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rt\"/>
    </mc:Choice>
  </mc:AlternateContent>
  <xr:revisionPtr revIDLastSave="0" documentId="13_ncr:1_{C6092237-03AE-4A70-AA0A-1CDF21CC83C1}" xr6:coauthVersionLast="47" xr6:coauthVersionMax="47" xr10:uidLastSave="{00000000-0000-0000-0000-000000000000}"/>
  <bookViews>
    <workbookView xWindow="-120" yWindow="-120" windowWidth="20730" windowHeight="11160" xr2:uid="{A7515BF9-DBC3-4826-9700-E8E1EF8438A6}"/>
  </bookViews>
  <sheets>
    <sheet name="Template" sheetId="2" r:id="rId1"/>
    <sheet name="Database" sheetId="3" r:id="rId2"/>
  </sheets>
  <definedNames>
    <definedName name="_xlnm._FilterDatabase" localSheetId="1" hidden="1">Database!$C$2:$R$424</definedName>
    <definedName name="_xlnm._FilterDatabase" localSheetId="0" hidden="1">Template!$A$4:$ADV$336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C335" i="2" l="1"/>
  <c r="ADE335" i="2" s="1"/>
  <c r="ADB335" i="2"/>
  <c r="ADD335" i="2" s="1"/>
  <c r="ACY335" i="2"/>
  <c r="ACO335" i="2"/>
  <c r="ACN335" i="2"/>
  <c r="ZV335" i="2"/>
  <c r="ZW335" i="2" s="1"/>
  <c r="ZS335" i="2"/>
  <c r="ZT335" i="2" s="1"/>
  <c r="RU335" i="2"/>
  <c r="RV335" i="2" s="1"/>
  <c r="RR335" i="2"/>
  <c r="RS335" i="2" s="1"/>
  <c r="RN335" i="2"/>
  <c r="RO335" i="2" s="1"/>
  <c r="RK335" i="2"/>
  <c r="RL335" i="2" s="1"/>
  <c r="RH335" i="2"/>
  <c r="RI335" i="2" s="1"/>
  <c r="RE335" i="2"/>
  <c r="RF335" i="2" s="1"/>
  <c r="DJ335" i="2"/>
  <c r="DK335" i="2" s="1"/>
  <c r="DG335" i="2"/>
  <c r="DH335" i="2" s="1"/>
  <c r="DD335" i="2"/>
  <c r="DE335" i="2" s="1"/>
  <c r="DA335" i="2"/>
  <c r="DB335" i="2" s="1"/>
  <c r="V335" i="2"/>
  <c r="A335" i="2"/>
  <c r="ADC334" i="2"/>
  <c r="ADE334" i="2" s="1"/>
  <c r="ADB334" i="2"/>
  <c r="ADD334" i="2" s="1"/>
  <c r="ACY334" i="2"/>
  <c r="ACO334" i="2"/>
  <c r="ACN334" i="2"/>
  <c r="ZV334" i="2"/>
  <c r="ZW334" i="2" s="1"/>
  <c r="ZT334" i="2"/>
  <c r="AAV334" i="2" s="1"/>
  <c r="ZS334" i="2"/>
  <c r="RU334" i="2"/>
  <c r="RV334" i="2" s="1"/>
  <c r="RR334" i="2"/>
  <c r="RS334" i="2" s="1"/>
  <c r="RN334" i="2"/>
  <c r="RO334" i="2" s="1"/>
  <c r="RK334" i="2"/>
  <c r="RL334" i="2" s="1"/>
  <c r="RH334" i="2"/>
  <c r="RI334" i="2" s="1"/>
  <c r="RE334" i="2"/>
  <c r="RF334" i="2" s="1"/>
  <c r="DJ334" i="2"/>
  <c r="DK334" i="2" s="1"/>
  <c r="DG334" i="2"/>
  <c r="DH334" i="2" s="1"/>
  <c r="DD334" i="2"/>
  <c r="DE334" i="2" s="1"/>
  <c r="DA334" i="2"/>
  <c r="DB334" i="2" s="1"/>
  <c r="V334" i="2"/>
  <c r="A334" i="2"/>
  <c r="ADC333" i="2"/>
  <c r="ADE333" i="2" s="1"/>
  <c r="ADB333" i="2"/>
  <c r="ADD333" i="2" s="1"/>
  <c r="ACY333" i="2"/>
  <c r="ACO333" i="2"/>
  <c r="ACN333" i="2"/>
  <c r="ZV333" i="2"/>
  <c r="ZW333" i="2" s="1"/>
  <c r="ZS333" i="2"/>
  <c r="ZT333" i="2" s="1"/>
  <c r="RU333" i="2"/>
  <c r="RV333" i="2" s="1"/>
  <c r="RR333" i="2"/>
  <c r="RS333" i="2" s="1"/>
  <c r="RN333" i="2"/>
  <c r="RO333" i="2" s="1"/>
  <c r="RL333" i="2"/>
  <c r="RK333" i="2"/>
  <c r="RH333" i="2"/>
  <c r="RI333" i="2" s="1"/>
  <c r="RE333" i="2"/>
  <c r="RF333" i="2" s="1"/>
  <c r="DJ333" i="2"/>
  <c r="DK333" i="2" s="1"/>
  <c r="DG333" i="2"/>
  <c r="DH333" i="2" s="1"/>
  <c r="DD333" i="2"/>
  <c r="DE333" i="2" s="1"/>
  <c r="DA333" i="2"/>
  <c r="DB333" i="2" s="1"/>
  <c r="V333" i="2"/>
  <c r="A333" i="2"/>
  <c r="ADC332" i="2"/>
  <c r="ADE332" i="2" s="1"/>
  <c r="ADB332" i="2"/>
  <c r="ADD332" i="2" s="1"/>
  <c r="ACY332" i="2"/>
  <c r="ACO332" i="2"/>
  <c r="ACN332" i="2"/>
  <c r="ZV332" i="2"/>
  <c r="ZW332" i="2" s="1"/>
  <c r="ZS332" i="2"/>
  <c r="ZT332" i="2" s="1"/>
  <c r="RU332" i="2"/>
  <c r="RV332" i="2" s="1"/>
  <c r="RR332" i="2"/>
  <c r="RS332" i="2" s="1"/>
  <c r="RN332" i="2"/>
  <c r="RO332" i="2" s="1"/>
  <c r="RK332" i="2"/>
  <c r="RL332" i="2" s="1"/>
  <c r="RH332" i="2"/>
  <c r="RI332" i="2" s="1"/>
  <c r="RE332" i="2"/>
  <c r="RF332" i="2" s="1"/>
  <c r="DJ332" i="2"/>
  <c r="DK332" i="2" s="1"/>
  <c r="DG332" i="2"/>
  <c r="DH332" i="2" s="1"/>
  <c r="DD332" i="2"/>
  <c r="DE332" i="2" s="1"/>
  <c r="DA332" i="2"/>
  <c r="DB332" i="2" s="1"/>
  <c r="V332" i="2"/>
  <c r="A332" i="2"/>
  <c r="ADC331" i="2"/>
  <c r="ADE331" i="2" s="1"/>
  <c r="ADB331" i="2"/>
  <c r="ADD331" i="2" s="1"/>
  <c r="ACY331" i="2"/>
  <c r="ACO331" i="2"/>
  <c r="ACN331" i="2"/>
  <c r="ZV331" i="2"/>
  <c r="ZW331" i="2" s="1"/>
  <c r="ZS331" i="2"/>
  <c r="ZT331" i="2" s="1"/>
  <c r="RU331" i="2"/>
  <c r="RV331" i="2" s="1"/>
  <c r="RR331" i="2"/>
  <c r="RS331" i="2" s="1"/>
  <c r="RN331" i="2"/>
  <c r="RO331" i="2" s="1"/>
  <c r="RL331" i="2"/>
  <c r="RK331" i="2"/>
  <c r="RH331" i="2"/>
  <c r="RI331" i="2" s="1"/>
  <c r="RE331" i="2"/>
  <c r="RF331" i="2" s="1"/>
  <c r="DJ331" i="2"/>
  <c r="DK331" i="2" s="1"/>
  <c r="DG331" i="2"/>
  <c r="DH331" i="2" s="1"/>
  <c r="DD331" i="2"/>
  <c r="DE331" i="2" s="1"/>
  <c r="DA331" i="2"/>
  <c r="DB331" i="2" s="1"/>
  <c r="V331" i="2"/>
  <c r="A331" i="2"/>
  <c r="ADC330" i="2"/>
  <c r="ADE330" i="2" s="1"/>
  <c r="ADB330" i="2"/>
  <c r="ADD330" i="2" s="1"/>
  <c r="ACY330" i="2"/>
  <c r="ACO330" i="2"/>
  <c r="ACN330" i="2"/>
  <c r="ZV330" i="2"/>
  <c r="ZW330" i="2" s="1"/>
  <c r="ZS330" i="2"/>
  <c r="ZT330" i="2" s="1"/>
  <c r="RU330" i="2"/>
  <c r="RV330" i="2" s="1"/>
  <c r="RR330" i="2"/>
  <c r="RS330" i="2" s="1"/>
  <c r="RN330" i="2"/>
  <c r="RO330" i="2" s="1"/>
  <c r="RK330" i="2"/>
  <c r="RL330" i="2" s="1"/>
  <c r="RH330" i="2"/>
  <c r="RI330" i="2" s="1"/>
  <c r="RE330" i="2"/>
  <c r="RF330" i="2" s="1"/>
  <c r="DJ330" i="2"/>
  <c r="DK330" i="2" s="1"/>
  <c r="DG330" i="2"/>
  <c r="DH330" i="2" s="1"/>
  <c r="DD330" i="2"/>
  <c r="DE330" i="2" s="1"/>
  <c r="DA330" i="2"/>
  <c r="DB330" i="2" s="1"/>
  <c r="V330" i="2"/>
  <c r="A330" i="2"/>
  <c r="ADC329" i="2"/>
  <c r="ADE329" i="2" s="1"/>
  <c r="ADB329" i="2"/>
  <c r="ADD329" i="2" s="1"/>
  <c r="ACY329" i="2"/>
  <c r="ACO329" i="2"/>
  <c r="ACN329" i="2"/>
  <c r="ZV329" i="2"/>
  <c r="ZW329" i="2" s="1"/>
  <c r="ZT329" i="2"/>
  <c r="AAV329" i="2" s="1"/>
  <c r="ZS329" i="2"/>
  <c r="RU329" i="2"/>
  <c r="RV329" i="2" s="1"/>
  <c r="RR329" i="2"/>
  <c r="RS329" i="2" s="1"/>
  <c r="RN329" i="2"/>
  <c r="RO329" i="2" s="1"/>
  <c r="RK329" i="2"/>
  <c r="RL329" i="2" s="1"/>
  <c r="RH329" i="2"/>
  <c r="RI329" i="2" s="1"/>
  <c r="RE329" i="2"/>
  <c r="RF329" i="2" s="1"/>
  <c r="DJ329" i="2"/>
  <c r="DK329" i="2" s="1"/>
  <c r="DG329" i="2"/>
  <c r="DH329" i="2" s="1"/>
  <c r="DD329" i="2"/>
  <c r="DE329" i="2" s="1"/>
  <c r="DA329" i="2"/>
  <c r="DB329" i="2" s="1"/>
  <c r="V329" i="2"/>
  <c r="A329" i="2"/>
  <c r="ADC328" i="2"/>
  <c r="ADE328" i="2" s="1"/>
  <c r="ADB328" i="2"/>
  <c r="ADD328" i="2" s="1"/>
  <c r="ACY328" i="2"/>
  <c r="ACO328" i="2"/>
  <c r="ACN328" i="2"/>
  <c r="ZV328" i="2"/>
  <c r="ZW328" i="2" s="1"/>
  <c r="ZS328" i="2"/>
  <c r="ZT328" i="2" s="1"/>
  <c r="RU328" i="2"/>
  <c r="RV328" i="2" s="1"/>
  <c r="RR328" i="2"/>
  <c r="RS328" i="2" s="1"/>
  <c r="RN328" i="2"/>
  <c r="RO328" i="2" s="1"/>
  <c r="RK328" i="2"/>
  <c r="RL328" i="2" s="1"/>
  <c r="RH328" i="2"/>
  <c r="RI328" i="2" s="1"/>
  <c r="RE328" i="2"/>
  <c r="RF328" i="2" s="1"/>
  <c r="DJ328" i="2"/>
  <c r="DK328" i="2" s="1"/>
  <c r="DG328" i="2"/>
  <c r="DH328" i="2" s="1"/>
  <c r="DD328" i="2"/>
  <c r="DE328" i="2" s="1"/>
  <c r="DA328" i="2"/>
  <c r="DB328" i="2" s="1"/>
  <c r="V328" i="2"/>
  <c r="A328" i="2"/>
  <c r="ADC327" i="2"/>
  <c r="ADE327" i="2" s="1"/>
  <c r="ADB327" i="2"/>
  <c r="ADD327" i="2" s="1"/>
  <c r="ACY327" i="2"/>
  <c r="ACO327" i="2"/>
  <c r="ACN327" i="2"/>
  <c r="ZV327" i="2"/>
  <c r="ZW327" i="2" s="1"/>
  <c r="ZT327" i="2"/>
  <c r="AAV327" i="2" s="1"/>
  <c r="ZS327" i="2"/>
  <c r="RU327" i="2"/>
  <c r="RV327" i="2" s="1"/>
  <c r="RR327" i="2"/>
  <c r="RS327" i="2" s="1"/>
  <c r="RN327" i="2"/>
  <c r="RO327" i="2" s="1"/>
  <c r="RK327" i="2"/>
  <c r="RL327" i="2" s="1"/>
  <c r="RH327" i="2"/>
  <c r="RI327" i="2" s="1"/>
  <c r="RE327" i="2"/>
  <c r="RF327" i="2" s="1"/>
  <c r="DJ327" i="2"/>
  <c r="DK327" i="2" s="1"/>
  <c r="DG327" i="2"/>
  <c r="DH327" i="2" s="1"/>
  <c r="DD327" i="2"/>
  <c r="DE327" i="2" s="1"/>
  <c r="DA327" i="2"/>
  <c r="DB327" i="2" s="1"/>
  <c r="V327" i="2"/>
  <c r="A327" i="2"/>
  <c r="ADC326" i="2"/>
  <c r="ADE326" i="2" s="1"/>
  <c r="ADB326" i="2"/>
  <c r="ADD326" i="2" s="1"/>
  <c r="ACY326" i="2"/>
  <c r="ACO326" i="2"/>
  <c r="ACN326" i="2"/>
  <c r="ZV326" i="2"/>
  <c r="ZW326" i="2" s="1"/>
  <c r="ZS326" i="2"/>
  <c r="ZT326" i="2" s="1"/>
  <c r="RU326" i="2"/>
  <c r="RV326" i="2" s="1"/>
  <c r="RR326" i="2"/>
  <c r="RS326" i="2" s="1"/>
  <c r="RN326" i="2"/>
  <c r="RO326" i="2" s="1"/>
  <c r="RK326" i="2"/>
  <c r="RL326" i="2" s="1"/>
  <c r="RH326" i="2"/>
  <c r="RI326" i="2" s="1"/>
  <c r="RE326" i="2"/>
  <c r="RF326" i="2" s="1"/>
  <c r="DJ326" i="2"/>
  <c r="DK326" i="2" s="1"/>
  <c r="DG326" i="2"/>
  <c r="DH326" i="2" s="1"/>
  <c r="DD326" i="2"/>
  <c r="DE326" i="2" s="1"/>
  <c r="DA326" i="2"/>
  <c r="DB326" i="2" s="1"/>
  <c r="V326" i="2"/>
  <c r="A326" i="2"/>
  <c r="ADC325" i="2"/>
  <c r="ADE325" i="2" s="1"/>
  <c r="ADB325" i="2"/>
  <c r="ADD325" i="2" s="1"/>
  <c r="ACY325" i="2"/>
  <c r="ACO325" i="2"/>
  <c r="ACN325" i="2"/>
  <c r="ZV325" i="2"/>
  <c r="ZW325" i="2" s="1"/>
  <c r="ZS325" i="2"/>
  <c r="ZT325" i="2" s="1"/>
  <c r="RU325" i="2"/>
  <c r="RV325" i="2" s="1"/>
  <c r="RS325" i="2"/>
  <c r="RR325" i="2"/>
  <c r="RN325" i="2"/>
  <c r="RO325" i="2" s="1"/>
  <c r="RK325" i="2"/>
  <c r="RL325" i="2" s="1"/>
  <c r="RH325" i="2"/>
  <c r="RI325" i="2" s="1"/>
  <c r="RE325" i="2"/>
  <c r="RF325" i="2" s="1"/>
  <c r="DJ325" i="2"/>
  <c r="DK325" i="2" s="1"/>
  <c r="DG325" i="2"/>
  <c r="DH325" i="2" s="1"/>
  <c r="DD325" i="2"/>
  <c r="DE325" i="2" s="1"/>
  <c r="DA325" i="2"/>
  <c r="DB325" i="2" s="1"/>
  <c r="V325" i="2"/>
  <c r="A325" i="2"/>
  <c r="ADC324" i="2"/>
  <c r="ADE324" i="2" s="1"/>
  <c r="ADB324" i="2"/>
  <c r="ADD324" i="2" s="1"/>
  <c r="ACY324" i="2"/>
  <c r="ACO324" i="2"/>
  <c r="ACN324" i="2"/>
  <c r="ZV324" i="2"/>
  <c r="ZW324" i="2" s="1"/>
  <c r="ZS324" i="2"/>
  <c r="ZT324" i="2" s="1"/>
  <c r="RU324" i="2"/>
  <c r="RV324" i="2" s="1"/>
  <c r="RR324" i="2"/>
  <c r="RS324" i="2" s="1"/>
  <c r="RN324" i="2"/>
  <c r="RO324" i="2" s="1"/>
  <c r="RK324" i="2"/>
  <c r="RL324" i="2" s="1"/>
  <c r="RH324" i="2"/>
  <c r="RI324" i="2" s="1"/>
  <c r="RF324" i="2"/>
  <c r="RE324" i="2"/>
  <c r="DJ324" i="2"/>
  <c r="DK324" i="2" s="1"/>
  <c r="DG324" i="2"/>
  <c r="DH324" i="2" s="1"/>
  <c r="DD324" i="2"/>
  <c r="DE324" i="2" s="1"/>
  <c r="DA324" i="2"/>
  <c r="DB324" i="2" s="1"/>
  <c r="V324" i="2"/>
  <c r="A324" i="2"/>
  <c r="ADC323" i="2"/>
  <c r="ADE323" i="2" s="1"/>
  <c r="ADB323" i="2"/>
  <c r="ADD323" i="2" s="1"/>
  <c r="ACY323" i="2"/>
  <c r="ACO323" i="2"/>
  <c r="ACN323" i="2"/>
  <c r="ZV323" i="2"/>
  <c r="ZW323" i="2" s="1"/>
  <c r="ZS323" i="2"/>
  <c r="ZT323" i="2" s="1"/>
  <c r="RU323" i="2"/>
  <c r="RV323" i="2" s="1"/>
  <c r="RR323" i="2"/>
  <c r="RS323" i="2" s="1"/>
  <c r="RN323" i="2"/>
  <c r="RO323" i="2" s="1"/>
  <c r="RK323" i="2"/>
  <c r="RL323" i="2" s="1"/>
  <c r="RH323" i="2"/>
  <c r="RI323" i="2" s="1"/>
  <c r="RE323" i="2"/>
  <c r="RF323" i="2" s="1"/>
  <c r="DK323" i="2"/>
  <c r="DJ323" i="2"/>
  <c r="DG323" i="2"/>
  <c r="DH323" i="2" s="1"/>
  <c r="DD323" i="2"/>
  <c r="DE323" i="2" s="1"/>
  <c r="DA323" i="2"/>
  <c r="DB323" i="2" s="1"/>
  <c r="V323" i="2"/>
  <c r="A323" i="2"/>
  <c r="ADC322" i="2"/>
  <c r="ADE322" i="2" s="1"/>
  <c r="ADB322" i="2"/>
  <c r="ADD322" i="2" s="1"/>
  <c r="ACY322" i="2"/>
  <c r="ACO322" i="2"/>
  <c r="ACN322" i="2"/>
  <c r="ZV322" i="2"/>
  <c r="ZW322" i="2" s="1"/>
  <c r="ZS322" i="2"/>
  <c r="ZT322" i="2" s="1"/>
  <c r="RU322" i="2"/>
  <c r="RV322" i="2" s="1"/>
  <c r="RR322" i="2"/>
  <c r="RS322" i="2" s="1"/>
  <c r="RN322" i="2"/>
  <c r="RO322" i="2" s="1"/>
  <c r="RK322" i="2"/>
  <c r="RL322" i="2" s="1"/>
  <c r="RH322" i="2"/>
  <c r="RI322" i="2" s="1"/>
  <c r="RE322" i="2"/>
  <c r="RF322" i="2" s="1"/>
  <c r="DJ322" i="2"/>
  <c r="DK322" i="2" s="1"/>
  <c r="DG322" i="2"/>
  <c r="DH322" i="2" s="1"/>
  <c r="DD322" i="2"/>
  <c r="DE322" i="2" s="1"/>
  <c r="DA322" i="2"/>
  <c r="DB322" i="2" s="1"/>
  <c r="V322" i="2"/>
  <c r="A322" i="2"/>
  <c r="ADC321" i="2"/>
  <c r="ADE321" i="2" s="1"/>
  <c r="ADB321" i="2"/>
  <c r="ADD321" i="2" s="1"/>
  <c r="ACY321" i="2"/>
  <c r="ACO321" i="2"/>
  <c r="ACN321" i="2"/>
  <c r="ZV321" i="2"/>
  <c r="ZW321" i="2" s="1"/>
  <c r="ZS321" i="2"/>
  <c r="ZT321" i="2" s="1"/>
  <c r="RV321" i="2"/>
  <c r="RU321" i="2"/>
  <c r="RR321" i="2"/>
  <c r="RS321" i="2" s="1"/>
  <c r="RN321" i="2"/>
  <c r="RO321" i="2" s="1"/>
  <c r="RK321" i="2"/>
  <c r="RL321" i="2" s="1"/>
  <c r="RH321" i="2"/>
  <c r="RI321" i="2" s="1"/>
  <c r="RE321" i="2"/>
  <c r="RF321" i="2" s="1"/>
  <c r="DJ321" i="2"/>
  <c r="DK321" i="2" s="1"/>
  <c r="DG321" i="2"/>
  <c r="DH321" i="2" s="1"/>
  <c r="DD321" i="2"/>
  <c r="DE321" i="2" s="1"/>
  <c r="DA321" i="2"/>
  <c r="DB321" i="2" s="1"/>
  <c r="V321" i="2"/>
  <c r="A321" i="2"/>
  <c r="ADD320" i="2"/>
  <c r="ADC320" i="2"/>
  <c r="ADE320" i="2" s="1"/>
  <c r="ADB320" i="2"/>
  <c r="ACY320" i="2"/>
  <c r="ACO320" i="2"/>
  <c r="ACN320" i="2"/>
  <c r="ZV320" i="2"/>
  <c r="ZW320" i="2" s="1"/>
  <c r="ZS320" i="2"/>
  <c r="ZT320" i="2" s="1"/>
  <c r="AAV320" i="2" s="1"/>
  <c r="RU320" i="2"/>
  <c r="RV320" i="2" s="1"/>
  <c r="RR320" i="2"/>
  <c r="RS320" i="2" s="1"/>
  <c r="RN320" i="2"/>
  <c r="RO320" i="2" s="1"/>
  <c r="RK320" i="2"/>
  <c r="RL320" i="2" s="1"/>
  <c r="RH320" i="2"/>
  <c r="RI320" i="2" s="1"/>
  <c r="RE320" i="2"/>
  <c r="RF320" i="2" s="1"/>
  <c r="DJ320" i="2"/>
  <c r="DK320" i="2" s="1"/>
  <c r="DG320" i="2"/>
  <c r="DH320" i="2" s="1"/>
  <c r="DD320" i="2"/>
  <c r="DE320" i="2" s="1"/>
  <c r="DA320" i="2"/>
  <c r="DB320" i="2" s="1"/>
  <c r="V320" i="2"/>
  <c r="A320" i="2"/>
  <c r="ADC319" i="2"/>
  <c r="ADE319" i="2" s="1"/>
  <c r="ADB319" i="2"/>
  <c r="ADD319" i="2" s="1"/>
  <c r="ACY319" i="2"/>
  <c r="ACO319" i="2"/>
  <c r="ACN319" i="2"/>
  <c r="ZV319" i="2"/>
  <c r="ZW319" i="2" s="1"/>
  <c r="ZS319" i="2"/>
  <c r="ZT319" i="2" s="1"/>
  <c r="RU319" i="2"/>
  <c r="RV319" i="2" s="1"/>
  <c r="RR319" i="2"/>
  <c r="RS319" i="2" s="1"/>
  <c r="RN319" i="2"/>
  <c r="RO319" i="2" s="1"/>
  <c r="RK319" i="2"/>
  <c r="RL319" i="2" s="1"/>
  <c r="RH319" i="2"/>
  <c r="RI319" i="2" s="1"/>
  <c r="RE319" i="2"/>
  <c r="RF319" i="2" s="1"/>
  <c r="DK319" i="2"/>
  <c r="DJ319" i="2"/>
  <c r="DG319" i="2"/>
  <c r="DH319" i="2" s="1"/>
  <c r="DD319" i="2"/>
  <c r="DE319" i="2" s="1"/>
  <c r="DA319" i="2"/>
  <c r="DB319" i="2" s="1"/>
  <c r="V319" i="2"/>
  <c r="A319" i="2"/>
  <c r="ADC318" i="2"/>
  <c r="ADE318" i="2" s="1"/>
  <c r="ADB318" i="2"/>
  <c r="ADD318" i="2" s="1"/>
  <c r="ACY318" i="2"/>
  <c r="ACO318" i="2"/>
  <c r="ACN318" i="2"/>
  <c r="ZV318" i="2"/>
  <c r="ZW318" i="2" s="1"/>
  <c r="ZS318" i="2"/>
  <c r="ZT318" i="2" s="1"/>
  <c r="AAV318" i="2" s="1"/>
  <c r="RU318" i="2"/>
  <c r="RV318" i="2" s="1"/>
  <c r="RR318" i="2"/>
  <c r="RS318" i="2" s="1"/>
  <c r="RN318" i="2"/>
  <c r="RO318" i="2" s="1"/>
  <c r="RK318" i="2"/>
  <c r="RL318" i="2" s="1"/>
  <c r="RH318" i="2"/>
  <c r="RI318" i="2" s="1"/>
  <c r="RF318" i="2"/>
  <c r="RE318" i="2"/>
  <c r="DJ318" i="2"/>
  <c r="DK318" i="2" s="1"/>
  <c r="DG318" i="2"/>
  <c r="DH318" i="2" s="1"/>
  <c r="DD318" i="2"/>
  <c r="DE318" i="2" s="1"/>
  <c r="DA318" i="2"/>
  <c r="DB318" i="2" s="1"/>
  <c r="V318" i="2"/>
  <c r="A318" i="2"/>
  <c r="ADC317" i="2"/>
  <c r="ADE317" i="2" s="1"/>
  <c r="ADB317" i="2"/>
  <c r="ADD317" i="2" s="1"/>
  <c r="ACY317" i="2"/>
  <c r="ACO317" i="2"/>
  <c r="ACN317" i="2"/>
  <c r="ZV317" i="2"/>
  <c r="ZW317" i="2" s="1"/>
  <c r="ZS317" i="2"/>
  <c r="ZT317" i="2" s="1"/>
  <c r="RU317" i="2"/>
  <c r="RV317" i="2" s="1"/>
  <c r="RR317" i="2"/>
  <c r="RS317" i="2" s="1"/>
  <c r="RN317" i="2"/>
  <c r="RO317" i="2" s="1"/>
  <c r="RK317" i="2"/>
  <c r="RL317" i="2" s="1"/>
  <c r="RH317" i="2"/>
  <c r="RI317" i="2" s="1"/>
  <c r="RE317" i="2"/>
  <c r="RF317" i="2" s="1"/>
  <c r="DJ317" i="2"/>
  <c r="DK317" i="2" s="1"/>
  <c r="DG317" i="2"/>
  <c r="DH317" i="2" s="1"/>
  <c r="DD317" i="2"/>
  <c r="DE317" i="2" s="1"/>
  <c r="DA317" i="2"/>
  <c r="DB317" i="2" s="1"/>
  <c r="V317" i="2"/>
  <c r="A317" i="2"/>
  <c r="ADC316" i="2"/>
  <c r="ADE316" i="2" s="1"/>
  <c r="ADB316" i="2"/>
  <c r="ADD316" i="2" s="1"/>
  <c r="ACY316" i="2"/>
  <c r="ACO316" i="2"/>
  <c r="ACN316" i="2"/>
  <c r="ZV316" i="2"/>
  <c r="ZW316" i="2" s="1"/>
  <c r="ZS316" i="2"/>
  <c r="ZT316" i="2" s="1"/>
  <c r="AAV316" i="2" s="1"/>
  <c r="RU316" i="2"/>
  <c r="RV316" i="2" s="1"/>
  <c r="RR316" i="2"/>
  <c r="RS316" i="2" s="1"/>
  <c r="RN316" i="2"/>
  <c r="RO316" i="2" s="1"/>
  <c r="RL316" i="2"/>
  <c r="RK316" i="2"/>
  <c r="RH316" i="2"/>
  <c r="RI316" i="2" s="1"/>
  <c r="RE316" i="2"/>
  <c r="RF316" i="2" s="1"/>
  <c r="DJ316" i="2"/>
  <c r="DK316" i="2" s="1"/>
  <c r="DG316" i="2"/>
  <c r="DH316" i="2" s="1"/>
  <c r="DD316" i="2"/>
  <c r="DE316" i="2" s="1"/>
  <c r="DA316" i="2"/>
  <c r="DB316" i="2" s="1"/>
  <c r="V316" i="2"/>
  <c r="A316" i="2"/>
  <c r="ACO315" i="2"/>
  <c r="ACN315" i="2"/>
  <c r="ZW315" i="2"/>
  <c r="ZV315" i="2"/>
  <c r="ZS315" i="2"/>
  <c r="ZT315" i="2" s="1"/>
  <c r="OL315" i="2"/>
  <c r="OM315" i="2" s="1"/>
  <c r="OH315" i="2"/>
  <c r="OI315" i="2" s="1"/>
  <c r="OC315" i="2"/>
  <c r="OD315" i="2" s="1"/>
  <c r="NY315" i="2"/>
  <c r="NZ315" i="2" s="1"/>
  <c r="NU315" i="2"/>
  <c r="NV315" i="2" s="1"/>
  <c r="CF315" i="2"/>
  <c r="CG315" i="2" s="1"/>
  <c r="BY315" i="2"/>
  <c r="CA315" i="2" s="1"/>
  <c r="CB315" i="2" s="1"/>
  <c r="CC315" i="2" s="1"/>
  <c r="BW315" i="2"/>
  <c r="BX315" i="2" s="1"/>
  <c r="BV315" i="2"/>
  <c r="BS315" i="2"/>
  <c r="BT315" i="2" s="1"/>
  <c r="BR315" i="2"/>
  <c r="V315" i="2"/>
  <c r="A315" i="2"/>
  <c r="ACO314" i="2"/>
  <c r="ACN314" i="2"/>
  <c r="ZV314" i="2"/>
  <c r="ZW314" i="2" s="1"/>
  <c r="ZS314" i="2"/>
  <c r="ZT314" i="2" s="1"/>
  <c r="OL314" i="2"/>
  <c r="OM314" i="2" s="1"/>
  <c r="OH314" i="2"/>
  <c r="OI314" i="2" s="1"/>
  <c r="OC314" i="2"/>
  <c r="OD314" i="2" s="1"/>
  <c r="NY314" i="2"/>
  <c r="NZ314" i="2" s="1"/>
  <c r="NV314" i="2"/>
  <c r="NU314" i="2"/>
  <c r="CF314" i="2"/>
  <c r="CG314" i="2" s="1"/>
  <c r="BY314" i="2"/>
  <c r="CA314" i="2" s="1"/>
  <c r="CB314" i="2" s="1"/>
  <c r="CC314" i="2" s="1"/>
  <c r="BX314" i="2"/>
  <c r="BW314" i="2"/>
  <c r="BV314" i="2"/>
  <c r="BS314" i="2"/>
  <c r="BT314" i="2" s="1"/>
  <c r="BR314" i="2"/>
  <c r="V314" i="2"/>
  <c r="A314" i="2"/>
  <c r="ACO313" i="2"/>
  <c r="ACN313" i="2"/>
  <c r="ZV313" i="2"/>
  <c r="ZW313" i="2" s="1"/>
  <c r="ZS313" i="2"/>
  <c r="ZT313" i="2" s="1"/>
  <c r="OL313" i="2"/>
  <c r="OM313" i="2" s="1"/>
  <c r="OH313" i="2"/>
  <c r="OI313" i="2" s="1"/>
  <c r="OC313" i="2"/>
  <c r="OD313" i="2" s="1"/>
  <c r="NY313" i="2"/>
  <c r="NZ313" i="2" s="1"/>
  <c r="NU313" i="2"/>
  <c r="NV313" i="2" s="1"/>
  <c r="CF313" i="2"/>
  <c r="CG313" i="2" s="1"/>
  <c r="BY313" i="2"/>
  <c r="CA313" i="2" s="1"/>
  <c r="CB313" i="2" s="1"/>
  <c r="CC313" i="2" s="1"/>
  <c r="BW313" i="2"/>
  <c r="BX313" i="2" s="1"/>
  <c r="BV313" i="2"/>
  <c r="BS313" i="2"/>
  <c r="BT313" i="2" s="1"/>
  <c r="BR313" i="2"/>
  <c r="V313" i="2"/>
  <c r="A313" i="2"/>
  <c r="ACO312" i="2"/>
  <c r="ACN312" i="2"/>
  <c r="ZV312" i="2"/>
  <c r="ZW312" i="2" s="1"/>
  <c r="ZS312" i="2"/>
  <c r="ZT312" i="2" s="1"/>
  <c r="OM312" i="2"/>
  <c r="OL312" i="2"/>
  <c r="OH312" i="2"/>
  <c r="OI312" i="2" s="1"/>
  <c r="OC312" i="2"/>
  <c r="OD312" i="2" s="1"/>
  <c r="NY312" i="2"/>
  <c r="NZ312" i="2" s="1"/>
  <c r="NU312" i="2"/>
  <c r="NV312" i="2" s="1"/>
  <c r="CF312" i="2"/>
  <c r="CG312" i="2" s="1"/>
  <c r="BY312" i="2"/>
  <c r="CA312" i="2" s="1"/>
  <c r="CB312" i="2" s="1"/>
  <c r="CC312" i="2" s="1"/>
  <c r="BW312" i="2"/>
  <c r="BX312" i="2" s="1"/>
  <c r="BV312" i="2"/>
  <c r="BS312" i="2"/>
  <c r="BT312" i="2" s="1"/>
  <c r="BR312" i="2"/>
  <c r="V312" i="2"/>
  <c r="A312" i="2"/>
  <c r="ACO311" i="2"/>
  <c r="ACN311" i="2"/>
  <c r="ZW311" i="2"/>
  <c r="ZV311" i="2"/>
  <c r="ZS311" i="2"/>
  <c r="ZT311" i="2" s="1"/>
  <c r="OL311" i="2"/>
  <c r="OM311" i="2" s="1"/>
  <c r="OH311" i="2"/>
  <c r="OI311" i="2" s="1"/>
  <c r="OC311" i="2"/>
  <c r="OD311" i="2" s="1"/>
  <c r="NY311" i="2"/>
  <c r="NZ311" i="2" s="1"/>
  <c r="NU311" i="2"/>
  <c r="NV311" i="2" s="1"/>
  <c r="CF311" i="2"/>
  <c r="CG311" i="2" s="1"/>
  <c r="BY311" i="2"/>
  <c r="CA311" i="2" s="1"/>
  <c r="CB311" i="2" s="1"/>
  <c r="CC311" i="2" s="1"/>
  <c r="BW311" i="2"/>
  <c r="BX311" i="2" s="1"/>
  <c r="BV311" i="2"/>
  <c r="BS311" i="2"/>
  <c r="BT311" i="2" s="1"/>
  <c r="BR311" i="2"/>
  <c r="V311" i="2"/>
  <c r="A311" i="2"/>
  <c r="ACO310" i="2"/>
  <c r="ACN310" i="2"/>
  <c r="ZV310" i="2"/>
  <c r="ZW310" i="2" s="1"/>
  <c r="ZS310" i="2"/>
  <c r="ZT310" i="2" s="1"/>
  <c r="OL310" i="2"/>
  <c r="OM310" i="2" s="1"/>
  <c r="OH310" i="2"/>
  <c r="OI310" i="2" s="1"/>
  <c r="OC310" i="2"/>
  <c r="OD310" i="2" s="1"/>
  <c r="NY310" i="2"/>
  <c r="NZ310" i="2" s="1"/>
  <c r="NV310" i="2"/>
  <c r="NU310" i="2"/>
  <c r="CF310" i="2"/>
  <c r="CG310" i="2" s="1"/>
  <c r="BY310" i="2"/>
  <c r="CA310" i="2" s="1"/>
  <c r="CB310" i="2" s="1"/>
  <c r="CC310" i="2" s="1"/>
  <c r="BX310" i="2"/>
  <c r="BW310" i="2"/>
  <c r="BV310" i="2"/>
  <c r="BS310" i="2"/>
  <c r="BT310" i="2" s="1"/>
  <c r="BR310" i="2"/>
  <c r="V310" i="2"/>
  <c r="A310" i="2"/>
  <c r="ACO309" i="2"/>
  <c r="ACN309" i="2"/>
  <c r="ZV309" i="2"/>
  <c r="ZW309" i="2" s="1"/>
  <c r="ZS309" i="2"/>
  <c r="ZT309" i="2" s="1"/>
  <c r="OL309" i="2"/>
  <c r="OM309" i="2" s="1"/>
  <c r="OH309" i="2"/>
  <c r="OI309" i="2" s="1"/>
  <c r="OC309" i="2"/>
  <c r="OD309" i="2" s="1"/>
  <c r="NY309" i="2"/>
  <c r="NZ309" i="2" s="1"/>
  <c r="NU309" i="2"/>
  <c r="NV309" i="2" s="1"/>
  <c r="CF309" i="2"/>
  <c r="CG309" i="2" s="1"/>
  <c r="BY309" i="2"/>
  <c r="CA309" i="2" s="1"/>
  <c r="CB309" i="2" s="1"/>
  <c r="CC309" i="2" s="1"/>
  <c r="BW309" i="2"/>
  <c r="BX309" i="2" s="1"/>
  <c r="BV309" i="2"/>
  <c r="BS309" i="2"/>
  <c r="BT309" i="2" s="1"/>
  <c r="BR309" i="2"/>
  <c r="V309" i="2"/>
  <c r="A309" i="2"/>
  <c r="ACO308" i="2"/>
  <c r="ACN308" i="2"/>
  <c r="ZV308" i="2"/>
  <c r="ZW308" i="2" s="1"/>
  <c r="ZS308" i="2"/>
  <c r="ZT308" i="2" s="1"/>
  <c r="OM308" i="2"/>
  <c r="OL308" i="2"/>
  <c r="OH308" i="2"/>
  <c r="OI308" i="2" s="1"/>
  <c r="OC308" i="2"/>
  <c r="OD308" i="2" s="1"/>
  <c r="NY308" i="2"/>
  <c r="NZ308" i="2" s="1"/>
  <c r="NU308" i="2"/>
  <c r="NV308" i="2" s="1"/>
  <c r="CF308" i="2"/>
  <c r="CG308" i="2" s="1"/>
  <c r="BY308" i="2"/>
  <c r="CA308" i="2" s="1"/>
  <c r="CB308" i="2" s="1"/>
  <c r="CC308" i="2" s="1"/>
  <c r="BW308" i="2"/>
  <c r="BX308" i="2" s="1"/>
  <c r="BV308" i="2"/>
  <c r="BS308" i="2"/>
  <c r="BT308" i="2" s="1"/>
  <c r="BR308" i="2"/>
  <c r="V308" i="2"/>
  <c r="A308" i="2"/>
  <c r="ACO307" i="2"/>
  <c r="ACN307" i="2"/>
  <c r="ZV307" i="2"/>
  <c r="ZW307" i="2" s="1"/>
  <c r="ZS307" i="2"/>
  <c r="ZT307" i="2" s="1"/>
  <c r="OL307" i="2"/>
  <c r="OM307" i="2" s="1"/>
  <c r="OH307" i="2"/>
  <c r="OI307" i="2" s="1"/>
  <c r="OC307" i="2"/>
  <c r="OD307" i="2" s="1"/>
  <c r="NY307" i="2"/>
  <c r="NZ307" i="2" s="1"/>
  <c r="NU307" i="2"/>
  <c r="NV307" i="2" s="1"/>
  <c r="CF307" i="2"/>
  <c r="CG307" i="2" s="1"/>
  <c r="BY307" i="2"/>
  <c r="CA307" i="2" s="1"/>
  <c r="CB307" i="2" s="1"/>
  <c r="CC307" i="2" s="1"/>
  <c r="BW307" i="2"/>
  <c r="BX307" i="2" s="1"/>
  <c r="BV307" i="2"/>
  <c r="BS307" i="2"/>
  <c r="BT307" i="2" s="1"/>
  <c r="BR307" i="2"/>
  <c r="V307" i="2"/>
  <c r="A307" i="2"/>
  <c r="ACO306" i="2"/>
  <c r="ACN306" i="2"/>
  <c r="ZV306" i="2"/>
  <c r="ZW306" i="2" s="1"/>
  <c r="ZS306" i="2"/>
  <c r="ZT306" i="2" s="1"/>
  <c r="OL306" i="2"/>
  <c r="OM306" i="2" s="1"/>
  <c r="OH306" i="2"/>
  <c r="OI306" i="2" s="1"/>
  <c r="OC306" i="2"/>
  <c r="OD306" i="2" s="1"/>
  <c r="NY306" i="2"/>
  <c r="NZ306" i="2" s="1"/>
  <c r="NU306" i="2"/>
  <c r="NV306" i="2" s="1"/>
  <c r="CF306" i="2"/>
  <c r="CG306" i="2" s="1"/>
  <c r="BY306" i="2"/>
  <c r="CA306" i="2" s="1"/>
  <c r="CB306" i="2" s="1"/>
  <c r="CC306" i="2" s="1"/>
  <c r="BW306" i="2"/>
  <c r="BX306" i="2" s="1"/>
  <c r="BV306" i="2"/>
  <c r="BS306" i="2"/>
  <c r="BT306" i="2" s="1"/>
  <c r="BR306" i="2"/>
  <c r="V306" i="2"/>
  <c r="A306" i="2"/>
  <c r="ACO305" i="2"/>
  <c r="ACN305" i="2"/>
  <c r="ZV305" i="2"/>
  <c r="ZW305" i="2" s="1"/>
  <c r="ZS305" i="2"/>
  <c r="ZT305" i="2" s="1"/>
  <c r="NQ305" i="2"/>
  <c r="NR305" i="2" s="1"/>
  <c r="NM305" i="2"/>
  <c r="NN305" i="2" s="1"/>
  <c r="NH305" i="2"/>
  <c r="NI305" i="2" s="1"/>
  <c r="ND305" i="2"/>
  <c r="NE305" i="2" s="1"/>
  <c r="MZ305" i="2"/>
  <c r="NA305" i="2" s="1"/>
  <c r="CF305" i="2"/>
  <c r="CG305" i="2" s="1"/>
  <c r="BY305" i="2"/>
  <c r="CA305" i="2" s="1"/>
  <c r="CB305" i="2" s="1"/>
  <c r="CC305" i="2" s="1"/>
  <c r="BW305" i="2"/>
  <c r="BX305" i="2" s="1"/>
  <c r="BV305" i="2"/>
  <c r="BS305" i="2"/>
  <c r="BT305" i="2" s="1"/>
  <c r="BR305" i="2"/>
  <c r="V305" i="2"/>
  <c r="A305" i="2"/>
  <c r="ACO304" i="2"/>
  <c r="ACN304" i="2"/>
  <c r="ZV304" i="2"/>
  <c r="ZW304" i="2" s="1"/>
  <c r="ZS304" i="2"/>
  <c r="ZT304" i="2" s="1"/>
  <c r="NQ304" i="2"/>
  <c r="NR304" i="2" s="1"/>
  <c r="NM304" i="2"/>
  <c r="NN304" i="2" s="1"/>
  <c r="NH304" i="2"/>
  <c r="NI304" i="2" s="1"/>
  <c r="ND304" i="2"/>
  <c r="NE304" i="2" s="1"/>
  <c r="MZ304" i="2"/>
  <c r="NA304" i="2" s="1"/>
  <c r="CF304" i="2"/>
  <c r="CG304" i="2" s="1"/>
  <c r="BY304" i="2"/>
  <c r="CA304" i="2" s="1"/>
  <c r="CB304" i="2" s="1"/>
  <c r="CC304" i="2" s="1"/>
  <c r="BW304" i="2"/>
  <c r="BX304" i="2" s="1"/>
  <c r="BV304" i="2"/>
  <c r="BS304" i="2"/>
  <c r="BT304" i="2" s="1"/>
  <c r="BR304" i="2"/>
  <c r="V304" i="2"/>
  <c r="A304" i="2"/>
  <c r="ACO303" i="2"/>
  <c r="ACN303" i="2"/>
  <c r="ZV303" i="2"/>
  <c r="ZW303" i="2" s="1"/>
  <c r="ZS303" i="2"/>
  <c r="ZT303" i="2" s="1"/>
  <c r="NQ303" i="2"/>
  <c r="NR303" i="2" s="1"/>
  <c r="NM303" i="2"/>
  <c r="NN303" i="2" s="1"/>
  <c r="NH303" i="2"/>
  <c r="NI303" i="2" s="1"/>
  <c r="ND303" i="2"/>
  <c r="NE303" i="2" s="1"/>
  <c r="MZ303" i="2"/>
  <c r="NA303" i="2" s="1"/>
  <c r="CF303" i="2"/>
  <c r="CG303" i="2" s="1"/>
  <c r="BY303" i="2"/>
  <c r="CA303" i="2" s="1"/>
  <c r="CB303" i="2" s="1"/>
  <c r="CC303" i="2" s="1"/>
  <c r="BW303" i="2"/>
  <c r="BX303" i="2" s="1"/>
  <c r="BV303" i="2"/>
  <c r="BS303" i="2"/>
  <c r="BT303" i="2" s="1"/>
  <c r="BR303" i="2"/>
  <c r="V303" i="2"/>
  <c r="A303" i="2"/>
  <c r="ACO302" i="2"/>
  <c r="ACN302" i="2"/>
  <c r="ADL302" i="2" s="1"/>
  <c r="ZV302" i="2"/>
  <c r="ZW302" i="2" s="1"/>
  <c r="ZS302" i="2"/>
  <c r="ZT302" i="2" s="1"/>
  <c r="NQ302" i="2"/>
  <c r="NR302" i="2" s="1"/>
  <c r="NM302" i="2"/>
  <c r="NN302" i="2" s="1"/>
  <c r="NH302" i="2"/>
  <c r="NI302" i="2" s="1"/>
  <c r="ND302" i="2"/>
  <c r="NE302" i="2" s="1"/>
  <c r="MZ302" i="2"/>
  <c r="NA302" i="2" s="1"/>
  <c r="CF302" i="2"/>
  <c r="CG302" i="2" s="1"/>
  <c r="BY302" i="2"/>
  <c r="CA302" i="2" s="1"/>
  <c r="CB302" i="2" s="1"/>
  <c r="CC302" i="2" s="1"/>
  <c r="BW302" i="2"/>
  <c r="BX302" i="2" s="1"/>
  <c r="BV302" i="2"/>
  <c r="BS302" i="2"/>
  <c r="BT302" i="2" s="1"/>
  <c r="BR302" i="2"/>
  <c r="V302" i="2"/>
  <c r="A302" i="2"/>
  <c r="ACO301" i="2"/>
  <c r="ACN301" i="2"/>
  <c r="ZV301" i="2"/>
  <c r="ZW301" i="2" s="1"/>
  <c r="ZS301" i="2"/>
  <c r="ZT301" i="2" s="1"/>
  <c r="NQ301" i="2"/>
  <c r="NR301" i="2" s="1"/>
  <c r="NM301" i="2"/>
  <c r="NN301" i="2" s="1"/>
  <c r="NH301" i="2"/>
  <c r="NI301" i="2" s="1"/>
  <c r="ND301" i="2"/>
  <c r="NE301" i="2" s="1"/>
  <c r="NA301" i="2"/>
  <c r="MZ301" i="2"/>
  <c r="CF301" i="2"/>
  <c r="CG301" i="2" s="1"/>
  <c r="BY301" i="2"/>
  <c r="CA301" i="2" s="1"/>
  <c r="CB301" i="2" s="1"/>
  <c r="CC301" i="2" s="1"/>
  <c r="BW301" i="2"/>
  <c r="BX301" i="2" s="1"/>
  <c r="BV301" i="2"/>
  <c r="BS301" i="2"/>
  <c r="BT301" i="2" s="1"/>
  <c r="BR301" i="2"/>
  <c r="V301" i="2"/>
  <c r="A301" i="2"/>
  <c r="ACO300" i="2"/>
  <c r="ACN300" i="2"/>
  <c r="ZV300" i="2"/>
  <c r="ZW300" i="2" s="1"/>
  <c r="ZS300" i="2"/>
  <c r="ZT300" i="2" s="1"/>
  <c r="NQ300" i="2"/>
  <c r="NR300" i="2" s="1"/>
  <c r="NM300" i="2"/>
  <c r="NN300" i="2" s="1"/>
  <c r="NI300" i="2"/>
  <c r="NH300" i="2"/>
  <c r="ND300" i="2"/>
  <c r="NE300" i="2" s="1"/>
  <c r="MZ300" i="2"/>
  <c r="NA300" i="2" s="1"/>
  <c r="CF300" i="2"/>
  <c r="CG300" i="2" s="1"/>
  <c r="BY300" i="2"/>
  <c r="CA300" i="2" s="1"/>
  <c r="CB300" i="2" s="1"/>
  <c r="CC300" i="2" s="1"/>
  <c r="BW300" i="2"/>
  <c r="BX300" i="2" s="1"/>
  <c r="BV300" i="2"/>
  <c r="BS300" i="2"/>
  <c r="BT300" i="2" s="1"/>
  <c r="BR300" i="2"/>
  <c r="V300" i="2"/>
  <c r="A300" i="2"/>
  <c r="ACO299" i="2"/>
  <c r="ACN299" i="2"/>
  <c r="ZV299" i="2"/>
  <c r="ZW299" i="2" s="1"/>
  <c r="ZS299" i="2"/>
  <c r="ZT299" i="2" s="1"/>
  <c r="NQ299" i="2"/>
  <c r="NR299" i="2" s="1"/>
  <c r="NM299" i="2"/>
  <c r="NN299" i="2" s="1"/>
  <c r="NH299" i="2"/>
  <c r="NI299" i="2" s="1"/>
  <c r="ND299" i="2"/>
  <c r="NE299" i="2" s="1"/>
  <c r="MZ299" i="2"/>
  <c r="NA299" i="2" s="1"/>
  <c r="CF299" i="2"/>
  <c r="CG299" i="2" s="1"/>
  <c r="BY299" i="2"/>
  <c r="CA299" i="2" s="1"/>
  <c r="CB299" i="2" s="1"/>
  <c r="CC299" i="2" s="1"/>
  <c r="BW299" i="2"/>
  <c r="BX299" i="2" s="1"/>
  <c r="BV299" i="2"/>
  <c r="BS299" i="2"/>
  <c r="BT299" i="2" s="1"/>
  <c r="BR299" i="2"/>
  <c r="V299" i="2"/>
  <c r="A299" i="2"/>
  <c r="ACO298" i="2"/>
  <c r="ACN298" i="2"/>
  <c r="ZW298" i="2"/>
  <c r="ZV298" i="2"/>
  <c r="ZS298" i="2"/>
  <c r="ZT298" i="2" s="1"/>
  <c r="NQ298" i="2"/>
  <c r="NR298" i="2" s="1"/>
  <c r="NM298" i="2"/>
  <c r="NN298" i="2" s="1"/>
  <c r="NH298" i="2"/>
  <c r="NI298" i="2" s="1"/>
  <c r="ND298" i="2"/>
  <c r="NE298" i="2" s="1"/>
  <c r="MZ298" i="2"/>
  <c r="NA298" i="2" s="1"/>
  <c r="CF298" i="2"/>
  <c r="CG298" i="2" s="1"/>
  <c r="BY298" i="2"/>
  <c r="CA298" i="2" s="1"/>
  <c r="CB298" i="2" s="1"/>
  <c r="CC298" i="2" s="1"/>
  <c r="BW298" i="2"/>
  <c r="BX298" i="2" s="1"/>
  <c r="BV298" i="2"/>
  <c r="BS298" i="2"/>
  <c r="BT298" i="2" s="1"/>
  <c r="BR298" i="2"/>
  <c r="V298" i="2"/>
  <c r="A298" i="2"/>
  <c r="ACO297" i="2"/>
  <c r="ACN297" i="2"/>
  <c r="ZV297" i="2"/>
  <c r="ZW297" i="2" s="1"/>
  <c r="ZS297" i="2"/>
  <c r="ZT297" i="2" s="1"/>
  <c r="NQ297" i="2"/>
  <c r="NR297" i="2" s="1"/>
  <c r="NM297" i="2"/>
  <c r="NN297" i="2" s="1"/>
  <c r="NH297" i="2"/>
  <c r="NI297" i="2" s="1"/>
  <c r="ND297" i="2"/>
  <c r="NE297" i="2" s="1"/>
  <c r="MZ297" i="2"/>
  <c r="NA297" i="2" s="1"/>
  <c r="CG297" i="2"/>
  <c r="CF297" i="2"/>
  <c r="BY297" i="2"/>
  <c r="CA297" i="2" s="1"/>
  <c r="CB297" i="2" s="1"/>
  <c r="CC297" i="2" s="1"/>
  <c r="BW297" i="2"/>
  <c r="BX297" i="2" s="1"/>
  <c r="BV297" i="2"/>
  <c r="BS297" i="2"/>
  <c r="BT297" i="2" s="1"/>
  <c r="BR297" i="2"/>
  <c r="V297" i="2"/>
  <c r="A297" i="2"/>
  <c r="ACO296" i="2"/>
  <c r="ACN296" i="2"/>
  <c r="ZV296" i="2"/>
  <c r="ZW296" i="2" s="1"/>
  <c r="ZS296" i="2"/>
  <c r="ZT296" i="2" s="1"/>
  <c r="NQ296" i="2"/>
  <c r="NR296" i="2" s="1"/>
  <c r="NM296" i="2"/>
  <c r="NN296" i="2" s="1"/>
  <c r="NH296" i="2"/>
  <c r="NI296" i="2" s="1"/>
  <c r="ND296" i="2"/>
  <c r="NE296" i="2" s="1"/>
  <c r="NA296" i="2"/>
  <c r="MZ296" i="2"/>
  <c r="CF296" i="2"/>
  <c r="CG296" i="2" s="1"/>
  <c r="BY296" i="2"/>
  <c r="CA296" i="2" s="1"/>
  <c r="CB296" i="2" s="1"/>
  <c r="CC296" i="2" s="1"/>
  <c r="BW296" i="2"/>
  <c r="BX296" i="2" s="1"/>
  <c r="BV296" i="2"/>
  <c r="BS296" i="2"/>
  <c r="BT296" i="2" s="1"/>
  <c r="BR296" i="2"/>
  <c r="V296" i="2"/>
  <c r="A296" i="2"/>
  <c r="ACO295" i="2"/>
  <c r="ACN295" i="2"/>
  <c r="ZV295" i="2"/>
  <c r="ZW295" i="2" s="1"/>
  <c r="ZS295" i="2"/>
  <c r="ZT295" i="2" s="1"/>
  <c r="NQ295" i="2"/>
  <c r="NR295" i="2" s="1"/>
  <c r="NM295" i="2"/>
  <c r="NN295" i="2" s="1"/>
  <c r="NI295" i="2"/>
  <c r="NH295" i="2"/>
  <c r="ND295" i="2"/>
  <c r="NE295" i="2" s="1"/>
  <c r="MZ295" i="2"/>
  <c r="NA295" i="2" s="1"/>
  <c r="CF295" i="2"/>
  <c r="CG295" i="2" s="1"/>
  <c r="BY295" i="2"/>
  <c r="CA295" i="2" s="1"/>
  <c r="CB295" i="2" s="1"/>
  <c r="CC295" i="2" s="1"/>
  <c r="BW295" i="2"/>
  <c r="BX295" i="2" s="1"/>
  <c r="BV295" i="2"/>
  <c r="BS295" i="2"/>
  <c r="BT295" i="2" s="1"/>
  <c r="BR295" i="2"/>
  <c r="V295" i="2"/>
  <c r="A295" i="2"/>
  <c r="ACO294" i="2"/>
  <c r="ACN294" i="2"/>
  <c r="ZW294" i="2"/>
  <c r="ZV294" i="2"/>
  <c r="ZS294" i="2"/>
  <c r="ZT294" i="2" s="1"/>
  <c r="NQ294" i="2"/>
  <c r="NR294" i="2" s="1"/>
  <c r="NM294" i="2"/>
  <c r="NN294" i="2" s="1"/>
  <c r="NH294" i="2"/>
  <c r="NI294" i="2" s="1"/>
  <c r="ND294" i="2"/>
  <c r="NE294" i="2" s="1"/>
  <c r="MZ294" i="2"/>
  <c r="NA294" i="2" s="1"/>
  <c r="CF294" i="2"/>
  <c r="CG294" i="2" s="1"/>
  <c r="CA294" i="2"/>
  <c r="CB294" i="2" s="1"/>
  <c r="CC294" i="2" s="1"/>
  <c r="BY294" i="2"/>
  <c r="BW294" i="2"/>
  <c r="BX294" i="2" s="1"/>
  <c r="BV294" i="2"/>
  <c r="BS294" i="2"/>
  <c r="BT294" i="2" s="1"/>
  <c r="BR294" i="2"/>
  <c r="V294" i="2"/>
  <c r="A294" i="2"/>
  <c r="ACO293" i="2"/>
  <c r="ACN293" i="2"/>
  <c r="ZV293" i="2"/>
  <c r="ZW293" i="2" s="1"/>
  <c r="ZS293" i="2"/>
  <c r="ZT293" i="2" s="1"/>
  <c r="NQ293" i="2"/>
  <c r="NR293" i="2" s="1"/>
  <c r="NM293" i="2"/>
  <c r="NN293" i="2" s="1"/>
  <c r="NH293" i="2"/>
  <c r="NI293" i="2" s="1"/>
  <c r="ND293" i="2"/>
  <c r="NE293" i="2" s="1"/>
  <c r="MZ293" i="2"/>
  <c r="NA293" i="2" s="1"/>
  <c r="CF293" i="2"/>
  <c r="CG293" i="2" s="1"/>
  <c r="BY293" i="2"/>
  <c r="CA293" i="2" s="1"/>
  <c r="CB293" i="2" s="1"/>
  <c r="CC293" i="2" s="1"/>
  <c r="BW293" i="2"/>
  <c r="BX293" i="2" s="1"/>
  <c r="BV293" i="2"/>
  <c r="BS293" i="2"/>
  <c r="BT293" i="2" s="1"/>
  <c r="BR293" i="2"/>
  <c r="V293" i="2"/>
  <c r="A293" i="2"/>
  <c r="ACO292" i="2"/>
  <c r="ACN292" i="2"/>
  <c r="ZV292" i="2"/>
  <c r="ZW292" i="2" s="1"/>
  <c r="ZT292" i="2"/>
  <c r="ZS292" i="2"/>
  <c r="NQ292" i="2"/>
  <c r="NR292" i="2" s="1"/>
  <c r="NM292" i="2"/>
  <c r="NN292" i="2" s="1"/>
  <c r="NH292" i="2"/>
  <c r="NI292" i="2" s="1"/>
  <c r="ND292" i="2"/>
  <c r="NE292" i="2" s="1"/>
  <c r="MZ292" i="2"/>
  <c r="NA292" i="2" s="1"/>
  <c r="CF292" i="2"/>
  <c r="CG292" i="2" s="1"/>
  <c r="BY292" i="2"/>
  <c r="CA292" i="2" s="1"/>
  <c r="CB292" i="2" s="1"/>
  <c r="CC292" i="2" s="1"/>
  <c r="BW292" i="2"/>
  <c r="BX292" i="2" s="1"/>
  <c r="BV292" i="2"/>
  <c r="BS292" i="2"/>
  <c r="BT292" i="2" s="1"/>
  <c r="BR292" i="2"/>
  <c r="V292" i="2"/>
  <c r="A292" i="2"/>
  <c r="ACO291" i="2"/>
  <c r="ACN291" i="2"/>
  <c r="ZV291" i="2"/>
  <c r="ZW291" i="2" s="1"/>
  <c r="ZT291" i="2"/>
  <c r="ZS291" i="2"/>
  <c r="NQ291" i="2"/>
  <c r="NR291" i="2" s="1"/>
  <c r="NM291" i="2"/>
  <c r="NN291" i="2" s="1"/>
  <c r="NH291" i="2"/>
  <c r="NI291" i="2" s="1"/>
  <c r="ND291" i="2"/>
  <c r="NE291" i="2" s="1"/>
  <c r="MZ291" i="2"/>
  <c r="NA291" i="2" s="1"/>
  <c r="CF291" i="2"/>
  <c r="CG291" i="2" s="1"/>
  <c r="BY291" i="2"/>
  <c r="CA291" i="2" s="1"/>
  <c r="CB291" i="2" s="1"/>
  <c r="CC291" i="2" s="1"/>
  <c r="BW291" i="2"/>
  <c r="BX291" i="2" s="1"/>
  <c r="BV291" i="2"/>
  <c r="BS291" i="2"/>
  <c r="BT291" i="2" s="1"/>
  <c r="BR291" i="2"/>
  <c r="V291" i="2"/>
  <c r="A291" i="2"/>
  <c r="ACO290" i="2"/>
  <c r="ACN290" i="2"/>
  <c r="ZV290" i="2"/>
  <c r="ZW290" i="2" s="1"/>
  <c r="ZS290" i="2"/>
  <c r="ZT290" i="2" s="1"/>
  <c r="NQ290" i="2"/>
  <c r="NR290" i="2" s="1"/>
  <c r="NM290" i="2"/>
  <c r="NN290" i="2" s="1"/>
  <c r="NI290" i="2"/>
  <c r="NH290" i="2"/>
  <c r="ND290" i="2"/>
  <c r="NE290" i="2" s="1"/>
  <c r="MZ290" i="2"/>
  <c r="NA290" i="2" s="1"/>
  <c r="CF290" i="2"/>
  <c r="CG290" i="2" s="1"/>
  <c r="BY290" i="2"/>
  <c r="CA290" i="2" s="1"/>
  <c r="CB290" i="2" s="1"/>
  <c r="CC290" i="2" s="1"/>
  <c r="BW290" i="2"/>
  <c r="BX290" i="2" s="1"/>
  <c r="BV290" i="2"/>
  <c r="BS290" i="2"/>
  <c r="BT290" i="2" s="1"/>
  <c r="BR290" i="2"/>
  <c r="V290" i="2"/>
  <c r="A290" i="2"/>
  <c r="ACO289" i="2"/>
  <c r="ACN289" i="2"/>
  <c r="ZV289" i="2"/>
  <c r="ZW289" i="2" s="1"/>
  <c r="ZS289" i="2"/>
  <c r="ZT289" i="2" s="1"/>
  <c r="NQ289" i="2"/>
  <c r="NR289" i="2" s="1"/>
  <c r="NM289" i="2"/>
  <c r="NN289" i="2" s="1"/>
  <c r="NH289" i="2"/>
  <c r="NI289" i="2" s="1"/>
  <c r="ND289" i="2"/>
  <c r="NE289" i="2" s="1"/>
  <c r="MZ289" i="2"/>
  <c r="NA289" i="2" s="1"/>
  <c r="CF289" i="2"/>
  <c r="CG289" i="2" s="1"/>
  <c r="CA289" i="2"/>
  <c r="CB289" i="2" s="1"/>
  <c r="CC289" i="2" s="1"/>
  <c r="BY289" i="2"/>
  <c r="BW289" i="2"/>
  <c r="BX289" i="2" s="1"/>
  <c r="BV289" i="2"/>
  <c r="BS289" i="2"/>
  <c r="BT289" i="2" s="1"/>
  <c r="BR289" i="2"/>
  <c r="V289" i="2"/>
  <c r="A289" i="2"/>
  <c r="ACO288" i="2"/>
  <c r="ACN288" i="2"/>
  <c r="ZV288" i="2"/>
  <c r="ZW288" i="2" s="1"/>
  <c r="ZS288" i="2"/>
  <c r="ZT288" i="2" s="1"/>
  <c r="NQ288" i="2"/>
  <c r="NR288" i="2" s="1"/>
  <c r="NM288" i="2"/>
  <c r="NN288" i="2" s="1"/>
  <c r="NH288" i="2"/>
  <c r="NI288" i="2" s="1"/>
  <c r="ND288" i="2"/>
  <c r="NE288" i="2" s="1"/>
  <c r="MZ288" i="2"/>
  <c r="NA288" i="2" s="1"/>
  <c r="CG288" i="2"/>
  <c r="CF288" i="2"/>
  <c r="BY288" i="2"/>
  <c r="CA288" i="2" s="1"/>
  <c r="CB288" i="2" s="1"/>
  <c r="CC288" i="2" s="1"/>
  <c r="BW288" i="2"/>
  <c r="BX288" i="2" s="1"/>
  <c r="BV288" i="2"/>
  <c r="BS288" i="2"/>
  <c r="BT288" i="2" s="1"/>
  <c r="BR288" i="2"/>
  <c r="V288" i="2"/>
  <c r="A288" i="2"/>
  <c r="ACO287" i="2"/>
  <c r="ACN287" i="2"/>
  <c r="ZV287" i="2"/>
  <c r="ZW287" i="2" s="1"/>
  <c r="ZS287" i="2"/>
  <c r="ZT287" i="2" s="1"/>
  <c r="NQ287" i="2"/>
  <c r="NR287" i="2" s="1"/>
  <c r="NM287" i="2"/>
  <c r="NN287" i="2" s="1"/>
  <c r="NH287" i="2"/>
  <c r="NI287" i="2" s="1"/>
  <c r="ND287" i="2"/>
  <c r="NE287" i="2" s="1"/>
  <c r="MZ287" i="2"/>
  <c r="NA287" i="2" s="1"/>
  <c r="CF287" i="2"/>
  <c r="CG287" i="2" s="1"/>
  <c r="BY287" i="2"/>
  <c r="CA287" i="2" s="1"/>
  <c r="CB287" i="2" s="1"/>
  <c r="CC287" i="2" s="1"/>
  <c r="BX287" i="2"/>
  <c r="BW287" i="2"/>
  <c r="BV287" i="2"/>
  <c r="BS287" i="2"/>
  <c r="BT287" i="2" s="1"/>
  <c r="BR287" i="2"/>
  <c r="V287" i="2"/>
  <c r="A287" i="2"/>
  <c r="ACO286" i="2"/>
  <c r="ACN286" i="2"/>
  <c r="ZV286" i="2"/>
  <c r="ZW286" i="2" s="1"/>
  <c r="ZS286" i="2"/>
  <c r="ZT286" i="2" s="1"/>
  <c r="NR286" i="2"/>
  <c r="NQ286" i="2"/>
  <c r="NM286" i="2"/>
  <c r="NN286" i="2" s="1"/>
  <c r="NH286" i="2"/>
  <c r="NI286" i="2" s="1"/>
  <c r="ND286" i="2"/>
  <c r="NE286" i="2" s="1"/>
  <c r="NA286" i="2"/>
  <c r="MZ286" i="2"/>
  <c r="CF286" i="2"/>
  <c r="CG286" i="2" s="1"/>
  <c r="BY286" i="2"/>
  <c r="CA286" i="2" s="1"/>
  <c r="CB286" i="2" s="1"/>
  <c r="CC286" i="2" s="1"/>
  <c r="BW286" i="2"/>
  <c r="BX286" i="2" s="1"/>
  <c r="BV286" i="2"/>
  <c r="BS286" i="2"/>
  <c r="BT286" i="2" s="1"/>
  <c r="BR286" i="2"/>
  <c r="V286" i="2"/>
  <c r="A286" i="2"/>
  <c r="ACO285" i="2"/>
  <c r="ACN285" i="2"/>
  <c r="ZV285" i="2"/>
  <c r="ZW285" i="2" s="1"/>
  <c r="ZT285" i="2"/>
  <c r="ZS285" i="2"/>
  <c r="NQ285" i="2"/>
  <c r="NR285" i="2" s="1"/>
  <c r="NM285" i="2"/>
  <c r="NN285" i="2" s="1"/>
  <c r="NH285" i="2"/>
  <c r="NI285" i="2" s="1"/>
  <c r="ND285" i="2"/>
  <c r="NE285" i="2" s="1"/>
  <c r="MZ285" i="2"/>
  <c r="NA285" i="2" s="1"/>
  <c r="CF285" i="2"/>
  <c r="CG285" i="2" s="1"/>
  <c r="BY285" i="2"/>
  <c r="CA285" i="2" s="1"/>
  <c r="CB285" i="2" s="1"/>
  <c r="CC285" i="2" s="1"/>
  <c r="BW285" i="2"/>
  <c r="BX285" i="2" s="1"/>
  <c r="BV285" i="2"/>
  <c r="BS285" i="2"/>
  <c r="BT285" i="2" s="1"/>
  <c r="BR285" i="2"/>
  <c r="V285" i="2"/>
  <c r="A285" i="2"/>
  <c r="ACO284" i="2"/>
  <c r="ACN284" i="2"/>
  <c r="ZW284" i="2"/>
  <c r="ZV284" i="2"/>
  <c r="ZS284" i="2"/>
  <c r="ZT284" i="2" s="1"/>
  <c r="NQ284" i="2"/>
  <c r="NR284" i="2" s="1"/>
  <c r="NM284" i="2"/>
  <c r="NN284" i="2" s="1"/>
  <c r="NI284" i="2"/>
  <c r="NH284" i="2"/>
  <c r="ND284" i="2"/>
  <c r="NE284" i="2" s="1"/>
  <c r="MZ284" i="2"/>
  <c r="NA284" i="2" s="1"/>
  <c r="CF284" i="2"/>
  <c r="CG284" i="2" s="1"/>
  <c r="CA284" i="2"/>
  <c r="CB284" i="2" s="1"/>
  <c r="CC284" i="2" s="1"/>
  <c r="BY284" i="2"/>
  <c r="BW284" i="2"/>
  <c r="BX284" i="2" s="1"/>
  <c r="BV284" i="2"/>
  <c r="BS284" i="2"/>
  <c r="BT284" i="2" s="1"/>
  <c r="BR284" i="2"/>
  <c r="V284" i="2"/>
  <c r="A284" i="2"/>
  <c r="ACO283" i="2"/>
  <c r="ACN283" i="2"/>
  <c r="ZV283" i="2"/>
  <c r="ZW283" i="2" s="1"/>
  <c r="ZS283" i="2"/>
  <c r="ZT283" i="2" s="1"/>
  <c r="NQ283" i="2"/>
  <c r="NR283" i="2" s="1"/>
  <c r="NM283" i="2"/>
  <c r="NN283" i="2" s="1"/>
  <c r="NH283" i="2"/>
  <c r="NI283" i="2" s="1"/>
  <c r="ND283" i="2"/>
  <c r="NE283" i="2" s="1"/>
  <c r="MZ283" i="2"/>
  <c r="NA283" i="2" s="1"/>
  <c r="CF283" i="2"/>
  <c r="CG283" i="2" s="1"/>
  <c r="CA283" i="2"/>
  <c r="CB283" i="2" s="1"/>
  <c r="CC283" i="2" s="1"/>
  <c r="BY283" i="2"/>
  <c r="BW283" i="2"/>
  <c r="BX283" i="2" s="1"/>
  <c r="BV283" i="2"/>
  <c r="BT283" i="2"/>
  <c r="BS283" i="2"/>
  <c r="BR283" i="2"/>
  <c r="V283" i="2"/>
  <c r="A283" i="2"/>
  <c r="ACO282" i="2"/>
  <c r="ACN282" i="2"/>
  <c r="ZV282" i="2"/>
  <c r="ZW282" i="2" s="1"/>
  <c r="ZS282" i="2"/>
  <c r="ZT282" i="2" s="1"/>
  <c r="NQ282" i="2"/>
  <c r="NR282" i="2" s="1"/>
  <c r="NM282" i="2"/>
  <c r="NN282" i="2" s="1"/>
  <c r="NH282" i="2"/>
  <c r="NI282" i="2" s="1"/>
  <c r="ND282" i="2"/>
  <c r="NE282" i="2" s="1"/>
  <c r="MZ282" i="2"/>
  <c r="NA282" i="2" s="1"/>
  <c r="CF282" i="2"/>
  <c r="CG282" i="2" s="1"/>
  <c r="BY282" i="2"/>
  <c r="CA282" i="2" s="1"/>
  <c r="CB282" i="2" s="1"/>
  <c r="CC282" i="2" s="1"/>
  <c r="BW282" i="2"/>
  <c r="BX282" i="2" s="1"/>
  <c r="BV282" i="2"/>
  <c r="BS282" i="2"/>
  <c r="BT282" i="2" s="1"/>
  <c r="BR282" i="2"/>
  <c r="V282" i="2"/>
  <c r="A282" i="2"/>
  <c r="ACO281" i="2"/>
  <c r="ACN281" i="2"/>
  <c r="ZV281" i="2"/>
  <c r="ZW281" i="2" s="1"/>
  <c r="ZS281" i="2"/>
  <c r="ZT281" i="2" s="1"/>
  <c r="NQ281" i="2"/>
  <c r="NR281" i="2" s="1"/>
  <c r="NM281" i="2"/>
  <c r="NN281" i="2" s="1"/>
  <c r="NH281" i="2"/>
  <c r="NI281" i="2" s="1"/>
  <c r="ND281" i="2"/>
  <c r="NE281" i="2" s="1"/>
  <c r="NA281" i="2"/>
  <c r="MZ281" i="2"/>
  <c r="CF281" i="2"/>
  <c r="CG281" i="2" s="1"/>
  <c r="BY281" i="2"/>
  <c r="CA281" i="2" s="1"/>
  <c r="CB281" i="2" s="1"/>
  <c r="CC281" i="2" s="1"/>
  <c r="BW281" i="2"/>
  <c r="BX281" i="2" s="1"/>
  <c r="BV281" i="2"/>
  <c r="BS281" i="2"/>
  <c r="BT281" i="2" s="1"/>
  <c r="BR281" i="2"/>
  <c r="V281" i="2"/>
  <c r="A281" i="2"/>
  <c r="ACO280" i="2"/>
  <c r="ACN280" i="2"/>
  <c r="ZV280" i="2"/>
  <c r="ZW280" i="2" s="1"/>
  <c r="ZS280" i="2"/>
  <c r="ZT280" i="2" s="1"/>
  <c r="NQ280" i="2"/>
  <c r="NR280" i="2" s="1"/>
  <c r="NM280" i="2"/>
  <c r="NN280" i="2" s="1"/>
  <c r="NH280" i="2"/>
  <c r="NI280" i="2" s="1"/>
  <c r="ND280" i="2"/>
  <c r="NE280" i="2" s="1"/>
  <c r="NA280" i="2"/>
  <c r="MZ280" i="2"/>
  <c r="CF280" i="2"/>
  <c r="CG280" i="2" s="1"/>
  <c r="BY280" i="2"/>
  <c r="CA280" i="2" s="1"/>
  <c r="CB280" i="2" s="1"/>
  <c r="CC280" i="2" s="1"/>
  <c r="BW280" i="2"/>
  <c r="BX280" i="2" s="1"/>
  <c r="BV280" i="2"/>
  <c r="BS280" i="2"/>
  <c r="BT280" i="2" s="1"/>
  <c r="BR280" i="2"/>
  <c r="V280" i="2"/>
  <c r="A280" i="2"/>
  <c r="ACO279" i="2"/>
  <c r="ACN279" i="2"/>
  <c r="ZV279" i="2"/>
  <c r="ZW279" i="2" s="1"/>
  <c r="ZS279" i="2"/>
  <c r="ZT279" i="2" s="1"/>
  <c r="NR279" i="2"/>
  <c r="NQ279" i="2"/>
  <c r="NM279" i="2"/>
  <c r="NN279" i="2" s="1"/>
  <c r="NH279" i="2"/>
  <c r="NI279" i="2" s="1"/>
  <c r="ND279" i="2"/>
  <c r="NE279" i="2" s="1"/>
  <c r="MZ279" i="2"/>
  <c r="NA279" i="2" s="1"/>
  <c r="CF279" i="2"/>
  <c r="CG279" i="2" s="1"/>
  <c r="BY279" i="2"/>
  <c r="CA279" i="2" s="1"/>
  <c r="CB279" i="2" s="1"/>
  <c r="CC279" i="2" s="1"/>
  <c r="BW279" i="2"/>
  <c r="BX279" i="2" s="1"/>
  <c r="BV279" i="2"/>
  <c r="BS279" i="2"/>
  <c r="BT279" i="2" s="1"/>
  <c r="BR279" i="2"/>
  <c r="V279" i="2"/>
  <c r="A279" i="2"/>
  <c r="ACO278" i="2"/>
  <c r="ACN278" i="2"/>
  <c r="ADL278" i="2" s="1"/>
  <c r="ZV278" i="2"/>
  <c r="ZW278" i="2" s="1"/>
  <c r="ZS278" i="2"/>
  <c r="ZT278" i="2" s="1"/>
  <c r="NQ278" i="2"/>
  <c r="NR278" i="2" s="1"/>
  <c r="NM278" i="2"/>
  <c r="NN278" i="2" s="1"/>
  <c r="NH278" i="2"/>
  <c r="NI278" i="2" s="1"/>
  <c r="ND278" i="2"/>
  <c r="NE278" i="2" s="1"/>
  <c r="MZ278" i="2"/>
  <c r="NA278" i="2" s="1"/>
  <c r="CF278" i="2"/>
  <c r="CG278" i="2" s="1"/>
  <c r="CA278" i="2"/>
  <c r="CB278" i="2" s="1"/>
  <c r="CC278" i="2" s="1"/>
  <c r="BY278" i="2"/>
  <c r="BW278" i="2"/>
  <c r="BX278" i="2" s="1"/>
  <c r="BV278" i="2"/>
  <c r="BT278" i="2"/>
  <c r="BS278" i="2"/>
  <c r="BR278" i="2"/>
  <c r="V278" i="2"/>
  <c r="A278" i="2"/>
  <c r="ACO277" i="2"/>
  <c r="ACN277" i="2"/>
  <c r="ZV277" i="2"/>
  <c r="ZW277" i="2" s="1"/>
  <c r="ZS277" i="2"/>
  <c r="ZT277" i="2" s="1"/>
  <c r="NQ277" i="2"/>
  <c r="NR277" i="2" s="1"/>
  <c r="NM277" i="2"/>
  <c r="NN277" i="2" s="1"/>
  <c r="NH277" i="2"/>
  <c r="NI277" i="2" s="1"/>
  <c r="ND277" i="2"/>
  <c r="NE277" i="2" s="1"/>
  <c r="MZ277" i="2"/>
  <c r="NA277" i="2" s="1"/>
  <c r="CF277" i="2"/>
  <c r="CG277" i="2" s="1"/>
  <c r="BY277" i="2"/>
  <c r="CA277" i="2" s="1"/>
  <c r="CB277" i="2" s="1"/>
  <c r="CC277" i="2" s="1"/>
  <c r="BW277" i="2"/>
  <c r="BX277" i="2" s="1"/>
  <c r="BV277" i="2"/>
  <c r="BS277" i="2"/>
  <c r="BT277" i="2" s="1"/>
  <c r="BR277" i="2"/>
  <c r="V277" i="2"/>
  <c r="A277" i="2"/>
  <c r="ACO276" i="2"/>
  <c r="ACN276" i="2"/>
  <c r="ZV276" i="2"/>
  <c r="ZW276" i="2" s="1"/>
  <c r="ZS276" i="2"/>
  <c r="ZT276" i="2" s="1"/>
  <c r="NQ276" i="2"/>
  <c r="NR276" i="2" s="1"/>
  <c r="NM276" i="2"/>
  <c r="NN276" i="2" s="1"/>
  <c r="NH276" i="2"/>
  <c r="NI276" i="2" s="1"/>
  <c r="ND276" i="2"/>
  <c r="NE276" i="2" s="1"/>
  <c r="MZ276" i="2"/>
  <c r="NA276" i="2" s="1"/>
  <c r="CF276" i="2"/>
  <c r="CG276" i="2" s="1"/>
  <c r="BY276" i="2"/>
  <c r="CA276" i="2" s="1"/>
  <c r="CB276" i="2" s="1"/>
  <c r="CC276" i="2" s="1"/>
  <c r="BW276" i="2"/>
  <c r="BX276" i="2" s="1"/>
  <c r="BV276" i="2"/>
  <c r="BT276" i="2"/>
  <c r="BS276" i="2"/>
  <c r="BR276" i="2"/>
  <c r="V276" i="2"/>
  <c r="A276" i="2"/>
  <c r="ACO275" i="2"/>
  <c r="ACN275" i="2"/>
  <c r="ZV275" i="2"/>
  <c r="ZW275" i="2" s="1"/>
  <c r="ZS275" i="2"/>
  <c r="ZT275" i="2" s="1"/>
  <c r="NQ275" i="2"/>
  <c r="NR275" i="2" s="1"/>
  <c r="NM275" i="2"/>
  <c r="NN275" i="2" s="1"/>
  <c r="NH275" i="2"/>
  <c r="NI275" i="2" s="1"/>
  <c r="ND275" i="2"/>
  <c r="NE275" i="2" s="1"/>
  <c r="MZ275" i="2"/>
  <c r="NA275" i="2" s="1"/>
  <c r="CF275" i="2"/>
  <c r="CG275" i="2" s="1"/>
  <c r="BY275" i="2"/>
  <c r="CA275" i="2" s="1"/>
  <c r="CB275" i="2" s="1"/>
  <c r="CC275" i="2" s="1"/>
  <c r="BW275" i="2"/>
  <c r="BX275" i="2" s="1"/>
  <c r="BV275" i="2"/>
  <c r="BS275" i="2"/>
  <c r="BT275" i="2" s="1"/>
  <c r="BR275" i="2"/>
  <c r="V275" i="2"/>
  <c r="A275" i="2"/>
  <c r="ACO274" i="2"/>
  <c r="ACN274" i="2"/>
  <c r="ZV274" i="2"/>
  <c r="ZW274" i="2" s="1"/>
  <c r="ZS274" i="2"/>
  <c r="ZT274" i="2" s="1"/>
  <c r="NQ274" i="2"/>
  <c r="NR274" i="2" s="1"/>
  <c r="NM274" i="2"/>
  <c r="NN274" i="2" s="1"/>
  <c r="NH274" i="2"/>
  <c r="NI274" i="2" s="1"/>
  <c r="ND274" i="2"/>
  <c r="NE274" i="2" s="1"/>
  <c r="MZ274" i="2"/>
  <c r="NA274" i="2" s="1"/>
  <c r="CF274" i="2"/>
  <c r="CG274" i="2" s="1"/>
  <c r="BY274" i="2"/>
  <c r="CA274" i="2" s="1"/>
  <c r="CB274" i="2" s="1"/>
  <c r="CC274" i="2" s="1"/>
  <c r="BW274" i="2"/>
  <c r="BX274" i="2" s="1"/>
  <c r="BV274" i="2"/>
  <c r="BT274" i="2"/>
  <c r="BS274" i="2"/>
  <c r="BR274" i="2"/>
  <c r="V274" i="2"/>
  <c r="A274" i="2"/>
  <c r="ACO273" i="2"/>
  <c r="ACN273" i="2"/>
  <c r="ZV273" i="2"/>
  <c r="ZW273" i="2" s="1"/>
  <c r="ZS273" i="2"/>
  <c r="ZT273" i="2" s="1"/>
  <c r="NQ273" i="2"/>
  <c r="NR273" i="2" s="1"/>
  <c r="NM273" i="2"/>
  <c r="NN273" i="2" s="1"/>
  <c r="NH273" i="2"/>
  <c r="NI273" i="2" s="1"/>
  <c r="ND273" i="2"/>
  <c r="NE273" i="2" s="1"/>
  <c r="MZ273" i="2"/>
  <c r="NA273" i="2" s="1"/>
  <c r="CF273" i="2"/>
  <c r="CG273" i="2" s="1"/>
  <c r="BY273" i="2"/>
  <c r="CA273" i="2" s="1"/>
  <c r="CB273" i="2" s="1"/>
  <c r="CC273" i="2" s="1"/>
  <c r="BW273" i="2"/>
  <c r="BX273" i="2" s="1"/>
  <c r="BV273" i="2"/>
  <c r="BS273" i="2"/>
  <c r="BT273" i="2" s="1"/>
  <c r="BR273" i="2"/>
  <c r="V273" i="2"/>
  <c r="A273" i="2"/>
  <c r="ACO272" i="2"/>
  <c r="ACN272" i="2"/>
  <c r="ZV272" i="2"/>
  <c r="ZW272" i="2" s="1"/>
  <c r="ZS272" i="2"/>
  <c r="ZT272" i="2" s="1"/>
  <c r="ACF272" i="2" s="1"/>
  <c r="NQ272" i="2"/>
  <c r="NR272" i="2" s="1"/>
  <c r="NM272" i="2"/>
  <c r="NN272" i="2" s="1"/>
  <c r="NH272" i="2"/>
  <c r="NI272" i="2" s="1"/>
  <c r="ND272" i="2"/>
  <c r="NE272" i="2" s="1"/>
  <c r="MZ272" i="2"/>
  <c r="NA272" i="2" s="1"/>
  <c r="CF272" i="2"/>
  <c r="CG272" i="2" s="1"/>
  <c r="BY272" i="2"/>
  <c r="CA272" i="2" s="1"/>
  <c r="CB272" i="2" s="1"/>
  <c r="CC272" i="2" s="1"/>
  <c r="BW272" i="2"/>
  <c r="BX272" i="2" s="1"/>
  <c r="BV272" i="2"/>
  <c r="BS272" i="2"/>
  <c r="BT272" i="2" s="1"/>
  <c r="BR272" i="2"/>
  <c r="V272" i="2"/>
  <c r="A272" i="2"/>
  <c r="ACO271" i="2"/>
  <c r="ACN271" i="2"/>
  <c r="ZV271" i="2"/>
  <c r="ZW271" i="2" s="1"/>
  <c r="ZS271" i="2"/>
  <c r="ZT271" i="2" s="1"/>
  <c r="NQ271" i="2"/>
  <c r="NR271" i="2" s="1"/>
  <c r="NM271" i="2"/>
  <c r="NN271" i="2" s="1"/>
  <c r="NH271" i="2"/>
  <c r="NI271" i="2" s="1"/>
  <c r="ND271" i="2"/>
  <c r="NE271" i="2" s="1"/>
  <c r="MZ271" i="2"/>
  <c r="NA271" i="2" s="1"/>
  <c r="CF271" i="2"/>
  <c r="CG271" i="2" s="1"/>
  <c r="BY271" i="2"/>
  <c r="CA271" i="2" s="1"/>
  <c r="CB271" i="2" s="1"/>
  <c r="CC271" i="2" s="1"/>
  <c r="BW271" i="2"/>
  <c r="BX271" i="2" s="1"/>
  <c r="BV271" i="2"/>
  <c r="BS271" i="2"/>
  <c r="BT271" i="2" s="1"/>
  <c r="BR271" i="2"/>
  <c r="V271" i="2"/>
  <c r="A271" i="2"/>
  <c r="ACO270" i="2"/>
  <c r="ACN270" i="2"/>
  <c r="ZV270" i="2"/>
  <c r="ZW270" i="2" s="1"/>
  <c r="ZS270" i="2"/>
  <c r="ZT270" i="2" s="1"/>
  <c r="NQ270" i="2"/>
  <c r="NR270" i="2" s="1"/>
  <c r="NM270" i="2"/>
  <c r="NN270" i="2" s="1"/>
  <c r="NH270" i="2"/>
  <c r="NI270" i="2" s="1"/>
  <c r="ND270" i="2"/>
  <c r="NE270" i="2" s="1"/>
  <c r="MZ270" i="2"/>
  <c r="NA270" i="2" s="1"/>
  <c r="CF270" i="2"/>
  <c r="CG270" i="2" s="1"/>
  <c r="BY270" i="2"/>
  <c r="CA270" i="2" s="1"/>
  <c r="CB270" i="2" s="1"/>
  <c r="CC270" i="2" s="1"/>
  <c r="BW270" i="2"/>
  <c r="BX270" i="2" s="1"/>
  <c r="BV270" i="2"/>
  <c r="BS270" i="2"/>
  <c r="BT270" i="2" s="1"/>
  <c r="BR270" i="2"/>
  <c r="V270" i="2"/>
  <c r="A270" i="2"/>
  <c r="ACO269" i="2"/>
  <c r="ACN269" i="2"/>
  <c r="ZV269" i="2"/>
  <c r="ZW269" i="2" s="1"/>
  <c r="ZS269" i="2"/>
  <c r="ZT269" i="2" s="1"/>
  <c r="ACF269" i="2" s="1"/>
  <c r="NQ269" i="2"/>
  <c r="NR269" i="2" s="1"/>
  <c r="NM269" i="2"/>
  <c r="NN269" i="2" s="1"/>
  <c r="NH269" i="2"/>
  <c r="NI269" i="2" s="1"/>
  <c r="ND269" i="2"/>
  <c r="NE269" i="2" s="1"/>
  <c r="MZ269" i="2"/>
  <c r="NA269" i="2" s="1"/>
  <c r="CF269" i="2"/>
  <c r="CG269" i="2" s="1"/>
  <c r="BY269" i="2"/>
  <c r="CA269" i="2" s="1"/>
  <c r="CB269" i="2" s="1"/>
  <c r="CC269" i="2" s="1"/>
  <c r="BW269" i="2"/>
  <c r="BX269" i="2" s="1"/>
  <c r="BV269" i="2"/>
  <c r="BS269" i="2"/>
  <c r="BT269" i="2" s="1"/>
  <c r="BR269" i="2"/>
  <c r="V269" i="2"/>
  <c r="A269" i="2"/>
  <c r="ACO268" i="2"/>
  <c r="ACN268" i="2"/>
  <c r="ZV268" i="2"/>
  <c r="ZW268" i="2" s="1"/>
  <c r="ZS268" i="2"/>
  <c r="ZT268" i="2" s="1"/>
  <c r="NQ268" i="2"/>
  <c r="NR268" i="2" s="1"/>
  <c r="NM268" i="2"/>
  <c r="NN268" i="2" s="1"/>
  <c r="NH268" i="2"/>
  <c r="NI268" i="2" s="1"/>
  <c r="ND268" i="2"/>
  <c r="NE268" i="2" s="1"/>
  <c r="MZ268" i="2"/>
  <c r="NA268" i="2" s="1"/>
  <c r="CF268" i="2"/>
  <c r="CG268" i="2" s="1"/>
  <c r="BY268" i="2"/>
  <c r="CA268" i="2" s="1"/>
  <c r="CB268" i="2" s="1"/>
  <c r="CC268" i="2" s="1"/>
  <c r="BW268" i="2"/>
  <c r="BX268" i="2" s="1"/>
  <c r="BV268" i="2"/>
  <c r="BS268" i="2"/>
  <c r="BT268" i="2" s="1"/>
  <c r="BR268" i="2"/>
  <c r="V268" i="2"/>
  <c r="A268" i="2"/>
  <c r="ACO267" i="2"/>
  <c r="ACN267" i="2"/>
  <c r="ZV267" i="2"/>
  <c r="ZW267" i="2" s="1"/>
  <c r="ZS267" i="2"/>
  <c r="ZT267" i="2" s="1"/>
  <c r="NQ267" i="2"/>
  <c r="NR267" i="2" s="1"/>
  <c r="NM267" i="2"/>
  <c r="NN267" i="2" s="1"/>
  <c r="NH267" i="2"/>
  <c r="NI267" i="2" s="1"/>
  <c r="ND267" i="2"/>
  <c r="NE267" i="2" s="1"/>
  <c r="MZ267" i="2"/>
  <c r="NA267" i="2" s="1"/>
  <c r="CF267" i="2"/>
  <c r="CG267" i="2" s="1"/>
  <c r="BY267" i="2"/>
  <c r="CA267" i="2" s="1"/>
  <c r="CB267" i="2" s="1"/>
  <c r="CC267" i="2" s="1"/>
  <c r="BW267" i="2"/>
  <c r="BX267" i="2" s="1"/>
  <c r="BV267" i="2"/>
  <c r="BS267" i="2"/>
  <c r="BT267" i="2" s="1"/>
  <c r="BR267" i="2"/>
  <c r="V267" i="2"/>
  <c r="A267" i="2"/>
  <c r="ACO266" i="2"/>
  <c r="ACN266" i="2"/>
  <c r="ZV266" i="2"/>
  <c r="ZW266" i="2" s="1"/>
  <c r="ZS266" i="2"/>
  <c r="ZT266" i="2" s="1"/>
  <c r="NQ266" i="2"/>
  <c r="NR266" i="2" s="1"/>
  <c r="NM266" i="2"/>
  <c r="NN266" i="2" s="1"/>
  <c r="NH266" i="2"/>
  <c r="NI266" i="2" s="1"/>
  <c r="ND266" i="2"/>
  <c r="NE266" i="2" s="1"/>
  <c r="MZ266" i="2"/>
  <c r="NA266" i="2" s="1"/>
  <c r="CF266" i="2"/>
  <c r="CG266" i="2" s="1"/>
  <c r="BY266" i="2"/>
  <c r="CA266" i="2" s="1"/>
  <c r="CB266" i="2" s="1"/>
  <c r="CC266" i="2" s="1"/>
  <c r="BW266" i="2"/>
  <c r="BX266" i="2" s="1"/>
  <c r="BV266" i="2"/>
  <c r="BS266" i="2"/>
  <c r="BT266" i="2" s="1"/>
  <c r="BR266" i="2"/>
  <c r="V266" i="2"/>
  <c r="A266" i="2"/>
  <c r="ACO265" i="2"/>
  <c r="ACN265" i="2"/>
  <c r="ZV265" i="2"/>
  <c r="ZW265" i="2" s="1"/>
  <c r="ZS265" i="2"/>
  <c r="ZT265" i="2" s="1"/>
  <c r="NQ265" i="2"/>
  <c r="NR265" i="2" s="1"/>
  <c r="NM265" i="2"/>
  <c r="NN265" i="2" s="1"/>
  <c r="NH265" i="2"/>
  <c r="NI265" i="2" s="1"/>
  <c r="ND265" i="2"/>
  <c r="NE265" i="2" s="1"/>
  <c r="MZ265" i="2"/>
  <c r="NA265" i="2" s="1"/>
  <c r="CF265" i="2"/>
  <c r="CG265" i="2" s="1"/>
  <c r="BY265" i="2"/>
  <c r="CA265" i="2" s="1"/>
  <c r="CB265" i="2" s="1"/>
  <c r="CC265" i="2" s="1"/>
  <c r="BW265" i="2"/>
  <c r="BX265" i="2" s="1"/>
  <c r="BV265" i="2"/>
  <c r="BS265" i="2"/>
  <c r="BT265" i="2" s="1"/>
  <c r="BR265" i="2"/>
  <c r="V265" i="2"/>
  <c r="A265" i="2"/>
  <c r="ACO264" i="2"/>
  <c r="ACN264" i="2"/>
  <c r="ZV264" i="2"/>
  <c r="ZW264" i="2" s="1"/>
  <c r="ZS264" i="2"/>
  <c r="ZT264" i="2" s="1"/>
  <c r="NQ264" i="2"/>
  <c r="NR264" i="2" s="1"/>
  <c r="NM264" i="2"/>
  <c r="NN264" i="2" s="1"/>
  <c r="NH264" i="2"/>
  <c r="NI264" i="2" s="1"/>
  <c r="ND264" i="2"/>
  <c r="NE264" i="2" s="1"/>
  <c r="MZ264" i="2"/>
  <c r="NA264" i="2" s="1"/>
  <c r="CF264" i="2"/>
  <c r="CG264" i="2" s="1"/>
  <c r="BY264" i="2"/>
  <c r="CA264" i="2" s="1"/>
  <c r="CB264" i="2" s="1"/>
  <c r="CC264" i="2" s="1"/>
  <c r="BW264" i="2"/>
  <c r="BX264" i="2" s="1"/>
  <c r="BV264" i="2"/>
  <c r="BS264" i="2"/>
  <c r="BT264" i="2" s="1"/>
  <c r="BR264" i="2"/>
  <c r="V264" i="2"/>
  <c r="A264" i="2"/>
  <c r="ACO263" i="2"/>
  <c r="ACN263" i="2"/>
  <c r="ZV263" i="2"/>
  <c r="ZW263" i="2" s="1"/>
  <c r="ZS263" i="2"/>
  <c r="ZT263" i="2" s="1"/>
  <c r="NQ263" i="2"/>
  <c r="NR263" i="2" s="1"/>
  <c r="NM263" i="2"/>
  <c r="NN263" i="2" s="1"/>
  <c r="NH263" i="2"/>
  <c r="NI263" i="2" s="1"/>
  <c r="ND263" i="2"/>
  <c r="NE263" i="2" s="1"/>
  <c r="MZ263" i="2"/>
  <c r="NA263" i="2" s="1"/>
  <c r="CF263" i="2"/>
  <c r="CG263" i="2" s="1"/>
  <c r="BY263" i="2"/>
  <c r="CA263" i="2" s="1"/>
  <c r="CB263" i="2" s="1"/>
  <c r="CC263" i="2" s="1"/>
  <c r="BW263" i="2"/>
  <c r="BX263" i="2" s="1"/>
  <c r="BV263" i="2"/>
  <c r="BS263" i="2"/>
  <c r="BT263" i="2" s="1"/>
  <c r="BR263" i="2"/>
  <c r="V263" i="2"/>
  <c r="A263" i="2"/>
  <c r="ACO262" i="2"/>
  <c r="ACN262" i="2"/>
  <c r="ZV262" i="2"/>
  <c r="ZW262" i="2" s="1"/>
  <c r="ZS262" i="2"/>
  <c r="ZT262" i="2" s="1"/>
  <c r="NQ262" i="2"/>
  <c r="NR262" i="2" s="1"/>
  <c r="NM262" i="2"/>
  <c r="NN262" i="2" s="1"/>
  <c r="NH262" i="2"/>
  <c r="NI262" i="2" s="1"/>
  <c r="ND262" i="2"/>
  <c r="NE262" i="2" s="1"/>
  <c r="MZ262" i="2"/>
  <c r="NA262" i="2" s="1"/>
  <c r="CF262" i="2"/>
  <c r="CG262" i="2" s="1"/>
  <c r="BY262" i="2"/>
  <c r="CA262" i="2" s="1"/>
  <c r="CB262" i="2" s="1"/>
  <c r="CC262" i="2" s="1"/>
  <c r="BW262" i="2"/>
  <c r="BX262" i="2" s="1"/>
  <c r="BV262" i="2"/>
  <c r="BT262" i="2"/>
  <c r="BS262" i="2"/>
  <c r="BR262" i="2"/>
  <c r="V262" i="2"/>
  <c r="A262" i="2"/>
  <c r="ACO261" i="2"/>
  <c r="ACN261" i="2"/>
  <c r="ZV261" i="2"/>
  <c r="ZW261" i="2" s="1"/>
  <c r="ZS261" i="2"/>
  <c r="ZT261" i="2" s="1"/>
  <c r="NQ261" i="2"/>
  <c r="NR261" i="2" s="1"/>
  <c r="NM261" i="2"/>
  <c r="NN261" i="2" s="1"/>
  <c r="NH261" i="2"/>
  <c r="NI261" i="2" s="1"/>
  <c r="ND261" i="2"/>
  <c r="NE261" i="2" s="1"/>
  <c r="MZ261" i="2"/>
  <c r="NA261" i="2" s="1"/>
  <c r="CF261" i="2"/>
  <c r="CG261" i="2" s="1"/>
  <c r="BY261" i="2"/>
  <c r="CA261" i="2" s="1"/>
  <c r="CB261" i="2" s="1"/>
  <c r="CC261" i="2" s="1"/>
  <c r="BW261" i="2"/>
  <c r="BX261" i="2" s="1"/>
  <c r="BV261" i="2"/>
  <c r="BS261" i="2"/>
  <c r="BT261" i="2" s="1"/>
  <c r="BR261" i="2"/>
  <c r="V261" i="2"/>
  <c r="A261" i="2"/>
  <c r="ACO260" i="2"/>
  <c r="ACN260" i="2"/>
  <c r="ADL260" i="2" s="1"/>
  <c r="ZV260" i="2"/>
  <c r="ZW260" i="2" s="1"/>
  <c r="ZS260" i="2"/>
  <c r="ZT260" i="2" s="1"/>
  <c r="NQ260" i="2"/>
  <c r="NR260" i="2" s="1"/>
  <c r="NM260" i="2"/>
  <c r="NN260" i="2" s="1"/>
  <c r="NH260" i="2"/>
  <c r="NI260" i="2" s="1"/>
  <c r="ND260" i="2"/>
  <c r="NE260" i="2" s="1"/>
  <c r="MZ260" i="2"/>
  <c r="NA260" i="2" s="1"/>
  <c r="CF260" i="2"/>
  <c r="CG260" i="2" s="1"/>
  <c r="BY260" i="2"/>
  <c r="CA260" i="2" s="1"/>
  <c r="CB260" i="2" s="1"/>
  <c r="CC260" i="2" s="1"/>
  <c r="BW260" i="2"/>
  <c r="BX260" i="2" s="1"/>
  <c r="BV260" i="2"/>
  <c r="BS260" i="2"/>
  <c r="BT260" i="2" s="1"/>
  <c r="BR260" i="2"/>
  <c r="V260" i="2"/>
  <c r="A260" i="2"/>
  <c r="ACO259" i="2"/>
  <c r="ACN259" i="2"/>
  <c r="ZV259" i="2"/>
  <c r="ZW259" i="2" s="1"/>
  <c r="ZS259" i="2"/>
  <c r="ZT259" i="2" s="1"/>
  <c r="NQ259" i="2"/>
  <c r="NR259" i="2" s="1"/>
  <c r="NM259" i="2"/>
  <c r="NN259" i="2" s="1"/>
  <c r="NH259" i="2"/>
  <c r="NI259" i="2" s="1"/>
  <c r="ND259" i="2"/>
  <c r="NE259" i="2" s="1"/>
  <c r="MZ259" i="2"/>
  <c r="NA259" i="2" s="1"/>
  <c r="CF259" i="2"/>
  <c r="CG259" i="2" s="1"/>
  <c r="BY259" i="2"/>
  <c r="CA259" i="2" s="1"/>
  <c r="CB259" i="2" s="1"/>
  <c r="CC259" i="2" s="1"/>
  <c r="BW259" i="2"/>
  <c r="BX259" i="2" s="1"/>
  <c r="BV259" i="2"/>
  <c r="BS259" i="2"/>
  <c r="BT259" i="2" s="1"/>
  <c r="BR259" i="2"/>
  <c r="V259" i="2"/>
  <c r="A259" i="2"/>
  <c r="ACO258" i="2"/>
  <c r="ACN258" i="2"/>
  <c r="ZV258" i="2"/>
  <c r="ZW258" i="2" s="1"/>
  <c r="ZS258" i="2"/>
  <c r="ZT258" i="2" s="1"/>
  <c r="NQ258" i="2"/>
  <c r="NR258" i="2" s="1"/>
  <c r="NM258" i="2"/>
  <c r="NN258" i="2" s="1"/>
  <c r="NH258" i="2"/>
  <c r="NI258" i="2" s="1"/>
  <c r="ND258" i="2"/>
  <c r="NE258" i="2" s="1"/>
  <c r="MZ258" i="2"/>
  <c r="NA258" i="2" s="1"/>
  <c r="CF258" i="2"/>
  <c r="CG258" i="2" s="1"/>
  <c r="BY258" i="2"/>
  <c r="CA258" i="2" s="1"/>
  <c r="CB258" i="2" s="1"/>
  <c r="CC258" i="2" s="1"/>
  <c r="BW258" i="2"/>
  <c r="BX258" i="2" s="1"/>
  <c r="BV258" i="2"/>
  <c r="BS258" i="2"/>
  <c r="BT258" i="2" s="1"/>
  <c r="BR258" i="2"/>
  <c r="V258" i="2"/>
  <c r="A258" i="2"/>
  <c r="ACO257" i="2"/>
  <c r="ACN257" i="2"/>
  <c r="ZV257" i="2"/>
  <c r="ZW257" i="2" s="1"/>
  <c r="ZS257" i="2"/>
  <c r="ZT257" i="2" s="1"/>
  <c r="NQ257" i="2"/>
  <c r="NR257" i="2" s="1"/>
  <c r="NM257" i="2"/>
  <c r="NN257" i="2" s="1"/>
  <c r="NH257" i="2"/>
  <c r="NI257" i="2" s="1"/>
  <c r="ND257" i="2"/>
  <c r="NE257" i="2" s="1"/>
  <c r="MZ257" i="2"/>
  <c r="NA257" i="2" s="1"/>
  <c r="CF257" i="2"/>
  <c r="CG257" i="2" s="1"/>
  <c r="BY257" i="2"/>
  <c r="CA257" i="2" s="1"/>
  <c r="CB257" i="2" s="1"/>
  <c r="CC257" i="2" s="1"/>
  <c r="BW257" i="2"/>
  <c r="BX257" i="2" s="1"/>
  <c r="BV257" i="2"/>
  <c r="BS257" i="2"/>
  <c r="BT257" i="2" s="1"/>
  <c r="BR257" i="2"/>
  <c r="V257" i="2"/>
  <c r="A257" i="2"/>
  <c r="ACO256" i="2"/>
  <c r="ACN256" i="2"/>
  <c r="ZV256" i="2"/>
  <c r="ZW256" i="2" s="1"/>
  <c r="ZS256" i="2"/>
  <c r="ZT256" i="2" s="1"/>
  <c r="NQ256" i="2"/>
  <c r="NR256" i="2" s="1"/>
  <c r="NM256" i="2"/>
  <c r="NN256" i="2" s="1"/>
  <c r="NH256" i="2"/>
  <c r="NI256" i="2" s="1"/>
  <c r="ND256" i="2"/>
  <c r="NE256" i="2" s="1"/>
  <c r="MZ256" i="2"/>
  <c r="NA256" i="2" s="1"/>
  <c r="CF256" i="2"/>
  <c r="CG256" i="2" s="1"/>
  <c r="BY256" i="2"/>
  <c r="CA256" i="2" s="1"/>
  <c r="CB256" i="2" s="1"/>
  <c r="CC256" i="2" s="1"/>
  <c r="BW256" i="2"/>
  <c r="BX256" i="2" s="1"/>
  <c r="BV256" i="2"/>
  <c r="BS256" i="2"/>
  <c r="BT256" i="2" s="1"/>
  <c r="BR256" i="2"/>
  <c r="V256" i="2"/>
  <c r="A256" i="2"/>
  <c r="ACO255" i="2"/>
  <c r="ACN255" i="2"/>
  <c r="ZV255" i="2"/>
  <c r="ZW255" i="2" s="1"/>
  <c r="ZS255" i="2"/>
  <c r="ZT255" i="2" s="1"/>
  <c r="NQ255" i="2"/>
  <c r="NR255" i="2" s="1"/>
  <c r="NM255" i="2"/>
  <c r="NN255" i="2" s="1"/>
  <c r="NH255" i="2"/>
  <c r="NI255" i="2" s="1"/>
  <c r="ND255" i="2"/>
  <c r="NE255" i="2" s="1"/>
  <c r="MZ255" i="2"/>
  <c r="NA255" i="2" s="1"/>
  <c r="CF255" i="2"/>
  <c r="CG255" i="2" s="1"/>
  <c r="CB255" i="2"/>
  <c r="CC255" i="2" s="1"/>
  <c r="BY255" i="2"/>
  <c r="CA255" i="2" s="1"/>
  <c r="BW255" i="2"/>
  <c r="BX255" i="2" s="1"/>
  <c r="BV255" i="2"/>
  <c r="BT255" i="2"/>
  <c r="BS255" i="2"/>
  <c r="BR255" i="2"/>
  <c r="V255" i="2"/>
  <c r="A255" i="2"/>
  <c r="ACO254" i="2"/>
  <c r="ACN254" i="2"/>
  <c r="ZV254" i="2"/>
  <c r="ZW254" i="2" s="1"/>
  <c r="ZS254" i="2"/>
  <c r="ZT254" i="2" s="1"/>
  <c r="NQ254" i="2"/>
  <c r="NR254" i="2" s="1"/>
  <c r="NM254" i="2"/>
  <c r="NN254" i="2" s="1"/>
  <c r="NH254" i="2"/>
  <c r="NI254" i="2" s="1"/>
  <c r="ND254" i="2"/>
  <c r="NE254" i="2" s="1"/>
  <c r="MZ254" i="2"/>
  <c r="NA254" i="2" s="1"/>
  <c r="CF254" i="2"/>
  <c r="CG254" i="2" s="1"/>
  <c r="BY254" i="2"/>
  <c r="CA254" i="2" s="1"/>
  <c r="CB254" i="2" s="1"/>
  <c r="CC254" i="2" s="1"/>
  <c r="BW254" i="2"/>
  <c r="BX254" i="2" s="1"/>
  <c r="BV254" i="2"/>
  <c r="BS254" i="2"/>
  <c r="BT254" i="2" s="1"/>
  <c r="BR254" i="2"/>
  <c r="V254" i="2"/>
  <c r="A254" i="2"/>
  <c r="ACO253" i="2"/>
  <c r="ACN253" i="2"/>
  <c r="ZV253" i="2"/>
  <c r="ZW253" i="2" s="1"/>
  <c r="ZS253" i="2"/>
  <c r="ZT253" i="2" s="1"/>
  <c r="NQ253" i="2"/>
  <c r="NR253" i="2" s="1"/>
  <c r="NM253" i="2"/>
  <c r="NN253" i="2" s="1"/>
  <c r="NH253" i="2"/>
  <c r="NI253" i="2" s="1"/>
  <c r="ND253" i="2"/>
  <c r="NE253" i="2" s="1"/>
  <c r="MZ253" i="2"/>
  <c r="NA253" i="2" s="1"/>
  <c r="CF253" i="2"/>
  <c r="CG253" i="2" s="1"/>
  <c r="BY253" i="2"/>
  <c r="CA253" i="2" s="1"/>
  <c r="CB253" i="2" s="1"/>
  <c r="CC253" i="2" s="1"/>
  <c r="BW253" i="2"/>
  <c r="BX253" i="2" s="1"/>
  <c r="BV253" i="2"/>
  <c r="BS253" i="2"/>
  <c r="BT253" i="2" s="1"/>
  <c r="BR253" i="2"/>
  <c r="V253" i="2"/>
  <c r="A253" i="2"/>
  <c r="ACO252" i="2"/>
  <c r="ACN252" i="2"/>
  <c r="ZV252" i="2"/>
  <c r="ZW252" i="2" s="1"/>
  <c r="ZS252" i="2"/>
  <c r="ZT252" i="2" s="1"/>
  <c r="NQ252" i="2"/>
  <c r="NR252" i="2" s="1"/>
  <c r="NM252" i="2"/>
  <c r="NN252" i="2" s="1"/>
  <c r="NH252" i="2"/>
  <c r="NI252" i="2" s="1"/>
  <c r="ND252" i="2"/>
  <c r="NE252" i="2" s="1"/>
  <c r="MZ252" i="2"/>
  <c r="NA252" i="2" s="1"/>
  <c r="CF252" i="2"/>
  <c r="CG252" i="2" s="1"/>
  <c r="BY252" i="2"/>
  <c r="CA252" i="2" s="1"/>
  <c r="CB252" i="2" s="1"/>
  <c r="CC252" i="2" s="1"/>
  <c r="BW252" i="2"/>
  <c r="BX252" i="2" s="1"/>
  <c r="BV252" i="2"/>
  <c r="BS252" i="2"/>
  <c r="BT252" i="2" s="1"/>
  <c r="BR252" i="2"/>
  <c r="V252" i="2"/>
  <c r="A252" i="2"/>
  <c r="ACO251" i="2"/>
  <c r="ACN251" i="2"/>
  <c r="ZV251" i="2"/>
  <c r="ZW251" i="2" s="1"/>
  <c r="ACF251" i="2" s="1"/>
  <c r="ZS251" i="2"/>
  <c r="ZT251" i="2" s="1"/>
  <c r="NQ251" i="2"/>
  <c r="NR251" i="2" s="1"/>
  <c r="NM251" i="2"/>
  <c r="NN251" i="2" s="1"/>
  <c r="NH251" i="2"/>
  <c r="NI251" i="2" s="1"/>
  <c r="ND251" i="2"/>
  <c r="NE251" i="2" s="1"/>
  <c r="MZ251" i="2"/>
  <c r="NA251" i="2" s="1"/>
  <c r="CF251" i="2"/>
  <c r="CG251" i="2" s="1"/>
  <c r="CB251" i="2"/>
  <c r="CC251" i="2" s="1"/>
  <c r="BY251" i="2"/>
  <c r="CA251" i="2" s="1"/>
  <c r="BW251" i="2"/>
  <c r="BX251" i="2" s="1"/>
  <c r="BV251" i="2"/>
  <c r="BT251" i="2"/>
  <c r="BS251" i="2"/>
  <c r="BR251" i="2"/>
  <c r="V251" i="2"/>
  <c r="A251" i="2"/>
  <c r="ACO250" i="2"/>
  <c r="ACN250" i="2"/>
  <c r="ZV250" i="2"/>
  <c r="ZW250" i="2" s="1"/>
  <c r="ZS250" i="2"/>
  <c r="ZT250" i="2" s="1"/>
  <c r="ACF250" i="2" s="1"/>
  <c r="ADJ250" i="2" s="1"/>
  <c r="NQ250" i="2"/>
  <c r="NR250" i="2" s="1"/>
  <c r="NM250" i="2"/>
  <c r="NN250" i="2" s="1"/>
  <c r="NH250" i="2"/>
  <c r="NI250" i="2" s="1"/>
  <c r="ND250" i="2"/>
  <c r="NE250" i="2" s="1"/>
  <c r="MZ250" i="2"/>
  <c r="NA250" i="2" s="1"/>
  <c r="CF250" i="2"/>
  <c r="CG250" i="2" s="1"/>
  <c r="BY250" i="2"/>
  <c r="CA250" i="2" s="1"/>
  <c r="CB250" i="2" s="1"/>
  <c r="CC250" i="2" s="1"/>
  <c r="BW250" i="2"/>
  <c r="BX250" i="2" s="1"/>
  <c r="BV250" i="2"/>
  <c r="BS250" i="2"/>
  <c r="BT250" i="2" s="1"/>
  <c r="BR250" i="2"/>
  <c r="V250" i="2"/>
  <c r="A250" i="2"/>
  <c r="ACO249" i="2"/>
  <c r="ACN249" i="2"/>
  <c r="ZV249" i="2"/>
  <c r="ZW249" i="2" s="1"/>
  <c r="ZS249" i="2"/>
  <c r="ZT249" i="2" s="1"/>
  <c r="NQ249" i="2"/>
  <c r="NR249" i="2" s="1"/>
  <c r="NM249" i="2"/>
  <c r="NN249" i="2" s="1"/>
  <c r="NH249" i="2"/>
  <c r="NI249" i="2" s="1"/>
  <c r="ND249" i="2"/>
  <c r="NE249" i="2" s="1"/>
  <c r="MZ249" i="2"/>
  <c r="NA249" i="2" s="1"/>
  <c r="CF249" i="2"/>
  <c r="CG249" i="2" s="1"/>
  <c r="BY249" i="2"/>
  <c r="CA249" i="2" s="1"/>
  <c r="CB249" i="2" s="1"/>
  <c r="CC249" i="2" s="1"/>
  <c r="ACD249" i="2" s="1"/>
  <c r="BW249" i="2"/>
  <c r="BX249" i="2" s="1"/>
  <c r="BV249" i="2"/>
  <c r="BS249" i="2"/>
  <c r="BT249" i="2" s="1"/>
  <c r="BR249" i="2"/>
  <c r="V249" i="2"/>
  <c r="A249" i="2"/>
  <c r="ACO248" i="2"/>
  <c r="ACN248" i="2"/>
  <c r="ZV248" i="2"/>
  <c r="ZW248" i="2" s="1"/>
  <c r="ZT248" i="2"/>
  <c r="ZS248" i="2"/>
  <c r="NQ248" i="2"/>
  <c r="NR248" i="2" s="1"/>
  <c r="NM248" i="2"/>
  <c r="NN248" i="2" s="1"/>
  <c r="NH248" i="2"/>
  <c r="NI248" i="2" s="1"/>
  <c r="ND248" i="2"/>
  <c r="NE248" i="2" s="1"/>
  <c r="MZ248" i="2"/>
  <c r="NA248" i="2" s="1"/>
  <c r="CF248" i="2"/>
  <c r="CG248" i="2" s="1"/>
  <c r="CA248" i="2"/>
  <c r="CB248" i="2" s="1"/>
  <c r="CC248" i="2" s="1"/>
  <c r="BY248" i="2"/>
  <c r="BW248" i="2"/>
  <c r="BX248" i="2" s="1"/>
  <c r="BV248" i="2"/>
  <c r="BT248" i="2"/>
  <c r="BS248" i="2"/>
  <c r="BR248" i="2"/>
  <c r="V248" i="2"/>
  <c r="A248" i="2"/>
  <c r="ACO247" i="2"/>
  <c r="ACN247" i="2"/>
  <c r="ZV247" i="2"/>
  <c r="ZW247" i="2" s="1"/>
  <c r="ZS247" i="2"/>
  <c r="ZT247" i="2" s="1"/>
  <c r="NQ247" i="2"/>
  <c r="NR247" i="2" s="1"/>
  <c r="NM247" i="2"/>
  <c r="NN247" i="2" s="1"/>
  <c r="NH247" i="2"/>
  <c r="NI247" i="2" s="1"/>
  <c r="ND247" i="2"/>
  <c r="NE247" i="2" s="1"/>
  <c r="MZ247" i="2"/>
  <c r="NA247" i="2" s="1"/>
  <c r="CF247" i="2"/>
  <c r="CG247" i="2" s="1"/>
  <c r="BY247" i="2"/>
  <c r="CA247" i="2" s="1"/>
  <c r="CB247" i="2" s="1"/>
  <c r="CC247" i="2" s="1"/>
  <c r="BW247" i="2"/>
  <c r="BX247" i="2" s="1"/>
  <c r="BV247" i="2"/>
  <c r="BT247" i="2"/>
  <c r="BS247" i="2"/>
  <c r="BR247" i="2"/>
  <c r="V247" i="2"/>
  <c r="A247" i="2"/>
  <c r="ACO246" i="2"/>
  <c r="ACN246" i="2"/>
  <c r="ZV246" i="2"/>
  <c r="ZW246" i="2" s="1"/>
  <c r="ZS246" i="2"/>
  <c r="ZT246" i="2" s="1"/>
  <c r="NQ246" i="2"/>
  <c r="NR246" i="2" s="1"/>
  <c r="NM246" i="2"/>
  <c r="NN246" i="2" s="1"/>
  <c r="NH246" i="2"/>
  <c r="NI246" i="2" s="1"/>
  <c r="NE246" i="2"/>
  <c r="ND246" i="2"/>
  <c r="MZ246" i="2"/>
  <c r="NA246" i="2" s="1"/>
  <c r="CF246" i="2"/>
  <c r="CG246" i="2" s="1"/>
  <c r="BY246" i="2"/>
  <c r="CA246" i="2" s="1"/>
  <c r="CB246" i="2" s="1"/>
  <c r="CC246" i="2" s="1"/>
  <c r="BW246" i="2"/>
  <c r="BX246" i="2" s="1"/>
  <c r="BV246" i="2"/>
  <c r="BS246" i="2"/>
  <c r="BT246" i="2" s="1"/>
  <c r="BR246" i="2"/>
  <c r="V246" i="2"/>
  <c r="A246" i="2"/>
  <c r="ACO245" i="2"/>
  <c r="ACN245" i="2"/>
  <c r="ZV245" i="2"/>
  <c r="ZW245" i="2" s="1"/>
  <c r="ZS245" i="2"/>
  <c r="ZT245" i="2" s="1"/>
  <c r="NQ245" i="2"/>
  <c r="NR245" i="2" s="1"/>
  <c r="NN245" i="2"/>
  <c r="NM245" i="2"/>
  <c r="NH245" i="2"/>
  <c r="NI245" i="2" s="1"/>
  <c r="ND245" i="2"/>
  <c r="NE245" i="2" s="1"/>
  <c r="MZ245" i="2"/>
  <c r="NA245" i="2" s="1"/>
  <c r="CF245" i="2"/>
  <c r="CG245" i="2" s="1"/>
  <c r="CA245" i="2"/>
  <c r="CB245" i="2" s="1"/>
  <c r="CC245" i="2" s="1"/>
  <c r="BY245" i="2"/>
  <c r="BW245" i="2"/>
  <c r="BX245" i="2" s="1"/>
  <c r="BV245" i="2"/>
  <c r="BT245" i="2"/>
  <c r="BS245" i="2"/>
  <c r="BR245" i="2"/>
  <c r="V245" i="2"/>
  <c r="A245" i="2"/>
  <c r="ACO244" i="2"/>
  <c r="ACN244" i="2"/>
  <c r="ZV244" i="2"/>
  <c r="ZW244" i="2" s="1"/>
  <c r="ZT244" i="2"/>
  <c r="ZS244" i="2"/>
  <c r="NQ244" i="2"/>
  <c r="NR244" i="2" s="1"/>
  <c r="NM244" i="2"/>
  <c r="NN244" i="2" s="1"/>
  <c r="NH244" i="2"/>
  <c r="NI244" i="2" s="1"/>
  <c r="ND244" i="2"/>
  <c r="NE244" i="2" s="1"/>
  <c r="MZ244" i="2"/>
  <c r="NA244" i="2" s="1"/>
  <c r="CF244" i="2"/>
  <c r="CG244" i="2" s="1"/>
  <c r="CA244" i="2"/>
  <c r="CB244" i="2" s="1"/>
  <c r="CC244" i="2" s="1"/>
  <c r="BY244" i="2"/>
  <c r="BW244" i="2"/>
  <c r="BX244" i="2" s="1"/>
  <c r="BV244" i="2"/>
  <c r="BT244" i="2"/>
  <c r="BS244" i="2"/>
  <c r="BR244" i="2"/>
  <c r="V244" i="2"/>
  <c r="A244" i="2"/>
  <c r="ACO243" i="2"/>
  <c r="ACN243" i="2"/>
  <c r="ZV243" i="2"/>
  <c r="ZW243" i="2" s="1"/>
  <c r="ZS243" i="2"/>
  <c r="ZT243" i="2" s="1"/>
  <c r="NQ243" i="2"/>
  <c r="NR243" i="2" s="1"/>
  <c r="NM243" i="2"/>
  <c r="NN243" i="2" s="1"/>
  <c r="NH243" i="2"/>
  <c r="NI243" i="2" s="1"/>
  <c r="ND243" i="2"/>
  <c r="NE243" i="2" s="1"/>
  <c r="MZ243" i="2"/>
  <c r="NA243" i="2" s="1"/>
  <c r="CF243" i="2"/>
  <c r="CG243" i="2" s="1"/>
  <c r="BY243" i="2"/>
  <c r="CA243" i="2" s="1"/>
  <c r="CB243" i="2" s="1"/>
  <c r="CC243" i="2" s="1"/>
  <c r="BW243" i="2"/>
  <c r="BX243" i="2" s="1"/>
  <c r="BV243" i="2"/>
  <c r="BS243" i="2"/>
  <c r="BT243" i="2" s="1"/>
  <c r="BR243" i="2"/>
  <c r="V243" i="2"/>
  <c r="A243" i="2"/>
  <c r="ACO242" i="2"/>
  <c r="ACN242" i="2"/>
  <c r="ZV242" i="2"/>
  <c r="ZW242" i="2" s="1"/>
  <c r="ZS242" i="2"/>
  <c r="ZT242" i="2" s="1"/>
  <c r="NQ242" i="2"/>
  <c r="NR242" i="2" s="1"/>
  <c r="NM242" i="2"/>
  <c r="NN242" i="2" s="1"/>
  <c r="NH242" i="2"/>
  <c r="NI242" i="2" s="1"/>
  <c r="ND242" i="2"/>
  <c r="NE242" i="2" s="1"/>
  <c r="MZ242" i="2"/>
  <c r="NA242" i="2" s="1"/>
  <c r="CF242" i="2"/>
  <c r="CG242" i="2" s="1"/>
  <c r="BY242" i="2"/>
  <c r="CA242" i="2" s="1"/>
  <c r="CB242" i="2" s="1"/>
  <c r="CC242" i="2" s="1"/>
  <c r="BW242" i="2"/>
  <c r="BX242" i="2" s="1"/>
  <c r="BV242" i="2"/>
  <c r="BS242" i="2"/>
  <c r="BT242" i="2" s="1"/>
  <c r="BR242" i="2"/>
  <c r="V242" i="2"/>
  <c r="A242" i="2"/>
  <c r="ACO241" i="2"/>
  <c r="ACN241" i="2"/>
  <c r="ZV241" i="2"/>
  <c r="ZW241" i="2" s="1"/>
  <c r="ZS241" i="2"/>
  <c r="ZT241" i="2" s="1"/>
  <c r="NQ241" i="2"/>
  <c r="NR241" i="2" s="1"/>
  <c r="NN241" i="2"/>
  <c r="NM241" i="2"/>
  <c r="NH241" i="2"/>
  <c r="NI241" i="2" s="1"/>
  <c r="ND241" i="2"/>
  <c r="NE241" i="2" s="1"/>
  <c r="MZ241" i="2"/>
  <c r="NA241" i="2" s="1"/>
  <c r="CF241" i="2"/>
  <c r="CG241" i="2" s="1"/>
  <c r="BY241" i="2"/>
  <c r="CA241" i="2" s="1"/>
  <c r="CB241" i="2" s="1"/>
  <c r="CC241" i="2" s="1"/>
  <c r="BW241" i="2"/>
  <c r="BX241" i="2" s="1"/>
  <c r="BV241" i="2"/>
  <c r="BS241" i="2"/>
  <c r="BT241" i="2" s="1"/>
  <c r="BR241" i="2"/>
  <c r="V241" i="2"/>
  <c r="A241" i="2"/>
  <c r="ACO240" i="2"/>
  <c r="ACN240" i="2"/>
  <c r="ZV240" i="2"/>
  <c r="ZW240" i="2" s="1"/>
  <c r="ZS240" i="2"/>
  <c r="ZT240" i="2" s="1"/>
  <c r="NQ240" i="2"/>
  <c r="NR240" i="2" s="1"/>
  <c r="NM240" i="2"/>
  <c r="NN240" i="2" s="1"/>
  <c r="NH240" i="2"/>
  <c r="NI240" i="2" s="1"/>
  <c r="ND240" i="2"/>
  <c r="NE240" i="2" s="1"/>
  <c r="MZ240" i="2"/>
  <c r="NA240" i="2" s="1"/>
  <c r="CF240" i="2"/>
  <c r="CG240" i="2" s="1"/>
  <c r="BY240" i="2"/>
  <c r="CA240" i="2" s="1"/>
  <c r="CB240" i="2" s="1"/>
  <c r="CC240" i="2" s="1"/>
  <c r="BW240" i="2"/>
  <c r="BX240" i="2" s="1"/>
  <c r="BV240" i="2"/>
  <c r="BS240" i="2"/>
  <c r="BT240" i="2" s="1"/>
  <c r="BR240" i="2"/>
  <c r="V240" i="2"/>
  <c r="A240" i="2"/>
  <c r="ACO239" i="2"/>
  <c r="ACN239" i="2"/>
  <c r="ZV239" i="2"/>
  <c r="ZW239" i="2" s="1"/>
  <c r="ZS239" i="2"/>
  <c r="ZT239" i="2" s="1"/>
  <c r="NQ239" i="2"/>
  <c r="NR239" i="2" s="1"/>
  <c r="NM239" i="2"/>
  <c r="NN239" i="2" s="1"/>
  <c r="NH239" i="2"/>
  <c r="NI239" i="2" s="1"/>
  <c r="ND239" i="2"/>
  <c r="NE239" i="2" s="1"/>
  <c r="MZ239" i="2"/>
  <c r="NA239" i="2" s="1"/>
  <c r="CF239" i="2"/>
  <c r="CG239" i="2" s="1"/>
  <c r="BY239" i="2"/>
  <c r="CA239" i="2" s="1"/>
  <c r="CB239" i="2" s="1"/>
  <c r="CC239" i="2" s="1"/>
  <c r="BW239" i="2"/>
  <c r="BX239" i="2" s="1"/>
  <c r="BV239" i="2"/>
  <c r="BS239" i="2"/>
  <c r="BT239" i="2" s="1"/>
  <c r="BR239" i="2"/>
  <c r="V239" i="2"/>
  <c r="A239" i="2"/>
  <c r="ACO238" i="2"/>
  <c r="ACN238" i="2"/>
  <c r="ZV238" i="2"/>
  <c r="ZW238" i="2" s="1"/>
  <c r="ZS238" i="2"/>
  <c r="ZT238" i="2" s="1"/>
  <c r="NQ238" i="2"/>
  <c r="NR238" i="2" s="1"/>
  <c r="NM238" i="2"/>
  <c r="NN238" i="2" s="1"/>
  <c r="NH238" i="2"/>
  <c r="NI238" i="2" s="1"/>
  <c r="ND238" i="2"/>
  <c r="NE238" i="2" s="1"/>
  <c r="MZ238" i="2"/>
  <c r="NA238" i="2" s="1"/>
  <c r="CF238" i="2"/>
  <c r="CG238" i="2" s="1"/>
  <c r="BY238" i="2"/>
  <c r="CA238" i="2" s="1"/>
  <c r="CB238" i="2" s="1"/>
  <c r="CC238" i="2" s="1"/>
  <c r="BW238" i="2"/>
  <c r="BX238" i="2" s="1"/>
  <c r="BV238" i="2"/>
  <c r="BS238" i="2"/>
  <c r="BT238" i="2" s="1"/>
  <c r="BR238" i="2"/>
  <c r="V238" i="2"/>
  <c r="A238" i="2"/>
  <c r="ACO237" i="2"/>
  <c r="ACN237" i="2"/>
  <c r="ZV237" i="2"/>
  <c r="ZW237" i="2" s="1"/>
  <c r="ZS237" i="2"/>
  <c r="ZT237" i="2" s="1"/>
  <c r="NQ237" i="2"/>
  <c r="NR237" i="2" s="1"/>
  <c r="NM237" i="2"/>
  <c r="NN237" i="2" s="1"/>
  <c r="NH237" i="2"/>
  <c r="NI237" i="2" s="1"/>
  <c r="ND237" i="2"/>
  <c r="NE237" i="2" s="1"/>
  <c r="MZ237" i="2"/>
  <c r="NA237" i="2" s="1"/>
  <c r="CF237" i="2"/>
  <c r="CG237" i="2" s="1"/>
  <c r="BY237" i="2"/>
  <c r="CA237" i="2" s="1"/>
  <c r="CB237" i="2" s="1"/>
  <c r="CC237" i="2" s="1"/>
  <c r="BW237" i="2"/>
  <c r="BX237" i="2" s="1"/>
  <c r="BV237" i="2"/>
  <c r="BS237" i="2"/>
  <c r="BT237" i="2" s="1"/>
  <c r="BR237" i="2"/>
  <c r="V237" i="2"/>
  <c r="A237" i="2"/>
  <c r="ACO236" i="2"/>
  <c r="ACN236" i="2"/>
  <c r="ZV236" i="2"/>
  <c r="ZW236" i="2" s="1"/>
  <c r="ZS236" i="2"/>
  <c r="ZT236" i="2" s="1"/>
  <c r="NQ236" i="2"/>
  <c r="NR236" i="2" s="1"/>
  <c r="NM236" i="2"/>
  <c r="NN236" i="2" s="1"/>
  <c r="NH236" i="2"/>
  <c r="NI236" i="2" s="1"/>
  <c r="ND236" i="2"/>
  <c r="NE236" i="2" s="1"/>
  <c r="MZ236" i="2"/>
  <c r="NA236" i="2" s="1"/>
  <c r="CF236" i="2"/>
  <c r="CG236" i="2" s="1"/>
  <c r="BY236" i="2"/>
  <c r="CA236" i="2" s="1"/>
  <c r="CB236" i="2" s="1"/>
  <c r="CC236" i="2" s="1"/>
  <c r="BW236" i="2"/>
  <c r="BX236" i="2" s="1"/>
  <c r="BV236" i="2"/>
  <c r="BS236" i="2"/>
  <c r="BT236" i="2" s="1"/>
  <c r="BR236" i="2"/>
  <c r="V236" i="2"/>
  <c r="A236" i="2"/>
  <c r="ACO235" i="2"/>
  <c r="ACN235" i="2"/>
  <c r="ZV235" i="2"/>
  <c r="ZW235" i="2" s="1"/>
  <c r="ZS235" i="2"/>
  <c r="ZT235" i="2" s="1"/>
  <c r="NQ235" i="2"/>
  <c r="NR235" i="2" s="1"/>
  <c r="NM235" i="2"/>
  <c r="NN235" i="2" s="1"/>
  <c r="NH235" i="2"/>
  <c r="NI235" i="2" s="1"/>
  <c r="ND235" i="2"/>
  <c r="NE235" i="2" s="1"/>
  <c r="MZ235" i="2"/>
  <c r="NA235" i="2" s="1"/>
  <c r="CF235" i="2"/>
  <c r="CG235" i="2" s="1"/>
  <c r="BY235" i="2"/>
  <c r="CA235" i="2" s="1"/>
  <c r="CB235" i="2" s="1"/>
  <c r="CC235" i="2" s="1"/>
  <c r="BW235" i="2"/>
  <c r="BX235" i="2" s="1"/>
  <c r="BV235" i="2"/>
  <c r="BT235" i="2"/>
  <c r="BS235" i="2"/>
  <c r="BR235" i="2"/>
  <c r="V235" i="2"/>
  <c r="A235" i="2"/>
  <c r="ACO234" i="2"/>
  <c r="ACN234" i="2"/>
  <c r="ZV234" i="2"/>
  <c r="ZW234" i="2" s="1"/>
  <c r="ZS234" i="2"/>
  <c r="ZT234" i="2" s="1"/>
  <c r="ACF234" i="2" s="1"/>
  <c r="ADJ234" i="2" s="1"/>
  <c r="NQ234" i="2"/>
  <c r="NR234" i="2" s="1"/>
  <c r="NM234" i="2"/>
  <c r="NN234" i="2" s="1"/>
  <c r="NH234" i="2"/>
  <c r="NI234" i="2" s="1"/>
  <c r="NE234" i="2"/>
  <c r="ND234" i="2"/>
  <c r="MZ234" i="2"/>
  <c r="NA234" i="2" s="1"/>
  <c r="CF234" i="2"/>
  <c r="CG234" i="2" s="1"/>
  <c r="BY234" i="2"/>
  <c r="CA234" i="2" s="1"/>
  <c r="CB234" i="2" s="1"/>
  <c r="CC234" i="2" s="1"/>
  <c r="BW234" i="2"/>
  <c r="BX234" i="2" s="1"/>
  <c r="BV234" i="2"/>
  <c r="BS234" i="2"/>
  <c r="BT234" i="2" s="1"/>
  <c r="BR234" i="2"/>
  <c r="V234" i="2"/>
  <c r="A234" i="2"/>
  <c r="ACO233" i="2"/>
  <c r="ACN233" i="2"/>
  <c r="ZV233" i="2"/>
  <c r="ZW233" i="2" s="1"/>
  <c r="ZS233" i="2"/>
  <c r="ZT233" i="2" s="1"/>
  <c r="NQ233" i="2"/>
  <c r="NR233" i="2" s="1"/>
  <c r="NN233" i="2"/>
  <c r="NM233" i="2"/>
  <c r="NH233" i="2"/>
  <c r="NI233" i="2" s="1"/>
  <c r="ND233" i="2"/>
  <c r="NE233" i="2" s="1"/>
  <c r="MZ233" i="2"/>
  <c r="NA233" i="2" s="1"/>
  <c r="CF233" i="2"/>
  <c r="CG233" i="2" s="1"/>
  <c r="BY233" i="2"/>
  <c r="CA233" i="2" s="1"/>
  <c r="CB233" i="2" s="1"/>
  <c r="CC233" i="2" s="1"/>
  <c r="BW233" i="2"/>
  <c r="BX233" i="2" s="1"/>
  <c r="BV233" i="2"/>
  <c r="BS233" i="2"/>
  <c r="BT233" i="2" s="1"/>
  <c r="BR233" i="2"/>
  <c r="V233" i="2"/>
  <c r="A233" i="2"/>
  <c r="ACO232" i="2"/>
  <c r="ACN232" i="2"/>
  <c r="ZV232" i="2"/>
  <c r="ZW232" i="2" s="1"/>
  <c r="ZS232" i="2"/>
  <c r="ZT232" i="2" s="1"/>
  <c r="ACF232" i="2" s="1"/>
  <c r="ADJ232" i="2" s="1"/>
  <c r="NQ232" i="2"/>
  <c r="NR232" i="2" s="1"/>
  <c r="NM232" i="2"/>
  <c r="NN232" i="2" s="1"/>
  <c r="NH232" i="2"/>
  <c r="NI232" i="2" s="1"/>
  <c r="ND232" i="2"/>
  <c r="NE232" i="2" s="1"/>
  <c r="MZ232" i="2"/>
  <c r="NA232" i="2" s="1"/>
  <c r="CF232" i="2"/>
  <c r="CG232" i="2" s="1"/>
  <c r="BY232" i="2"/>
  <c r="CA232" i="2" s="1"/>
  <c r="CB232" i="2" s="1"/>
  <c r="CC232" i="2" s="1"/>
  <c r="BW232" i="2"/>
  <c r="BX232" i="2" s="1"/>
  <c r="BV232" i="2"/>
  <c r="BS232" i="2"/>
  <c r="BT232" i="2" s="1"/>
  <c r="BR232" i="2"/>
  <c r="V232" i="2"/>
  <c r="A232" i="2"/>
  <c r="ACO231" i="2"/>
  <c r="ACN231" i="2"/>
  <c r="ZV231" i="2"/>
  <c r="ZW231" i="2" s="1"/>
  <c r="ZS231" i="2"/>
  <c r="ZT231" i="2" s="1"/>
  <c r="NQ231" i="2"/>
  <c r="NR231" i="2" s="1"/>
  <c r="NM231" i="2"/>
  <c r="NN231" i="2" s="1"/>
  <c r="NH231" i="2"/>
  <c r="NI231" i="2" s="1"/>
  <c r="ND231" i="2"/>
  <c r="NE231" i="2" s="1"/>
  <c r="MZ231" i="2"/>
  <c r="NA231" i="2" s="1"/>
  <c r="CF231" i="2"/>
  <c r="CG231" i="2" s="1"/>
  <c r="BY231" i="2"/>
  <c r="CA231" i="2" s="1"/>
  <c r="CB231" i="2" s="1"/>
  <c r="CC231" i="2" s="1"/>
  <c r="BW231" i="2"/>
  <c r="BX231" i="2" s="1"/>
  <c r="BV231" i="2"/>
  <c r="BS231" i="2"/>
  <c r="BT231" i="2" s="1"/>
  <c r="BR231" i="2"/>
  <c r="V231" i="2"/>
  <c r="A231" i="2"/>
  <c r="ACO230" i="2"/>
  <c r="ACN230" i="2"/>
  <c r="ADL230" i="2" s="1"/>
  <c r="ZV230" i="2"/>
  <c r="ZW230" i="2" s="1"/>
  <c r="ZS230" i="2"/>
  <c r="ZT230" i="2" s="1"/>
  <c r="NQ230" i="2"/>
  <c r="NR230" i="2" s="1"/>
  <c r="NM230" i="2"/>
  <c r="NN230" i="2" s="1"/>
  <c r="NH230" i="2"/>
  <c r="NI230" i="2" s="1"/>
  <c r="ND230" i="2"/>
  <c r="NE230" i="2" s="1"/>
  <c r="MZ230" i="2"/>
  <c r="NA230" i="2" s="1"/>
  <c r="CF230" i="2"/>
  <c r="CG230" i="2" s="1"/>
  <c r="BY230" i="2"/>
  <c r="CA230" i="2" s="1"/>
  <c r="CB230" i="2" s="1"/>
  <c r="CC230" i="2" s="1"/>
  <c r="BW230" i="2"/>
  <c r="BX230" i="2" s="1"/>
  <c r="BV230" i="2"/>
  <c r="BT230" i="2"/>
  <c r="BS230" i="2"/>
  <c r="BR230" i="2"/>
  <c r="V230" i="2"/>
  <c r="A230" i="2"/>
  <c r="ACO229" i="2"/>
  <c r="ACN229" i="2"/>
  <c r="ZV229" i="2"/>
  <c r="ZW229" i="2" s="1"/>
  <c r="ZS229" i="2"/>
  <c r="ZT229" i="2" s="1"/>
  <c r="NQ229" i="2"/>
  <c r="NR229" i="2" s="1"/>
  <c r="NM229" i="2"/>
  <c r="NN229" i="2" s="1"/>
  <c r="NH229" i="2"/>
  <c r="NI229" i="2" s="1"/>
  <c r="ND229" i="2"/>
  <c r="NE229" i="2" s="1"/>
  <c r="MZ229" i="2"/>
  <c r="NA229" i="2" s="1"/>
  <c r="CF229" i="2"/>
  <c r="CG229" i="2" s="1"/>
  <c r="BY229" i="2"/>
  <c r="CA229" i="2" s="1"/>
  <c r="CB229" i="2" s="1"/>
  <c r="CC229" i="2" s="1"/>
  <c r="BW229" i="2"/>
  <c r="BX229" i="2" s="1"/>
  <c r="BV229" i="2"/>
  <c r="BS229" i="2"/>
  <c r="BT229" i="2" s="1"/>
  <c r="BR229" i="2"/>
  <c r="V229" i="2"/>
  <c r="A229" i="2"/>
  <c r="ACO228" i="2"/>
  <c r="ACN228" i="2"/>
  <c r="ZV228" i="2"/>
  <c r="ZW228" i="2" s="1"/>
  <c r="ZS228" i="2"/>
  <c r="ZT228" i="2" s="1"/>
  <c r="NQ228" i="2"/>
  <c r="NR228" i="2" s="1"/>
  <c r="NM228" i="2"/>
  <c r="NN228" i="2" s="1"/>
  <c r="NH228" i="2"/>
  <c r="NI228" i="2" s="1"/>
  <c r="ND228" i="2"/>
  <c r="NE228" i="2" s="1"/>
  <c r="MZ228" i="2"/>
  <c r="NA228" i="2" s="1"/>
  <c r="CF228" i="2"/>
  <c r="CG228" i="2" s="1"/>
  <c r="BY228" i="2"/>
  <c r="CA228" i="2" s="1"/>
  <c r="CB228" i="2" s="1"/>
  <c r="CC228" i="2" s="1"/>
  <c r="BW228" i="2"/>
  <c r="BX228" i="2" s="1"/>
  <c r="BV228" i="2"/>
  <c r="BS228" i="2"/>
  <c r="BT228" i="2" s="1"/>
  <c r="BR228" i="2"/>
  <c r="V228" i="2"/>
  <c r="A228" i="2"/>
  <c r="ACO227" i="2"/>
  <c r="ACN227" i="2"/>
  <c r="ZV227" i="2"/>
  <c r="ZW227" i="2" s="1"/>
  <c r="ZS227" i="2"/>
  <c r="ZT227" i="2" s="1"/>
  <c r="NQ227" i="2"/>
  <c r="NR227" i="2" s="1"/>
  <c r="NM227" i="2"/>
  <c r="NN227" i="2" s="1"/>
  <c r="NH227" i="2"/>
  <c r="NI227" i="2" s="1"/>
  <c r="ND227" i="2"/>
  <c r="NE227" i="2" s="1"/>
  <c r="MZ227" i="2"/>
  <c r="NA227" i="2" s="1"/>
  <c r="CF227" i="2"/>
  <c r="CG227" i="2" s="1"/>
  <c r="BY227" i="2"/>
  <c r="CA227" i="2" s="1"/>
  <c r="CB227" i="2" s="1"/>
  <c r="CC227" i="2" s="1"/>
  <c r="BW227" i="2"/>
  <c r="BX227" i="2" s="1"/>
  <c r="BV227" i="2"/>
  <c r="BS227" i="2"/>
  <c r="BT227" i="2" s="1"/>
  <c r="BR227" i="2"/>
  <c r="V227" i="2"/>
  <c r="A227" i="2"/>
  <c r="ACO226" i="2"/>
  <c r="ACN226" i="2"/>
  <c r="ZV226" i="2"/>
  <c r="ZW226" i="2" s="1"/>
  <c r="ZS226" i="2"/>
  <c r="ZT226" i="2" s="1"/>
  <c r="NQ226" i="2"/>
  <c r="NR226" i="2" s="1"/>
  <c r="NM226" i="2"/>
  <c r="NN226" i="2" s="1"/>
  <c r="NH226" i="2"/>
  <c r="NI226" i="2" s="1"/>
  <c r="ND226" i="2"/>
  <c r="NE226" i="2" s="1"/>
  <c r="MZ226" i="2"/>
  <c r="NA226" i="2" s="1"/>
  <c r="CF226" i="2"/>
  <c r="CG226" i="2" s="1"/>
  <c r="BY226" i="2"/>
  <c r="CA226" i="2" s="1"/>
  <c r="CB226" i="2" s="1"/>
  <c r="CC226" i="2" s="1"/>
  <c r="BW226" i="2"/>
  <c r="BX226" i="2" s="1"/>
  <c r="BV226" i="2"/>
  <c r="BS226" i="2"/>
  <c r="BT226" i="2" s="1"/>
  <c r="BR226" i="2"/>
  <c r="V226" i="2"/>
  <c r="A226" i="2"/>
  <c r="ACO225" i="2"/>
  <c r="ACN225" i="2"/>
  <c r="ZV225" i="2"/>
  <c r="ZW225" i="2" s="1"/>
  <c r="ZS225" i="2"/>
  <c r="ZT225" i="2" s="1"/>
  <c r="NQ225" i="2"/>
  <c r="NR225" i="2" s="1"/>
  <c r="NM225" i="2"/>
  <c r="NN225" i="2" s="1"/>
  <c r="NH225" i="2"/>
  <c r="NI225" i="2" s="1"/>
  <c r="ND225" i="2"/>
  <c r="NE225" i="2" s="1"/>
  <c r="MZ225" i="2"/>
  <c r="NA225" i="2" s="1"/>
  <c r="CF225" i="2"/>
  <c r="CG225" i="2" s="1"/>
  <c r="BY225" i="2"/>
  <c r="CA225" i="2" s="1"/>
  <c r="CB225" i="2" s="1"/>
  <c r="CC225" i="2" s="1"/>
  <c r="BW225" i="2"/>
  <c r="BX225" i="2" s="1"/>
  <c r="BV225" i="2"/>
  <c r="BS225" i="2"/>
  <c r="BT225" i="2" s="1"/>
  <c r="BR225" i="2"/>
  <c r="V225" i="2"/>
  <c r="A225" i="2"/>
  <c r="ACO224" i="2"/>
  <c r="ACN224" i="2"/>
  <c r="ZV224" i="2"/>
  <c r="ZW224" i="2" s="1"/>
  <c r="ZS224" i="2"/>
  <c r="ZT224" i="2" s="1"/>
  <c r="ACF224" i="2" s="1"/>
  <c r="ADJ224" i="2" s="1"/>
  <c r="NQ224" i="2"/>
  <c r="NR224" i="2" s="1"/>
  <c r="NM224" i="2"/>
  <c r="NN224" i="2" s="1"/>
  <c r="NH224" i="2"/>
  <c r="NI224" i="2" s="1"/>
  <c r="ND224" i="2"/>
  <c r="NE224" i="2" s="1"/>
  <c r="MZ224" i="2"/>
  <c r="NA224" i="2" s="1"/>
  <c r="CF224" i="2"/>
  <c r="CG224" i="2" s="1"/>
  <c r="BY224" i="2"/>
  <c r="CA224" i="2" s="1"/>
  <c r="CB224" i="2" s="1"/>
  <c r="CC224" i="2" s="1"/>
  <c r="BW224" i="2"/>
  <c r="BX224" i="2" s="1"/>
  <c r="BV224" i="2"/>
  <c r="BS224" i="2"/>
  <c r="BT224" i="2" s="1"/>
  <c r="BR224" i="2"/>
  <c r="V224" i="2"/>
  <c r="A224" i="2"/>
  <c r="ACO223" i="2"/>
  <c r="ACN223" i="2"/>
  <c r="ZV223" i="2"/>
  <c r="ZW223" i="2" s="1"/>
  <c r="ZS223" i="2"/>
  <c r="ZT223" i="2" s="1"/>
  <c r="NQ223" i="2"/>
  <c r="NR223" i="2" s="1"/>
  <c r="NM223" i="2"/>
  <c r="NN223" i="2" s="1"/>
  <c r="NH223" i="2"/>
  <c r="NI223" i="2" s="1"/>
  <c r="ND223" i="2"/>
  <c r="NE223" i="2" s="1"/>
  <c r="MZ223" i="2"/>
  <c r="NA223" i="2" s="1"/>
  <c r="CF223" i="2"/>
  <c r="CG223" i="2" s="1"/>
  <c r="BY223" i="2"/>
  <c r="CA223" i="2" s="1"/>
  <c r="CB223" i="2" s="1"/>
  <c r="CC223" i="2" s="1"/>
  <c r="BW223" i="2"/>
  <c r="BX223" i="2" s="1"/>
  <c r="BV223" i="2"/>
  <c r="BS223" i="2"/>
  <c r="BT223" i="2" s="1"/>
  <c r="BR223" i="2"/>
  <c r="V223" i="2"/>
  <c r="A223" i="2"/>
  <c r="ACO222" i="2"/>
  <c r="ACN222" i="2"/>
  <c r="ZV222" i="2"/>
  <c r="ZW222" i="2" s="1"/>
  <c r="ZS222" i="2"/>
  <c r="ZT222" i="2" s="1"/>
  <c r="NQ222" i="2"/>
  <c r="NR222" i="2" s="1"/>
  <c r="NM222" i="2"/>
  <c r="NN222" i="2" s="1"/>
  <c r="NH222" i="2"/>
  <c r="NI222" i="2" s="1"/>
  <c r="ND222" i="2"/>
  <c r="NE222" i="2" s="1"/>
  <c r="MZ222" i="2"/>
  <c r="NA222" i="2" s="1"/>
  <c r="CF222" i="2"/>
  <c r="CG222" i="2" s="1"/>
  <c r="BY222" i="2"/>
  <c r="CA222" i="2" s="1"/>
  <c r="CB222" i="2" s="1"/>
  <c r="CC222" i="2" s="1"/>
  <c r="BW222" i="2"/>
  <c r="BX222" i="2" s="1"/>
  <c r="BV222" i="2"/>
  <c r="BT222" i="2"/>
  <c r="BS222" i="2"/>
  <c r="BR222" i="2"/>
  <c r="V222" i="2"/>
  <c r="A222" i="2"/>
  <c r="ACO221" i="2"/>
  <c r="ACN221" i="2"/>
  <c r="ZV221" i="2"/>
  <c r="ZW221" i="2" s="1"/>
  <c r="ZS221" i="2"/>
  <c r="ZT221" i="2" s="1"/>
  <c r="NQ221" i="2"/>
  <c r="NR221" i="2" s="1"/>
  <c r="NM221" i="2"/>
  <c r="NN221" i="2" s="1"/>
  <c r="NH221" i="2"/>
  <c r="NI221" i="2" s="1"/>
  <c r="ND221" i="2"/>
  <c r="NE221" i="2" s="1"/>
  <c r="MZ221" i="2"/>
  <c r="NA221" i="2" s="1"/>
  <c r="CF221" i="2"/>
  <c r="CG221" i="2" s="1"/>
  <c r="BY221" i="2"/>
  <c r="CA221" i="2" s="1"/>
  <c r="CB221" i="2" s="1"/>
  <c r="CC221" i="2" s="1"/>
  <c r="BW221" i="2"/>
  <c r="BX221" i="2" s="1"/>
  <c r="BV221" i="2"/>
  <c r="BS221" i="2"/>
  <c r="BT221" i="2" s="1"/>
  <c r="BR221" i="2"/>
  <c r="V221" i="2"/>
  <c r="A221" i="2"/>
  <c r="ACO220" i="2"/>
  <c r="ACN220" i="2"/>
  <c r="ZV220" i="2"/>
  <c r="ZW220" i="2" s="1"/>
  <c r="ZS220" i="2"/>
  <c r="ZT220" i="2" s="1"/>
  <c r="NQ220" i="2"/>
  <c r="NR220" i="2" s="1"/>
  <c r="NM220" i="2"/>
  <c r="NN220" i="2" s="1"/>
  <c r="NH220" i="2"/>
  <c r="NI220" i="2" s="1"/>
  <c r="ND220" i="2"/>
  <c r="NE220" i="2" s="1"/>
  <c r="MZ220" i="2"/>
  <c r="NA220" i="2" s="1"/>
  <c r="CF220" i="2"/>
  <c r="CG220" i="2" s="1"/>
  <c r="BY220" i="2"/>
  <c r="CA220" i="2" s="1"/>
  <c r="CB220" i="2" s="1"/>
  <c r="CC220" i="2" s="1"/>
  <c r="BW220" i="2"/>
  <c r="BX220" i="2" s="1"/>
  <c r="BV220" i="2"/>
  <c r="BS220" i="2"/>
  <c r="BT220" i="2" s="1"/>
  <c r="BR220" i="2"/>
  <c r="V220" i="2"/>
  <c r="A220" i="2"/>
  <c r="ACO219" i="2"/>
  <c r="ACN219" i="2"/>
  <c r="ZV219" i="2"/>
  <c r="ZW219" i="2" s="1"/>
  <c r="ZS219" i="2"/>
  <c r="ZT219" i="2" s="1"/>
  <c r="NQ219" i="2"/>
  <c r="NR219" i="2" s="1"/>
  <c r="NM219" i="2"/>
  <c r="NN219" i="2" s="1"/>
  <c r="NH219" i="2"/>
  <c r="NI219" i="2" s="1"/>
  <c r="ND219" i="2"/>
  <c r="NE219" i="2" s="1"/>
  <c r="MZ219" i="2"/>
  <c r="NA219" i="2" s="1"/>
  <c r="CF219" i="2"/>
  <c r="CG219" i="2" s="1"/>
  <c r="BY219" i="2"/>
  <c r="CA219" i="2" s="1"/>
  <c r="CB219" i="2" s="1"/>
  <c r="CC219" i="2" s="1"/>
  <c r="BW219" i="2"/>
  <c r="BX219" i="2" s="1"/>
  <c r="BV219" i="2"/>
  <c r="BS219" i="2"/>
  <c r="BT219" i="2" s="1"/>
  <c r="BR219" i="2"/>
  <c r="V219" i="2"/>
  <c r="A219" i="2"/>
  <c r="ACO218" i="2"/>
  <c r="ACN218" i="2"/>
  <c r="ZV218" i="2"/>
  <c r="ZW218" i="2" s="1"/>
  <c r="ZS218" i="2"/>
  <c r="ZT218" i="2" s="1"/>
  <c r="ACF218" i="2" s="1"/>
  <c r="NQ218" i="2"/>
  <c r="NR218" i="2" s="1"/>
  <c r="NM218" i="2"/>
  <c r="NN218" i="2" s="1"/>
  <c r="NH218" i="2"/>
  <c r="NI218" i="2" s="1"/>
  <c r="ND218" i="2"/>
  <c r="NE218" i="2" s="1"/>
  <c r="ACE218" i="2" s="1"/>
  <c r="MZ218" i="2"/>
  <c r="NA218" i="2" s="1"/>
  <c r="CF218" i="2"/>
  <c r="CG218" i="2" s="1"/>
  <c r="BY218" i="2"/>
  <c r="CA218" i="2" s="1"/>
  <c r="CB218" i="2" s="1"/>
  <c r="CC218" i="2" s="1"/>
  <c r="BW218" i="2"/>
  <c r="BX218" i="2" s="1"/>
  <c r="BV218" i="2"/>
  <c r="BS218" i="2"/>
  <c r="BT218" i="2" s="1"/>
  <c r="BR218" i="2"/>
  <c r="V218" i="2"/>
  <c r="A218" i="2"/>
  <c r="ACO217" i="2"/>
  <c r="ACN217" i="2"/>
  <c r="ZV217" i="2"/>
  <c r="ZW217" i="2" s="1"/>
  <c r="ZS217" i="2"/>
  <c r="ZT217" i="2" s="1"/>
  <c r="NQ217" i="2"/>
  <c r="NR217" i="2" s="1"/>
  <c r="NM217" i="2"/>
  <c r="NN217" i="2" s="1"/>
  <c r="NH217" i="2"/>
  <c r="NI217" i="2" s="1"/>
  <c r="ND217" i="2"/>
  <c r="NE217" i="2" s="1"/>
  <c r="MZ217" i="2"/>
  <c r="NA217" i="2" s="1"/>
  <c r="CF217" i="2"/>
  <c r="CG217" i="2" s="1"/>
  <c r="CA217" i="2"/>
  <c r="CB217" i="2" s="1"/>
  <c r="CC217" i="2" s="1"/>
  <c r="BY217" i="2"/>
  <c r="BW217" i="2"/>
  <c r="BX217" i="2" s="1"/>
  <c r="BV217" i="2"/>
  <c r="BT217" i="2"/>
  <c r="BS217" i="2"/>
  <c r="BR217" i="2"/>
  <c r="V217" i="2"/>
  <c r="A217" i="2"/>
  <c r="ACO216" i="2"/>
  <c r="ACN216" i="2"/>
  <c r="ZV216" i="2"/>
  <c r="ZW216" i="2" s="1"/>
  <c r="ZS216" i="2"/>
  <c r="ZT216" i="2" s="1"/>
  <c r="ACF216" i="2" s="1"/>
  <c r="ADJ216" i="2" s="1"/>
  <c r="NQ216" i="2"/>
  <c r="NR216" i="2" s="1"/>
  <c r="NN216" i="2"/>
  <c r="NM216" i="2"/>
  <c r="NH216" i="2"/>
  <c r="NI216" i="2" s="1"/>
  <c r="ND216" i="2"/>
  <c r="NE216" i="2" s="1"/>
  <c r="MZ216" i="2"/>
  <c r="NA216" i="2" s="1"/>
  <c r="CF216" i="2"/>
  <c r="CG216" i="2" s="1"/>
  <c r="CA216" i="2"/>
  <c r="CB216" i="2" s="1"/>
  <c r="CC216" i="2" s="1"/>
  <c r="BY216" i="2"/>
  <c r="BW216" i="2"/>
  <c r="BX216" i="2" s="1"/>
  <c r="BV216" i="2"/>
  <c r="BT216" i="2"/>
  <c r="BS216" i="2"/>
  <c r="BR216" i="2"/>
  <c r="V216" i="2"/>
  <c r="A216" i="2"/>
  <c r="ACO215" i="2"/>
  <c r="ACN215" i="2"/>
  <c r="ZV215" i="2"/>
  <c r="ZW215" i="2" s="1"/>
  <c r="ZT215" i="2"/>
  <c r="ZS215" i="2"/>
  <c r="NQ215" i="2"/>
  <c r="NR215" i="2" s="1"/>
  <c r="NM215" i="2"/>
  <c r="NN215" i="2" s="1"/>
  <c r="NH215" i="2"/>
  <c r="NI215" i="2" s="1"/>
  <c r="ND215" i="2"/>
  <c r="NE215" i="2" s="1"/>
  <c r="MZ215" i="2"/>
  <c r="NA215" i="2" s="1"/>
  <c r="CF215" i="2"/>
  <c r="CG215" i="2" s="1"/>
  <c r="BY215" i="2"/>
  <c r="CA215" i="2" s="1"/>
  <c r="CB215" i="2" s="1"/>
  <c r="CC215" i="2" s="1"/>
  <c r="BW215" i="2"/>
  <c r="BX215" i="2" s="1"/>
  <c r="BV215" i="2"/>
  <c r="BS215" i="2"/>
  <c r="BT215" i="2" s="1"/>
  <c r="BR215" i="2"/>
  <c r="V215" i="2"/>
  <c r="A215" i="2"/>
  <c r="ACO214" i="2"/>
  <c r="ACN214" i="2"/>
  <c r="ZW214" i="2"/>
  <c r="ZV214" i="2"/>
  <c r="ZS214" i="2"/>
  <c r="ZT214" i="2" s="1"/>
  <c r="NQ214" i="2"/>
  <c r="NR214" i="2" s="1"/>
  <c r="NM214" i="2"/>
  <c r="NN214" i="2" s="1"/>
  <c r="NH214" i="2"/>
  <c r="NI214" i="2" s="1"/>
  <c r="ND214" i="2"/>
  <c r="NE214" i="2" s="1"/>
  <c r="MZ214" i="2"/>
  <c r="NA214" i="2" s="1"/>
  <c r="CF214" i="2"/>
  <c r="CG214" i="2" s="1"/>
  <c r="BY214" i="2"/>
  <c r="CA214" i="2" s="1"/>
  <c r="CB214" i="2" s="1"/>
  <c r="CC214" i="2" s="1"/>
  <c r="BW214" i="2"/>
  <c r="BX214" i="2" s="1"/>
  <c r="BV214" i="2"/>
  <c r="BS214" i="2"/>
  <c r="BT214" i="2" s="1"/>
  <c r="BR214" i="2"/>
  <c r="V214" i="2"/>
  <c r="A214" i="2"/>
  <c r="ACO213" i="2"/>
  <c r="ACN213" i="2"/>
  <c r="ZV213" i="2"/>
  <c r="ZW213" i="2" s="1"/>
  <c r="ZS213" i="2"/>
  <c r="ZT213" i="2" s="1"/>
  <c r="NQ213" i="2"/>
  <c r="NR213" i="2" s="1"/>
  <c r="NM213" i="2"/>
  <c r="NN213" i="2" s="1"/>
  <c r="NH213" i="2"/>
  <c r="NI213" i="2" s="1"/>
  <c r="ND213" i="2"/>
  <c r="NE213" i="2" s="1"/>
  <c r="MZ213" i="2"/>
  <c r="NA213" i="2" s="1"/>
  <c r="CF213" i="2"/>
  <c r="CG213" i="2" s="1"/>
  <c r="BY213" i="2"/>
  <c r="CA213" i="2" s="1"/>
  <c r="CB213" i="2" s="1"/>
  <c r="CC213" i="2" s="1"/>
  <c r="BW213" i="2"/>
  <c r="BX213" i="2" s="1"/>
  <c r="BV213" i="2"/>
  <c r="BS213" i="2"/>
  <c r="BT213" i="2" s="1"/>
  <c r="BR213" i="2"/>
  <c r="V213" i="2"/>
  <c r="A213" i="2"/>
  <c r="ACO212" i="2"/>
  <c r="ACN212" i="2"/>
  <c r="ZV212" i="2"/>
  <c r="ZW212" i="2" s="1"/>
  <c r="ZS212" i="2"/>
  <c r="ZT212" i="2" s="1"/>
  <c r="ACF212" i="2" s="1"/>
  <c r="NQ212" i="2"/>
  <c r="NR212" i="2" s="1"/>
  <c r="NN212" i="2"/>
  <c r="NM212" i="2"/>
  <c r="NH212" i="2"/>
  <c r="NI212" i="2" s="1"/>
  <c r="ND212" i="2"/>
  <c r="NE212" i="2" s="1"/>
  <c r="MZ212" i="2"/>
  <c r="NA212" i="2" s="1"/>
  <c r="CF212" i="2"/>
  <c r="CG212" i="2" s="1"/>
  <c r="BY212" i="2"/>
  <c r="CA212" i="2" s="1"/>
  <c r="CB212" i="2" s="1"/>
  <c r="CC212" i="2" s="1"/>
  <c r="BW212" i="2"/>
  <c r="BX212" i="2" s="1"/>
  <c r="BV212" i="2"/>
  <c r="BS212" i="2"/>
  <c r="BT212" i="2" s="1"/>
  <c r="BR212" i="2"/>
  <c r="V212" i="2"/>
  <c r="A212" i="2"/>
  <c r="ACO211" i="2"/>
  <c r="ACN211" i="2"/>
  <c r="ZV211" i="2"/>
  <c r="ZW211" i="2" s="1"/>
  <c r="ZS211" i="2"/>
  <c r="ZT211" i="2" s="1"/>
  <c r="NQ211" i="2"/>
  <c r="NR211" i="2" s="1"/>
  <c r="NM211" i="2"/>
  <c r="NN211" i="2" s="1"/>
  <c r="NH211" i="2"/>
  <c r="NI211" i="2" s="1"/>
  <c r="ND211" i="2"/>
  <c r="NE211" i="2" s="1"/>
  <c r="ACE211" i="2" s="1"/>
  <c r="MZ211" i="2"/>
  <c r="NA211" i="2" s="1"/>
  <c r="CF211" i="2"/>
  <c r="CG211" i="2" s="1"/>
  <c r="BY211" i="2"/>
  <c r="CA211" i="2" s="1"/>
  <c r="CB211" i="2" s="1"/>
  <c r="CC211" i="2" s="1"/>
  <c r="BW211" i="2"/>
  <c r="BX211" i="2" s="1"/>
  <c r="BV211" i="2"/>
  <c r="BS211" i="2"/>
  <c r="BT211" i="2" s="1"/>
  <c r="BR211" i="2"/>
  <c r="V211" i="2"/>
  <c r="A211" i="2"/>
  <c r="ACO210" i="2"/>
  <c r="ACN210" i="2"/>
  <c r="ZW210" i="2"/>
  <c r="ZV210" i="2"/>
  <c r="ZT210" i="2"/>
  <c r="ZS210" i="2"/>
  <c r="NR210" i="2"/>
  <c r="NQ210" i="2"/>
  <c r="NN210" i="2"/>
  <c r="NM210" i="2"/>
  <c r="NI210" i="2"/>
  <c r="NH210" i="2"/>
  <c r="NE210" i="2"/>
  <c r="ND210" i="2"/>
  <c r="NA210" i="2"/>
  <c r="MZ210" i="2"/>
  <c r="CG210" i="2"/>
  <c r="CF210" i="2"/>
  <c r="BY210" i="2"/>
  <c r="CA210" i="2" s="1"/>
  <c r="CB210" i="2" s="1"/>
  <c r="CC210" i="2" s="1"/>
  <c r="BW210" i="2"/>
  <c r="BX210" i="2" s="1"/>
  <c r="BV210" i="2"/>
  <c r="BS210" i="2"/>
  <c r="BT210" i="2" s="1"/>
  <c r="BR210" i="2"/>
  <c r="V210" i="2"/>
  <c r="A210" i="2"/>
  <c r="ACO209" i="2"/>
  <c r="ACN209" i="2"/>
  <c r="ZV209" i="2"/>
  <c r="ZW209" i="2" s="1"/>
  <c r="ZS209" i="2"/>
  <c r="ZT209" i="2" s="1"/>
  <c r="ACF209" i="2" s="1"/>
  <c r="ADJ209" i="2" s="1"/>
  <c r="NQ209" i="2"/>
  <c r="NR209" i="2" s="1"/>
  <c r="NM209" i="2"/>
  <c r="NN209" i="2" s="1"/>
  <c r="NH209" i="2"/>
  <c r="NI209" i="2" s="1"/>
  <c r="NE209" i="2"/>
  <c r="ND209" i="2"/>
  <c r="MZ209" i="2"/>
  <c r="NA209" i="2" s="1"/>
  <c r="CF209" i="2"/>
  <c r="CG209" i="2" s="1"/>
  <c r="BY209" i="2"/>
  <c r="CA209" i="2" s="1"/>
  <c r="CB209" i="2" s="1"/>
  <c r="CC209" i="2" s="1"/>
  <c r="BW209" i="2"/>
  <c r="BX209" i="2" s="1"/>
  <c r="BV209" i="2"/>
  <c r="BS209" i="2"/>
  <c r="BT209" i="2" s="1"/>
  <c r="BR209" i="2"/>
  <c r="V209" i="2"/>
  <c r="A209" i="2"/>
  <c r="ACO208" i="2"/>
  <c r="ACN208" i="2"/>
  <c r="ZV208" i="2"/>
  <c r="ZW208" i="2" s="1"/>
  <c r="ZS208" i="2"/>
  <c r="ZT208" i="2" s="1"/>
  <c r="NQ208" i="2"/>
  <c r="NR208" i="2" s="1"/>
  <c r="NM208" i="2"/>
  <c r="NN208" i="2" s="1"/>
  <c r="NH208" i="2"/>
  <c r="NI208" i="2" s="1"/>
  <c r="ND208" i="2"/>
  <c r="NE208" i="2" s="1"/>
  <c r="MZ208" i="2"/>
  <c r="NA208" i="2" s="1"/>
  <c r="CG208" i="2"/>
  <c r="CF208" i="2"/>
  <c r="BY208" i="2"/>
  <c r="CA208" i="2" s="1"/>
  <c r="CB208" i="2" s="1"/>
  <c r="CC208" i="2" s="1"/>
  <c r="BW208" i="2"/>
  <c r="BX208" i="2" s="1"/>
  <c r="BV208" i="2"/>
  <c r="BS208" i="2"/>
  <c r="BT208" i="2" s="1"/>
  <c r="BR208" i="2"/>
  <c r="V208" i="2"/>
  <c r="A208" i="2"/>
  <c r="ACO207" i="2"/>
  <c r="ACN207" i="2"/>
  <c r="ZV207" i="2"/>
  <c r="ZW207" i="2" s="1"/>
  <c r="ZS207" i="2"/>
  <c r="ZT207" i="2" s="1"/>
  <c r="NQ207" i="2"/>
  <c r="NR207" i="2" s="1"/>
  <c r="NN207" i="2"/>
  <c r="NM207" i="2"/>
  <c r="NH207" i="2"/>
  <c r="NI207" i="2" s="1"/>
  <c r="ND207" i="2"/>
  <c r="NE207" i="2" s="1"/>
  <c r="MZ207" i="2"/>
  <c r="NA207" i="2" s="1"/>
  <c r="CF207" i="2"/>
  <c r="CG207" i="2" s="1"/>
  <c r="BY207" i="2"/>
  <c r="CA207" i="2" s="1"/>
  <c r="CB207" i="2" s="1"/>
  <c r="CC207" i="2" s="1"/>
  <c r="BW207" i="2"/>
  <c r="BX207" i="2" s="1"/>
  <c r="BV207" i="2"/>
  <c r="BS207" i="2"/>
  <c r="BT207" i="2" s="1"/>
  <c r="BR207" i="2"/>
  <c r="V207" i="2"/>
  <c r="A207" i="2"/>
  <c r="ACO206" i="2"/>
  <c r="ACN206" i="2"/>
  <c r="ZV206" i="2"/>
  <c r="ZW206" i="2" s="1"/>
  <c r="ZS206" i="2"/>
  <c r="ZT206" i="2" s="1"/>
  <c r="ACF206" i="2" s="1"/>
  <c r="ADJ206" i="2" s="1"/>
  <c r="NQ206" i="2"/>
  <c r="NR206" i="2" s="1"/>
  <c r="NM206" i="2"/>
  <c r="NN206" i="2" s="1"/>
  <c r="NH206" i="2"/>
  <c r="NI206" i="2" s="1"/>
  <c r="NE206" i="2"/>
  <c r="ND206" i="2"/>
  <c r="MZ206" i="2"/>
  <c r="NA206" i="2" s="1"/>
  <c r="CF206" i="2"/>
  <c r="CG206" i="2" s="1"/>
  <c r="BY206" i="2"/>
  <c r="CA206" i="2" s="1"/>
  <c r="CB206" i="2" s="1"/>
  <c r="CC206" i="2" s="1"/>
  <c r="BW206" i="2"/>
  <c r="BX206" i="2" s="1"/>
  <c r="BV206" i="2"/>
  <c r="BS206" i="2"/>
  <c r="BT206" i="2" s="1"/>
  <c r="BR206" i="2"/>
  <c r="V206" i="2"/>
  <c r="A206" i="2"/>
  <c r="ACO205" i="2"/>
  <c r="ACN205" i="2"/>
  <c r="ZV205" i="2"/>
  <c r="ZW205" i="2" s="1"/>
  <c r="ZT205" i="2"/>
  <c r="ZS205" i="2"/>
  <c r="NQ205" i="2"/>
  <c r="NR205" i="2" s="1"/>
  <c r="NM205" i="2"/>
  <c r="NN205" i="2" s="1"/>
  <c r="NH205" i="2"/>
  <c r="NI205" i="2" s="1"/>
  <c r="ND205" i="2"/>
  <c r="NE205" i="2" s="1"/>
  <c r="MZ205" i="2"/>
  <c r="NA205" i="2" s="1"/>
  <c r="CF205" i="2"/>
  <c r="CG205" i="2" s="1"/>
  <c r="BY205" i="2"/>
  <c r="CA205" i="2" s="1"/>
  <c r="CB205" i="2" s="1"/>
  <c r="CC205" i="2" s="1"/>
  <c r="BW205" i="2"/>
  <c r="BX205" i="2" s="1"/>
  <c r="BV205" i="2"/>
  <c r="BS205" i="2"/>
  <c r="BT205" i="2" s="1"/>
  <c r="BR205" i="2"/>
  <c r="V205" i="2"/>
  <c r="A205" i="2"/>
  <c r="ACO204" i="2"/>
  <c r="ACN204" i="2"/>
  <c r="ZV204" i="2"/>
  <c r="ZW204" i="2" s="1"/>
  <c r="ZS204" i="2"/>
  <c r="ZT204" i="2" s="1"/>
  <c r="NQ204" i="2"/>
  <c r="NR204" i="2" s="1"/>
  <c r="NM204" i="2"/>
  <c r="NN204" i="2" s="1"/>
  <c r="NH204" i="2"/>
  <c r="NI204" i="2" s="1"/>
  <c r="NE204" i="2"/>
  <c r="ND204" i="2"/>
  <c r="MZ204" i="2"/>
  <c r="NA204" i="2" s="1"/>
  <c r="CF204" i="2"/>
  <c r="CG204" i="2" s="1"/>
  <c r="CA204" i="2"/>
  <c r="CB204" i="2" s="1"/>
  <c r="CC204" i="2" s="1"/>
  <c r="BY204" i="2"/>
  <c r="BW204" i="2"/>
  <c r="BX204" i="2" s="1"/>
  <c r="BV204" i="2"/>
  <c r="BS204" i="2"/>
  <c r="BT204" i="2" s="1"/>
  <c r="BR204" i="2"/>
  <c r="V204" i="2"/>
  <c r="A204" i="2"/>
  <c r="ACO203" i="2"/>
  <c r="ACN203" i="2"/>
  <c r="ZW203" i="2"/>
  <c r="ZV203" i="2"/>
  <c r="ZS203" i="2"/>
  <c r="ZT203" i="2" s="1"/>
  <c r="NQ203" i="2"/>
  <c r="NR203" i="2" s="1"/>
  <c r="NM203" i="2"/>
  <c r="NN203" i="2" s="1"/>
  <c r="NH203" i="2"/>
  <c r="NI203" i="2" s="1"/>
  <c r="ND203" i="2"/>
  <c r="NE203" i="2" s="1"/>
  <c r="MZ203" i="2"/>
  <c r="NA203" i="2" s="1"/>
  <c r="CF203" i="2"/>
  <c r="CG203" i="2" s="1"/>
  <c r="BY203" i="2"/>
  <c r="CA203" i="2" s="1"/>
  <c r="CB203" i="2" s="1"/>
  <c r="CC203" i="2" s="1"/>
  <c r="BW203" i="2"/>
  <c r="BX203" i="2" s="1"/>
  <c r="BV203" i="2"/>
  <c r="BS203" i="2"/>
  <c r="BT203" i="2" s="1"/>
  <c r="BR203" i="2"/>
  <c r="V203" i="2"/>
  <c r="A203" i="2"/>
  <c r="ACO202" i="2"/>
  <c r="ACN202" i="2"/>
  <c r="ZV202" i="2"/>
  <c r="ZW202" i="2" s="1"/>
  <c r="ZS202" i="2"/>
  <c r="ZT202" i="2" s="1"/>
  <c r="NQ202" i="2"/>
  <c r="NR202" i="2" s="1"/>
  <c r="NM202" i="2"/>
  <c r="NN202" i="2" s="1"/>
  <c r="NI202" i="2"/>
  <c r="NH202" i="2"/>
  <c r="ND202" i="2"/>
  <c r="NE202" i="2" s="1"/>
  <c r="MZ202" i="2"/>
  <c r="NA202" i="2" s="1"/>
  <c r="CF202" i="2"/>
  <c r="CG202" i="2" s="1"/>
  <c r="BY202" i="2"/>
  <c r="CA202" i="2" s="1"/>
  <c r="CB202" i="2" s="1"/>
  <c r="CC202" i="2" s="1"/>
  <c r="BW202" i="2"/>
  <c r="BX202" i="2" s="1"/>
  <c r="BV202" i="2"/>
  <c r="BS202" i="2"/>
  <c r="BT202" i="2" s="1"/>
  <c r="BR202" i="2"/>
  <c r="V202" i="2"/>
  <c r="A202" i="2"/>
  <c r="ACO201" i="2"/>
  <c r="ACN201" i="2"/>
  <c r="ZV201" i="2"/>
  <c r="ZW201" i="2" s="1"/>
  <c r="ZS201" i="2"/>
  <c r="ZT201" i="2" s="1"/>
  <c r="NQ201" i="2"/>
  <c r="NR201" i="2" s="1"/>
  <c r="NM201" i="2"/>
  <c r="NN201" i="2" s="1"/>
  <c r="NH201" i="2"/>
  <c r="NI201" i="2" s="1"/>
  <c r="ND201" i="2"/>
  <c r="NE201" i="2" s="1"/>
  <c r="MZ201" i="2"/>
  <c r="NA201" i="2" s="1"/>
  <c r="CG201" i="2"/>
  <c r="CF201" i="2"/>
  <c r="CA201" i="2"/>
  <c r="CB201" i="2" s="1"/>
  <c r="CC201" i="2" s="1"/>
  <c r="BY201" i="2"/>
  <c r="BW201" i="2"/>
  <c r="BX201" i="2" s="1"/>
  <c r="BV201" i="2"/>
  <c r="BS201" i="2"/>
  <c r="BT201" i="2" s="1"/>
  <c r="BR201" i="2"/>
  <c r="V201" i="2"/>
  <c r="A201" i="2"/>
  <c r="ACO200" i="2"/>
  <c r="ACN200" i="2"/>
  <c r="ZV200" i="2"/>
  <c r="ZW200" i="2" s="1"/>
  <c r="ZS200" i="2"/>
  <c r="ZT200" i="2" s="1"/>
  <c r="NQ200" i="2"/>
  <c r="NR200" i="2" s="1"/>
  <c r="NM200" i="2"/>
  <c r="NN200" i="2" s="1"/>
  <c r="NH200" i="2"/>
  <c r="NI200" i="2" s="1"/>
  <c r="ND200" i="2"/>
  <c r="NE200" i="2" s="1"/>
  <c r="MZ200" i="2"/>
  <c r="NA200" i="2" s="1"/>
  <c r="CG200" i="2"/>
  <c r="CF200" i="2"/>
  <c r="BY200" i="2"/>
  <c r="CA200" i="2" s="1"/>
  <c r="CB200" i="2" s="1"/>
  <c r="CC200" i="2" s="1"/>
  <c r="BW200" i="2"/>
  <c r="BX200" i="2" s="1"/>
  <c r="BV200" i="2"/>
  <c r="BS200" i="2"/>
  <c r="BT200" i="2" s="1"/>
  <c r="BR200" i="2"/>
  <c r="V200" i="2"/>
  <c r="A200" i="2"/>
  <c r="ACO199" i="2"/>
  <c r="ACN199" i="2"/>
  <c r="ZV199" i="2"/>
  <c r="ZW199" i="2" s="1"/>
  <c r="ZS199" i="2"/>
  <c r="ZT199" i="2" s="1"/>
  <c r="NQ199" i="2"/>
  <c r="NR199" i="2" s="1"/>
  <c r="NM199" i="2"/>
  <c r="NN199" i="2" s="1"/>
  <c r="NH199" i="2"/>
  <c r="NI199" i="2" s="1"/>
  <c r="ND199" i="2"/>
  <c r="NE199" i="2" s="1"/>
  <c r="NA199" i="2"/>
  <c r="MZ199" i="2"/>
  <c r="CF199" i="2"/>
  <c r="CG199" i="2" s="1"/>
  <c r="BY199" i="2"/>
  <c r="CA199" i="2" s="1"/>
  <c r="CB199" i="2" s="1"/>
  <c r="CC199" i="2" s="1"/>
  <c r="BW199" i="2"/>
  <c r="BX199" i="2" s="1"/>
  <c r="BV199" i="2"/>
  <c r="BS199" i="2"/>
  <c r="BT199" i="2" s="1"/>
  <c r="BR199" i="2"/>
  <c r="V199" i="2"/>
  <c r="A199" i="2"/>
  <c r="ACO198" i="2"/>
  <c r="ACN198" i="2"/>
  <c r="ZW198" i="2"/>
  <c r="ZV198" i="2"/>
  <c r="ZS198" i="2"/>
  <c r="ZT198" i="2" s="1"/>
  <c r="NQ198" i="2"/>
  <c r="NR198" i="2" s="1"/>
  <c r="NM198" i="2"/>
  <c r="NN198" i="2" s="1"/>
  <c r="NH198" i="2"/>
  <c r="NI198" i="2" s="1"/>
  <c r="ND198" i="2"/>
  <c r="NE198" i="2" s="1"/>
  <c r="MZ198" i="2"/>
  <c r="NA198" i="2" s="1"/>
  <c r="CF198" i="2"/>
  <c r="CG198" i="2" s="1"/>
  <c r="BY198" i="2"/>
  <c r="CA198" i="2" s="1"/>
  <c r="CB198" i="2" s="1"/>
  <c r="CC198" i="2" s="1"/>
  <c r="BW198" i="2"/>
  <c r="BX198" i="2" s="1"/>
  <c r="BV198" i="2"/>
  <c r="BS198" i="2"/>
  <c r="BT198" i="2" s="1"/>
  <c r="BR198" i="2"/>
  <c r="V198" i="2"/>
  <c r="A198" i="2"/>
  <c r="ACO197" i="2"/>
  <c r="ACN197" i="2"/>
  <c r="ZV197" i="2"/>
  <c r="ZW197" i="2" s="1"/>
  <c r="ZS197" i="2"/>
  <c r="ZT197" i="2" s="1"/>
  <c r="NQ197" i="2"/>
  <c r="NR197" i="2" s="1"/>
  <c r="NN197" i="2"/>
  <c r="NM197" i="2"/>
  <c r="NH197" i="2"/>
  <c r="NI197" i="2" s="1"/>
  <c r="ND197" i="2"/>
  <c r="NE197" i="2" s="1"/>
  <c r="MZ197" i="2"/>
  <c r="NA197" i="2" s="1"/>
  <c r="CF197" i="2"/>
  <c r="CG197" i="2" s="1"/>
  <c r="BY197" i="2"/>
  <c r="CA197" i="2" s="1"/>
  <c r="CB197" i="2" s="1"/>
  <c r="CC197" i="2" s="1"/>
  <c r="BW197" i="2"/>
  <c r="BX197" i="2" s="1"/>
  <c r="BV197" i="2"/>
  <c r="BS197" i="2"/>
  <c r="BT197" i="2" s="1"/>
  <c r="BR197" i="2"/>
  <c r="V197" i="2"/>
  <c r="A197" i="2"/>
  <c r="ACO196" i="2"/>
  <c r="ACN196" i="2"/>
  <c r="ZV196" i="2"/>
  <c r="ZW196" i="2" s="1"/>
  <c r="ZS196" i="2"/>
  <c r="ZT196" i="2" s="1"/>
  <c r="NQ196" i="2"/>
  <c r="NR196" i="2" s="1"/>
  <c r="NN196" i="2"/>
  <c r="NM196" i="2"/>
  <c r="NH196" i="2"/>
  <c r="NI196" i="2" s="1"/>
  <c r="ND196" i="2"/>
  <c r="NE196" i="2" s="1"/>
  <c r="MZ196" i="2"/>
  <c r="NA196" i="2" s="1"/>
  <c r="CF196" i="2"/>
  <c r="CG196" i="2" s="1"/>
  <c r="BY196" i="2"/>
  <c r="CA196" i="2" s="1"/>
  <c r="CB196" i="2" s="1"/>
  <c r="CC196" i="2" s="1"/>
  <c r="BW196" i="2"/>
  <c r="BX196" i="2" s="1"/>
  <c r="BV196" i="2"/>
  <c r="BS196" i="2"/>
  <c r="BT196" i="2" s="1"/>
  <c r="BR196" i="2"/>
  <c r="V196" i="2"/>
  <c r="A196" i="2"/>
  <c r="ACO195" i="2"/>
  <c r="ACN195" i="2"/>
  <c r="ZV195" i="2"/>
  <c r="ZW195" i="2" s="1"/>
  <c r="ZS195" i="2"/>
  <c r="ZT195" i="2" s="1"/>
  <c r="NR195" i="2"/>
  <c r="NQ195" i="2"/>
  <c r="NM195" i="2"/>
  <c r="NN195" i="2" s="1"/>
  <c r="NH195" i="2"/>
  <c r="NI195" i="2" s="1"/>
  <c r="ND195" i="2"/>
  <c r="NE195" i="2" s="1"/>
  <c r="MZ195" i="2"/>
  <c r="NA195" i="2" s="1"/>
  <c r="CF195" i="2"/>
  <c r="CG195" i="2" s="1"/>
  <c r="BY195" i="2"/>
  <c r="CA195" i="2" s="1"/>
  <c r="CB195" i="2" s="1"/>
  <c r="CC195" i="2" s="1"/>
  <c r="BW195" i="2"/>
  <c r="BX195" i="2" s="1"/>
  <c r="BV195" i="2"/>
  <c r="BS195" i="2"/>
  <c r="BT195" i="2" s="1"/>
  <c r="BR195" i="2"/>
  <c r="V195" i="2"/>
  <c r="A195" i="2"/>
  <c r="ACO194" i="2"/>
  <c r="ACN194" i="2"/>
  <c r="ZV194" i="2"/>
  <c r="ZW194" i="2" s="1"/>
  <c r="ZS194" i="2"/>
  <c r="ZT194" i="2" s="1"/>
  <c r="NQ194" i="2"/>
  <c r="NR194" i="2" s="1"/>
  <c r="NM194" i="2"/>
  <c r="NN194" i="2" s="1"/>
  <c r="NH194" i="2"/>
  <c r="NI194" i="2" s="1"/>
  <c r="ND194" i="2"/>
  <c r="NE194" i="2" s="1"/>
  <c r="MZ194" i="2"/>
  <c r="NA194" i="2" s="1"/>
  <c r="CF194" i="2"/>
  <c r="CG194" i="2" s="1"/>
  <c r="BY194" i="2"/>
  <c r="CA194" i="2" s="1"/>
  <c r="CB194" i="2" s="1"/>
  <c r="CC194" i="2" s="1"/>
  <c r="BW194" i="2"/>
  <c r="BX194" i="2" s="1"/>
  <c r="BV194" i="2"/>
  <c r="BS194" i="2"/>
  <c r="BT194" i="2" s="1"/>
  <c r="BR194" i="2"/>
  <c r="V194" i="2"/>
  <c r="A194" i="2"/>
  <c r="ACO193" i="2"/>
  <c r="ACN193" i="2"/>
  <c r="ZV193" i="2"/>
  <c r="ZW193" i="2" s="1"/>
  <c r="ZS193" i="2"/>
  <c r="ZT193" i="2" s="1"/>
  <c r="NQ193" i="2"/>
  <c r="NR193" i="2" s="1"/>
  <c r="NM193" i="2"/>
  <c r="NN193" i="2" s="1"/>
  <c r="NH193" i="2"/>
  <c r="NI193" i="2" s="1"/>
  <c r="ND193" i="2"/>
  <c r="NE193" i="2" s="1"/>
  <c r="MZ193" i="2"/>
  <c r="NA193" i="2" s="1"/>
  <c r="CF193" i="2"/>
  <c r="CG193" i="2" s="1"/>
  <c r="BY193" i="2"/>
  <c r="CA193" i="2" s="1"/>
  <c r="CB193" i="2" s="1"/>
  <c r="CC193" i="2" s="1"/>
  <c r="BW193" i="2"/>
  <c r="BX193" i="2" s="1"/>
  <c r="BV193" i="2"/>
  <c r="BS193" i="2"/>
  <c r="BT193" i="2" s="1"/>
  <c r="BR193" i="2"/>
  <c r="V193" i="2"/>
  <c r="A193" i="2"/>
  <c r="ACO192" i="2"/>
  <c r="ACN192" i="2"/>
  <c r="ZV192" i="2"/>
  <c r="ZW192" i="2" s="1"/>
  <c r="ZS192" i="2"/>
  <c r="ZT192" i="2" s="1"/>
  <c r="NQ192" i="2"/>
  <c r="NR192" i="2" s="1"/>
  <c r="NM192" i="2"/>
  <c r="NN192" i="2" s="1"/>
  <c r="NH192" i="2"/>
  <c r="NI192" i="2" s="1"/>
  <c r="ND192" i="2"/>
  <c r="NE192" i="2" s="1"/>
  <c r="MZ192" i="2"/>
  <c r="NA192" i="2" s="1"/>
  <c r="CF192" i="2"/>
  <c r="CG192" i="2" s="1"/>
  <c r="BY192" i="2"/>
  <c r="CA192" i="2" s="1"/>
  <c r="CB192" i="2" s="1"/>
  <c r="CC192" i="2" s="1"/>
  <c r="BW192" i="2"/>
  <c r="BX192" i="2" s="1"/>
  <c r="BV192" i="2"/>
  <c r="BS192" i="2"/>
  <c r="BT192" i="2" s="1"/>
  <c r="BR192" i="2"/>
  <c r="V192" i="2"/>
  <c r="A192" i="2"/>
  <c r="ACO191" i="2"/>
  <c r="ACN191" i="2"/>
  <c r="ZV191" i="2"/>
  <c r="ZW191" i="2" s="1"/>
  <c r="ZS191" i="2"/>
  <c r="ZT191" i="2" s="1"/>
  <c r="NQ191" i="2"/>
  <c r="NR191" i="2" s="1"/>
  <c r="NM191" i="2"/>
  <c r="NN191" i="2" s="1"/>
  <c r="NH191" i="2"/>
  <c r="NI191" i="2" s="1"/>
  <c r="ND191" i="2"/>
  <c r="NE191" i="2" s="1"/>
  <c r="NA191" i="2"/>
  <c r="MZ191" i="2"/>
  <c r="CF191" i="2"/>
  <c r="CG191" i="2" s="1"/>
  <c r="BY191" i="2"/>
  <c r="CA191" i="2" s="1"/>
  <c r="CB191" i="2" s="1"/>
  <c r="CC191" i="2" s="1"/>
  <c r="BW191" i="2"/>
  <c r="BX191" i="2" s="1"/>
  <c r="BV191" i="2"/>
  <c r="BS191" i="2"/>
  <c r="BT191" i="2" s="1"/>
  <c r="BR191" i="2"/>
  <c r="V191" i="2"/>
  <c r="A191" i="2"/>
  <c r="ACO190" i="2"/>
  <c r="ACN190" i="2"/>
  <c r="ZV190" i="2"/>
  <c r="ZW190" i="2" s="1"/>
  <c r="ZS190" i="2"/>
  <c r="ZT190" i="2" s="1"/>
  <c r="NQ190" i="2"/>
  <c r="NR190" i="2" s="1"/>
  <c r="NM190" i="2"/>
  <c r="NN190" i="2" s="1"/>
  <c r="NH190" i="2"/>
  <c r="NI190" i="2" s="1"/>
  <c r="ND190" i="2"/>
  <c r="NE190" i="2" s="1"/>
  <c r="MZ190" i="2"/>
  <c r="NA190" i="2" s="1"/>
  <c r="CF190" i="2"/>
  <c r="CG190" i="2" s="1"/>
  <c r="BY190" i="2"/>
  <c r="CA190" i="2" s="1"/>
  <c r="CB190" i="2" s="1"/>
  <c r="CC190" i="2" s="1"/>
  <c r="BW190" i="2"/>
  <c r="BX190" i="2" s="1"/>
  <c r="BV190" i="2"/>
  <c r="BS190" i="2"/>
  <c r="BT190" i="2" s="1"/>
  <c r="BR190" i="2"/>
  <c r="V190" i="2"/>
  <c r="A190" i="2"/>
  <c r="ACO189" i="2"/>
  <c r="ACN189" i="2"/>
  <c r="ZV189" i="2"/>
  <c r="ZW189" i="2" s="1"/>
  <c r="ZS189" i="2"/>
  <c r="ZT189" i="2" s="1"/>
  <c r="NQ189" i="2"/>
  <c r="NR189" i="2" s="1"/>
  <c r="NM189" i="2"/>
  <c r="NN189" i="2" s="1"/>
  <c r="NH189" i="2"/>
  <c r="NI189" i="2" s="1"/>
  <c r="ND189" i="2"/>
  <c r="NE189" i="2" s="1"/>
  <c r="MZ189" i="2"/>
  <c r="NA189" i="2" s="1"/>
  <c r="CF189" i="2"/>
  <c r="CG189" i="2" s="1"/>
  <c r="BY189" i="2"/>
  <c r="CA189" i="2" s="1"/>
  <c r="CB189" i="2" s="1"/>
  <c r="CC189" i="2" s="1"/>
  <c r="BW189" i="2"/>
  <c r="BX189" i="2" s="1"/>
  <c r="BV189" i="2"/>
  <c r="BS189" i="2"/>
  <c r="BT189" i="2" s="1"/>
  <c r="BR189" i="2"/>
  <c r="V189" i="2"/>
  <c r="A189" i="2"/>
  <c r="ACO188" i="2"/>
  <c r="ACN188" i="2"/>
  <c r="ZV188" i="2"/>
  <c r="ZW188" i="2" s="1"/>
  <c r="ZS188" i="2"/>
  <c r="ZT188" i="2" s="1"/>
  <c r="NQ188" i="2"/>
  <c r="NR188" i="2" s="1"/>
  <c r="NM188" i="2"/>
  <c r="NN188" i="2" s="1"/>
  <c r="NH188" i="2"/>
  <c r="NI188" i="2" s="1"/>
  <c r="ND188" i="2"/>
  <c r="NE188" i="2" s="1"/>
  <c r="MZ188" i="2"/>
  <c r="NA188" i="2" s="1"/>
  <c r="CF188" i="2"/>
  <c r="CG188" i="2" s="1"/>
  <c r="BY188" i="2"/>
  <c r="CA188" i="2" s="1"/>
  <c r="CB188" i="2" s="1"/>
  <c r="CC188" i="2" s="1"/>
  <c r="BW188" i="2"/>
  <c r="BX188" i="2" s="1"/>
  <c r="BV188" i="2"/>
  <c r="BS188" i="2"/>
  <c r="BT188" i="2" s="1"/>
  <c r="BR188" i="2"/>
  <c r="V188" i="2"/>
  <c r="A188" i="2"/>
  <c r="ACO187" i="2"/>
  <c r="ACN187" i="2"/>
  <c r="ZV187" i="2"/>
  <c r="ZW187" i="2" s="1"/>
  <c r="ZS187" i="2"/>
  <c r="ZT187" i="2" s="1"/>
  <c r="NQ187" i="2"/>
  <c r="NR187" i="2" s="1"/>
  <c r="NM187" i="2"/>
  <c r="NN187" i="2" s="1"/>
  <c r="NH187" i="2"/>
  <c r="NI187" i="2" s="1"/>
  <c r="ND187" i="2"/>
  <c r="NE187" i="2" s="1"/>
  <c r="MZ187" i="2"/>
  <c r="NA187" i="2" s="1"/>
  <c r="CF187" i="2"/>
  <c r="CG187" i="2" s="1"/>
  <c r="BY187" i="2"/>
  <c r="CA187" i="2" s="1"/>
  <c r="CB187" i="2" s="1"/>
  <c r="CC187" i="2" s="1"/>
  <c r="BW187" i="2"/>
  <c r="BX187" i="2" s="1"/>
  <c r="BV187" i="2"/>
  <c r="BS187" i="2"/>
  <c r="BT187" i="2" s="1"/>
  <c r="BR187" i="2"/>
  <c r="V187" i="2"/>
  <c r="A187" i="2"/>
  <c r="ACO186" i="2"/>
  <c r="ACN186" i="2"/>
  <c r="ZV186" i="2"/>
  <c r="ZW186" i="2" s="1"/>
  <c r="ZS186" i="2"/>
  <c r="ZT186" i="2" s="1"/>
  <c r="NQ186" i="2"/>
  <c r="NR186" i="2" s="1"/>
  <c r="NM186" i="2"/>
  <c r="NN186" i="2" s="1"/>
  <c r="NH186" i="2"/>
  <c r="NI186" i="2" s="1"/>
  <c r="ND186" i="2"/>
  <c r="NE186" i="2" s="1"/>
  <c r="MZ186" i="2"/>
  <c r="NA186" i="2" s="1"/>
  <c r="CF186" i="2"/>
  <c r="CG186" i="2" s="1"/>
  <c r="BY186" i="2"/>
  <c r="CA186" i="2" s="1"/>
  <c r="CB186" i="2" s="1"/>
  <c r="CC186" i="2" s="1"/>
  <c r="BW186" i="2"/>
  <c r="BX186" i="2" s="1"/>
  <c r="BV186" i="2"/>
  <c r="BS186" i="2"/>
  <c r="BT186" i="2" s="1"/>
  <c r="BR186" i="2"/>
  <c r="V186" i="2"/>
  <c r="A186" i="2"/>
  <c r="ACO185" i="2"/>
  <c r="ACN185" i="2"/>
  <c r="ZV185" i="2"/>
  <c r="ZW185" i="2" s="1"/>
  <c r="ZS185" i="2"/>
  <c r="ZT185" i="2" s="1"/>
  <c r="NQ185" i="2"/>
  <c r="NR185" i="2" s="1"/>
  <c r="NM185" i="2"/>
  <c r="NN185" i="2" s="1"/>
  <c r="NH185" i="2"/>
  <c r="NI185" i="2" s="1"/>
  <c r="ND185" i="2"/>
  <c r="NE185" i="2" s="1"/>
  <c r="MZ185" i="2"/>
  <c r="NA185" i="2" s="1"/>
  <c r="CF185" i="2"/>
  <c r="CG185" i="2" s="1"/>
  <c r="BY185" i="2"/>
  <c r="CA185" i="2" s="1"/>
  <c r="CB185" i="2" s="1"/>
  <c r="CC185" i="2" s="1"/>
  <c r="BW185" i="2"/>
  <c r="BX185" i="2" s="1"/>
  <c r="BV185" i="2"/>
  <c r="BS185" i="2"/>
  <c r="BT185" i="2" s="1"/>
  <c r="BR185" i="2"/>
  <c r="V185" i="2"/>
  <c r="A185" i="2"/>
  <c r="ACO184" i="2"/>
  <c r="ACN184" i="2"/>
  <c r="ADL184" i="2" s="1"/>
  <c r="ZV184" i="2"/>
  <c r="ZW184" i="2" s="1"/>
  <c r="ZS184" i="2"/>
  <c r="ZT184" i="2" s="1"/>
  <c r="NQ184" i="2"/>
  <c r="NR184" i="2" s="1"/>
  <c r="NM184" i="2"/>
  <c r="NN184" i="2" s="1"/>
  <c r="NH184" i="2"/>
  <c r="NI184" i="2" s="1"/>
  <c r="ND184" i="2"/>
  <c r="NE184" i="2" s="1"/>
  <c r="MZ184" i="2"/>
  <c r="NA184" i="2" s="1"/>
  <c r="CF184" i="2"/>
  <c r="CG184" i="2" s="1"/>
  <c r="BY184" i="2"/>
  <c r="CA184" i="2" s="1"/>
  <c r="CB184" i="2" s="1"/>
  <c r="CC184" i="2" s="1"/>
  <c r="BW184" i="2"/>
  <c r="BX184" i="2" s="1"/>
  <c r="BV184" i="2"/>
  <c r="BS184" i="2"/>
  <c r="BT184" i="2" s="1"/>
  <c r="BR184" i="2"/>
  <c r="V184" i="2"/>
  <c r="A184" i="2"/>
  <c r="ACO183" i="2"/>
  <c r="ACN183" i="2"/>
  <c r="ZV183" i="2"/>
  <c r="ZW183" i="2" s="1"/>
  <c r="ZS183" i="2"/>
  <c r="ZT183" i="2" s="1"/>
  <c r="NQ183" i="2"/>
  <c r="NR183" i="2" s="1"/>
  <c r="NM183" i="2"/>
  <c r="NN183" i="2" s="1"/>
  <c r="NH183" i="2"/>
  <c r="NI183" i="2" s="1"/>
  <c r="ND183" i="2"/>
  <c r="NE183" i="2" s="1"/>
  <c r="MZ183" i="2"/>
  <c r="NA183" i="2" s="1"/>
  <c r="CF183" i="2"/>
  <c r="CG183" i="2" s="1"/>
  <c r="BY183" i="2"/>
  <c r="CA183" i="2" s="1"/>
  <c r="CB183" i="2" s="1"/>
  <c r="CC183" i="2" s="1"/>
  <c r="BW183" i="2"/>
  <c r="BX183" i="2" s="1"/>
  <c r="BV183" i="2"/>
  <c r="BS183" i="2"/>
  <c r="BT183" i="2" s="1"/>
  <c r="BR183" i="2"/>
  <c r="V183" i="2"/>
  <c r="A183" i="2"/>
  <c r="ACO182" i="2"/>
  <c r="ACN182" i="2"/>
  <c r="ZV182" i="2"/>
  <c r="ZW182" i="2" s="1"/>
  <c r="ZS182" i="2"/>
  <c r="ZT182" i="2" s="1"/>
  <c r="NQ182" i="2"/>
  <c r="NR182" i="2" s="1"/>
  <c r="NM182" i="2"/>
  <c r="NN182" i="2" s="1"/>
  <c r="NH182" i="2"/>
  <c r="NI182" i="2" s="1"/>
  <c r="ND182" i="2"/>
  <c r="NE182" i="2" s="1"/>
  <c r="MZ182" i="2"/>
  <c r="NA182" i="2" s="1"/>
  <c r="CF182" i="2"/>
  <c r="CG182" i="2" s="1"/>
  <c r="BY182" i="2"/>
  <c r="CA182" i="2" s="1"/>
  <c r="CB182" i="2" s="1"/>
  <c r="CC182" i="2" s="1"/>
  <c r="BW182" i="2"/>
  <c r="BX182" i="2" s="1"/>
  <c r="BV182" i="2"/>
  <c r="BS182" i="2"/>
  <c r="BT182" i="2" s="1"/>
  <c r="BR182" i="2"/>
  <c r="V182" i="2"/>
  <c r="A182" i="2"/>
  <c r="ACO181" i="2"/>
  <c r="ACN181" i="2"/>
  <c r="ZV181" i="2"/>
  <c r="ZW181" i="2" s="1"/>
  <c r="ZS181" i="2"/>
  <c r="ZT181" i="2" s="1"/>
  <c r="NQ181" i="2"/>
  <c r="NR181" i="2" s="1"/>
  <c r="NM181" i="2"/>
  <c r="NN181" i="2" s="1"/>
  <c r="NH181" i="2"/>
  <c r="NI181" i="2" s="1"/>
  <c r="ND181" i="2"/>
  <c r="NE181" i="2" s="1"/>
  <c r="MZ181" i="2"/>
  <c r="NA181" i="2" s="1"/>
  <c r="CF181" i="2"/>
  <c r="CG181" i="2" s="1"/>
  <c r="BY181" i="2"/>
  <c r="CA181" i="2" s="1"/>
  <c r="CB181" i="2" s="1"/>
  <c r="CC181" i="2" s="1"/>
  <c r="BW181" i="2"/>
  <c r="BX181" i="2" s="1"/>
  <c r="BV181" i="2"/>
  <c r="BS181" i="2"/>
  <c r="BT181" i="2" s="1"/>
  <c r="BR181" i="2"/>
  <c r="V181" i="2"/>
  <c r="A181" i="2"/>
  <c r="ACO180" i="2"/>
  <c r="ACN180" i="2"/>
  <c r="ZV180" i="2"/>
  <c r="ZW180" i="2" s="1"/>
  <c r="ZS180" i="2"/>
  <c r="ZT180" i="2" s="1"/>
  <c r="NQ180" i="2"/>
  <c r="NR180" i="2" s="1"/>
  <c r="NM180" i="2"/>
  <c r="NN180" i="2" s="1"/>
  <c r="NH180" i="2"/>
  <c r="NI180" i="2" s="1"/>
  <c r="ND180" i="2"/>
  <c r="NE180" i="2" s="1"/>
  <c r="MZ180" i="2"/>
  <c r="NA180" i="2" s="1"/>
  <c r="CF180" i="2"/>
  <c r="CG180" i="2" s="1"/>
  <c r="BY180" i="2"/>
  <c r="CA180" i="2" s="1"/>
  <c r="CB180" i="2" s="1"/>
  <c r="CC180" i="2" s="1"/>
  <c r="BW180" i="2"/>
  <c r="BX180" i="2" s="1"/>
  <c r="BV180" i="2"/>
  <c r="BS180" i="2"/>
  <c r="BT180" i="2" s="1"/>
  <c r="BR180" i="2"/>
  <c r="V180" i="2"/>
  <c r="A180" i="2"/>
  <c r="ACO179" i="2"/>
  <c r="ACN179" i="2"/>
  <c r="ZV179" i="2"/>
  <c r="ZW179" i="2" s="1"/>
  <c r="ZS179" i="2"/>
  <c r="ZT179" i="2" s="1"/>
  <c r="NQ179" i="2"/>
  <c r="NR179" i="2" s="1"/>
  <c r="NM179" i="2"/>
  <c r="NN179" i="2" s="1"/>
  <c r="NH179" i="2"/>
  <c r="NI179" i="2" s="1"/>
  <c r="ND179" i="2"/>
  <c r="NE179" i="2" s="1"/>
  <c r="NA179" i="2"/>
  <c r="MZ179" i="2"/>
  <c r="CF179" i="2"/>
  <c r="CG179" i="2" s="1"/>
  <c r="BY179" i="2"/>
  <c r="CA179" i="2" s="1"/>
  <c r="CB179" i="2" s="1"/>
  <c r="CC179" i="2" s="1"/>
  <c r="BW179" i="2"/>
  <c r="BX179" i="2" s="1"/>
  <c r="BV179" i="2"/>
  <c r="BS179" i="2"/>
  <c r="BT179" i="2" s="1"/>
  <c r="BR179" i="2"/>
  <c r="V179" i="2"/>
  <c r="A179" i="2"/>
  <c r="ACO178" i="2"/>
  <c r="ACN178" i="2"/>
  <c r="ZV178" i="2"/>
  <c r="ZW178" i="2" s="1"/>
  <c r="ZS178" i="2"/>
  <c r="ZT178" i="2" s="1"/>
  <c r="NR178" i="2"/>
  <c r="NQ178" i="2"/>
  <c r="NM178" i="2"/>
  <c r="NN178" i="2" s="1"/>
  <c r="NH178" i="2"/>
  <c r="NI178" i="2" s="1"/>
  <c r="ND178" i="2"/>
  <c r="NE178" i="2" s="1"/>
  <c r="MZ178" i="2"/>
  <c r="NA178" i="2" s="1"/>
  <c r="CF178" i="2"/>
  <c r="CG178" i="2" s="1"/>
  <c r="BY178" i="2"/>
  <c r="CA178" i="2" s="1"/>
  <c r="CB178" i="2" s="1"/>
  <c r="CC178" i="2" s="1"/>
  <c r="BX178" i="2"/>
  <c r="BW178" i="2"/>
  <c r="BV178" i="2"/>
  <c r="BS178" i="2"/>
  <c r="BT178" i="2" s="1"/>
  <c r="BR178" i="2"/>
  <c r="V178" i="2"/>
  <c r="A178" i="2"/>
  <c r="ACO177" i="2"/>
  <c r="ACN177" i="2"/>
  <c r="ZV177" i="2"/>
  <c r="ZW177" i="2" s="1"/>
  <c r="ZS177" i="2"/>
  <c r="ZT177" i="2" s="1"/>
  <c r="NQ177" i="2"/>
  <c r="NR177" i="2" s="1"/>
  <c r="NM177" i="2"/>
  <c r="NN177" i="2" s="1"/>
  <c r="NH177" i="2"/>
  <c r="NI177" i="2" s="1"/>
  <c r="ND177" i="2"/>
  <c r="NE177" i="2" s="1"/>
  <c r="MZ177" i="2"/>
  <c r="NA177" i="2" s="1"/>
  <c r="CF177" i="2"/>
  <c r="CG177" i="2" s="1"/>
  <c r="BY177" i="2"/>
  <c r="CA177" i="2" s="1"/>
  <c r="CB177" i="2" s="1"/>
  <c r="CC177" i="2" s="1"/>
  <c r="BW177" i="2"/>
  <c r="BX177" i="2" s="1"/>
  <c r="BV177" i="2"/>
  <c r="BS177" i="2"/>
  <c r="BT177" i="2" s="1"/>
  <c r="BR177" i="2"/>
  <c r="V177" i="2"/>
  <c r="A177" i="2"/>
  <c r="ACO176" i="2"/>
  <c r="ACN176" i="2"/>
  <c r="ZV176" i="2"/>
  <c r="ZW176" i="2" s="1"/>
  <c r="ZS176" i="2"/>
  <c r="ZT176" i="2" s="1"/>
  <c r="NQ176" i="2"/>
  <c r="NR176" i="2" s="1"/>
  <c r="NM176" i="2"/>
  <c r="NN176" i="2" s="1"/>
  <c r="NH176" i="2"/>
  <c r="NI176" i="2" s="1"/>
  <c r="ND176" i="2"/>
  <c r="NE176" i="2" s="1"/>
  <c r="MZ176" i="2"/>
  <c r="NA176" i="2" s="1"/>
  <c r="CF176" i="2"/>
  <c r="CG176" i="2" s="1"/>
  <c r="BY176" i="2"/>
  <c r="CA176" i="2" s="1"/>
  <c r="CB176" i="2" s="1"/>
  <c r="CC176" i="2" s="1"/>
  <c r="BW176" i="2"/>
  <c r="BX176" i="2" s="1"/>
  <c r="BV176" i="2"/>
  <c r="BS176" i="2"/>
  <c r="BT176" i="2" s="1"/>
  <c r="BR176" i="2"/>
  <c r="V176" i="2"/>
  <c r="A176" i="2"/>
  <c r="ACO175" i="2"/>
  <c r="ACN175" i="2"/>
  <c r="ZV175" i="2"/>
  <c r="ZW175" i="2" s="1"/>
  <c r="ZS175" i="2"/>
  <c r="ZT175" i="2" s="1"/>
  <c r="NQ175" i="2"/>
  <c r="NR175" i="2" s="1"/>
  <c r="NM175" i="2"/>
  <c r="NN175" i="2" s="1"/>
  <c r="NH175" i="2"/>
  <c r="NI175" i="2" s="1"/>
  <c r="ND175" i="2"/>
  <c r="NE175" i="2" s="1"/>
  <c r="MZ175" i="2"/>
  <c r="NA175" i="2" s="1"/>
  <c r="CF175" i="2"/>
  <c r="CG175" i="2" s="1"/>
  <c r="BY175" i="2"/>
  <c r="CA175" i="2" s="1"/>
  <c r="CB175" i="2" s="1"/>
  <c r="CC175" i="2" s="1"/>
  <c r="BW175" i="2"/>
  <c r="BX175" i="2" s="1"/>
  <c r="BV175" i="2"/>
  <c r="BS175" i="2"/>
  <c r="BT175" i="2" s="1"/>
  <c r="BR175" i="2"/>
  <c r="V175" i="2"/>
  <c r="A175" i="2"/>
  <c r="ACO174" i="2"/>
  <c r="ACN174" i="2"/>
  <c r="ZV174" i="2"/>
  <c r="ZW174" i="2" s="1"/>
  <c r="ZS174" i="2"/>
  <c r="ZT174" i="2" s="1"/>
  <c r="NQ174" i="2"/>
  <c r="NR174" i="2" s="1"/>
  <c r="NM174" i="2"/>
  <c r="NN174" i="2" s="1"/>
  <c r="NH174" i="2"/>
  <c r="NI174" i="2" s="1"/>
  <c r="ND174" i="2"/>
  <c r="NE174" i="2" s="1"/>
  <c r="MZ174" i="2"/>
  <c r="NA174" i="2" s="1"/>
  <c r="CF174" i="2"/>
  <c r="CG174" i="2" s="1"/>
  <c r="BY174" i="2"/>
  <c r="CA174" i="2" s="1"/>
  <c r="CB174" i="2" s="1"/>
  <c r="CC174" i="2" s="1"/>
  <c r="BW174" i="2"/>
  <c r="BX174" i="2" s="1"/>
  <c r="BV174" i="2"/>
  <c r="BS174" i="2"/>
  <c r="BT174" i="2" s="1"/>
  <c r="BR174" i="2"/>
  <c r="V174" i="2"/>
  <c r="A174" i="2"/>
  <c r="ACO173" i="2"/>
  <c r="ACN173" i="2"/>
  <c r="ZV173" i="2"/>
  <c r="ZW173" i="2" s="1"/>
  <c r="ZS173" i="2"/>
  <c r="ZT173" i="2" s="1"/>
  <c r="NQ173" i="2"/>
  <c r="NR173" i="2" s="1"/>
  <c r="NM173" i="2"/>
  <c r="NN173" i="2" s="1"/>
  <c r="NH173" i="2"/>
  <c r="NI173" i="2" s="1"/>
  <c r="ND173" i="2"/>
  <c r="NE173" i="2" s="1"/>
  <c r="MZ173" i="2"/>
  <c r="NA173" i="2" s="1"/>
  <c r="CF173" i="2"/>
  <c r="CG173" i="2" s="1"/>
  <c r="BY173" i="2"/>
  <c r="CA173" i="2" s="1"/>
  <c r="CB173" i="2" s="1"/>
  <c r="CC173" i="2" s="1"/>
  <c r="BW173" i="2"/>
  <c r="BX173" i="2" s="1"/>
  <c r="BV173" i="2"/>
  <c r="BS173" i="2"/>
  <c r="BT173" i="2" s="1"/>
  <c r="BR173" i="2"/>
  <c r="V173" i="2"/>
  <c r="A173" i="2"/>
  <c r="ACO172" i="2"/>
  <c r="ACN172" i="2"/>
  <c r="ZV172" i="2"/>
  <c r="ZW172" i="2" s="1"/>
  <c r="ZS172" i="2"/>
  <c r="ZT172" i="2" s="1"/>
  <c r="NQ172" i="2"/>
  <c r="NR172" i="2" s="1"/>
  <c r="NM172" i="2"/>
  <c r="NN172" i="2" s="1"/>
  <c r="NH172" i="2"/>
  <c r="NI172" i="2" s="1"/>
  <c r="ND172" i="2"/>
  <c r="NE172" i="2" s="1"/>
  <c r="MZ172" i="2"/>
  <c r="NA172" i="2" s="1"/>
  <c r="CF172" i="2"/>
  <c r="CG172" i="2" s="1"/>
  <c r="BY172" i="2"/>
  <c r="CA172" i="2" s="1"/>
  <c r="CB172" i="2" s="1"/>
  <c r="CC172" i="2" s="1"/>
  <c r="BW172" i="2"/>
  <c r="BX172" i="2" s="1"/>
  <c r="BV172" i="2"/>
  <c r="BS172" i="2"/>
  <c r="BT172" i="2" s="1"/>
  <c r="BR172" i="2"/>
  <c r="V172" i="2"/>
  <c r="A172" i="2"/>
  <c r="ACO171" i="2"/>
  <c r="ACN171" i="2"/>
  <c r="ZV171" i="2"/>
  <c r="ZW171" i="2" s="1"/>
  <c r="ZS171" i="2"/>
  <c r="ZT171" i="2" s="1"/>
  <c r="NQ171" i="2"/>
  <c r="NR171" i="2" s="1"/>
  <c r="NM171" i="2"/>
  <c r="NN171" i="2" s="1"/>
  <c r="NH171" i="2"/>
  <c r="NI171" i="2" s="1"/>
  <c r="ND171" i="2"/>
  <c r="NE171" i="2" s="1"/>
  <c r="MZ171" i="2"/>
  <c r="NA171" i="2" s="1"/>
  <c r="CF171" i="2"/>
  <c r="CG171" i="2" s="1"/>
  <c r="BY171" i="2"/>
  <c r="CA171" i="2" s="1"/>
  <c r="CB171" i="2" s="1"/>
  <c r="CC171" i="2" s="1"/>
  <c r="BW171" i="2"/>
  <c r="BX171" i="2" s="1"/>
  <c r="BV171" i="2"/>
  <c r="BS171" i="2"/>
  <c r="BT171" i="2" s="1"/>
  <c r="BR171" i="2"/>
  <c r="V171" i="2"/>
  <c r="A171" i="2"/>
  <c r="ACO170" i="2"/>
  <c r="ACN170" i="2"/>
  <c r="ZV170" i="2"/>
  <c r="ZW170" i="2" s="1"/>
  <c r="ZS170" i="2"/>
  <c r="ZT170" i="2" s="1"/>
  <c r="NQ170" i="2"/>
  <c r="NR170" i="2" s="1"/>
  <c r="NM170" i="2"/>
  <c r="NN170" i="2" s="1"/>
  <c r="NH170" i="2"/>
  <c r="NI170" i="2" s="1"/>
  <c r="ND170" i="2"/>
  <c r="NE170" i="2" s="1"/>
  <c r="MZ170" i="2"/>
  <c r="NA170" i="2" s="1"/>
  <c r="CF170" i="2"/>
  <c r="CG170" i="2" s="1"/>
  <c r="BY170" i="2"/>
  <c r="CA170" i="2" s="1"/>
  <c r="CB170" i="2" s="1"/>
  <c r="CC170" i="2" s="1"/>
  <c r="BW170" i="2"/>
  <c r="BX170" i="2" s="1"/>
  <c r="BV170" i="2"/>
  <c r="BS170" i="2"/>
  <c r="BT170" i="2" s="1"/>
  <c r="BR170" i="2"/>
  <c r="V170" i="2"/>
  <c r="A170" i="2"/>
  <c r="ACO169" i="2"/>
  <c r="ACN169" i="2"/>
  <c r="ZV169" i="2"/>
  <c r="ZW169" i="2" s="1"/>
  <c r="ZS169" i="2"/>
  <c r="ZT169" i="2" s="1"/>
  <c r="NQ169" i="2"/>
  <c r="NR169" i="2" s="1"/>
  <c r="NM169" i="2"/>
  <c r="NN169" i="2" s="1"/>
  <c r="NH169" i="2"/>
  <c r="NI169" i="2" s="1"/>
  <c r="ND169" i="2"/>
  <c r="NE169" i="2" s="1"/>
  <c r="NA169" i="2"/>
  <c r="MZ169" i="2"/>
  <c r="CF169" i="2"/>
  <c r="CG169" i="2" s="1"/>
  <c r="BY169" i="2"/>
  <c r="CA169" i="2" s="1"/>
  <c r="CB169" i="2" s="1"/>
  <c r="CC169" i="2" s="1"/>
  <c r="BW169" i="2"/>
  <c r="BX169" i="2" s="1"/>
  <c r="BV169" i="2"/>
  <c r="BS169" i="2"/>
  <c r="BT169" i="2" s="1"/>
  <c r="BR169" i="2"/>
  <c r="V169" i="2"/>
  <c r="A169" i="2"/>
  <c r="ACO168" i="2"/>
  <c r="ACN168" i="2"/>
  <c r="ZV168" i="2"/>
  <c r="ZW168" i="2" s="1"/>
  <c r="ZS168" i="2"/>
  <c r="ZT168" i="2" s="1"/>
  <c r="NQ168" i="2"/>
  <c r="NR168" i="2" s="1"/>
  <c r="NM168" i="2"/>
  <c r="NN168" i="2" s="1"/>
  <c r="NH168" i="2"/>
  <c r="NI168" i="2" s="1"/>
  <c r="ND168" i="2"/>
  <c r="NE168" i="2" s="1"/>
  <c r="MZ168" i="2"/>
  <c r="NA168" i="2" s="1"/>
  <c r="CF168" i="2"/>
  <c r="CG168" i="2" s="1"/>
  <c r="BY168" i="2"/>
  <c r="CA168" i="2" s="1"/>
  <c r="CB168" i="2" s="1"/>
  <c r="CC168" i="2" s="1"/>
  <c r="BW168" i="2"/>
  <c r="BX168" i="2" s="1"/>
  <c r="BV168" i="2"/>
  <c r="BS168" i="2"/>
  <c r="BT168" i="2" s="1"/>
  <c r="BR168" i="2"/>
  <c r="V168" i="2"/>
  <c r="A168" i="2"/>
  <c r="ACO167" i="2"/>
  <c r="ACN167" i="2"/>
  <c r="ZV167" i="2"/>
  <c r="ZW167" i="2" s="1"/>
  <c r="ZS167" i="2"/>
  <c r="ZT167" i="2" s="1"/>
  <c r="NQ167" i="2"/>
  <c r="NR167" i="2" s="1"/>
  <c r="NM167" i="2"/>
  <c r="NN167" i="2" s="1"/>
  <c r="NH167" i="2"/>
  <c r="NI167" i="2" s="1"/>
  <c r="ND167" i="2"/>
  <c r="NE167" i="2" s="1"/>
  <c r="MZ167" i="2"/>
  <c r="NA167" i="2" s="1"/>
  <c r="CF167" i="2"/>
  <c r="CG167" i="2" s="1"/>
  <c r="BY167" i="2"/>
  <c r="CA167" i="2" s="1"/>
  <c r="CB167" i="2" s="1"/>
  <c r="CC167" i="2" s="1"/>
  <c r="BW167" i="2"/>
  <c r="BX167" i="2" s="1"/>
  <c r="BV167" i="2"/>
  <c r="BS167" i="2"/>
  <c r="BT167" i="2" s="1"/>
  <c r="BR167" i="2"/>
  <c r="V167" i="2"/>
  <c r="A167" i="2"/>
  <c r="ACO166" i="2"/>
  <c r="ACN166" i="2"/>
  <c r="ZV166" i="2"/>
  <c r="ZW166" i="2" s="1"/>
  <c r="ZS166" i="2"/>
  <c r="ZT166" i="2" s="1"/>
  <c r="NQ166" i="2"/>
  <c r="NR166" i="2" s="1"/>
  <c r="NM166" i="2"/>
  <c r="NN166" i="2" s="1"/>
  <c r="NH166" i="2"/>
  <c r="NI166" i="2" s="1"/>
  <c r="ND166" i="2"/>
  <c r="NE166" i="2" s="1"/>
  <c r="MZ166" i="2"/>
  <c r="NA166" i="2" s="1"/>
  <c r="ACE166" i="2" s="1"/>
  <c r="ACP166" i="2" s="1"/>
  <c r="ADI166" i="2" s="1"/>
  <c r="CF166" i="2"/>
  <c r="CG166" i="2" s="1"/>
  <c r="BY166" i="2"/>
  <c r="CA166" i="2" s="1"/>
  <c r="CB166" i="2" s="1"/>
  <c r="CC166" i="2" s="1"/>
  <c r="BW166" i="2"/>
  <c r="BX166" i="2" s="1"/>
  <c r="BV166" i="2"/>
  <c r="BS166" i="2"/>
  <c r="BT166" i="2" s="1"/>
  <c r="BR166" i="2"/>
  <c r="V166" i="2"/>
  <c r="A166" i="2"/>
  <c r="ACO165" i="2"/>
  <c r="ACN165" i="2"/>
  <c r="ZV165" i="2"/>
  <c r="ZW165" i="2" s="1"/>
  <c r="ZS165" i="2"/>
  <c r="ZT165" i="2" s="1"/>
  <c r="NQ165" i="2"/>
  <c r="NR165" i="2" s="1"/>
  <c r="NM165" i="2"/>
  <c r="NN165" i="2" s="1"/>
  <c r="NH165" i="2"/>
  <c r="NI165" i="2" s="1"/>
  <c r="ND165" i="2"/>
  <c r="NE165" i="2" s="1"/>
  <c r="MZ165" i="2"/>
  <c r="NA165" i="2" s="1"/>
  <c r="CF165" i="2"/>
  <c r="CG165" i="2" s="1"/>
  <c r="BY165" i="2"/>
  <c r="CA165" i="2" s="1"/>
  <c r="CB165" i="2" s="1"/>
  <c r="CC165" i="2" s="1"/>
  <c r="BW165" i="2"/>
  <c r="BX165" i="2" s="1"/>
  <c r="BV165" i="2"/>
  <c r="BS165" i="2"/>
  <c r="BT165" i="2" s="1"/>
  <c r="BR165" i="2"/>
  <c r="V165" i="2"/>
  <c r="A165" i="2"/>
  <c r="ACO164" i="2"/>
  <c r="ACN164" i="2"/>
  <c r="ZV164" i="2"/>
  <c r="ZW164" i="2" s="1"/>
  <c r="ZS164" i="2"/>
  <c r="ZT164" i="2" s="1"/>
  <c r="NQ164" i="2"/>
  <c r="NR164" i="2" s="1"/>
  <c r="NM164" i="2"/>
  <c r="NN164" i="2" s="1"/>
  <c r="NH164" i="2"/>
  <c r="NI164" i="2" s="1"/>
  <c r="ND164" i="2"/>
  <c r="NE164" i="2" s="1"/>
  <c r="MZ164" i="2"/>
  <c r="NA164" i="2" s="1"/>
  <c r="CF164" i="2"/>
  <c r="CG164" i="2" s="1"/>
  <c r="BY164" i="2"/>
  <c r="CA164" i="2" s="1"/>
  <c r="CB164" i="2" s="1"/>
  <c r="CC164" i="2" s="1"/>
  <c r="BW164" i="2"/>
  <c r="BX164" i="2" s="1"/>
  <c r="BV164" i="2"/>
  <c r="BS164" i="2"/>
  <c r="BT164" i="2" s="1"/>
  <c r="BR164" i="2"/>
  <c r="V164" i="2"/>
  <c r="A164" i="2"/>
  <c r="ACO163" i="2"/>
  <c r="ACN163" i="2"/>
  <c r="ZV163" i="2"/>
  <c r="ZW163" i="2" s="1"/>
  <c r="ZS163" i="2"/>
  <c r="ZT163" i="2" s="1"/>
  <c r="NQ163" i="2"/>
  <c r="NR163" i="2" s="1"/>
  <c r="NM163" i="2"/>
  <c r="NN163" i="2" s="1"/>
  <c r="NH163" i="2"/>
  <c r="NI163" i="2" s="1"/>
  <c r="ND163" i="2"/>
  <c r="NE163" i="2" s="1"/>
  <c r="MZ163" i="2"/>
  <c r="NA163" i="2" s="1"/>
  <c r="CF163" i="2"/>
  <c r="CG163" i="2" s="1"/>
  <c r="BY163" i="2"/>
  <c r="CA163" i="2" s="1"/>
  <c r="CB163" i="2" s="1"/>
  <c r="CC163" i="2" s="1"/>
  <c r="BW163" i="2"/>
  <c r="BX163" i="2" s="1"/>
  <c r="BV163" i="2"/>
  <c r="BS163" i="2"/>
  <c r="BT163" i="2" s="1"/>
  <c r="BR163" i="2"/>
  <c r="V163" i="2"/>
  <c r="A163" i="2"/>
  <c r="ACO162" i="2"/>
  <c r="ACN162" i="2"/>
  <c r="ZV162" i="2"/>
  <c r="ZW162" i="2" s="1"/>
  <c r="ZS162" i="2"/>
  <c r="ZT162" i="2" s="1"/>
  <c r="NQ162" i="2"/>
  <c r="NR162" i="2" s="1"/>
  <c r="NM162" i="2"/>
  <c r="NN162" i="2" s="1"/>
  <c r="NH162" i="2"/>
  <c r="NI162" i="2" s="1"/>
  <c r="ND162" i="2"/>
  <c r="NE162" i="2" s="1"/>
  <c r="MZ162" i="2"/>
  <c r="NA162" i="2" s="1"/>
  <c r="CF162" i="2"/>
  <c r="CG162" i="2" s="1"/>
  <c r="BY162" i="2"/>
  <c r="CA162" i="2" s="1"/>
  <c r="CB162" i="2" s="1"/>
  <c r="CC162" i="2" s="1"/>
  <c r="BW162" i="2"/>
  <c r="BX162" i="2" s="1"/>
  <c r="BV162" i="2"/>
  <c r="BS162" i="2"/>
  <c r="BT162" i="2" s="1"/>
  <c r="BR162" i="2"/>
  <c r="V162" i="2"/>
  <c r="A162" i="2"/>
  <c r="ACO161" i="2"/>
  <c r="ACN161" i="2"/>
  <c r="ZV161" i="2"/>
  <c r="ZW161" i="2" s="1"/>
  <c r="ZS161" i="2"/>
  <c r="ZT161" i="2" s="1"/>
  <c r="NQ161" i="2"/>
  <c r="NR161" i="2" s="1"/>
  <c r="NM161" i="2"/>
  <c r="NN161" i="2" s="1"/>
  <c r="NH161" i="2"/>
  <c r="NI161" i="2" s="1"/>
  <c r="ND161" i="2"/>
  <c r="NE161" i="2" s="1"/>
  <c r="MZ161" i="2"/>
  <c r="NA161" i="2" s="1"/>
  <c r="CF161" i="2"/>
  <c r="CG161" i="2" s="1"/>
  <c r="BY161" i="2"/>
  <c r="CA161" i="2" s="1"/>
  <c r="CB161" i="2" s="1"/>
  <c r="CC161" i="2" s="1"/>
  <c r="BW161" i="2"/>
  <c r="BX161" i="2" s="1"/>
  <c r="BV161" i="2"/>
  <c r="BS161" i="2"/>
  <c r="BT161" i="2" s="1"/>
  <c r="BR161" i="2"/>
  <c r="V161" i="2"/>
  <c r="A161" i="2"/>
  <c r="ACO160" i="2"/>
  <c r="ACN160" i="2"/>
  <c r="ZV160" i="2"/>
  <c r="ZW160" i="2" s="1"/>
  <c r="ZS160" i="2"/>
  <c r="ZT160" i="2" s="1"/>
  <c r="NQ160" i="2"/>
  <c r="NR160" i="2" s="1"/>
  <c r="NM160" i="2"/>
  <c r="NN160" i="2" s="1"/>
  <c r="NH160" i="2"/>
  <c r="NI160" i="2" s="1"/>
  <c r="ND160" i="2"/>
  <c r="NE160" i="2" s="1"/>
  <c r="MZ160" i="2"/>
  <c r="NA160" i="2" s="1"/>
  <c r="CF160" i="2"/>
  <c r="CG160" i="2" s="1"/>
  <c r="BY160" i="2"/>
  <c r="CA160" i="2" s="1"/>
  <c r="CB160" i="2" s="1"/>
  <c r="CC160" i="2" s="1"/>
  <c r="BW160" i="2"/>
  <c r="BX160" i="2" s="1"/>
  <c r="BV160" i="2"/>
  <c r="BS160" i="2"/>
  <c r="BT160" i="2" s="1"/>
  <c r="BR160" i="2"/>
  <c r="V160" i="2"/>
  <c r="A160" i="2"/>
  <c r="ACO159" i="2"/>
  <c r="ACN159" i="2"/>
  <c r="ADL159" i="2" s="1"/>
  <c r="ZV159" i="2"/>
  <c r="ZW159" i="2" s="1"/>
  <c r="ACF159" i="2" s="1"/>
  <c r="ZS159" i="2"/>
  <c r="ZT159" i="2" s="1"/>
  <c r="NQ159" i="2"/>
  <c r="NR159" i="2" s="1"/>
  <c r="NM159" i="2"/>
  <c r="NN159" i="2" s="1"/>
  <c r="NI159" i="2"/>
  <c r="NH159" i="2"/>
  <c r="ND159" i="2"/>
  <c r="NE159" i="2" s="1"/>
  <c r="MZ159" i="2"/>
  <c r="NA159" i="2" s="1"/>
  <c r="CF159" i="2"/>
  <c r="CG159" i="2" s="1"/>
  <c r="BY159" i="2"/>
  <c r="CA159" i="2" s="1"/>
  <c r="CB159" i="2" s="1"/>
  <c r="CC159" i="2" s="1"/>
  <c r="BW159" i="2"/>
  <c r="BX159" i="2" s="1"/>
  <c r="BV159" i="2"/>
  <c r="BS159" i="2"/>
  <c r="BT159" i="2" s="1"/>
  <c r="BR159" i="2"/>
  <c r="V159" i="2"/>
  <c r="A159" i="2"/>
  <c r="ACO158" i="2"/>
  <c r="ACN158" i="2"/>
  <c r="ZV158" i="2"/>
  <c r="ZW158" i="2" s="1"/>
  <c r="ZS158" i="2"/>
  <c r="ZT158" i="2" s="1"/>
  <c r="NQ158" i="2"/>
  <c r="NR158" i="2" s="1"/>
  <c r="NM158" i="2"/>
  <c r="NN158" i="2" s="1"/>
  <c r="NI158" i="2"/>
  <c r="NH158" i="2"/>
  <c r="ND158" i="2"/>
  <c r="NE158" i="2" s="1"/>
  <c r="MZ158" i="2"/>
  <c r="NA158" i="2" s="1"/>
  <c r="CF158" i="2"/>
  <c r="CG158" i="2" s="1"/>
  <c r="BY158" i="2"/>
  <c r="CA158" i="2" s="1"/>
  <c r="CB158" i="2" s="1"/>
  <c r="CC158" i="2" s="1"/>
  <c r="BW158" i="2"/>
  <c r="BX158" i="2" s="1"/>
  <c r="BV158" i="2"/>
  <c r="BS158" i="2"/>
  <c r="BT158" i="2" s="1"/>
  <c r="BR158" i="2"/>
  <c r="V158" i="2"/>
  <c r="A158" i="2"/>
  <c r="ACO157" i="2"/>
  <c r="ACN157" i="2"/>
  <c r="ZV157" i="2"/>
  <c r="ZW157" i="2" s="1"/>
  <c r="ZS157" i="2"/>
  <c r="ZT157" i="2" s="1"/>
  <c r="NR157" i="2"/>
  <c r="NQ157" i="2"/>
  <c r="NM157" i="2"/>
  <c r="NN157" i="2" s="1"/>
  <c r="NH157" i="2"/>
  <c r="NI157" i="2" s="1"/>
  <c r="ND157" i="2"/>
  <c r="NE157" i="2" s="1"/>
  <c r="MZ157" i="2"/>
  <c r="NA157" i="2" s="1"/>
  <c r="CF157" i="2"/>
  <c r="CG157" i="2" s="1"/>
  <c r="BY157" i="2"/>
  <c r="CA157" i="2" s="1"/>
  <c r="CB157" i="2" s="1"/>
  <c r="CC157" i="2" s="1"/>
  <c r="BW157" i="2"/>
  <c r="BX157" i="2" s="1"/>
  <c r="BV157" i="2"/>
  <c r="BS157" i="2"/>
  <c r="BT157" i="2" s="1"/>
  <c r="BR157" i="2"/>
  <c r="V157" i="2"/>
  <c r="A157" i="2"/>
  <c r="ACO156" i="2"/>
  <c r="ACN156" i="2"/>
  <c r="ZV156" i="2"/>
  <c r="ZW156" i="2" s="1"/>
  <c r="ZS156" i="2"/>
  <c r="ZT156" i="2" s="1"/>
  <c r="NQ156" i="2"/>
  <c r="NR156" i="2" s="1"/>
  <c r="NM156" i="2"/>
  <c r="NN156" i="2" s="1"/>
  <c r="NI156" i="2"/>
  <c r="NH156" i="2"/>
  <c r="ND156" i="2"/>
  <c r="NE156" i="2" s="1"/>
  <c r="MZ156" i="2"/>
  <c r="NA156" i="2" s="1"/>
  <c r="CF156" i="2"/>
  <c r="CG156" i="2" s="1"/>
  <c r="BY156" i="2"/>
  <c r="CA156" i="2" s="1"/>
  <c r="CB156" i="2" s="1"/>
  <c r="CC156" i="2" s="1"/>
  <c r="BW156" i="2"/>
  <c r="BX156" i="2" s="1"/>
  <c r="BV156" i="2"/>
  <c r="BT156" i="2"/>
  <c r="BS156" i="2"/>
  <c r="BR156" i="2"/>
  <c r="V156" i="2"/>
  <c r="A156" i="2"/>
  <c r="ACO155" i="2"/>
  <c r="ACN155" i="2"/>
  <c r="ZV155" i="2"/>
  <c r="ZW155" i="2" s="1"/>
  <c r="ZS155" i="2"/>
  <c r="ZT155" i="2" s="1"/>
  <c r="NQ155" i="2"/>
  <c r="NR155" i="2" s="1"/>
  <c r="NM155" i="2"/>
  <c r="NN155" i="2" s="1"/>
  <c r="NH155" i="2"/>
  <c r="NI155" i="2" s="1"/>
  <c r="ND155" i="2"/>
  <c r="NE155" i="2" s="1"/>
  <c r="MZ155" i="2"/>
  <c r="NA155" i="2" s="1"/>
  <c r="CF155" i="2"/>
  <c r="CG155" i="2" s="1"/>
  <c r="BY155" i="2"/>
  <c r="CA155" i="2" s="1"/>
  <c r="CB155" i="2" s="1"/>
  <c r="CC155" i="2" s="1"/>
  <c r="BW155" i="2"/>
  <c r="BX155" i="2" s="1"/>
  <c r="BV155" i="2"/>
  <c r="BS155" i="2"/>
  <c r="BT155" i="2" s="1"/>
  <c r="BR155" i="2"/>
  <c r="V155" i="2"/>
  <c r="A155" i="2"/>
  <c r="ACO154" i="2"/>
  <c r="ACN154" i="2"/>
  <c r="ZV154" i="2"/>
  <c r="ZW154" i="2" s="1"/>
  <c r="ZS154" i="2"/>
  <c r="ZT154" i="2" s="1"/>
  <c r="NQ154" i="2"/>
  <c r="NR154" i="2" s="1"/>
  <c r="NM154" i="2"/>
  <c r="NN154" i="2" s="1"/>
  <c r="NI154" i="2"/>
  <c r="NH154" i="2"/>
  <c r="ND154" i="2"/>
  <c r="NE154" i="2" s="1"/>
  <c r="MZ154" i="2"/>
  <c r="NA154" i="2" s="1"/>
  <c r="CF154" i="2"/>
  <c r="CG154" i="2" s="1"/>
  <c r="BY154" i="2"/>
  <c r="CA154" i="2" s="1"/>
  <c r="CB154" i="2" s="1"/>
  <c r="CC154" i="2" s="1"/>
  <c r="BW154" i="2"/>
  <c r="BX154" i="2" s="1"/>
  <c r="BV154" i="2"/>
  <c r="BT154" i="2"/>
  <c r="BS154" i="2"/>
  <c r="BR154" i="2"/>
  <c r="V154" i="2"/>
  <c r="A154" i="2"/>
  <c r="ACO153" i="2"/>
  <c r="ACN153" i="2"/>
  <c r="ZV153" i="2"/>
  <c r="ZW153" i="2" s="1"/>
  <c r="ZS153" i="2"/>
  <c r="ZT153" i="2" s="1"/>
  <c r="ACF153" i="2" s="1"/>
  <c r="ADJ153" i="2" s="1"/>
  <c r="NQ153" i="2"/>
  <c r="NR153" i="2" s="1"/>
  <c r="NM153" i="2"/>
  <c r="NN153" i="2" s="1"/>
  <c r="NH153" i="2"/>
  <c r="NI153" i="2" s="1"/>
  <c r="ND153" i="2"/>
  <c r="NE153" i="2" s="1"/>
  <c r="MZ153" i="2"/>
  <c r="NA153" i="2" s="1"/>
  <c r="CF153" i="2"/>
  <c r="CG153" i="2" s="1"/>
  <c r="BY153" i="2"/>
  <c r="CA153" i="2" s="1"/>
  <c r="CB153" i="2" s="1"/>
  <c r="CC153" i="2" s="1"/>
  <c r="BW153" i="2"/>
  <c r="BX153" i="2" s="1"/>
  <c r="BV153" i="2"/>
  <c r="BS153" i="2"/>
  <c r="BT153" i="2" s="1"/>
  <c r="BR153" i="2"/>
  <c r="V153" i="2"/>
  <c r="A153" i="2"/>
  <c r="ACO152" i="2"/>
  <c r="ACN152" i="2"/>
  <c r="ZV152" i="2"/>
  <c r="ZW152" i="2" s="1"/>
  <c r="ZS152" i="2"/>
  <c r="ZT152" i="2" s="1"/>
  <c r="NQ152" i="2"/>
  <c r="NR152" i="2" s="1"/>
  <c r="NM152" i="2"/>
  <c r="NN152" i="2" s="1"/>
  <c r="NH152" i="2"/>
  <c r="NI152" i="2" s="1"/>
  <c r="ND152" i="2"/>
  <c r="NE152" i="2" s="1"/>
  <c r="NA152" i="2"/>
  <c r="MZ152" i="2"/>
  <c r="CF152" i="2"/>
  <c r="CG152" i="2" s="1"/>
  <c r="BY152" i="2"/>
  <c r="CA152" i="2" s="1"/>
  <c r="CB152" i="2" s="1"/>
  <c r="CC152" i="2" s="1"/>
  <c r="BX152" i="2"/>
  <c r="BW152" i="2"/>
  <c r="BV152" i="2"/>
  <c r="BS152" i="2"/>
  <c r="BT152" i="2" s="1"/>
  <c r="BR152" i="2"/>
  <c r="V152" i="2"/>
  <c r="A152" i="2"/>
  <c r="ACO151" i="2"/>
  <c r="ACN151" i="2"/>
  <c r="ZV151" i="2"/>
  <c r="ZW151" i="2" s="1"/>
  <c r="ZS151" i="2"/>
  <c r="ZT151" i="2" s="1"/>
  <c r="NQ151" i="2"/>
  <c r="NR151" i="2" s="1"/>
  <c r="NM151" i="2"/>
  <c r="NN151" i="2" s="1"/>
  <c r="NH151" i="2"/>
  <c r="NI151" i="2" s="1"/>
  <c r="ND151" i="2"/>
  <c r="NE151" i="2" s="1"/>
  <c r="MZ151" i="2"/>
  <c r="NA151" i="2" s="1"/>
  <c r="CF151" i="2"/>
  <c r="CG151" i="2" s="1"/>
  <c r="BY151" i="2"/>
  <c r="CA151" i="2" s="1"/>
  <c r="CB151" i="2" s="1"/>
  <c r="CC151" i="2" s="1"/>
  <c r="BW151" i="2"/>
  <c r="BX151" i="2" s="1"/>
  <c r="BV151" i="2"/>
  <c r="BS151" i="2"/>
  <c r="BT151" i="2" s="1"/>
  <c r="BR151" i="2"/>
  <c r="V151" i="2"/>
  <c r="A151" i="2"/>
  <c r="ACO150" i="2"/>
  <c r="ACN150" i="2"/>
  <c r="ZV150" i="2"/>
  <c r="ZW150" i="2" s="1"/>
  <c r="ZS150" i="2"/>
  <c r="ZT150" i="2" s="1"/>
  <c r="NQ150" i="2"/>
  <c r="NR150" i="2" s="1"/>
  <c r="NM150" i="2"/>
  <c r="NN150" i="2" s="1"/>
  <c r="NH150" i="2"/>
  <c r="NI150" i="2" s="1"/>
  <c r="ND150" i="2"/>
  <c r="NE150" i="2" s="1"/>
  <c r="NA150" i="2"/>
  <c r="MZ150" i="2"/>
  <c r="CF150" i="2"/>
  <c r="CG150" i="2" s="1"/>
  <c r="BY150" i="2"/>
  <c r="CA150" i="2" s="1"/>
  <c r="CB150" i="2" s="1"/>
  <c r="CC150" i="2" s="1"/>
  <c r="BX150" i="2"/>
  <c r="BW150" i="2"/>
  <c r="BV150" i="2"/>
  <c r="BS150" i="2"/>
  <c r="BT150" i="2" s="1"/>
  <c r="BR150" i="2"/>
  <c r="V150" i="2"/>
  <c r="A150" i="2"/>
  <c r="ACO149" i="2"/>
  <c r="ACN149" i="2"/>
  <c r="ZV149" i="2"/>
  <c r="ZW149" i="2" s="1"/>
  <c r="ZS149" i="2"/>
  <c r="ZT149" i="2" s="1"/>
  <c r="NQ149" i="2"/>
  <c r="NR149" i="2" s="1"/>
  <c r="NM149" i="2"/>
  <c r="NN149" i="2" s="1"/>
  <c r="NH149" i="2"/>
  <c r="NI149" i="2" s="1"/>
  <c r="ND149" i="2"/>
  <c r="NE149" i="2" s="1"/>
  <c r="MZ149" i="2"/>
  <c r="NA149" i="2" s="1"/>
  <c r="CF149" i="2"/>
  <c r="CG149" i="2" s="1"/>
  <c r="BY149" i="2"/>
  <c r="CA149" i="2" s="1"/>
  <c r="CB149" i="2" s="1"/>
  <c r="CC149" i="2" s="1"/>
  <c r="BW149" i="2"/>
  <c r="BX149" i="2" s="1"/>
  <c r="BV149" i="2"/>
  <c r="BS149" i="2"/>
  <c r="BT149" i="2" s="1"/>
  <c r="BR149" i="2"/>
  <c r="V149" i="2"/>
  <c r="A149" i="2"/>
  <c r="ACO148" i="2"/>
  <c r="ACN148" i="2"/>
  <c r="ZV148" i="2"/>
  <c r="ZW148" i="2" s="1"/>
  <c r="ZS148" i="2"/>
  <c r="ZT148" i="2" s="1"/>
  <c r="NQ148" i="2"/>
  <c r="NR148" i="2" s="1"/>
  <c r="NM148" i="2"/>
  <c r="NN148" i="2" s="1"/>
  <c r="NH148" i="2"/>
  <c r="NI148" i="2" s="1"/>
  <c r="ND148" i="2"/>
  <c r="NE148" i="2" s="1"/>
  <c r="NA148" i="2"/>
  <c r="MZ148" i="2"/>
  <c r="CF148" i="2"/>
  <c r="CG148" i="2" s="1"/>
  <c r="BY148" i="2"/>
  <c r="CA148" i="2" s="1"/>
  <c r="CB148" i="2" s="1"/>
  <c r="CC148" i="2" s="1"/>
  <c r="BX148" i="2"/>
  <c r="BW148" i="2"/>
  <c r="BV148" i="2"/>
  <c r="BS148" i="2"/>
  <c r="BT148" i="2" s="1"/>
  <c r="BR148" i="2"/>
  <c r="V148" i="2"/>
  <c r="A148" i="2"/>
  <c r="ACO147" i="2"/>
  <c r="ACN147" i="2"/>
  <c r="ZV147" i="2"/>
  <c r="ZW147" i="2" s="1"/>
  <c r="ZS147" i="2"/>
  <c r="ZT147" i="2" s="1"/>
  <c r="NQ147" i="2"/>
  <c r="NR147" i="2" s="1"/>
  <c r="NM147" i="2"/>
  <c r="NN147" i="2" s="1"/>
  <c r="NH147" i="2"/>
  <c r="NI147" i="2" s="1"/>
  <c r="ND147" i="2"/>
  <c r="NE147" i="2" s="1"/>
  <c r="MZ147" i="2"/>
  <c r="NA147" i="2" s="1"/>
  <c r="CF147" i="2"/>
  <c r="CG147" i="2" s="1"/>
  <c r="BY147" i="2"/>
  <c r="CA147" i="2" s="1"/>
  <c r="CB147" i="2" s="1"/>
  <c r="CC147" i="2" s="1"/>
  <c r="BW147" i="2"/>
  <c r="BX147" i="2" s="1"/>
  <c r="BV147" i="2"/>
  <c r="BS147" i="2"/>
  <c r="BT147" i="2" s="1"/>
  <c r="BR147" i="2"/>
  <c r="V147" i="2"/>
  <c r="A147" i="2"/>
  <c r="ACO146" i="2"/>
  <c r="ACN146" i="2"/>
  <c r="ZV146" i="2"/>
  <c r="ZW146" i="2" s="1"/>
  <c r="ZS146" i="2"/>
  <c r="ZT146" i="2" s="1"/>
  <c r="NQ146" i="2"/>
  <c r="NR146" i="2" s="1"/>
  <c r="NM146" i="2"/>
  <c r="NN146" i="2" s="1"/>
  <c r="NH146" i="2"/>
  <c r="NI146" i="2" s="1"/>
  <c r="ND146" i="2"/>
  <c r="NE146" i="2" s="1"/>
  <c r="NA146" i="2"/>
  <c r="MZ146" i="2"/>
  <c r="CF146" i="2"/>
  <c r="CG146" i="2" s="1"/>
  <c r="BY146" i="2"/>
  <c r="CA146" i="2" s="1"/>
  <c r="CB146" i="2" s="1"/>
  <c r="CC146" i="2" s="1"/>
  <c r="BX146" i="2"/>
  <c r="BW146" i="2"/>
  <c r="BV146" i="2"/>
  <c r="BS146" i="2"/>
  <c r="BT146" i="2" s="1"/>
  <c r="BR146" i="2"/>
  <c r="V146" i="2"/>
  <c r="A146" i="2"/>
  <c r="ACO145" i="2"/>
  <c r="ACN145" i="2"/>
  <c r="ZV145" i="2"/>
  <c r="ZW145" i="2" s="1"/>
  <c r="ZS145" i="2"/>
  <c r="ZT145" i="2" s="1"/>
  <c r="NQ145" i="2"/>
  <c r="NR145" i="2" s="1"/>
  <c r="NM145" i="2"/>
  <c r="NN145" i="2" s="1"/>
  <c r="NH145" i="2"/>
  <c r="NI145" i="2" s="1"/>
  <c r="ND145" i="2"/>
  <c r="NE145" i="2" s="1"/>
  <c r="MZ145" i="2"/>
  <c r="NA145" i="2" s="1"/>
  <c r="CF145" i="2"/>
  <c r="CG145" i="2" s="1"/>
  <c r="BY145" i="2"/>
  <c r="CA145" i="2" s="1"/>
  <c r="CB145" i="2" s="1"/>
  <c r="CC145" i="2" s="1"/>
  <c r="BW145" i="2"/>
  <c r="BX145" i="2" s="1"/>
  <c r="BV145" i="2"/>
  <c r="BS145" i="2"/>
  <c r="BT145" i="2" s="1"/>
  <c r="BR145" i="2"/>
  <c r="V145" i="2"/>
  <c r="A145" i="2"/>
  <c r="ACO144" i="2"/>
  <c r="ACN144" i="2"/>
  <c r="ZV144" i="2"/>
  <c r="ZW144" i="2" s="1"/>
  <c r="ZS144" i="2"/>
  <c r="ZT144" i="2" s="1"/>
  <c r="NQ144" i="2"/>
  <c r="NR144" i="2" s="1"/>
  <c r="NM144" i="2"/>
  <c r="NN144" i="2" s="1"/>
  <c r="NH144" i="2"/>
  <c r="NI144" i="2" s="1"/>
  <c r="ND144" i="2"/>
  <c r="NE144" i="2" s="1"/>
  <c r="NA144" i="2"/>
  <c r="MZ144" i="2"/>
  <c r="CF144" i="2"/>
  <c r="CG144" i="2" s="1"/>
  <c r="BY144" i="2"/>
  <c r="CA144" i="2" s="1"/>
  <c r="CB144" i="2" s="1"/>
  <c r="CC144" i="2" s="1"/>
  <c r="BX144" i="2"/>
  <c r="BW144" i="2"/>
  <c r="BV144" i="2"/>
  <c r="BS144" i="2"/>
  <c r="BT144" i="2" s="1"/>
  <c r="BR144" i="2"/>
  <c r="V144" i="2"/>
  <c r="A144" i="2"/>
  <c r="ACO143" i="2"/>
  <c r="ACN143" i="2"/>
  <c r="ZV143" i="2"/>
  <c r="ZW143" i="2" s="1"/>
  <c r="ZS143" i="2"/>
  <c r="ZT143" i="2" s="1"/>
  <c r="NQ143" i="2"/>
  <c r="NR143" i="2" s="1"/>
  <c r="NM143" i="2"/>
  <c r="NN143" i="2" s="1"/>
  <c r="NH143" i="2"/>
  <c r="NI143" i="2" s="1"/>
  <c r="ND143" i="2"/>
  <c r="NE143" i="2" s="1"/>
  <c r="MZ143" i="2"/>
  <c r="NA143" i="2" s="1"/>
  <c r="CF143" i="2"/>
  <c r="CG143" i="2" s="1"/>
  <c r="BY143" i="2"/>
  <c r="CA143" i="2" s="1"/>
  <c r="CB143" i="2" s="1"/>
  <c r="CC143" i="2" s="1"/>
  <c r="BW143" i="2"/>
  <c r="BX143" i="2" s="1"/>
  <c r="BV143" i="2"/>
  <c r="BS143" i="2"/>
  <c r="BT143" i="2" s="1"/>
  <c r="BR143" i="2"/>
  <c r="V143" i="2"/>
  <c r="A143" i="2"/>
  <c r="ACO142" i="2"/>
  <c r="ACN142" i="2"/>
  <c r="ZV142" i="2"/>
  <c r="ZW142" i="2" s="1"/>
  <c r="ZS142" i="2"/>
  <c r="ZT142" i="2" s="1"/>
  <c r="NQ142" i="2"/>
  <c r="NR142" i="2" s="1"/>
  <c r="NM142" i="2"/>
  <c r="NN142" i="2" s="1"/>
  <c r="NH142" i="2"/>
  <c r="NI142" i="2" s="1"/>
  <c r="ND142" i="2"/>
  <c r="NE142" i="2" s="1"/>
  <c r="NA142" i="2"/>
  <c r="MZ142" i="2"/>
  <c r="CF142" i="2"/>
  <c r="CG142" i="2" s="1"/>
  <c r="BY142" i="2"/>
  <c r="CA142" i="2" s="1"/>
  <c r="CB142" i="2" s="1"/>
  <c r="CC142" i="2" s="1"/>
  <c r="BX142" i="2"/>
  <c r="BW142" i="2"/>
  <c r="BV142" i="2"/>
  <c r="BS142" i="2"/>
  <c r="BT142" i="2" s="1"/>
  <c r="BR142" i="2"/>
  <c r="V142" i="2"/>
  <c r="A142" i="2"/>
  <c r="ACO141" i="2"/>
  <c r="ACN141" i="2"/>
  <c r="ZV141" i="2"/>
  <c r="ZW141" i="2" s="1"/>
  <c r="ZS141" i="2"/>
  <c r="ZT141" i="2" s="1"/>
  <c r="NQ141" i="2"/>
  <c r="NR141" i="2" s="1"/>
  <c r="NM141" i="2"/>
  <c r="NN141" i="2" s="1"/>
  <c r="NH141" i="2"/>
  <c r="NI141" i="2" s="1"/>
  <c r="ND141" i="2"/>
  <c r="NE141" i="2" s="1"/>
  <c r="MZ141" i="2"/>
  <c r="NA141" i="2" s="1"/>
  <c r="CF141" i="2"/>
  <c r="CG141" i="2" s="1"/>
  <c r="BY141" i="2"/>
  <c r="CA141" i="2" s="1"/>
  <c r="CB141" i="2" s="1"/>
  <c r="CC141" i="2" s="1"/>
  <c r="BW141" i="2"/>
  <c r="BX141" i="2" s="1"/>
  <c r="BV141" i="2"/>
  <c r="BS141" i="2"/>
  <c r="BT141" i="2" s="1"/>
  <c r="BR141" i="2"/>
  <c r="V141" i="2"/>
  <c r="A141" i="2"/>
  <c r="ACO140" i="2"/>
  <c r="ACN140" i="2"/>
  <c r="ZV140" i="2"/>
  <c r="ZW140" i="2" s="1"/>
  <c r="ZS140" i="2"/>
  <c r="ZT140" i="2" s="1"/>
  <c r="NQ140" i="2"/>
  <c r="NR140" i="2" s="1"/>
  <c r="NM140" i="2"/>
  <c r="NN140" i="2" s="1"/>
  <c r="NH140" i="2"/>
  <c r="NI140" i="2" s="1"/>
  <c r="ND140" i="2"/>
  <c r="NE140" i="2" s="1"/>
  <c r="NA140" i="2"/>
  <c r="MZ140" i="2"/>
  <c r="CF140" i="2"/>
  <c r="CG140" i="2" s="1"/>
  <c r="BY140" i="2"/>
  <c r="CA140" i="2" s="1"/>
  <c r="CB140" i="2" s="1"/>
  <c r="CC140" i="2" s="1"/>
  <c r="BX140" i="2"/>
  <c r="BW140" i="2"/>
  <c r="BV140" i="2"/>
  <c r="BS140" i="2"/>
  <c r="BT140" i="2" s="1"/>
  <c r="BR140" i="2"/>
  <c r="V140" i="2"/>
  <c r="A140" i="2"/>
  <c r="ACO139" i="2"/>
  <c r="ACN139" i="2"/>
  <c r="ZV139" i="2"/>
  <c r="ZW139" i="2" s="1"/>
  <c r="ZS139" i="2"/>
  <c r="ZT139" i="2" s="1"/>
  <c r="NQ139" i="2"/>
  <c r="NR139" i="2" s="1"/>
  <c r="NM139" i="2"/>
  <c r="NN139" i="2" s="1"/>
  <c r="NH139" i="2"/>
  <c r="NI139" i="2" s="1"/>
  <c r="ND139" i="2"/>
  <c r="NE139" i="2" s="1"/>
  <c r="MZ139" i="2"/>
  <c r="NA139" i="2" s="1"/>
  <c r="CF139" i="2"/>
  <c r="CG139" i="2" s="1"/>
  <c r="BY139" i="2"/>
  <c r="CA139" i="2" s="1"/>
  <c r="CB139" i="2" s="1"/>
  <c r="CC139" i="2" s="1"/>
  <c r="BW139" i="2"/>
  <c r="BX139" i="2" s="1"/>
  <c r="BV139" i="2"/>
  <c r="BS139" i="2"/>
  <c r="BT139" i="2" s="1"/>
  <c r="BR139" i="2"/>
  <c r="V139" i="2"/>
  <c r="A139" i="2"/>
  <c r="ACO138" i="2"/>
  <c r="ACN138" i="2"/>
  <c r="ZV138" i="2"/>
  <c r="ZW138" i="2" s="1"/>
  <c r="ZS138" i="2"/>
  <c r="ZT138" i="2" s="1"/>
  <c r="NQ138" i="2"/>
  <c r="NR138" i="2" s="1"/>
  <c r="NM138" i="2"/>
  <c r="NN138" i="2" s="1"/>
  <c r="NH138" i="2"/>
  <c r="NI138" i="2" s="1"/>
  <c r="ND138" i="2"/>
  <c r="NE138" i="2" s="1"/>
  <c r="NA138" i="2"/>
  <c r="MZ138" i="2"/>
  <c r="CF138" i="2"/>
  <c r="CG138" i="2" s="1"/>
  <c r="BY138" i="2"/>
  <c r="CA138" i="2" s="1"/>
  <c r="CB138" i="2" s="1"/>
  <c r="CC138" i="2" s="1"/>
  <c r="BX138" i="2"/>
  <c r="BW138" i="2"/>
  <c r="BV138" i="2"/>
  <c r="BS138" i="2"/>
  <c r="BT138" i="2" s="1"/>
  <c r="BR138" i="2"/>
  <c r="V138" i="2"/>
  <c r="A138" i="2"/>
  <c r="ACO137" i="2"/>
  <c r="ACN137" i="2"/>
  <c r="ZV137" i="2"/>
  <c r="ZW137" i="2" s="1"/>
  <c r="ZS137" i="2"/>
  <c r="ZT137" i="2" s="1"/>
  <c r="NQ137" i="2"/>
  <c r="NR137" i="2" s="1"/>
  <c r="NM137" i="2"/>
  <c r="NN137" i="2" s="1"/>
  <c r="NH137" i="2"/>
  <c r="NI137" i="2" s="1"/>
  <c r="ND137" i="2"/>
  <c r="NE137" i="2" s="1"/>
  <c r="MZ137" i="2"/>
  <c r="NA137" i="2" s="1"/>
  <c r="CF137" i="2"/>
  <c r="CG137" i="2" s="1"/>
  <c r="BY137" i="2"/>
  <c r="CA137" i="2" s="1"/>
  <c r="CB137" i="2" s="1"/>
  <c r="CC137" i="2" s="1"/>
  <c r="BW137" i="2"/>
  <c r="BX137" i="2" s="1"/>
  <c r="BV137" i="2"/>
  <c r="BS137" i="2"/>
  <c r="BT137" i="2" s="1"/>
  <c r="BR137" i="2"/>
  <c r="V137" i="2"/>
  <c r="A137" i="2"/>
  <c r="ACO136" i="2"/>
  <c r="ACN136" i="2"/>
  <c r="ZV136" i="2"/>
  <c r="ZW136" i="2" s="1"/>
  <c r="ZS136" i="2"/>
  <c r="ZT136" i="2" s="1"/>
  <c r="NQ136" i="2"/>
  <c r="NR136" i="2" s="1"/>
  <c r="NM136" i="2"/>
  <c r="NN136" i="2" s="1"/>
  <c r="NH136" i="2"/>
  <c r="NI136" i="2" s="1"/>
  <c r="ND136" i="2"/>
  <c r="NE136" i="2" s="1"/>
  <c r="NA136" i="2"/>
  <c r="MZ136" i="2"/>
  <c r="CF136" i="2"/>
  <c r="CG136" i="2" s="1"/>
  <c r="BY136" i="2"/>
  <c r="CA136" i="2" s="1"/>
  <c r="CB136" i="2" s="1"/>
  <c r="CC136" i="2" s="1"/>
  <c r="BX136" i="2"/>
  <c r="BW136" i="2"/>
  <c r="BV136" i="2"/>
  <c r="BS136" i="2"/>
  <c r="BT136" i="2" s="1"/>
  <c r="BR136" i="2"/>
  <c r="V136" i="2"/>
  <c r="A136" i="2"/>
  <c r="ACO135" i="2"/>
  <c r="ACN135" i="2"/>
  <c r="ZV135" i="2"/>
  <c r="ZW135" i="2" s="1"/>
  <c r="ZS135" i="2"/>
  <c r="ZT135" i="2" s="1"/>
  <c r="NQ135" i="2"/>
  <c r="NR135" i="2" s="1"/>
  <c r="NM135" i="2"/>
  <c r="NN135" i="2" s="1"/>
  <c r="NH135" i="2"/>
  <c r="NI135" i="2" s="1"/>
  <c r="ND135" i="2"/>
  <c r="NE135" i="2" s="1"/>
  <c r="MZ135" i="2"/>
  <c r="NA135" i="2" s="1"/>
  <c r="CF135" i="2"/>
  <c r="CG135" i="2" s="1"/>
  <c r="BY135" i="2"/>
  <c r="CA135" i="2" s="1"/>
  <c r="CB135" i="2" s="1"/>
  <c r="CC135" i="2" s="1"/>
  <c r="BW135" i="2"/>
  <c r="BX135" i="2" s="1"/>
  <c r="BV135" i="2"/>
  <c r="BS135" i="2"/>
  <c r="BT135" i="2" s="1"/>
  <c r="BR135" i="2"/>
  <c r="V135" i="2"/>
  <c r="A135" i="2"/>
  <c r="ACO134" i="2"/>
  <c r="ACN134" i="2"/>
  <c r="ZV134" i="2"/>
  <c r="ZW134" i="2" s="1"/>
  <c r="ZS134" i="2"/>
  <c r="ZT134" i="2" s="1"/>
  <c r="NQ134" i="2"/>
  <c r="NR134" i="2" s="1"/>
  <c r="NM134" i="2"/>
  <c r="NN134" i="2" s="1"/>
  <c r="NH134" i="2"/>
  <c r="NI134" i="2" s="1"/>
  <c r="ND134" i="2"/>
  <c r="NE134" i="2" s="1"/>
  <c r="NA134" i="2"/>
  <c r="MZ134" i="2"/>
  <c r="CF134" i="2"/>
  <c r="CG134" i="2" s="1"/>
  <c r="BY134" i="2"/>
  <c r="CA134" i="2" s="1"/>
  <c r="CB134" i="2" s="1"/>
  <c r="CC134" i="2" s="1"/>
  <c r="BX134" i="2"/>
  <c r="BW134" i="2"/>
  <c r="BV134" i="2"/>
  <c r="BS134" i="2"/>
  <c r="BT134" i="2" s="1"/>
  <c r="BR134" i="2"/>
  <c r="V134" i="2"/>
  <c r="A134" i="2"/>
  <c r="ACO133" i="2"/>
  <c r="ACN133" i="2"/>
  <c r="ZV133" i="2"/>
  <c r="ZW133" i="2" s="1"/>
  <c r="ZS133" i="2"/>
  <c r="ZT133" i="2" s="1"/>
  <c r="NQ133" i="2"/>
  <c r="NR133" i="2" s="1"/>
  <c r="NM133" i="2"/>
  <c r="NN133" i="2" s="1"/>
  <c r="NH133" i="2"/>
  <c r="NI133" i="2" s="1"/>
  <c r="ND133" i="2"/>
  <c r="NE133" i="2" s="1"/>
  <c r="MZ133" i="2"/>
  <c r="NA133" i="2" s="1"/>
  <c r="CF133" i="2"/>
  <c r="CG133" i="2" s="1"/>
  <c r="BY133" i="2"/>
  <c r="CA133" i="2" s="1"/>
  <c r="CB133" i="2" s="1"/>
  <c r="CC133" i="2" s="1"/>
  <c r="BW133" i="2"/>
  <c r="BX133" i="2" s="1"/>
  <c r="BV133" i="2"/>
  <c r="BT133" i="2"/>
  <c r="BS133" i="2"/>
  <c r="BR133" i="2"/>
  <c r="V133" i="2"/>
  <c r="A133" i="2"/>
  <c r="ACO132" i="2"/>
  <c r="ACN132" i="2"/>
  <c r="ADL132" i="2" s="1"/>
  <c r="ZV132" i="2"/>
  <c r="ZW132" i="2" s="1"/>
  <c r="ZS132" i="2"/>
  <c r="ZT132" i="2" s="1"/>
  <c r="ACF132" i="2" s="1"/>
  <c r="ADJ132" i="2" s="1"/>
  <c r="NQ132" i="2"/>
  <c r="NR132" i="2" s="1"/>
  <c r="NM132" i="2"/>
  <c r="NN132" i="2" s="1"/>
  <c r="NH132" i="2"/>
  <c r="NI132" i="2" s="1"/>
  <c r="ND132" i="2"/>
  <c r="NE132" i="2" s="1"/>
  <c r="MZ132" i="2"/>
  <c r="NA132" i="2" s="1"/>
  <c r="CF132" i="2"/>
  <c r="CG132" i="2" s="1"/>
  <c r="BY132" i="2"/>
  <c r="CA132" i="2" s="1"/>
  <c r="CB132" i="2" s="1"/>
  <c r="CC132" i="2" s="1"/>
  <c r="BX132" i="2"/>
  <c r="BW132" i="2"/>
  <c r="BV132" i="2"/>
  <c r="BS132" i="2"/>
  <c r="BT132" i="2" s="1"/>
  <c r="BR132" i="2"/>
  <c r="V132" i="2"/>
  <c r="A132" i="2"/>
  <c r="ACO131" i="2"/>
  <c r="ACN131" i="2"/>
  <c r="ZV131" i="2"/>
  <c r="ZW131" i="2" s="1"/>
  <c r="ZS131" i="2"/>
  <c r="ZT131" i="2" s="1"/>
  <c r="NQ131" i="2"/>
  <c r="NR131" i="2" s="1"/>
  <c r="NM131" i="2"/>
  <c r="NN131" i="2" s="1"/>
  <c r="NH131" i="2"/>
  <c r="NI131" i="2" s="1"/>
  <c r="ND131" i="2"/>
  <c r="NE131" i="2" s="1"/>
  <c r="MZ131" i="2"/>
  <c r="NA131" i="2" s="1"/>
  <c r="CG131" i="2"/>
  <c r="CF131" i="2"/>
  <c r="BY131" i="2"/>
  <c r="CA131" i="2" s="1"/>
  <c r="CB131" i="2" s="1"/>
  <c r="CC131" i="2" s="1"/>
  <c r="BW131" i="2"/>
  <c r="BX131" i="2" s="1"/>
  <c r="BV131" i="2"/>
  <c r="BS131" i="2"/>
  <c r="BT131" i="2" s="1"/>
  <c r="BR131" i="2"/>
  <c r="V131" i="2"/>
  <c r="A131" i="2"/>
  <c r="ACO130" i="2"/>
  <c r="ACN130" i="2"/>
  <c r="ZV130" i="2"/>
  <c r="ZW130" i="2" s="1"/>
  <c r="ZS130" i="2"/>
  <c r="ZT130" i="2" s="1"/>
  <c r="NQ130" i="2"/>
  <c r="NR130" i="2" s="1"/>
  <c r="NM130" i="2"/>
  <c r="NN130" i="2" s="1"/>
  <c r="NH130" i="2"/>
  <c r="NI130" i="2" s="1"/>
  <c r="ND130" i="2"/>
  <c r="NE130" i="2" s="1"/>
  <c r="MZ130" i="2"/>
  <c r="NA130" i="2" s="1"/>
  <c r="CF130" i="2"/>
  <c r="CG130" i="2" s="1"/>
  <c r="BY130" i="2"/>
  <c r="CA130" i="2" s="1"/>
  <c r="CB130" i="2" s="1"/>
  <c r="CC130" i="2" s="1"/>
  <c r="BW130" i="2"/>
  <c r="BX130" i="2" s="1"/>
  <c r="BV130" i="2"/>
  <c r="BS130" i="2"/>
  <c r="BT130" i="2" s="1"/>
  <c r="BR130" i="2"/>
  <c r="V130" i="2"/>
  <c r="A130" i="2"/>
  <c r="ACO129" i="2"/>
  <c r="ACN129" i="2"/>
  <c r="ZV129" i="2"/>
  <c r="ZW129" i="2" s="1"/>
  <c r="ZS129" i="2"/>
  <c r="ZT129" i="2" s="1"/>
  <c r="NQ129" i="2"/>
  <c r="NR129" i="2" s="1"/>
  <c r="NM129" i="2"/>
  <c r="NN129" i="2" s="1"/>
  <c r="NH129" i="2"/>
  <c r="NI129" i="2" s="1"/>
  <c r="ND129" i="2"/>
  <c r="NE129" i="2" s="1"/>
  <c r="MZ129" i="2"/>
  <c r="NA129" i="2" s="1"/>
  <c r="CG129" i="2"/>
  <c r="CF129" i="2"/>
  <c r="BY129" i="2"/>
  <c r="CA129" i="2" s="1"/>
  <c r="CB129" i="2" s="1"/>
  <c r="CC129" i="2" s="1"/>
  <c r="BW129" i="2"/>
  <c r="BX129" i="2" s="1"/>
  <c r="BV129" i="2"/>
  <c r="BS129" i="2"/>
  <c r="BT129" i="2" s="1"/>
  <c r="BR129" i="2"/>
  <c r="V129" i="2"/>
  <c r="A129" i="2"/>
  <c r="ACO128" i="2"/>
  <c r="ACN128" i="2"/>
  <c r="ZV128" i="2"/>
  <c r="ZW128" i="2" s="1"/>
  <c r="ZS128" i="2"/>
  <c r="ZT128" i="2" s="1"/>
  <c r="NQ128" i="2"/>
  <c r="NR128" i="2" s="1"/>
  <c r="NM128" i="2"/>
  <c r="NN128" i="2" s="1"/>
  <c r="NH128" i="2"/>
  <c r="NI128" i="2" s="1"/>
  <c r="ND128" i="2"/>
  <c r="NE128" i="2" s="1"/>
  <c r="MZ128" i="2"/>
  <c r="NA128" i="2" s="1"/>
  <c r="CF128" i="2"/>
  <c r="CG128" i="2" s="1"/>
  <c r="BY128" i="2"/>
  <c r="CA128" i="2" s="1"/>
  <c r="CB128" i="2" s="1"/>
  <c r="CC128" i="2" s="1"/>
  <c r="BW128" i="2"/>
  <c r="BX128" i="2" s="1"/>
  <c r="BV128" i="2"/>
  <c r="BS128" i="2"/>
  <c r="BT128" i="2" s="1"/>
  <c r="BR128" i="2"/>
  <c r="V128" i="2"/>
  <c r="A128" i="2"/>
  <c r="ACO127" i="2"/>
  <c r="ACN127" i="2"/>
  <c r="ZV127" i="2"/>
  <c r="ZW127" i="2" s="1"/>
  <c r="ZS127" i="2"/>
  <c r="ZT127" i="2" s="1"/>
  <c r="NQ127" i="2"/>
  <c r="NR127" i="2" s="1"/>
  <c r="NM127" i="2"/>
  <c r="NN127" i="2" s="1"/>
  <c r="NH127" i="2"/>
  <c r="NI127" i="2" s="1"/>
  <c r="ND127" i="2"/>
  <c r="NE127" i="2" s="1"/>
  <c r="MZ127" i="2"/>
  <c r="NA127" i="2" s="1"/>
  <c r="CG127" i="2"/>
  <c r="CF127" i="2"/>
  <c r="BY127" i="2"/>
  <c r="CA127" i="2" s="1"/>
  <c r="CB127" i="2" s="1"/>
  <c r="CC127" i="2" s="1"/>
  <c r="BW127" i="2"/>
  <c r="BX127" i="2" s="1"/>
  <c r="BV127" i="2"/>
  <c r="BS127" i="2"/>
  <c r="BT127" i="2" s="1"/>
  <c r="BR127" i="2"/>
  <c r="V127" i="2"/>
  <c r="A127" i="2"/>
  <c r="ACO126" i="2"/>
  <c r="ACN126" i="2"/>
  <c r="ZV126" i="2"/>
  <c r="ZW126" i="2" s="1"/>
  <c r="ZS126" i="2"/>
  <c r="ZT126" i="2" s="1"/>
  <c r="NQ126" i="2"/>
  <c r="NR126" i="2" s="1"/>
  <c r="NM126" i="2"/>
  <c r="NN126" i="2" s="1"/>
  <c r="NH126" i="2"/>
  <c r="NI126" i="2" s="1"/>
  <c r="ND126" i="2"/>
  <c r="NE126" i="2" s="1"/>
  <c r="MZ126" i="2"/>
  <c r="NA126" i="2" s="1"/>
  <c r="CF126" i="2"/>
  <c r="CG126" i="2" s="1"/>
  <c r="BY126" i="2"/>
  <c r="CA126" i="2" s="1"/>
  <c r="CB126" i="2" s="1"/>
  <c r="CC126" i="2" s="1"/>
  <c r="BW126" i="2"/>
  <c r="BX126" i="2" s="1"/>
  <c r="BV126" i="2"/>
  <c r="BS126" i="2"/>
  <c r="BT126" i="2" s="1"/>
  <c r="BR126" i="2"/>
  <c r="V126" i="2"/>
  <c r="A126" i="2"/>
  <c r="ACO125" i="2"/>
  <c r="ACN125" i="2"/>
  <c r="ZV125" i="2"/>
  <c r="ZW125" i="2" s="1"/>
  <c r="ZS125" i="2"/>
  <c r="ZT125" i="2" s="1"/>
  <c r="NQ125" i="2"/>
  <c r="NR125" i="2" s="1"/>
  <c r="NM125" i="2"/>
  <c r="NN125" i="2" s="1"/>
  <c r="NH125" i="2"/>
  <c r="NI125" i="2" s="1"/>
  <c r="ND125" i="2"/>
  <c r="NE125" i="2" s="1"/>
  <c r="MZ125" i="2"/>
  <c r="NA125" i="2" s="1"/>
  <c r="CG125" i="2"/>
  <c r="CF125" i="2"/>
  <c r="BY125" i="2"/>
  <c r="CA125" i="2" s="1"/>
  <c r="CB125" i="2" s="1"/>
  <c r="CC125" i="2" s="1"/>
  <c r="BW125" i="2"/>
  <c r="BX125" i="2" s="1"/>
  <c r="BV125" i="2"/>
  <c r="BS125" i="2"/>
  <c r="BT125" i="2" s="1"/>
  <c r="BR125" i="2"/>
  <c r="V125" i="2"/>
  <c r="A125" i="2"/>
  <c r="ACO124" i="2"/>
  <c r="ACN124" i="2"/>
  <c r="ZV124" i="2"/>
  <c r="ZW124" i="2" s="1"/>
  <c r="ZS124" i="2"/>
  <c r="ZT124" i="2" s="1"/>
  <c r="NQ124" i="2"/>
  <c r="NR124" i="2" s="1"/>
  <c r="NM124" i="2"/>
  <c r="NN124" i="2" s="1"/>
  <c r="NH124" i="2"/>
  <c r="NI124" i="2" s="1"/>
  <c r="ND124" i="2"/>
  <c r="NE124" i="2" s="1"/>
  <c r="MZ124" i="2"/>
  <c r="NA124" i="2" s="1"/>
  <c r="CF124" i="2"/>
  <c r="CG124" i="2" s="1"/>
  <c r="BY124" i="2"/>
  <c r="CA124" i="2" s="1"/>
  <c r="CB124" i="2" s="1"/>
  <c r="CC124" i="2" s="1"/>
  <c r="BW124" i="2"/>
  <c r="BX124" i="2" s="1"/>
  <c r="BV124" i="2"/>
  <c r="BS124" i="2"/>
  <c r="BT124" i="2" s="1"/>
  <c r="BR124" i="2"/>
  <c r="V124" i="2"/>
  <c r="A124" i="2"/>
  <c r="ACO123" i="2"/>
  <c r="ACN123" i="2"/>
  <c r="ZV123" i="2"/>
  <c r="ZW123" i="2" s="1"/>
  <c r="ZS123" i="2"/>
  <c r="ZT123" i="2" s="1"/>
  <c r="NQ123" i="2"/>
  <c r="NR123" i="2" s="1"/>
  <c r="NM123" i="2"/>
  <c r="NN123" i="2" s="1"/>
  <c r="NH123" i="2"/>
  <c r="NI123" i="2" s="1"/>
  <c r="ND123" i="2"/>
  <c r="NE123" i="2" s="1"/>
  <c r="MZ123" i="2"/>
  <c r="NA123" i="2" s="1"/>
  <c r="CG123" i="2"/>
  <c r="CF123" i="2"/>
  <c r="BY123" i="2"/>
  <c r="CA123" i="2" s="1"/>
  <c r="CB123" i="2" s="1"/>
  <c r="CC123" i="2" s="1"/>
  <c r="BW123" i="2"/>
  <c r="BX123" i="2" s="1"/>
  <c r="BV123" i="2"/>
  <c r="BS123" i="2"/>
  <c r="BT123" i="2" s="1"/>
  <c r="BR123" i="2"/>
  <c r="V123" i="2"/>
  <c r="A123" i="2"/>
  <c r="ACO122" i="2"/>
  <c r="ACN122" i="2"/>
  <c r="ZV122" i="2"/>
  <c r="ZW122" i="2" s="1"/>
  <c r="ZS122" i="2"/>
  <c r="ZT122" i="2" s="1"/>
  <c r="NQ122" i="2"/>
  <c r="NR122" i="2" s="1"/>
  <c r="NM122" i="2"/>
  <c r="NN122" i="2" s="1"/>
  <c r="NH122" i="2"/>
  <c r="NI122" i="2" s="1"/>
  <c r="ND122" i="2"/>
  <c r="NE122" i="2" s="1"/>
  <c r="MZ122" i="2"/>
  <c r="NA122" i="2" s="1"/>
  <c r="CF122" i="2"/>
  <c r="CG122" i="2" s="1"/>
  <c r="BY122" i="2"/>
  <c r="CA122" i="2" s="1"/>
  <c r="CB122" i="2" s="1"/>
  <c r="CC122" i="2" s="1"/>
  <c r="BW122" i="2"/>
  <c r="BX122" i="2" s="1"/>
  <c r="BV122" i="2"/>
  <c r="BS122" i="2"/>
  <c r="BT122" i="2" s="1"/>
  <c r="BR122" i="2"/>
  <c r="V122" i="2"/>
  <c r="A122" i="2"/>
  <c r="ACO121" i="2"/>
  <c r="ACN121" i="2"/>
  <c r="ZV121" i="2"/>
  <c r="ZW121" i="2" s="1"/>
  <c r="ZS121" i="2"/>
  <c r="ZT121" i="2" s="1"/>
  <c r="NQ121" i="2"/>
  <c r="NR121" i="2" s="1"/>
  <c r="NM121" i="2"/>
  <c r="NN121" i="2" s="1"/>
  <c r="NH121" i="2"/>
  <c r="NI121" i="2" s="1"/>
  <c r="ND121" i="2"/>
  <c r="NE121" i="2" s="1"/>
  <c r="MZ121" i="2"/>
  <c r="NA121" i="2" s="1"/>
  <c r="CG121" i="2"/>
  <c r="CF121" i="2"/>
  <c r="BY121" i="2"/>
  <c r="CA121" i="2" s="1"/>
  <c r="CB121" i="2" s="1"/>
  <c r="CC121" i="2" s="1"/>
  <c r="BW121" i="2"/>
  <c r="BX121" i="2" s="1"/>
  <c r="BV121" i="2"/>
  <c r="BS121" i="2"/>
  <c r="BT121" i="2" s="1"/>
  <c r="BR121" i="2"/>
  <c r="V121" i="2"/>
  <c r="A121" i="2"/>
  <c r="ACO120" i="2"/>
  <c r="ACN120" i="2"/>
  <c r="ZV120" i="2"/>
  <c r="ZW120" i="2" s="1"/>
  <c r="ZS120" i="2"/>
  <c r="ZT120" i="2" s="1"/>
  <c r="NQ120" i="2"/>
  <c r="NR120" i="2" s="1"/>
  <c r="NM120" i="2"/>
  <c r="NN120" i="2" s="1"/>
  <c r="NH120" i="2"/>
  <c r="NI120" i="2" s="1"/>
  <c r="ND120" i="2"/>
  <c r="NE120" i="2" s="1"/>
  <c r="MZ120" i="2"/>
  <c r="NA120" i="2" s="1"/>
  <c r="CF120" i="2"/>
  <c r="CG120" i="2" s="1"/>
  <c r="BY120" i="2"/>
  <c r="CA120" i="2" s="1"/>
  <c r="CB120" i="2" s="1"/>
  <c r="CC120" i="2" s="1"/>
  <c r="BW120" i="2"/>
  <c r="BX120" i="2" s="1"/>
  <c r="BV120" i="2"/>
  <c r="BS120" i="2"/>
  <c r="BT120" i="2" s="1"/>
  <c r="BR120" i="2"/>
  <c r="V120" i="2"/>
  <c r="A120" i="2"/>
  <c r="ACO119" i="2"/>
  <c r="ACN119" i="2"/>
  <c r="ZV119" i="2"/>
  <c r="ZW119" i="2" s="1"/>
  <c r="ZS119" i="2"/>
  <c r="ZT119" i="2" s="1"/>
  <c r="NQ119" i="2"/>
  <c r="NR119" i="2" s="1"/>
  <c r="NM119" i="2"/>
  <c r="NN119" i="2" s="1"/>
  <c r="NH119" i="2"/>
  <c r="NI119" i="2" s="1"/>
  <c r="ND119" i="2"/>
  <c r="NE119" i="2" s="1"/>
  <c r="MZ119" i="2"/>
  <c r="NA119" i="2" s="1"/>
  <c r="CF119" i="2"/>
  <c r="CG119" i="2" s="1"/>
  <c r="BY119" i="2"/>
  <c r="CA119" i="2" s="1"/>
  <c r="CB119" i="2" s="1"/>
  <c r="CC119" i="2" s="1"/>
  <c r="BW119" i="2"/>
  <c r="BX119" i="2" s="1"/>
  <c r="BV119" i="2"/>
  <c r="BS119" i="2"/>
  <c r="BT119" i="2" s="1"/>
  <c r="BR119" i="2"/>
  <c r="V119" i="2"/>
  <c r="A119" i="2"/>
  <c r="ACO118" i="2"/>
  <c r="ACN118" i="2"/>
  <c r="ZV118" i="2"/>
  <c r="ZW118" i="2" s="1"/>
  <c r="ZS118" i="2"/>
  <c r="ZT118" i="2" s="1"/>
  <c r="NQ118" i="2"/>
  <c r="NR118" i="2" s="1"/>
  <c r="NM118" i="2"/>
  <c r="NN118" i="2" s="1"/>
  <c r="NH118" i="2"/>
  <c r="NI118" i="2" s="1"/>
  <c r="ND118" i="2"/>
  <c r="NE118" i="2" s="1"/>
  <c r="MZ118" i="2"/>
  <c r="NA118" i="2" s="1"/>
  <c r="CF118" i="2"/>
  <c r="CG118" i="2" s="1"/>
  <c r="BY118" i="2"/>
  <c r="CA118" i="2" s="1"/>
  <c r="CB118" i="2" s="1"/>
  <c r="CC118" i="2" s="1"/>
  <c r="BW118" i="2"/>
  <c r="BX118" i="2" s="1"/>
  <c r="BV118" i="2"/>
  <c r="BS118" i="2"/>
  <c r="BT118" i="2" s="1"/>
  <c r="BR118" i="2"/>
  <c r="V118" i="2"/>
  <c r="A118" i="2"/>
  <c r="ACO117" i="2"/>
  <c r="ACN117" i="2"/>
  <c r="ZV117" i="2"/>
  <c r="ZW117" i="2" s="1"/>
  <c r="ZS117" i="2"/>
  <c r="ZT117" i="2" s="1"/>
  <c r="NQ117" i="2"/>
  <c r="NR117" i="2" s="1"/>
  <c r="NM117" i="2"/>
  <c r="NN117" i="2" s="1"/>
  <c r="NH117" i="2"/>
  <c r="NI117" i="2" s="1"/>
  <c r="ND117" i="2"/>
  <c r="NE117" i="2" s="1"/>
  <c r="MZ117" i="2"/>
  <c r="NA117" i="2" s="1"/>
  <c r="CF117" i="2"/>
  <c r="CG117" i="2" s="1"/>
  <c r="BY117" i="2"/>
  <c r="CA117" i="2" s="1"/>
  <c r="CB117" i="2" s="1"/>
  <c r="CC117" i="2" s="1"/>
  <c r="BW117" i="2"/>
  <c r="BX117" i="2" s="1"/>
  <c r="BV117" i="2"/>
  <c r="BT117" i="2"/>
  <c r="BS117" i="2"/>
  <c r="BR117" i="2"/>
  <c r="V117" i="2"/>
  <c r="A117" i="2"/>
  <c r="ACO116" i="2"/>
  <c r="ACN116" i="2"/>
  <c r="ZV116" i="2"/>
  <c r="ZW116" i="2" s="1"/>
  <c r="ZS116" i="2"/>
  <c r="ZT116" i="2" s="1"/>
  <c r="NQ116" i="2"/>
  <c r="NR116" i="2" s="1"/>
  <c r="NM116" i="2"/>
  <c r="NN116" i="2" s="1"/>
  <c r="NH116" i="2"/>
  <c r="NI116" i="2" s="1"/>
  <c r="ND116" i="2"/>
  <c r="NE116" i="2" s="1"/>
  <c r="MZ116" i="2"/>
  <c r="NA116" i="2" s="1"/>
  <c r="CF116" i="2"/>
  <c r="CG116" i="2" s="1"/>
  <c r="BY116" i="2"/>
  <c r="CA116" i="2" s="1"/>
  <c r="CB116" i="2" s="1"/>
  <c r="CC116" i="2" s="1"/>
  <c r="BW116" i="2"/>
  <c r="BX116" i="2" s="1"/>
  <c r="BV116" i="2"/>
  <c r="BS116" i="2"/>
  <c r="BT116" i="2" s="1"/>
  <c r="BR116" i="2"/>
  <c r="V116" i="2"/>
  <c r="A116" i="2"/>
  <c r="ACO115" i="2"/>
  <c r="ACN115" i="2"/>
  <c r="ZV115" i="2"/>
  <c r="ZW115" i="2" s="1"/>
  <c r="ZS115" i="2"/>
  <c r="ZT115" i="2" s="1"/>
  <c r="NQ115" i="2"/>
  <c r="NR115" i="2" s="1"/>
  <c r="NM115" i="2"/>
  <c r="NN115" i="2" s="1"/>
  <c r="NH115" i="2"/>
  <c r="NI115" i="2" s="1"/>
  <c r="ND115" i="2"/>
  <c r="NE115" i="2" s="1"/>
  <c r="MZ115" i="2"/>
  <c r="NA115" i="2" s="1"/>
  <c r="CF115" i="2"/>
  <c r="CG115" i="2" s="1"/>
  <c r="BY115" i="2"/>
  <c r="CA115" i="2" s="1"/>
  <c r="CB115" i="2" s="1"/>
  <c r="CC115" i="2" s="1"/>
  <c r="BW115" i="2"/>
  <c r="BX115" i="2" s="1"/>
  <c r="BV115" i="2"/>
  <c r="BS115" i="2"/>
  <c r="BT115" i="2" s="1"/>
  <c r="BR115" i="2"/>
  <c r="V115" i="2"/>
  <c r="A115" i="2"/>
  <c r="ACO114" i="2"/>
  <c r="ACN114" i="2"/>
  <c r="ZV114" i="2"/>
  <c r="ZW114" i="2" s="1"/>
  <c r="ZS114" i="2"/>
  <c r="ZT114" i="2" s="1"/>
  <c r="NQ114" i="2"/>
  <c r="NR114" i="2" s="1"/>
  <c r="NM114" i="2"/>
  <c r="NN114" i="2" s="1"/>
  <c r="NH114" i="2"/>
  <c r="NI114" i="2" s="1"/>
  <c r="ND114" i="2"/>
  <c r="NE114" i="2" s="1"/>
  <c r="MZ114" i="2"/>
  <c r="NA114" i="2" s="1"/>
  <c r="CF114" i="2"/>
  <c r="CG114" i="2" s="1"/>
  <c r="BY114" i="2"/>
  <c r="CA114" i="2" s="1"/>
  <c r="CB114" i="2" s="1"/>
  <c r="CC114" i="2" s="1"/>
  <c r="BW114" i="2"/>
  <c r="BX114" i="2" s="1"/>
  <c r="BV114" i="2"/>
  <c r="BS114" i="2"/>
  <c r="BT114" i="2" s="1"/>
  <c r="BR114" i="2"/>
  <c r="V114" i="2"/>
  <c r="A114" i="2"/>
  <c r="ACO113" i="2"/>
  <c r="ACN113" i="2"/>
  <c r="ZV113" i="2"/>
  <c r="ZW113" i="2" s="1"/>
  <c r="ZS113" i="2"/>
  <c r="ZT113" i="2" s="1"/>
  <c r="NQ113" i="2"/>
  <c r="NR113" i="2" s="1"/>
  <c r="NM113" i="2"/>
  <c r="NN113" i="2" s="1"/>
  <c r="NH113" i="2"/>
  <c r="NI113" i="2" s="1"/>
  <c r="ND113" i="2"/>
  <c r="NE113" i="2" s="1"/>
  <c r="MZ113" i="2"/>
  <c r="NA113" i="2" s="1"/>
  <c r="CF113" i="2"/>
  <c r="CG113" i="2" s="1"/>
  <c r="BY113" i="2"/>
  <c r="CA113" i="2" s="1"/>
  <c r="CB113" i="2" s="1"/>
  <c r="CC113" i="2" s="1"/>
  <c r="BW113" i="2"/>
  <c r="BX113" i="2" s="1"/>
  <c r="BV113" i="2"/>
  <c r="BS113" i="2"/>
  <c r="BT113" i="2" s="1"/>
  <c r="BR113" i="2"/>
  <c r="V113" i="2"/>
  <c r="A113" i="2"/>
  <c r="ACO112" i="2"/>
  <c r="ACN112" i="2"/>
  <c r="ZV112" i="2"/>
  <c r="ZW112" i="2" s="1"/>
  <c r="ZS112" i="2"/>
  <c r="ZT112" i="2" s="1"/>
  <c r="NQ112" i="2"/>
  <c r="NR112" i="2" s="1"/>
  <c r="NM112" i="2"/>
  <c r="NN112" i="2" s="1"/>
  <c r="NH112" i="2"/>
  <c r="NI112" i="2" s="1"/>
  <c r="ND112" i="2"/>
  <c r="NE112" i="2" s="1"/>
  <c r="MZ112" i="2"/>
  <c r="NA112" i="2" s="1"/>
  <c r="CF112" i="2"/>
  <c r="CG112" i="2" s="1"/>
  <c r="BY112" i="2"/>
  <c r="CA112" i="2" s="1"/>
  <c r="CB112" i="2" s="1"/>
  <c r="CC112" i="2" s="1"/>
  <c r="ACD112" i="2" s="1"/>
  <c r="BW112" i="2"/>
  <c r="BX112" i="2" s="1"/>
  <c r="BV112" i="2"/>
  <c r="BS112" i="2"/>
  <c r="BT112" i="2" s="1"/>
  <c r="BR112" i="2"/>
  <c r="V112" i="2"/>
  <c r="A112" i="2"/>
  <c r="ACO111" i="2"/>
  <c r="ACN111" i="2"/>
  <c r="ZV111" i="2"/>
  <c r="ZW111" i="2" s="1"/>
  <c r="ZS111" i="2"/>
  <c r="ZT111" i="2" s="1"/>
  <c r="NQ111" i="2"/>
  <c r="NR111" i="2" s="1"/>
  <c r="NN111" i="2"/>
  <c r="NM111" i="2"/>
  <c r="NH111" i="2"/>
  <c r="NI111" i="2" s="1"/>
  <c r="ND111" i="2"/>
  <c r="NE111" i="2" s="1"/>
  <c r="MZ111" i="2"/>
  <c r="NA111" i="2" s="1"/>
  <c r="CF111" i="2"/>
  <c r="CG111" i="2" s="1"/>
  <c r="BY111" i="2"/>
  <c r="CA111" i="2" s="1"/>
  <c r="CB111" i="2" s="1"/>
  <c r="CC111" i="2" s="1"/>
  <c r="BW111" i="2"/>
  <c r="BX111" i="2" s="1"/>
  <c r="BV111" i="2"/>
  <c r="BS111" i="2"/>
  <c r="BT111" i="2" s="1"/>
  <c r="BR111" i="2"/>
  <c r="V111" i="2"/>
  <c r="A111" i="2"/>
  <c r="ACO110" i="2"/>
  <c r="ACN110" i="2"/>
  <c r="ZV110" i="2"/>
  <c r="ZW110" i="2" s="1"/>
  <c r="ZS110" i="2"/>
  <c r="ZT110" i="2" s="1"/>
  <c r="ACF110" i="2" s="1"/>
  <c r="ADJ110" i="2" s="1"/>
  <c r="NQ110" i="2"/>
  <c r="NR110" i="2" s="1"/>
  <c r="NM110" i="2"/>
  <c r="NN110" i="2" s="1"/>
  <c r="NH110" i="2"/>
  <c r="NI110" i="2" s="1"/>
  <c r="ND110" i="2"/>
  <c r="NE110" i="2" s="1"/>
  <c r="MZ110" i="2"/>
  <c r="NA110" i="2" s="1"/>
  <c r="CF110" i="2"/>
  <c r="CG110" i="2" s="1"/>
  <c r="BY110" i="2"/>
  <c r="CA110" i="2" s="1"/>
  <c r="CB110" i="2" s="1"/>
  <c r="CC110" i="2" s="1"/>
  <c r="BW110" i="2"/>
  <c r="BX110" i="2" s="1"/>
  <c r="BV110" i="2"/>
  <c r="BT110" i="2"/>
  <c r="BS110" i="2"/>
  <c r="BR110" i="2"/>
  <c r="V110" i="2"/>
  <c r="A110" i="2"/>
  <c r="ACO109" i="2"/>
  <c r="ACN109" i="2"/>
  <c r="ZV109" i="2"/>
  <c r="ZW109" i="2" s="1"/>
  <c r="ZS109" i="2"/>
  <c r="ZT109" i="2" s="1"/>
  <c r="NQ109" i="2"/>
  <c r="NR109" i="2" s="1"/>
  <c r="NM109" i="2"/>
  <c r="NN109" i="2" s="1"/>
  <c r="NH109" i="2"/>
  <c r="NI109" i="2" s="1"/>
  <c r="NE109" i="2"/>
  <c r="ND109" i="2"/>
  <c r="MZ109" i="2"/>
  <c r="NA109" i="2" s="1"/>
  <c r="CF109" i="2"/>
  <c r="CG109" i="2" s="1"/>
  <c r="BY109" i="2"/>
  <c r="CA109" i="2" s="1"/>
  <c r="CB109" i="2" s="1"/>
  <c r="CC109" i="2" s="1"/>
  <c r="BW109" i="2"/>
  <c r="BX109" i="2" s="1"/>
  <c r="BV109" i="2"/>
  <c r="BS109" i="2"/>
  <c r="BT109" i="2" s="1"/>
  <c r="BR109" i="2"/>
  <c r="V109" i="2"/>
  <c r="A109" i="2"/>
  <c r="ACO108" i="2"/>
  <c r="ACN108" i="2"/>
  <c r="ZV108" i="2"/>
  <c r="ZW108" i="2" s="1"/>
  <c r="ZS108" i="2"/>
  <c r="ZT108" i="2" s="1"/>
  <c r="NQ108" i="2"/>
  <c r="NR108" i="2" s="1"/>
  <c r="NM108" i="2"/>
  <c r="NN108" i="2" s="1"/>
  <c r="NH108" i="2"/>
  <c r="NI108" i="2" s="1"/>
  <c r="ND108" i="2"/>
  <c r="NE108" i="2" s="1"/>
  <c r="MZ108" i="2"/>
  <c r="NA108" i="2" s="1"/>
  <c r="CF108" i="2"/>
  <c r="CG108" i="2" s="1"/>
  <c r="BY108" i="2"/>
  <c r="CA108" i="2" s="1"/>
  <c r="CB108" i="2" s="1"/>
  <c r="CC108" i="2" s="1"/>
  <c r="BW108" i="2"/>
  <c r="BX108" i="2" s="1"/>
  <c r="BV108" i="2"/>
  <c r="BS108" i="2"/>
  <c r="BT108" i="2" s="1"/>
  <c r="BR108" i="2"/>
  <c r="V108" i="2"/>
  <c r="A108" i="2"/>
  <c r="ACO107" i="2"/>
  <c r="ACN107" i="2"/>
  <c r="ZW107" i="2"/>
  <c r="ZV107" i="2"/>
  <c r="ZS107" i="2"/>
  <c r="ZT107" i="2" s="1"/>
  <c r="NQ107" i="2"/>
  <c r="NR107" i="2" s="1"/>
  <c r="NM107" i="2"/>
  <c r="NN107" i="2" s="1"/>
  <c r="NH107" i="2"/>
  <c r="NI107" i="2" s="1"/>
  <c r="ND107" i="2"/>
  <c r="NE107" i="2" s="1"/>
  <c r="MZ107" i="2"/>
  <c r="NA107" i="2" s="1"/>
  <c r="CF107" i="2"/>
  <c r="CG107" i="2" s="1"/>
  <c r="CA107" i="2"/>
  <c r="CB107" i="2" s="1"/>
  <c r="CC107" i="2" s="1"/>
  <c r="BY107" i="2"/>
  <c r="BW107" i="2"/>
  <c r="BX107" i="2" s="1"/>
  <c r="BV107" i="2"/>
  <c r="BS107" i="2"/>
  <c r="BT107" i="2" s="1"/>
  <c r="BR107" i="2"/>
  <c r="V107" i="2"/>
  <c r="A107" i="2"/>
  <c r="ACO106" i="2"/>
  <c r="ACN106" i="2"/>
  <c r="ZV106" i="2"/>
  <c r="ZW106" i="2" s="1"/>
  <c r="ZS106" i="2"/>
  <c r="ZT106" i="2" s="1"/>
  <c r="NQ106" i="2"/>
  <c r="NR106" i="2" s="1"/>
  <c r="NM106" i="2"/>
  <c r="NN106" i="2" s="1"/>
  <c r="NH106" i="2"/>
  <c r="NI106" i="2" s="1"/>
  <c r="ND106" i="2"/>
  <c r="NE106" i="2" s="1"/>
  <c r="MZ106" i="2"/>
  <c r="NA106" i="2" s="1"/>
  <c r="CF106" i="2"/>
  <c r="CG106" i="2" s="1"/>
  <c r="BY106" i="2"/>
  <c r="CA106" i="2" s="1"/>
  <c r="CB106" i="2" s="1"/>
  <c r="CC106" i="2" s="1"/>
  <c r="BW106" i="2"/>
  <c r="BX106" i="2" s="1"/>
  <c r="BV106" i="2"/>
  <c r="BS106" i="2"/>
  <c r="BT106" i="2" s="1"/>
  <c r="BR106" i="2"/>
  <c r="V106" i="2"/>
  <c r="A106" i="2"/>
  <c r="ACO105" i="2"/>
  <c r="ACN105" i="2"/>
  <c r="ZW105" i="2"/>
  <c r="ZV105" i="2"/>
  <c r="ZS105" i="2"/>
  <c r="ZT105" i="2" s="1"/>
  <c r="NR105" i="2"/>
  <c r="NQ105" i="2"/>
  <c r="NM105" i="2"/>
  <c r="NN105" i="2" s="1"/>
  <c r="NI105" i="2"/>
  <c r="NH105" i="2"/>
  <c r="ND105" i="2"/>
  <c r="NE105" i="2" s="1"/>
  <c r="NA105" i="2"/>
  <c r="MZ105" i="2"/>
  <c r="CF105" i="2"/>
  <c r="CG105" i="2" s="1"/>
  <c r="CA105" i="2"/>
  <c r="CB105" i="2" s="1"/>
  <c r="CC105" i="2" s="1"/>
  <c r="BY105" i="2"/>
  <c r="BW105" i="2"/>
  <c r="BX105" i="2" s="1"/>
  <c r="BV105" i="2"/>
  <c r="BT105" i="2"/>
  <c r="BS105" i="2"/>
  <c r="BR105" i="2"/>
  <c r="V105" i="2"/>
  <c r="A105" i="2"/>
  <c r="ACO104" i="2"/>
  <c r="ACN104" i="2"/>
  <c r="ZV104" i="2"/>
  <c r="ZW104" i="2" s="1"/>
  <c r="ZT104" i="2"/>
  <c r="ZS104" i="2"/>
  <c r="NQ104" i="2"/>
  <c r="NR104" i="2" s="1"/>
  <c r="NM104" i="2"/>
  <c r="NN104" i="2" s="1"/>
  <c r="NH104" i="2"/>
  <c r="NI104" i="2" s="1"/>
  <c r="ND104" i="2"/>
  <c r="NE104" i="2" s="1"/>
  <c r="MZ104" i="2"/>
  <c r="NA104" i="2" s="1"/>
  <c r="CF104" i="2"/>
  <c r="CG104" i="2" s="1"/>
  <c r="BY104" i="2"/>
  <c r="CA104" i="2" s="1"/>
  <c r="CB104" i="2" s="1"/>
  <c r="CC104" i="2" s="1"/>
  <c r="BW104" i="2"/>
  <c r="BX104" i="2" s="1"/>
  <c r="BV104" i="2"/>
  <c r="BS104" i="2"/>
  <c r="BT104" i="2" s="1"/>
  <c r="BR104" i="2"/>
  <c r="V104" i="2"/>
  <c r="A104" i="2"/>
  <c r="ACO103" i="2"/>
  <c r="ACN103" i="2"/>
  <c r="ZV103" i="2"/>
  <c r="ZW103" i="2" s="1"/>
  <c r="ZS103" i="2"/>
  <c r="ZT103" i="2" s="1"/>
  <c r="NQ103" i="2"/>
  <c r="NR103" i="2" s="1"/>
  <c r="NM103" i="2"/>
  <c r="NN103" i="2" s="1"/>
  <c r="NH103" i="2"/>
  <c r="NI103" i="2" s="1"/>
  <c r="ND103" i="2"/>
  <c r="NE103" i="2" s="1"/>
  <c r="MZ103" i="2"/>
  <c r="NA103" i="2" s="1"/>
  <c r="CG103" i="2"/>
  <c r="CF103" i="2"/>
  <c r="BY103" i="2"/>
  <c r="CA103" i="2" s="1"/>
  <c r="CB103" i="2" s="1"/>
  <c r="CC103" i="2" s="1"/>
  <c r="BW103" i="2"/>
  <c r="BX103" i="2" s="1"/>
  <c r="BV103" i="2"/>
  <c r="BS103" i="2"/>
  <c r="BT103" i="2" s="1"/>
  <c r="BR103" i="2"/>
  <c r="V103" i="2"/>
  <c r="A103" i="2"/>
  <c r="ACO102" i="2"/>
  <c r="ACN102" i="2"/>
  <c r="ZV102" i="2"/>
  <c r="ZW102" i="2" s="1"/>
  <c r="ZS102" i="2"/>
  <c r="ZT102" i="2" s="1"/>
  <c r="ACF102" i="2" s="1"/>
  <c r="ADJ102" i="2" s="1"/>
  <c r="NQ102" i="2"/>
  <c r="NR102" i="2" s="1"/>
  <c r="NM102" i="2"/>
  <c r="NN102" i="2" s="1"/>
  <c r="NH102" i="2"/>
  <c r="NI102" i="2" s="1"/>
  <c r="ND102" i="2"/>
  <c r="NE102" i="2" s="1"/>
  <c r="ACE102" i="2" s="1"/>
  <c r="MZ102" i="2"/>
  <c r="NA102" i="2" s="1"/>
  <c r="CF102" i="2"/>
  <c r="CG102" i="2" s="1"/>
  <c r="BY102" i="2"/>
  <c r="CA102" i="2" s="1"/>
  <c r="CB102" i="2" s="1"/>
  <c r="CC102" i="2" s="1"/>
  <c r="BW102" i="2"/>
  <c r="BX102" i="2" s="1"/>
  <c r="BV102" i="2"/>
  <c r="BS102" i="2"/>
  <c r="BT102" i="2" s="1"/>
  <c r="BR102" i="2"/>
  <c r="V102" i="2"/>
  <c r="A102" i="2"/>
  <c r="ACO101" i="2"/>
  <c r="ACN101" i="2"/>
  <c r="ZV101" i="2"/>
  <c r="ZW101" i="2" s="1"/>
  <c r="ZS101" i="2"/>
  <c r="ZT101" i="2" s="1"/>
  <c r="NQ101" i="2"/>
  <c r="NR101" i="2" s="1"/>
  <c r="NM101" i="2"/>
  <c r="NN101" i="2" s="1"/>
  <c r="NH101" i="2"/>
  <c r="NI101" i="2" s="1"/>
  <c r="ND101" i="2"/>
  <c r="NE101" i="2" s="1"/>
  <c r="MZ101" i="2"/>
  <c r="NA101" i="2" s="1"/>
  <c r="CF101" i="2"/>
  <c r="CG101" i="2" s="1"/>
  <c r="CA101" i="2"/>
  <c r="CB101" i="2" s="1"/>
  <c r="CC101" i="2" s="1"/>
  <c r="BY101" i="2"/>
  <c r="BW101" i="2"/>
  <c r="BX101" i="2" s="1"/>
  <c r="BV101" i="2"/>
  <c r="BT101" i="2"/>
  <c r="BS101" i="2"/>
  <c r="BR101" i="2"/>
  <c r="V101" i="2"/>
  <c r="A101" i="2"/>
  <c r="ACO100" i="2"/>
  <c r="ACN100" i="2"/>
  <c r="ZV100" i="2"/>
  <c r="ZW100" i="2" s="1"/>
  <c r="ZT100" i="2"/>
  <c r="ZS100" i="2"/>
  <c r="NQ100" i="2"/>
  <c r="NR100" i="2" s="1"/>
  <c r="NM100" i="2"/>
  <c r="NN100" i="2" s="1"/>
  <c r="NH100" i="2"/>
  <c r="NI100" i="2" s="1"/>
  <c r="ND100" i="2"/>
  <c r="NE100" i="2" s="1"/>
  <c r="MZ100" i="2"/>
  <c r="NA100" i="2" s="1"/>
  <c r="CF100" i="2"/>
  <c r="CG100" i="2" s="1"/>
  <c r="BY100" i="2"/>
  <c r="CA100" i="2" s="1"/>
  <c r="CB100" i="2" s="1"/>
  <c r="CC100" i="2" s="1"/>
  <c r="BW100" i="2"/>
  <c r="BX100" i="2" s="1"/>
  <c r="BV100" i="2"/>
  <c r="BS100" i="2"/>
  <c r="BT100" i="2" s="1"/>
  <c r="BR100" i="2"/>
  <c r="V100" i="2"/>
  <c r="A100" i="2"/>
  <c r="ACO99" i="2"/>
  <c r="ACN99" i="2"/>
  <c r="ZV99" i="2"/>
  <c r="ZW99" i="2" s="1"/>
  <c r="ZS99" i="2"/>
  <c r="ZT99" i="2" s="1"/>
  <c r="NQ99" i="2"/>
  <c r="NR99" i="2" s="1"/>
  <c r="NM99" i="2"/>
  <c r="NN99" i="2" s="1"/>
  <c r="NH99" i="2"/>
  <c r="NI99" i="2" s="1"/>
  <c r="ND99" i="2"/>
  <c r="NE99" i="2" s="1"/>
  <c r="MZ99" i="2"/>
  <c r="NA99" i="2" s="1"/>
  <c r="CG99" i="2"/>
  <c r="CF99" i="2"/>
  <c r="BY99" i="2"/>
  <c r="CA99" i="2" s="1"/>
  <c r="CB99" i="2" s="1"/>
  <c r="CC99" i="2" s="1"/>
  <c r="BW99" i="2"/>
  <c r="BX99" i="2" s="1"/>
  <c r="BV99" i="2"/>
  <c r="BS99" i="2"/>
  <c r="BT99" i="2" s="1"/>
  <c r="BR99" i="2"/>
  <c r="V99" i="2"/>
  <c r="A99" i="2"/>
  <c r="ACO98" i="2"/>
  <c r="ACN98" i="2"/>
  <c r="ZV98" i="2"/>
  <c r="ZW98" i="2" s="1"/>
  <c r="ZS98" i="2"/>
  <c r="ZT98" i="2" s="1"/>
  <c r="ACF98" i="2" s="1"/>
  <c r="ADJ98" i="2" s="1"/>
  <c r="NQ98" i="2"/>
  <c r="NR98" i="2" s="1"/>
  <c r="NM98" i="2"/>
  <c r="NN98" i="2" s="1"/>
  <c r="NH98" i="2"/>
  <c r="NI98" i="2" s="1"/>
  <c r="ND98" i="2"/>
  <c r="NE98" i="2" s="1"/>
  <c r="ACE98" i="2" s="1"/>
  <c r="MZ98" i="2"/>
  <c r="NA98" i="2" s="1"/>
  <c r="CF98" i="2"/>
  <c r="CG98" i="2" s="1"/>
  <c r="BY98" i="2"/>
  <c r="CA98" i="2" s="1"/>
  <c r="CB98" i="2" s="1"/>
  <c r="CC98" i="2" s="1"/>
  <c r="BW98" i="2"/>
  <c r="BX98" i="2" s="1"/>
  <c r="BV98" i="2"/>
  <c r="BS98" i="2"/>
  <c r="BT98" i="2" s="1"/>
  <c r="BR98" i="2"/>
  <c r="V98" i="2"/>
  <c r="A98" i="2"/>
  <c r="ACO97" i="2"/>
  <c r="ACN97" i="2"/>
  <c r="ZV97" i="2"/>
  <c r="ZW97" i="2" s="1"/>
  <c r="ZS97" i="2"/>
  <c r="ZT97" i="2" s="1"/>
  <c r="NQ97" i="2"/>
  <c r="NR97" i="2" s="1"/>
  <c r="NM97" i="2"/>
  <c r="NN97" i="2" s="1"/>
  <c r="NH97" i="2"/>
  <c r="NI97" i="2" s="1"/>
  <c r="ND97" i="2"/>
  <c r="NE97" i="2" s="1"/>
  <c r="MZ97" i="2"/>
  <c r="NA97" i="2" s="1"/>
  <c r="CF97" i="2"/>
  <c r="CG97" i="2" s="1"/>
  <c r="CA97" i="2"/>
  <c r="CB97" i="2" s="1"/>
  <c r="CC97" i="2" s="1"/>
  <c r="BY97" i="2"/>
  <c r="BW97" i="2"/>
  <c r="BX97" i="2" s="1"/>
  <c r="BV97" i="2"/>
  <c r="BT97" i="2"/>
  <c r="BS97" i="2"/>
  <c r="BR97" i="2"/>
  <c r="V97" i="2"/>
  <c r="A97" i="2"/>
  <c r="ACO96" i="2"/>
  <c r="ACN96" i="2"/>
  <c r="ZV96" i="2"/>
  <c r="ZW96" i="2" s="1"/>
  <c r="ZT96" i="2"/>
  <c r="ZS96" i="2"/>
  <c r="NQ96" i="2"/>
  <c r="NR96" i="2" s="1"/>
  <c r="NM96" i="2"/>
  <c r="NN96" i="2" s="1"/>
  <c r="NH96" i="2"/>
  <c r="NI96" i="2" s="1"/>
  <c r="ND96" i="2"/>
  <c r="NE96" i="2" s="1"/>
  <c r="MZ96" i="2"/>
  <c r="NA96" i="2" s="1"/>
  <c r="CF96" i="2"/>
  <c r="CG96" i="2" s="1"/>
  <c r="BY96" i="2"/>
  <c r="CA96" i="2" s="1"/>
  <c r="CB96" i="2" s="1"/>
  <c r="CC96" i="2" s="1"/>
  <c r="BW96" i="2"/>
  <c r="BX96" i="2" s="1"/>
  <c r="BV96" i="2"/>
  <c r="BS96" i="2"/>
  <c r="BT96" i="2" s="1"/>
  <c r="BR96" i="2"/>
  <c r="V96" i="2"/>
  <c r="A96" i="2"/>
  <c r="ACO95" i="2"/>
  <c r="ACN95" i="2"/>
  <c r="ZV95" i="2"/>
  <c r="ZW95" i="2" s="1"/>
  <c r="ZS95" i="2"/>
  <c r="ZT95" i="2" s="1"/>
  <c r="NQ95" i="2"/>
  <c r="NR95" i="2" s="1"/>
  <c r="NM95" i="2"/>
  <c r="NN95" i="2" s="1"/>
  <c r="NH95" i="2"/>
  <c r="NI95" i="2" s="1"/>
  <c r="ND95" i="2"/>
  <c r="NE95" i="2" s="1"/>
  <c r="MZ95" i="2"/>
  <c r="NA95" i="2" s="1"/>
  <c r="CG95" i="2"/>
  <c r="CF95" i="2"/>
  <c r="BY95" i="2"/>
  <c r="CA95" i="2" s="1"/>
  <c r="CB95" i="2" s="1"/>
  <c r="CC95" i="2" s="1"/>
  <c r="BW95" i="2"/>
  <c r="BX95" i="2" s="1"/>
  <c r="BV95" i="2"/>
  <c r="BS95" i="2"/>
  <c r="BT95" i="2" s="1"/>
  <c r="BR95" i="2"/>
  <c r="V95" i="2"/>
  <c r="A95" i="2"/>
  <c r="ACO94" i="2"/>
  <c r="ACN94" i="2"/>
  <c r="ADL94" i="2" s="1"/>
  <c r="ZV94" i="2"/>
  <c r="ZW94" i="2" s="1"/>
  <c r="ZS94" i="2"/>
  <c r="ZT94" i="2" s="1"/>
  <c r="NQ94" i="2"/>
  <c r="NR94" i="2" s="1"/>
  <c r="NN94" i="2"/>
  <c r="NM94" i="2"/>
  <c r="NH94" i="2"/>
  <c r="NI94" i="2" s="1"/>
  <c r="ND94" i="2"/>
  <c r="NE94" i="2" s="1"/>
  <c r="MZ94" i="2"/>
  <c r="NA94" i="2" s="1"/>
  <c r="CF94" i="2"/>
  <c r="CG94" i="2" s="1"/>
  <c r="BY94" i="2"/>
  <c r="CA94" i="2" s="1"/>
  <c r="CB94" i="2" s="1"/>
  <c r="CC94" i="2" s="1"/>
  <c r="BW94" i="2"/>
  <c r="BX94" i="2" s="1"/>
  <c r="BV94" i="2"/>
  <c r="BS94" i="2"/>
  <c r="BT94" i="2" s="1"/>
  <c r="BR94" i="2"/>
  <c r="V94" i="2"/>
  <c r="A94" i="2"/>
  <c r="ACO93" i="2"/>
  <c r="ACN93" i="2"/>
  <c r="ZV93" i="2"/>
  <c r="ZW93" i="2" s="1"/>
  <c r="ZS93" i="2"/>
  <c r="ZT93" i="2" s="1"/>
  <c r="NQ93" i="2"/>
  <c r="NR93" i="2" s="1"/>
  <c r="NM93" i="2"/>
  <c r="NN93" i="2" s="1"/>
  <c r="NH93" i="2"/>
  <c r="NI93" i="2" s="1"/>
  <c r="NE93" i="2"/>
  <c r="ND93" i="2"/>
  <c r="MZ93" i="2"/>
  <c r="NA93" i="2" s="1"/>
  <c r="CF93" i="2"/>
  <c r="CG93" i="2" s="1"/>
  <c r="BY93" i="2"/>
  <c r="CA93" i="2" s="1"/>
  <c r="CB93" i="2" s="1"/>
  <c r="CC93" i="2" s="1"/>
  <c r="BW93" i="2"/>
  <c r="BX93" i="2" s="1"/>
  <c r="BV93" i="2"/>
  <c r="BS93" i="2"/>
  <c r="BT93" i="2" s="1"/>
  <c r="BR93" i="2"/>
  <c r="V93" i="2"/>
  <c r="A93" i="2"/>
  <c r="ACO92" i="2"/>
  <c r="ACN92" i="2"/>
  <c r="ZV92" i="2"/>
  <c r="ZW92" i="2" s="1"/>
  <c r="ZS92" i="2"/>
  <c r="ZT92" i="2" s="1"/>
  <c r="NQ92" i="2"/>
  <c r="NR92" i="2" s="1"/>
  <c r="NN92" i="2"/>
  <c r="NM92" i="2"/>
  <c r="NH92" i="2"/>
  <c r="NI92" i="2" s="1"/>
  <c r="ND92" i="2"/>
  <c r="NE92" i="2" s="1"/>
  <c r="MZ92" i="2"/>
  <c r="NA92" i="2" s="1"/>
  <c r="CF92" i="2"/>
  <c r="CG92" i="2" s="1"/>
  <c r="BY92" i="2"/>
  <c r="CA92" i="2" s="1"/>
  <c r="CB92" i="2" s="1"/>
  <c r="CC92" i="2" s="1"/>
  <c r="BW92" i="2"/>
  <c r="BX92" i="2" s="1"/>
  <c r="BV92" i="2"/>
  <c r="BS92" i="2"/>
  <c r="BT92" i="2" s="1"/>
  <c r="BR92" i="2"/>
  <c r="V92" i="2"/>
  <c r="A92" i="2"/>
  <c r="ACO91" i="2"/>
  <c r="ACN91" i="2"/>
  <c r="ZV91" i="2"/>
  <c r="ZW91" i="2" s="1"/>
  <c r="ZS91" i="2"/>
  <c r="ZT91" i="2" s="1"/>
  <c r="NQ91" i="2"/>
  <c r="NR91" i="2" s="1"/>
  <c r="NM91" i="2"/>
  <c r="NN91" i="2" s="1"/>
  <c r="NH91" i="2"/>
  <c r="NI91" i="2" s="1"/>
  <c r="NE91" i="2"/>
  <c r="ND91" i="2"/>
  <c r="MZ91" i="2"/>
  <c r="NA91" i="2" s="1"/>
  <c r="CF91" i="2"/>
  <c r="CG91" i="2" s="1"/>
  <c r="BY91" i="2"/>
  <c r="CA91" i="2" s="1"/>
  <c r="CB91" i="2" s="1"/>
  <c r="CC91" i="2" s="1"/>
  <c r="BW91" i="2"/>
  <c r="BX91" i="2" s="1"/>
  <c r="BV91" i="2"/>
  <c r="BS91" i="2"/>
  <c r="BT91" i="2" s="1"/>
  <c r="BR91" i="2"/>
  <c r="V91" i="2"/>
  <c r="A91" i="2"/>
  <c r="ACO90" i="2"/>
  <c r="ACN90" i="2"/>
  <c r="ZV90" i="2"/>
  <c r="ZW90" i="2" s="1"/>
  <c r="ZS90" i="2"/>
  <c r="ZT90" i="2" s="1"/>
  <c r="NQ90" i="2"/>
  <c r="NR90" i="2" s="1"/>
  <c r="NN90" i="2"/>
  <c r="NM90" i="2"/>
  <c r="NH90" i="2"/>
  <c r="NI90" i="2" s="1"/>
  <c r="ND90" i="2"/>
  <c r="NE90" i="2" s="1"/>
  <c r="MZ90" i="2"/>
  <c r="NA90" i="2" s="1"/>
  <c r="CF90" i="2"/>
  <c r="CG90" i="2" s="1"/>
  <c r="BY90" i="2"/>
  <c r="CA90" i="2" s="1"/>
  <c r="CB90" i="2" s="1"/>
  <c r="CC90" i="2" s="1"/>
  <c r="BW90" i="2"/>
  <c r="BX90" i="2" s="1"/>
  <c r="BV90" i="2"/>
  <c r="BS90" i="2"/>
  <c r="BT90" i="2" s="1"/>
  <c r="BR90" i="2"/>
  <c r="V90" i="2"/>
  <c r="A90" i="2"/>
  <c r="ACO89" i="2"/>
  <c r="ACN89" i="2"/>
  <c r="ZV89" i="2"/>
  <c r="ZW89" i="2" s="1"/>
  <c r="ZS89" i="2"/>
  <c r="ZT89" i="2" s="1"/>
  <c r="NQ89" i="2"/>
  <c r="NR89" i="2" s="1"/>
  <c r="NM89" i="2"/>
  <c r="NN89" i="2" s="1"/>
  <c r="NH89" i="2"/>
  <c r="NI89" i="2" s="1"/>
  <c r="NE89" i="2"/>
  <c r="ND89" i="2"/>
  <c r="MZ89" i="2"/>
  <c r="NA89" i="2" s="1"/>
  <c r="CF89" i="2"/>
  <c r="CG89" i="2" s="1"/>
  <c r="BY89" i="2"/>
  <c r="CA89" i="2" s="1"/>
  <c r="CB89" i="2" s="1"/>
  <c r="CC89" i="2" s="1"/>
  <c r="BW89" i="2"/>
  <c r="BX89" i="2" s="1"/>
  <c r="BV89" i="2"/>
  <c r="BS89" i="2"/>
  <c r="BT89" i="2" s="1"/>
  <c r="BR89" i="2"/>
  <c r="V89" i="2"/>
  <c r="A89" i="2"/>
  <c r="ADL88" i="2"/>
  <c r="ACO88" i="2"/>
  <c r="ACN88" i="2"/>
  <c r="ZV88" i="2"/>
  <c r="ZW88" i="2" s="1"/>
  <c r="ZS88" i="2"/>
  <c r="ZT88" i="2" s="1"/>
  <c r="ACF88" i="2" s="1"/>
  <c r="ADJ88" i="2" s="1"/>
  <c r="NQ88" i="2"/>
  <c r="NR88" i="2" s="1"/>
  <c r="NM88" i="2"/>
  <c r="NN88" i="2" s="1"/>
  <c r="NH88" i="2"/>
  <c r="NI88" i="2" s="1"/>
  <c r="NE88" i="2"/>
  <c r="ND88" i="2"/>
  <c r="MZ88" i="2"/>
  <c r="NA88" i="2" s="1"/>
  <c r="CF88" i="2"/>
  <c r="CG88" i="2" s="1"/>
  <c r="BY88" i="2"/>
  <c r="CA88" i="2" s="1"/>
  <c r="CB88" i="2" s="1"/>
  <c r="CC88" i="2" s="1"/>
  <c r="BW88" i="2"/>
  <c r="BX88" i="2" s="1"/>
  <c r="BV88" i="2"/>
  <c r="BS88" i="2"/>
  <c r="BT88" i="2" s="1"/>
  <c r="BR88" i="2"/>
  <c r="V88" i="2"/>
  <c r="A88" i="2"/>
  <c r="ACO87" i="2"/>
  <c r="ACN87" i="2"/>
  <c r="ADL87" i="2" s="1"/>
  <c r="ZV87" i="2"/>
  <c r="ZW87" i="2" s="1"/>
  <c r="ZS87" i="2"/>
  <c r="ZT87" i="2" s="1"/>
  <c r="NQ87" i="2"/>
  <c r="NR87" i="2" s="1"/>
  <c r="NM87" i="2"/>
  <c r="NN87" i="2" s="1"/>
  <c r="NH87" i="2"/>
  <c r="NI87" i="2" s="1"/>
  <c r="ND87" i="2"/>
  <c r="NE87" i="2" s="1"/>
  <c r="MZ87" i="2"/>
  <c r="NA87" i="2" s="1"/>
  <c r="CF87" i="2"/>
  <c r="CG87" i="2" s="1"/>
  <c r="BY87" i="2"/>
  <c r="CA87" i="2" s="1"/>
  <c r="CB87" i="2" s="1"/>
  <c r="CC87" i="2" s="1"/>
  <c r="BW87" i="2"/>
  <c r="BX87" i="2" s="1"/>
  <c r="BV87" i="2"/>
  <c r="BS87" i="2"/>
  <c r="BT87" i="2" s="1"/>
  <c r="BR87" i="2"/>
  <c r="V87" i="2"/>
  <c r="A87" i="2"/>
  <c r="ACO86" i="2"/>
  <c r="ACN86" i="2"/>
  <c r="ZV86" i="2"/>
  <c r="ZW86" i="2" s="1"/>
  <c r="ZS86" i="2"/>
  <c r="ZT86" i="2" s="1"/>
  <c r="NQ86" i="2"/>
  <c r="NR86" i="2" s="1"/>
  <c r="NM86" i="2"/>
  <c r="NN86" i="2" s="1"/>
  <c r="NH86" i="2"/>
  <c r="NI86" i="2" s="1"/>
  <c r="ND86" i="2"/>
  <c r="NE86" i="2" s="1"/>
  <c r="MZ86" i="2"/>
  <c r="NA86" i="2" s="1"/>
  <c r="CF86" i="2"/>
  <c r="CG86" i="2" s="1"/>
  <c r="BY86" i="2"/>
  <c r="CA86" i="2" s="1"/>
  <c r="CB86" i="2" s="1"/>
  <c r="CC86" i="2" s="1"/>
  <c r="BW86" i="2"/>
  <c r="BX86" i="2" s="1"/>
  <c r="BV86" i="2"/>
  <c r="BS86" i="2"/>
  <c r="BT86" i="2" s="1"/>
  <c r="BR86" i="2"/>
  <c r="V86" i="2"/>
  <c r="A86" i="2"/>
  <c r="ACO85" i="2"/>
  <c r="ACN85" i="2"/>
  <c r="ZV85" i="2"/>
  <c r="ZW85" i="2" s="1"/>
  <c r="ZS85" i="2"/>
  <c r="ZT85" i="2" s="1"/>
  <c r="ACF85" i="2" s="1"/>
  <c r="NQ85" i="2"/>
  <c r="NR85" i="2" s="1"/>
  <c r="NM85" i="2"/>
  <c r="NN85" i="2" s="1"/>
  <c r="NH85" i="2"/>
  <c r="NI85" i="2" s="1"/>
  <c r="ND85" i="2"/>
  <c r="NE85" i="2" s="1"/>
  <c r="MZ85" i="2"/>
  <c r="NA85" i="2" s="1"/>
  <c r="CF85" i="2"/>
  <c r="CG85" i="2" s="1"/>
  <c r="BY85" i="2"/>
  <c r="CA85" i="2" s="1"/>
  <c r="CB85" i="2" s="1"/>
  <c r="CC85" i="2" s="1"/>
  <c r="BW85" i="2"/>
  <c r="BX85" i="2" s="1"/>
  <c r="BV85" i="2"/>
  <c r="BS85" i="2"/>
  <c r="BT85" i="2" s="1"/>
  <c r="BR85" i="2"/>
  <c r="V85" i="2"/>
  <c r="A85" i="2"/>
  <c r="ACN84" i="2"/>
  <c r="ACO84" i="2" s="1"/>
  <c r="ZY84" i="2"/>
  <c r="ZZ84" i="2" s="1"/>
  <c r="AAF84" i="2" s="1"/>
  <c r="VH84" i="2"/>
  <c r="VI84" i="2" s="1"/>
  <c r="VE84" i="2"/>
  <c r="VF84" i="2" s="1"/>
  <c r="VB84" i="2"/>
  <c r="VC84" i="2" s="1"/>
  <c r="UY84" i="2"/>
  <c r="UZ84" i="2" s="1"/>
  <c r="UV84" i="2"/>
  <c r="UW84" i="2" s="1"/>
  <c r="US84" i="2"/>
  <c r="UT84" i="2" s="1"/>
  <c r="UP84" i="2"/>
  <c r="UQ84" i="2" s="1"/>
  <c r="EW84" i="2"/>
  <c r="EX84" i="2" s="1"/>
  <c r="ET84" i="2"/>
  <c r="EU84" i="2" s="1"/>
  <c r="EQ84" i="2"/>
  <c r="ER84" i="2" s="1"/>
  <c r="EN84" i="2"/>
  <c r="EO84" i="2" s="1"/>
  <c r="EK84" i="2"/>
  <c r="EL84" i="2" s="1"/>
  <c r="V84" i="2"/>
  <c r="A84" i="2"/>
  <c r="ACN83" i="2"/>
  <c r="ACO83" i="2" s="1"/>
  <c r="ZZ83" i="2"/>
  <c r="AAF83" i="2" s="1"/>
  <c r="ZY83" i="2"/>
  <c r="VH83" i="2"/>
  <c r="VI83" i="2" s="1"/>
  <c r="VE83" i="2"/>
  <c r="VF83" i="2" s="1"/>
  <c r="VB83" i="2"/>
  <c r="VC83" i="2" s="1"/>
  <c r="UY83" i="2"/>
  <c r="UZ83" i="2" s="1"/>
  <c r="UV83" i="2"/>
  <c r="UW83" i="2" s="1"/>
  <c r="US83" i="2"/>
  <c r="UT83" i="2" s="1"/>
  <c r="UP83" i="2"/>
  <c r="UQ83" i="2" s="1"/>
  <c r="EX83" i="2"/>
  <c r="EW83" i="2"/>
  <c r="ET83" i="2"/>
  <c r="EU83" i="2" s="1"/>
  <c r="EQ83" i="2"/>
  <c r="ER83" i="2" s="1"/>
  <c r="EN83" i="2"/>
  <c r="EO83" i="2" s="1"/>
  <c r="EK83" i="2"/>
  <c r="EL83" i="2" s="1"/>
  <c r="V83" i="2"/>
  <c r="A83" i="2"/>
  <c r="ACN82" i="2"/>
  <c r="ACO82" i="2" s="1"/>
  <c r="PI82" i="2"/>
  <c r="PJ82" i="2" s="1"/>
  <c r="PF82" i="2"/>
  <c r="PG82" i="2" s="1"/>
  <c r="PC82" i="2"/>
  <c r="PB82" i="2"/>
  <c r="OY82" i="2"/>
  <c r="OZ82" i="2" s="1"/>
  <c r="OV82" i="2"/>
  <c r="OW82" i="2" s="1"/>
  <c r="OS82" i="2"/>
  <c r="OT82" i="2" s="1"/>
  <c r="OP82" i="2"/>
  <c r="OQ82" i="2" s="1"/>
  <c r="CM82" i="2"/>
  <c r="CK82" i="2" s="1"/>
  <c r="CJ82" i="2"/>
  <c r="CH82" i="2" s="1"/>
  <c r="V82" i="2"/>
  <c r="A82" i="2"/>
  <c r="ACN81" i="2"/>
  <c r="ACO81" i="2" s="1"/>
  <c r="PI81" i="2"/>
  <c r="PJ81" i="2" s="1"/>
  <c r="PF81" i="2"/>
  <c r="PG81" i="2" s="1"/>
  <c r="PB81" i="2"/>
  <c r="PC81" i="2" s="1"/>
  <c r="OY81" i="2"/>
  <c r="OZ81" i="2" s="1"/>
  <c r="OV81" i="2"/>
  <c r="OW81" i="2" s="1"/>
  <c r="OS81" i="2"/>
  <c r="OT81" i="2" s="1"/>
  <c r="OP81" i="2"/>
  <c r="CM81" i="2"/>
  <c r="CK81" i="2" s="1"/>
  <c r="CH81" i="2"/>
  <c r="CJ81" i="2"/>
  <c r="V81" i="2"/>
  <c r="A81" i="2"/>
  <c r="ACN80" i="2"/>
  <c r="ACO80" i="2" s="1"/>
  <c r="PI80" i="2"/>
  <c r="PJ80" i="2" s="1"/>
  <c r="PF80" i="2"/>
  <c r="PG80" i="2" s="1"/>
  <c r="PB80" i="2"/>
  <c r="PC80" i="2" s="1"/>
  <c r="OY80" i="2"/>
  <c r="OZ80" i="2" s="1"/>
  <c r="OV80" i="2"/>
  <c r="OW80" i="2" s="1"/>
  <c r="OS80" i="2"/>
  <c r="OT80" i="2" s="1"/>
  <c r="OP80" i="2"/>
  <c r="OQ80" i="2" s="1"/>
  <c r="CM80" i="2"/>
  <c r="CK80" i="2" s="1"/>
  <c r="CJ80" i="2"/>
  <c r="CH80" i="2" s="1"/>
  <c r="V80" i="2"/>
  <c r="A80" i="2"/>
  <c r="ACN79" i="2"/>
  <c r="SP79" i="2"/>
  <c r="SQ79" i="2" s="1"/>
  <c r="SM79" i="2"/>
  <c r="SN79" i="2" s="1"/>
  <c r="SJ79" i="2"/>
  <c r="SK79" i="2" s="1"/>
  <c r="SG79" i="2"/>
  <c r="SH79" i="2" s="1"/>
  <c r="SD79" i="2"/>
  <c r="SE79" i="2" s="1"/>
  <c r="SA79" i="2"/>
  <c r="SB79" i="2" s="1"/>
  <c r="RX79" i="2"/>
  <c r="DS79" i="2"/>
  <c r="DT79" i="2" s="1"/>
  <c r="DP79" i="2"/>
  <c r="DQ79" i="2" s="1"/>
  <c r="DM79" i="2"/>
  <c r="DN79" i="2" s="1"/>
  <c r="V79" i="2"/>
  <c r="A79" i="2"/>
  <c r="ACN78" i="2"/>
  <c r="SP78" i="2"/>
  <c r="SQ78" i="2" s="1"/>
  <c r="SM78" i="2"/>
  <c r="SN78" i="2" s="1"/>
  <c r="SJ78" i="2"/>
  <c r="SK78" i="2" s="1"/>
  <c r="SG78" i="2"/>
  <c r="SH78" i="2" s="1"/>
  <c r="SD78" i="2"/>
  <c r="SE78" i="2" s="1"/>
  <c r="SB78" i="2"/>
  <c r="SA78" i="2"/>
  <c r="RX78" i="2"/>
  <c r="RY78" i="2" s="1"/>
  <c r="DS78" i="2"/>
  <c r="DT78" i="2" s="1"/>
  <c r="DP78" i="2"/>
  <c r="DQ78" i="2" s="1"/>
  <c r="DM78" i="2"/>
  <c r="DN78" i="2" s="1"/>
  <c r="V78" i="2"/>
  <c r="A78" i="2"/>
  <c r="ACN77" i="2"/>
  <c r="SP77" i="2"/>
  <c r="SQ77" i="2" s="1"/>
  <c r="SM77" i="2"/>
  <c r="SN77" i="2" s="1"/>
  <c r="SK77" i="2"/>
  <c r="SJ77" i="2"/>
  <c r="SG77" i="2"/>
  <c r="SH77" i="2" s="1"/>
  <c r="SD77" i="2"/>
  <c r="SE77" i="2" s="1"/>
  <c r="SA77" i="2"/>
  <c r="SB77" i="2" s="1"/>
  <c r="RX77" i="2"/>
  <c r="RY77" i="2" s="1"/>
  <c r="DS77" i="2"/>
  <c r="DT77" i="2" s="1"/>
  <c r="DP77" i="2"/>
  <c r="DQ77" i="2" s="1"/>
  <c r="DM77" i="2"/>
  <c r="DN77" i="2" s="1"/>
  <c r="V77" i="2"/>
  <c r="A77" i="2"/>
  <c r="ACN76" i="2"/>
  <c r="SP76" i="2"/>
  <c r="SQ76" i="2" s="1"/>
  <c r="SM76" i="2"/>
  <c r="SN76" i="2" s="1"/>
  <c r="SJ76" i="2"/>
  <c r="SK76" i="2" s="1"/>
  <c r="SG76" i="2"/>
  <c r="SH76" i="2" s="1"/>
  <c r="SD76" i="2"/>
  <c r="SE76" i="2" s="1"/>
  <c r="SA76" i="2"/>
  <c r="SB76" i="2" s="1"/>
  <c r="RX76" i="2"/>
  <c r="RY76" i="2" s="1"/>
  <c r="DS76" i="2"/>
  <c r="DT76" i="2" s="1"/>
  <c r="DP76" i="2"/>
  <c r="DQ76" i="2" s="1"/>
  <c r="DM76" i="2"/>
  <c r="V76" i="2"/>
  <c r="A76" i="2"/>
  <c r="ACN75" i="2"/>
  <c r="SP75" i="2"/>
  <c r="SQ75" i="2" s="1"/>
  <c r="SM75" i="2"/>
  <c r="SN75" i="2" s="1"/>
  <c r="SJ75" i="2"/>
  <c r="SK75" i="2" s="1"/>
  <c r="SG75" i="2"/>
  <c r="SH75" i="2" s="1"/>
  <c r="SD75" i="2"/>
  <c r="SE75" i="2" s="1"/>
  <c r="SA75" i="2"/>
  <c r="SB75" i="2" s="1"/>
  <c r="RX75" i="2"/>
  <c r="DS75" i="2"/>
  <c r="DT75" i="2" s="1"/>
  <c r="DP75" i="2"/>
  <c r="DQ75" i="2" s="1"/>
  <c r="DM75" i="2"/>
  <c r="DN75" i="2" s="1"/>
  <c r="V75" i="2"/>
  <c r="A75" i="2"/>
  <c r="ACN74" i="2"/>
  <c r="ACO74" i="2" s="1"/>
  <c r="WI74" i="2"/>
  <c r="WJ74" i="2" s="1"/>
  <c r="WF74" i="2"/>
  <c r="WG74" i="2" s="1"/>
  <c r="WC74" i="2"/>
  <c r="WD74" i="2" s="1"/>
  <c r="VZ74" i="2"/>
  <c r="WA74" i="2" s="1"/>
  <c r="VW74" i="2"/>
  <c r="VX74" i="2" s="1"/>
  <c r="VT74" i="2"/>
  <c r="VU74" i="2" s="1"/>
  <c r="VQ74" i="2"/>
  <c r="VR74" i="2" s="1"/>
  <c r="VN74" i="2"/>
  <c r="VO74" i="2" s="1"/>
  <c r="VK74" i="2"/>
  <c r="VL74" i="2" s="1"/>
  <c r="FF74" i="2"/>
  <c r="FG74" i="2" s="1"/>
  <c r="FC74" i="2"/>
  <c r="FD74" i="2" s="1"/>
  <c r="EZ74" i="2"/>
  <c r="V74" i="2"/>
  <c r="A74" i="2"/>
  <c r="ACN73" i="2"/>
  <c r="ACO73" i="2" s="1"/>
  <c r="ZO73" i="2"/>
  <c r="ZP73" i="2" s="1"/>
  <c r="ZL73" i="2"/>
  <c r="QD73" i="2"/>
  <c r="QE73" i="2" s="1"/>
  <c r="QA73" i="2"/>
  <c r="QB73" i="2" s="1"/>
  <c r="PX73" i="2"/>
  <c r="PY73" i="2" s="1"/>
  <c r="PU73" i="2"/>
  <c r="PV73" i="2" s="1"/>
  <c r="PS73" i="2"/>
  <c r="PR73" i="2"/>
  <c r="PO73" i="2"/>
  <c r="PL73" i="2"/>
  <c r="PM73" i="2" s="1"/>
  <c r="CR73" i="2"/>
  <c r="CS73" i="2" s="1"/>
  <c r="CO73" i="2"/>
  <c r="CP73" i="2" s="1"/>
  <c r="V73" i="2"/>
  <c r="A73" i="2"/>
  <c r="ACN72" i="2"/>
  <c r="ACO72" i="2" s="1"/>
  <c r="ZO72" i="2"/>
  <c r="ZP72" i="2" s="1"/>
  <c r="ZL72" i="2"/>
  <c r="ZM72" i="2" s="1"/>
  <c r="QD72" i="2"/>
  <c r="QE72" i="2" s="1"/>
  <c r="QA72" i="2"/>
  <c r="QB72" i="2" s="1"/>
  <c r="PX72" i="2"/>
  <c r="PY72" i="2" s="1"/>
  <c r="PU72" i="2"/>
  <c r="PV72" i="2" s="1"/>
  <c r="PR72" i="2"/>
  <c r="PS72" i="2" s="1"/>
  <c r="PO72" i="2"/>
  <c r="PL72" i="2"/>
  <c r="PM72" i="2" s="1"/>
  <c r="CR72" i="2"/>
  <c r="CS72" i="2" s="1"/>
  <c r="CO72" i="2"/>
  <c r="V72" i="2"/>
  <c r="A72" i="2"/>
  <c r="ACN71" i="2"/>
  <c r="ACO71" i="2" s="1"/>
  <c r="ZO71" i="2"/>
  <c r="ZP71" i="2" s="1"/>
  <c r="ZL71" i="2"/>
  <c r="ZM71" i="2" s="1"/>
  <c r="QD71" i="2"/>
  <c r="QE71" i="2" s="1"/>
  <c r="QA71" i="2"/>
  <c r="QB71" i="2" s="1"/>
  <c r="PX71" i="2"/>
  <c r="PY71" i="2" s="1"/>
  <c r="PU71" i="2"/>
  <c r="PV71" i="2" s="1"/>
  <c r="PR71" i="2"/>
  <c r="PS71" i="2" s="1"/>
  <c r="PO71" i="2"/>
  <c r="PP71" i="2" s="1"/>
  <c r="PL71" i="2"/>
  <c r="CR71" i="2"/>
  <c r="CS71" i="2" s="1"/>
  <c r="CO71" i="2"/>
  <c r="V71" i="2"/>
  <c r="A71" i="2"/>
  <c r="ACN70" i="2"/>
  <c r="ACO70" i="2" s="1"/>
  <c r="ZO70" i="2"/>
  <c r="ZP70" i="2" s="1"/>
  <c r="ZL70" i="2"/>
  <c r="QD70" i="2"/>
  <c r="QE70" i="2" s="1"/>
  <c r="QA70" i="2"/>
  <c r="QB70" i="2" s="1"/>
  <c r="PY70" i="2"/>
  <c r="PX70" i="2"/>
  <c r="PU70" i="2"/>
  <c r="PV70" i="2" s="1"/>
  <c r="PR70" i="2"/>
  <c r="PS70" i="2" s="1"/>
  <c r="PO70" i="2"/>
  <c r="PP70" i="2" s="1"/>
  <c r="PL70" i="2"/>
  <c r="PM70" i="2" s="1"/>
  <c r="CR70" i="2"/>
  <c r="CS70" i="2" s="1"/>
  <c r="CO70" i="2"/>
  <c r="CP70" i="2" s="1"/>
  <c r="V70" i="2"/>
  <c r="A70" i="2"/>
  <c r="ACN69" i="2"/>
  <c r="ACO69" i="2" s="1"/>
  <c r="ZO69" i="2"/>
  <c r="ZP69" i="2" s="1"/>
  <c r="ZL69" i="2"/>
  <c r="QD69" i="2"/>
  <c r="QE69" i="2" s="1"/>
  <c r="QA69" i="2"/>
  <c r="QB69" i="2" s="1"/>
  <c r="PX69" i="2"/>
  <c r="PY69" i="2" s="1"/>
  <c r="PU69" i="2"/>
  <c r="PV69" i="2" s="1"/>
  <c r="PR69" i="2"/>
  <c r="PS69" i="2" s="1"/>
  <c r="PO69" i="2"/>
  <c r="PM69" i="2"/>
  <c r="PL69" i="2"/>
  <c r="CR69" i="2"/>
  <c r="CS69" i="2" s="1"/>
  <c r="CO69" i="2"/>
  <c r="CP69" i="2" s="1"/>
  <c r="V69" i="2"/>
  <c r="A69" i="2"/>
  <c r="ACN68" i="2"/>
  <c r="ACO68" i="2" s="1"/>
  <c r="ZO68" i="2"/>
  <c r="ZP68" i="2" s="1"/>
  <c r="ZL68" i="2"/>
  <c r="ZM68" i="2" s="1"/>
  <c r="QD68" i="2"/>
  <c r="QE68" i="2" s="1"/>
  <c r="QA68" i="2"/>
  <c r="QB68" i="2" s="1"/>
  <c r="PX68" i="2"/>
  <c r="PY68" i="2" s="1"/>
  <c r="PU68" i="2"/>
  <c r="PV68" i="2" s="1"/>
  <c r="PR68" i="2"/>
  <c r="PS68" i="2" s="1"/>
  <c r="PO68" i="2"/>
  <c r="PP68" i="2" s="1"/>
  <c r="PL68" i="2"/>
  <c r="PM68" i="2" s="1"/>
  <c r="CR68" i="2"/>
  <c r="CS68" i="2" s="1"/>
  <c r="CO68" i="2"/>
  <c r="V68" i="2"/>
  <c r="A68" i="2"/>
  <c r="ACO67" i="2"/>
  <c r="ACN67" i="2"/>
  <c r="ZO67" i="2"/>
  <c r="ZP67" i="2" s="1"/>
  <c r="ZM67" i="2"/>
  <c r="ZL67" i="2"/>
  <c r="QD67" i="2"/>
  <c r="QE67" i="2" s="1"/>
  <c r="QA67" i="2"/>
  <c r="QB67" i="2" s="1"/>
  <c r="PX67" i="2"/>
  <c r="PY67" i="2" s="1"/>
  <c r="PU67" i="2"/>
  <c r="PV67" i="2" s="1"/>
  <c r="PR67" i="2"/>
  <c r="PS67" i="2" s="1"/>
  <c r="PO67" i="2"/>
  <c r="PP67" i="2" s="1"/>
  <c r="PL67" i="2"/>
  <c r="CR67" i="2"/>
  <c r="CS67" i="2" s="1"/>
  <c r="CO67" i="2"/>
  <c r="V67" i="2"/>
  <c r="A67" i="2"/>
  <c r="ACN66" i="2"/>
  <c r="ACO66" i="2" s="1"/>
  <c r="ZP66" i="2"/>
  <c r="ZO66" i="2"/>
  <c r="ZL66" i="2"/>
  <c r="QD66" i="2"/>
  <c r="QE66" i="2" s="1"/>
  <c r="QA66" i="2"/>
  <c r="QB66" i="2" s="1"/>
  <c r="PX66" i="2"/>
  <c r="PY66" i="2" s="1"/>
  <c r="PU66" i="2"/>
  <c r="PV66" i="2" s="1"/>
  <c r="PR66" i="2"/>
  <c r="PS66" i="2" s="1"/>
  <c r="PO66" i="2"/>
  <c r="PP66" i="2" s="1"/>
  <c r="PM66" i="2"/>
  <c r="PL66" i="2"/>
  <c r="CR66" i="2"/>
  <c r="CS66" i="2" s="1"/>
  <c r="CO66" i="2"/>
  <c r="CP66" i="2" s="1"/>
  <c r="V66" i="2"/>
  <c r="A66" i="2"/>
  <c r="ACN65" i="2"/>
  <c r="ACO65" i="2" s="1"/>
  <c r="ZO65" i="2"/>
  <c r="ZP65" i="2" s="1"/>
  <c r="ZL65" i="2"/>
  <c r="QD65" i="2"/>
  <c r="QE65" i="2" s="1"/>
  <c r="QA65" i="2"/>
  <c r="QB65" i="2" s="1"/>
  <c r="PX65" i="2"/>
  <c r="PY65" i="2" s="1"/>
  <c r="PU65" i="2"/>
  <c r="PV65" i="2" s="1"/>
  <c r="PR65" i="2"/>
  <c r="PS65" i="2" s="1"/>
  <c r="PO65" i="2"/>
  <c r="PL65" i="2"/>
  <c r="PM65" i="2" s="1"/>
  <c r="CR65" i="2"/>
  <c r="CS65" i="2" s="1"/>
  <c r="CO65" i="2"/>
  <c r="ABW65" i="2" s="1"/>
  <c r="V65" i="2"/>
  <c r="A65" i="2"/>
  <c r="ACN64" i="2"/>
  <c r="ACO64" i="2" s="1"/>
  <c r="ZO64" i="2"/>
  <c r="ZP64" i="2" s="1"/>
  <c r="ZL64" i="2"/>
  <c r="ZM64" i="2" s="1"/>
  <c r="QD64" i="2"/>
  <c r="QE64" i="2" s="1"/>
  <c r="QA64" i="2"/>
  <c r="QB64" i="2" s="1"/>
  <c r="PX64" i="2"/>
  <c r="PY64" i="2" s="1"/>
  <c r="PU64" i="2"/>
  <c r="PV64" i="2" s="1"/>
  <c r="PR64" i="2"/>
  <c r="PS64" i="2" s="1"/>
  <c r="PO64" i="2"/>
  <c r="PL64" i="2"/>
  <c r="PM64" i="2" s="1"/>
  <c r="CR64" i="2"/>
  <c r="CS64" i="2" s="1"/>
  <c r="CO64" i="2"/>
  <c r="V64" i="2"/>
  <c r="A64" i="2"/>
  <c r="ACN63" i="2"/>
  <c r="ACO63" i="2" s="1"/>
  <c r="ZO63" i="2"/>
  <c r="ZP63" i="2" s="1"/>
  <c r="ZL63" i="2"/>
  <c r="QD63" i="2"/>
  <c r="QE63" i="2" s="1"/>
  <c r="QA63" i="2"/>
  <c r="QB63" i="2" s="1"/>
  <c r="PX63" i="2"/>
  <c r="PY63" i="2" s="1"/>
  <c r="PU63" i="2"/>
  <c r="PV63" i="2" s="1"/>
  <c r="PR63" i="2"/>
  <c r="PS63" i="2" s="1"/>
  <c r="PO63" i="2"/>
  <c r="PP63" i="2" s="1"/>
  <c r="PL63" i="2"/>
  <c r="CR63" i="2"/>
  <c r="CS63" i="2" s="1"/>
  <c r="CO63" i="2"/>
  <c r="V63" i="2"/>
  <c r="A63" i="2"/>
  <c r="ACN62" i="2"/>
  <c r="ACO62" i="2" s="1"/>
  <c r="ZO62" i="2"/>
  <c r="ZP62" i="2" s="1"/>
  <c r="ZL62" i="2"/>
  <c r="QD62" i="2"/>
  <c r="QE62" i="2" s="1"/>
  <c r="QA62" i="2"/>
  <c r="QB62" i="2" s="1"/>
  <c r="PX62" i="2"/>
  <c r="PY62" i="2" s="1"/>
  <c r="PU62" i="2"/>
  <c r="PV62" i="2" s="1"/>
  <c r="PS62" i="2"/>
  <c r="PR62" i="2"/>
  <c r="PO62" i="2"/>
  <c r="PP62" i="2" s="1"/>
  <c r="PL62" i="2"/>
  <c r="CR62" i="2"/>
  <c r="CS62" i="2" s="1"/>
  <c r="CO62" i="2"/>
  <c r="CP62" i="2" s="1"/>
  <c r="V62" i="2"/>
  <c r="A62" i="2"/>
  <c r="ACN61" i="2"/>
  <c r="ACO61" i="2" s="1"/>
  <c r="ZO61" i="2"/>
  <c r="ZP61" i="2" s="1"/>
  <c r="ZL61" i="2"/>
  <c r="QD61" i="2"/>
  <c r="QE61" i="2" s="1"/>
  <c r="QA61" i="2"/>
  <c r="QB61" i="2" s="1"/>
  <c r="PX61" i="2"/>
  <c r="PY61" i="2" s="1"/>
  <c r="PU61" i="2"/>
  <c r="PV61" i="2" s="1"/>
  <c r="PR61" i="2"/>
  <c r="PS61" i="2" s="1"/>
  <c r="PO61" i="2"/>
  <c r="PL61" i="2"/>
  <c r="PM61" i="2" s="1"/>
  <c r="CR61" i="2"/>
  <c r="CS61" i="2" s="1"/>
  <c r="CO61" i="2"/>
  <c r="V61" i="2"/>
  <c r="A61" i="2"/>
  <c r="ACN60" i="2"/>
  <c r="ACO60" i="2" s="1"/>
  <c r="ZO60" i="2"/>
  <c r="ZP60" i="2" s="1"/>
  <c r="ZL60" i="2"/>
  <c r="ZM60" i="2" s="1"/>
  <c r="QD60" i="2"/>
  <c r="QE60" i="2" s="1"/>
  <c r="QB60" i="2"/>
  <c r="QA60" i="2"/>
  <c r="PX60" i="2"/>
  <c r="PY60" i="2" s="1"/>
  <c r="PU60" i="2"/>
  <c r="PV60" i="2" s="1"/>
  <c r="PR60" i="2"/>
  <c r="PS60" i="2" s="1"/>
  <c r="PO60" i="2"/>
  <c r="PP60" i="2" s="1"/>
  <c r="PL60" i="2"/>
  <c r="PM60" i="2" s="1"/>
  <c r="CR60" i="2"/>
  <c r="CS60" i="2" s="1"/>
  <c r="CO60" i="2"/>
  <c r="V60" i="2"/>
  <c r="A60" i="2"/>
  <c r="ACO59" i="2"/>
  <c r="ACN59" i="2"/>
  <c r="ZO59" i="2"/>
  <c r="ZP59" i="2" s="1"/>
  <c r="ZL59" i="2"/>
  <c r="ZM59" i="2" s="1"/>
  <c r="QD59" i="2"/>
  <c r="QE59" i="2" s="1"/>
  <c r="QA59" i="2"/>
  <c r="QB59" i="2" s="1"/>
  <c r="PX59" i="2"/>
  <c r="PY59" i="2" s="1"/>
  <c r="PU59" i="2"/>
  <c r="PV59" i="2" s="1"/>
  <c r="PR59" i="2"/>
  <c r="PS59" i="2" s="1"/>
  <c r="PP59" i="2"/>
  <c r="PO59" i="2"/>
  <c r="PL59" i="2"/>
  <c r="CR59" i="2"/>
  <c r="CS59" i="2" s="1"/>
  <c r="CO59" i="2"/>
  <c r="V59" i="2"/>
  <c r="A59" i="2"/>
  <c r="ACN58" i="2"/>
  <c r="ACO58" i="2" s="1"/>
  <c r="ZO58" i="2"/>
  <c r="ZP58" i="2" s="1"/>
  <c r="ZL58" i="2"/>
  <c r="QD58" i="2"/>
  <c r="QE58" i="2" s="1"/>
  <c r="QA58" i="2"/>
  <c r="QB58" i="2" s="1"/>
  <c r="PX58" i="2"/>
  <c r="PY58" i="2" s="1"/>
  <c r="PU58" i="2"/>
  <c r="PV58" i="2" s="1"/>
  <c r="PR58" i="2"/>
  <c r="PS58" i="2" s="1"/>
  <c r="PO58" i="2"/>
  <c r="PP58" i="2" s="1"/>
  <c r="PL58" i="2"/>
  <c r="CR58" i="2"/>
  <c r="CS58" i="2" s="1"/>
  <c r="CP58" i="2"/>
  <c r="CO58" i="2"/>
  <c r="V58" i="2"/>
  <c r="A58" i="2"/>
  <c r="ACN57" i="2"/>
  <c r="ACO57" i="2" s="1"/>
  <c r="ZO57" i="2"/>
  <c r="ZP57" i="2" s="1"/>
  <c r="ZL57" i="2"/>
  <c r="QD57" i="2"/>
  <c r="QE57" i="2" s="1"/>
  <c r="QA57" i="2"/>
  <c r="QB57" i="2" s="1"/>
  <c r="PX57" i="2"/>
  <c r="PY57" i="2" s="1"/>
  <c r="PU57" i="2"/>
  <c r="PV57" i="2" s="1"/>
  <c r="PR57" i="2"/>
  <c r="PS57" i="2" s="1"/>
  <c r="PO57" i="2"/>
  <c r="PL57" i="2"/>
  <c r="PM57" i="2" s="1"/>
  <c r="CR57" i="2"/>
  <c r="CS57" i="2" s="1"/>
  <c r="CO57" i="2"/>
  <c r="CP57" i="2" s="1"/>
  <c r="V57" i="2"/>
  <c r="A57" i="2"/>
  <c r="ACN56" i="2"/>
  <c r="ACO56" i="2" s="1"/>
  <c r="ZO56" i="2"/>
  <c r="ZP56" i="2" s="1"/>
  <c r="ZM56" i="2"/>
  <c r="ZL56" i="2"/>
  <c r="QD56" i="2"/>
  <c r="QE56" i="2" s="1"/>
  <c r="QA56" i="2"/>
  <c r="QB56" i="2" s="1"/>
  <c r="PX56" i="2"/>
  <c r="PY56" i="2" s="1"/>
  <c r="PU56" i="2"/>
  <c r="PV56" i="2" s="1"/>
  <c r="PR56" i="2"/>
  <c r="PS56" i="2" s="1"/>
  <c r="PO56" i="2"/>
  <c r="PL56" i="2"/>
  <c r="PM56" i="2" s="1"/>
  <c r="CR56" i="2"/>
  <c r="CS56" i="2" s="1"/>
  <c r="CO56" i="2"/>
  <c r="ABW56" i="2" s="1"/>
  <c r="V56" i="2"/>
  <c r="A56" i="2"/>
  <c r="ACN55" i="2"/>
  <c r="ACO55" i="2" s="1"/>
  <c r="ZO55" i="2"/>
  <c r="ZP55" i="2" s="1"/>
  <c r="ZL55" i="2"/>
  <c r="ZM55" i="2" s="1"/>
  <c r="QD55" i="2"/>
  <c r="QE55" i="2" s="1"/>
  <c r="QA55" i="2"/>
  <c r="QB55" i="2" s="1"/>
  <c r="PX55" i="2"/>
  <c r="PY55" i="2" s="1"/>
  <c r="PV55" i="2"/>
  <c r="PU55" i="2"/>
  <c r="PR55" i="2"/>
  <c r="PS55" i="2" s="1"/>
  <c r="PO55" i="2"/>
  <c r="PP55" i="2" s="1"/>
  <c r="PL55" i="2"/>
  <c r="CR55" i="2"/>
  <c r="CS55" i="2" s="1"/>
  <c r="CO55" i="2"/>
  <c r="V55" i="2"/>
  <c r="A55" i="2"/>
  <c r="ACN54" i="2"/>
  <c r="ACO54" i="2" s="1"/>
  <c r="ZO54" i="2"/>
  <c r="ZP54" i="2" s="1"/>
  <c r="ZL54" i="2"/>
  <c r="QD54" i="2"/>
  <c r="QE54" i="2" s="1"/>
  <c r="QA54" i="2"/>
  <c r="QB54" i="2" s="1"/>
  <c r="PX54" i="2"/>
  <c r="PY54" i="2" s="1"/>
  <c r="PU54" i="2"/>
  <c r="PV54" i="2" s="1"/>
  <c r="PR54" i="2"/>
  <c r="PS54" i="2" s="1"/>
  <c r="PO54" i="2"/>
  <c r="PP54" i="2" s="1"/>
  <c r="PL54" i="2"/>
  <c r="PM54" i="2" s="1"/>
  <c r="CR54" i="2"/>
  <c r="CS54" i="2" s="1"/>
  <c r="CO54" i="2"/>
  <c r="CP54" i="2" s="1"/>
  <c r="V54" i="2"/>
  <c r="A54" i="2"/>
  <c r="ACN53" i="2"/>
  <c r="ACO53" i="2" s="1"/>
  <c r="ZO53" i="2"/>
  <c r="ZP53" i="2" s="1"/>
  <c r="ZL53" i="2"/>
  <c r="QD53" i="2"/>
  <c r="QE53" i="2" s="1"/>
  <c r="QA53" i="2"/>
  <c r="QB53" i="2" s="1"/>
  <c r="PX53" i="2"/>
  <c r="PY53" i="2" s="1"/>
  <c r="PU53" i="2"/>
  <c r="PV53" i="2" s="1"/>
  <c r="PR53" i="2"/>
  <c r="PS53" i="2" s="1"/>
  <c r="PO53" i="2"/>
  <c r="PL53" i="2"/>
  <c r="PM53" i="2" s="1"/>
  <c r="CR53" i="2"/>
  <c r="CS53" i="2" s="1"/>
  <c r="CO53" i="2"/>
  <c r="CP53" i="2" s="1"/>
  <c r="V53" i="2"/>
  <c r="A53" i="2"/>
  <c r="ACN52" i="2"/>
  <c r="ACO52" i="2" s="1"/>
  <c r="ZO52" i="2"/>
  <c r="ZP52" i="2" s="1"/>
  <c r="ZL52" i="2"/>
  <c r="ZM52" i="2" s="1"/>
  <c r="QD52" i="2"/>
  <c r="QE52" i="2" s="1"/>
  <c r="QB52" i="2"/>
  <c r="QA52" i="2"/>
  <c r="PX52" i="2"/>
  <c r="PY52" i="2" s="1"/>
  <c r="PU52" i="2"/>
  <c r="PV52" i="2" s="1"/>
  <c r="PR52" i="2"/>
  <c r="PS52" i="2" s="1"/>
  <c r="PO52" i="2"/>
  <c r="PP52" i="2" s="1"/>
  <c r="PL52" i="2"/>
  <c r="PM52" i="2" s="1"/>
  <c r="CR52" i="2"/>
  <c r="CS52" i="2" s="1"/>
  <c r="CO52" i="2"/>
  <c r="V52" i="2"/>
  <c r="A52" i="2"/>
  <c r="ACO51" i="2"/>
  <c r="ACN51" i="2"/>
  <c r="ZO51" i="2"/>
  <c r="ZP51" i="2" s="1"/>
  <c r="ZM51" i="2"/>
  <c r="ZL51" i="2"/>
  <c r="ABY51" i="2" s="1"/>
  <c r="QD51" i="2"/>
  <c r="QE51" i="2" s="1"/>
  <c r="QA51" i="2"/>
  <c r="QB51" i="2" s="1"/>
  <c r="PX51" i="2"/>
  <c r="PY51" i="2" s="1"/>
  <c r="PU51" i="2"/>
  <c r="PV51" i="2" s="1"/>
  <c r="PR51" i="2"/>
  <c r="PS51" i="2" s="1"/>
  <c r="PO51" i="2"/>
  <c r="PP51" i="2" s="1"/>
  <c r="PL51" i="2"/>
  <c r="CS51" i="2"/>
  <c r="CR51" i="2"/>
  <c r="CO51" i="2"/>
  <c r="V51" i="2"/>
  <c r="A51" i="2"/>
  <c r="ACN50" i="2"/>
  <c r="ACO50" i="2" s="1"/>
  <c r="ZO50" i="2"/>
  <c r="ZP50" i="2" s="1"/>
  <c r="ZL50" i="2"/>
  <c r="QD50" i="2"/>
  <c r="QE50" i="2" s="1"/>
  <c r="QA50" i="2"/>
  <c r="QB50" i="2" s="1"/>
  <c r="PX50" i="2"/>
  <c r="PY50" i="2" s="1"/>
  <c r="PU50" i="2"/>
  <c r="PV50" i="2" s="1"/>
  <c r="PR50" i="2"/>
  <c r="PS50" i="2" s="1"/>
  <c r="PO50" i="2"/>
  <c r="PP50" i="2" s="1"/>
  <c r="PM50" i="2"/>
  <c r="PL50" i="2"/>
  <c r="CR50" i="2"/>
  <c r="CS50" i="2" s="1"/>
  <c r="CO50" i="2"/>
  <c r="CP50" i="2" s="1"/>
  <c r="V50" i="2"/>
  <c r="A50" i="2"/>
  <c r="ACN49" i="2"/>
  <c r="ACO49" i="2" s="1"/>
  <c r="ZO49" i="2"/>
  <c r="ZP49" i="2" s="1"/>
  <c r="ZL49" i="2"/>
  <c r="QE49" i="2"/>
  <c r="QD49" i="2"/>
  <c r="QA49" i="2"/>
  <c r="QB49" i="2" s="1"/>
  <c r="PX49" i="2"/>
  <c r="PY49" i="2" s="1"/>
  <c r="PU49" i="2"/>
  <c r="PV49" i="2" s="1"/>
  <c r="PR49" i="2"/>
  <c r="PS49" i="2" s="1"/>
  <c r="PO49" i="2"/>
  <c r="PL49" i="2"/>
  <c r="PM49" i="2" s="1"/>
  <c r="CR49" i="2"/>
  <c r="CS49" i="2" s="1"/>
  <c r="CO49" i="2"/>
  <c r="V49" i="2"/>
  <c r="A49" i="2"/>
  <c r="ACN48" i="2"/>
  <c r="ACO48" i="2" s="1"/>
  <c r="ZO48" i="2"/>
  <c r="ZP48" i="2" s="1"/>
  <c r="ZL48" i="2"/>
  <c r="ZM48" i="2" s="1"/>
  <c r="QD48" i="2"/>
  <c r="QE48" i="2" s="1"/>
  <c r="QA48" i="2"/>
  <c r="QB48" i="2" s="1"/>
  <c r="PX48" i="2"/>
  <c r="PY48" i="2" s="1"/>
  <c r="PV48" i="2"/>
  <c r="PU48" i="2"/>
  <c r="PR48" i="2"/>
  <c r="PS48" i="2" s="1"/>
  <c r="PO48" i="2"/>
  <c r="PP48" i="2" s="1"/>
  <c r="PL48" i="2"/>
  <c r="PM48" i="2" s="1"/>
  <c r="CR48" i="2"/>
  <c r="CS48" i="2" s="1"/>
  <c r="CO48" i="2"/>
  <c r="V48" i="2"/>
  <c r="A48" i="2"/>
  <c r="ACN47" i="2"/>
  <c r="ACO47" i="2" s="1"/>
  <c r="ZO47" i="2"/>
  <c r="ZP47" i="2" s="1"/>
  <c r="ZL47" i="2"/>
  <c r="ABY47" i="2" s="1"/>
  <c r="QD47" i="2"/>
  <c r="QE47" i="2" s="1"/>
  <c r="QA47" i="2"/>
  <c r="QB47" i="2" s="1"/>
  <c r="PX47" i="2"/>
  <c r="PY47" i="2" s="1"/>
  <c r="PU47" i="2"/>
  <c r="PV47" i="2" s="1"/>
  <c r="PR47" i="2"/>
  <c r="PS47" i="2" s="1"/>
  <c r="PO47" i="2"/>
  <c r="PP47" i="2" s="1"/>
  <c r="PL47" i="2"/>
  <c r="CR47" i="2"/>
  <c r="CS47" i="2" s="1"/>
  <c r="CO47" i="2"/>
  <c r="V47" i="2"/>
  <c r="A47" i="2"/>
  <c r="ACN46" i="2"/>
  <c r="ACO46" i="2" s="1"/>
  <c r="ZO46" i="2"/>
  <c r="ZP46" i="2" s="1"/>
  <c r="ZL46" i="2"/>
  <c r="QD46" i="2"/>
  <c r="QE46" i="2" s="1"/>
  <c r="QA46" i="2"/>
  <c r="QB46" i="2" s="1"/>
  <c r="PX46" i="2"/>
  <c r="PY46" i="2" s="1"/>
  <c r="PU46" i="2"/>
  <c r="PV46" i="2" s="1"/>
  <c r="PS46" i="2"/>
  <c r="PR46" i="2"/>
  <c r="PO46" i="2"/>
  <c r="PP46" i="2" s="1"/>
  <c r="PL46" i="2"/>
  <c r="CR46" i="2"/>
  <c r="CS46" i="2" s="1"/>
  <c r="CO46" i="2"/>
  <c r="CP46" i="2" s="1"/>
  <c r="V46" i="2"/>
  <c r="A46" i="2"/>
  <c r="ACN45" i="2"/>
  <c r="ACO45" i="2" s="1"/>
  <c r="ZP45" i="2"/>
  <c r="ZO45" i="2"/>
  <c r="ZL45" i="2"/>
  <c r="ABY45" i="2" s="1"/>
  <c r="QE45" i="2"/>
  <c r="QD45" i="2"/>
  <c r="QA45" i="2"/>
  <c r="QB45" i="2" s="1"/>
  <c r="PY45" i="2"/>
  <c r="PX45" i="2"/>
  <c r="PU45" i="2"/>
  <c r="PV45" i="2" s="1"/>
  <c r="PS45" i="2"/>
  <c r="PR45" i="2"/>
  <c r="PO45" i="2"/>
  <c r="ABX45" i="2" s="1"/>
  <c r="PM45" i="2"/>
  <c r="PL45" i="2"/>
  <c r="CR45" i="2"/>
  <c r="ABW45" i="2" s="1"/>
  <c r="CP45" i="2"/>
  <c r="CO45" i="2"/>
  <c r="V45" i="2"/>
  <c r="A45" i="2"/>
  <c r="ACO44" i="2"/>
  <c r="ACN44" i="2"/>
  <c r="ZO44" i="2"/>
  <c r="ZP44" i="2" s="1"/>
  <c r="ZL44" i="2"/>
  <c r="ZM44" i="2" s="1"/>
  <c r="QD44" i="2"/>
  <c r="QE44" i="2" s="1"/>
  <c r="QA44" i="2"/>
  <c r="QB44" i="2" s="1"/>
  <c r="PX44" i="2"/>
  <c r="PY44" i="2" s="1"/>
  <c r="PU44" i="2"/>
  <c r="PV44" i="2" s="1"/>
  <c r="PR44" i="2"/>
  <c r="PS44" i="2" s="1"/>
  <c r="PO44" i="2"/>
  <c r="PP44" i="2" s="1"/>
  <c r="PL44" i="2"/>
  <c r="PM44" i="2" s="1"/>
  <c r="CR44" i="2"/>
  <c r="CS44" i="2" s="1"/>
  <c r="CO44" i="2"/>
  <c r="V44" i="2"/>
  <c r="A44" i="2"/>
  <c r="ACN43" i="2"/>
  <c r="ACO43" i="2" s="1"/>
  <c r="ZO43" i="2"/>
  <c r="ZP43" i="2" s="1"/>
  <c r="ZL43" i="2"/>
  <c r="ZM43" i="2" s="1"/>
  <c r="QD43" i="2"/>
  <c r="QE43" i="2" s="1"/>
  <c r="QA43" i="2"/>
  <c r="QB43" i="2" s="1"/>
  <c r="PX43" i="2"/>
  <c r="PY43" i="2" s="1"/>
  <c r="PU43" i="2"/>
  <c r="PV43" i="2" s="1"/>
  <c r="PR43" i="2"/>
  <c r="PS43" i="2" s="1"/>
  <c r="PO43" i="2"/>
  <c r="PP43" i="2" s="1"/>
  <c r="PL43" i="2"/>
  <c r="CR43" i="2"/>
  <c r="CS43" i="2" s="1"/>
  <c r="CO43" i="2"/>
  <c r="CP43" i="2" s="1"/>
  <c r="V43" i="2"/>
  <c r="A43" i="2"/>
  <c r="ACN42" i="2"/>
  <c r="ACO42" i="2" s="1"/>
  <c r="TQ42" i="2"/>
  <c r="TR42" i="2" s="1"/>
  <c r="TN42" i="2"/>
  <c r="TO42" i="2" s="1"/>
  <c r="TK42" i="2"/>
  <c r="TL42" i="2" s="1"/>
  <c r="TH42" i="2"/>
  <c r="TI42" i="2" s="1"/>
  <c r="TE42" i="2"/>
  <c r="TF42" i="2" s="1"/>
  <c r="TC42" i="2"/>
  <c r="TB42" i="2"/>
  <c r="SY42" i="2"/>
  <c r="SZ42" i="2" s="1"/>
  <c r="SV42" i="2"/>
  <c r="SW42" i="2" s="1"/>
  <c r="SS42" i="2"/>
  <c r="ST42" i="2" s="1"/>
  <c r="EB42" i="2"/>
  <c r="EC42" i="2" s="1"/>
  <c r="DY42" i="2"/>
  <c r="DZ42" i="2" s="1"/>
  <c r="DV42" i="2"/>
  <c r="AAK42" i="2" s="1"/>
  <c r="V42" i="2"/>
  <c r="A42" i="2"/>
  <c r="ACN41" i="2"/>
  <c r="ACO41" i="2" s="1"/>
  <c r="XJ41" i="2"/>
  <c r="XK41" i="2" s="1"/>
  <c r="XG41" i="2"/>
  <c r="XH41" i="2" s="1"/>
  <c r="XD41" i="2"/>
  <c r="XE41" i="2" s="1"/>
  <c r="XA41" i="2"/>
  <c r="XB41" i="2" s="1"/>
  <c r="WX41" i="2"/>
  <c r="WY41" i="2" s="1"/>
  <c r="WU41" i="2"/>
  <c r="WV41" i="2" s="1"/>
  <c r="WR41" i="2"/>
  <c r="WS41" i="2" s="1"/>
  <c r="WO41" i="2"/>
  <c r="WL41" i="2"/>
  <c r="WM41" i="2" s="1"/>
  <c r="FO41" i="2"/>
  <c r="FP41" i="2" s="1"/>
  <c r="FL41" i="2"/>
  <c r="FM41" i="2" s="1"/>
  <c r="FI41" i="2"/>
  <c r="V41" i="2"/>
  <c r="A41" i="2"/>
  <c r="ACN40" i="2"/>
  <c r="ACO40" i="2" s="1"/>
  <c r="RB40" i="2"/>
  <c r="RC40" i="2" s="1"/>
  <c r="QY40" i="2"/>
  <c r="QZ40" i="2" s="1"/>
  <c r="QV40" i="2"/>
  <c r="QW40" i="2" s="1"/>
  <c r="QS40" i="2"/>
  <c r="QT40" i="2" s="1"/>
  <c r="QP40" i="2"/>
  <c r="QQ40" i="2" s="1"/>
  <c r="QM40" i="2"/>
  <c r="QN40" i="2" s="1"/>
  <c r="QJ40" i="2"/>
  <c r="QK40" i="2" s="1"/>
  <c r="QG40" i="2"/>
  <c r="CX40" i="2"/>
  <c r="CY40" i="2" s="1"/>
  <c r="CU40" i="2"/>
  <c r="V40" i="2"/>
  <c r="A40" i="2"/>
  <c r="ACN39" i="2"/>
  <c r="ACO39" i="2" s="1"/>
  <c r="RB39" i="2"/>
  <c r="RC39" i="2" s="1"/>
  <c r="QY39" i="2"/>
  <c r="QZ39" i="2" s="1"/>
  <c r="QV39" i="2"/>
  <c r="QW39" i="2" s="1"/>
  <c r="QS39" i="2"/>
  <c r="QT39" i="2" s="1"/>
  <c r="QP39" i="2"/>
  <c r="QQ39" i="2" s="1"/>
  <c r="QM39" i="2"/>
  <c r="QN39" i="2" s="1"/>
  <c r="QJ39" i="2"/>
  <c r="QK39" i="2" s="1"/>
  <c r="QG39" i="2"/>
  <c r="CX39" i="2"/>
  <c r="CY39" i="2" s="1"/>
  <c r="CU39" i="2"/>
  <c r="V39" i="2"/>
  <c r="A39" i="2"/>
  <c r="ACN38" i="2"/>
  <c r="ACO38" i="2" s="1"/>
  <c r="RB38" i="2"/>
  <c r="RC38" i="2" s="1"/>
  <c r="QY38" i="2"/>
  <c r="QZ38" i="2" s="1"/>
  <c r="QV38" i="2"/>
  <c r="QW38" i="2" s="1"/>
  <c r="QS38" i="2"/>
  <c r="QT38" i="2" s="1"/>
  <c r="QP38" i="2"/>
  <c r="QQ38" i="2" s="1"/>
  <c r="QM38" i="2"/>
  <c r="QN38" i="2" s="1"/>
  <c r="QJ38" i="2"/>
  <c r="QK38" i="2" s="1"/>
  <c r="QG38" i="2"/>
  <c r="CX38" i="2"/>
  <c r="CY38" i="2" s="1"/>
  <c r="CU38" i="2"/>
  <c r="CV38" i="2" s="1"/>
  <c r="V38" i="2"/>
  <c r="A38" i="2"/>
  <c r="ACN37" i="2"/>
  <c r="ACO37" i="2" s="1"/>
  <c r="RB37" i="2"/>
  <c r="RC37" i="2" s="1"/>
  <c r="QY37" i="2"/>
  <c r="QZ37" i="2" s="1"/>
  <c r="QV37" i="2"/>
  <c r="QW37" i="2" s="1"/>
  <c r="QS37" i="2"/>
  <c r="QT37" i="2" s="1"/>
  <c r="QP37" i="2"/>
  <c r="QQ37" i="2" s="1"/>
  <c r="QM37" i="2"/>
  <c r="QN37" i="2" s="1"/>
  <c r="QJ37" i="2"/>
  <c r="QK37" i="2" s="1"/>
  <c r="QG37" i="2"/>
  <c r="QH37" i="2" s="1"/>
  <c r="CX37" i="2"/>
  <c r="CY37" i="2" s="1"/>
  <c r="CU37" i="2"/>
  <c r="V37" i="2"/>
  <c r="A37" i="2"/>
  <c r="ACN36" i="2"/>
  <c r="ACO36" i="2" s="1"/>
  <c r="RC36" i="2"/>
  <c r="RB36" i="2"/>
  <c r="QY36" i="2"/>
  <c r="QZ36" i="2" s="1"/>
  <c r="QW36" i="2"/>
  <c r="QV36" i="2"/>
  <c r="QS36" i="2"/>
  <c r="QT36" i="2" s="1"/>
  <c r="QQ36" i="2"/>
  <c r="QP36" i="2"/>
  <c r="QM36" i="2"/>
  <c r="QN36" i="2" s="1"/>
  <c r="QK36" i="2"/>
  <c r="QJ36" i="2"/>
  <c r="QG36" i="2"/>
  <c r="CY36" i="2"/>
  <c r="CX36" i="2"/>
  <c r="CU36" i="2"/>
  <c r="CV36" i="2" s="1"/>
  <c r="V36" i="2"/>
  <c r="A36" i="2"/>
  <c r="ACN35" i="2"/>
  <c r="ACO35" i="2" s="1"/>
  <c r="RB35" i="2"/>
  <c r="RC35" i="2" s="1"/>
  <c r="QY35" i="2"/>
  <c r="QZ35" i="2" s="1"/>
  <c r="QV35" i="2"/>
  <c r="QW35" i="2" s="1"/>
  <c r="QS35" i="2"/>
  <c r="QT35" i="2" s="1"/>
  <c r="QP35" i="2"/>
  <c r="QQ35" i="2" s="1"/>
  <c r="QM35" i="2"/>
  <c r="QN35" i="2" s="1"/>
  <c r="QJ35" i="2"/>
  <c r="QK35" i="2" s="1"/>
  <c r="QG35" i="2"/>
  <c r="QH35" i="2" s="1"/>
  <c r="CX35" i="2"/>
  <c r="CY35" i="2" s="1"/>
  <c r="CU35" i="2"/>
  <c r="V35" i="2"/>
  <c r="A35" i="2"/>
  <c r="ACN34" i="2"/>
  <c r="ACO34" i="2" s="1"/>
  <c r="RB34" i="2"/>
  <c r="RC34" i="2" s="1"/>
  <c r="QY34" i="2"/>
  <c r="QZ34" i="2" s="1"/>
  <c r="QV34" i="2"/>
  <c r="QW34" i="2" s="1"/>
  <c r="QS34" i="2"/>
  <c r="QT34" i="2" s="1"/>
  <c r="QP34" i="2"/>
  <c r="QQ34" i="2" s="1"/>
  <c r="QM34" i="2"/>
  <c r="QN34" i="2" s="1"/>
  <c r="QJ34" i="2"/>
  <c r="QK34" i="2" s="1"/>
  <c r="QG34" i="2"/>
  <c r="AAR34" i="2" s="1"/>
  <c r="CX34" i="2"/>
  <c r="CY34" i="2" s="1"/>
  <c r="CU34" i="2"/>
  <c r="CV34" i="2" s="1"/>
  <c r="V34" i="2"/>
  <c r="A34" i="2"/>
  <c r="ACN33" i="2"/>
  <c r="ACO33" i="2" s="1"/>
  <c r="RB33" i="2"/>
  <c r="RC33" i="2" s="1"/>
  <c r="QY33" i="2"/>
  <c r="QZ33" i="2" s="1"/>
  <c r="QV33" i="2"/>
  <c r="QW33" i="2" s="1"/>
  <c r="QS33" i="2"/>
  <c r="QT33" i="2" s="1"/>
  <c r="QP33" i="2"/>
  <c r="QQ33" i="2" s="1"/>
  <c r="QM33" i="2"/>
  <c r="QN33" i="2" s="1"/>
  <c r="QJ33" i="2"/>
  <c r="QK33" i="2" s="1"/>
  <c r="QG33" i="2"/>
  <c r="QH33" i="2" s="1"/>
  <c r="CX33" i="2"/>
  <c r="CY33" i="2" s="1"/>
  <c r="CU33" i="2"/>
  <c r="V33" i="2"/>
  <c r="A33" i="2"/>
  <c r="ACN32" i="2"/>
  <c r="ACO32" i="2" s="1"/>
  <c r="MV32" i="2"/>
  <c r="MW32" i="2" s="1"/>
  <c r="MT32" i="2"/>
  <c r="MS32" i="2"/>
  <c r="MP32" i="2"/>
  <c r="MQ32" i="2" s="1"/>
  <c r="MN32" i="2"/>
  <c r="MM32" i="2"/>
  <c r="MJ32" i="2"/>
  <c r="MK32" i="2" s="1"/>
  <c r="MH32" i="2"/>
  <c r="MG32" i="2"/>
  <c r="MD32" i="2"/>
  <c r="ME32" i="2" s="1"/>
  <c r="MB32" i="2"/>
  <c r="MA32" i="2"/>
  <c r="LX32" i="2"/>
  <c r="LY32" i="2" s="1"/>
  <c r="BP32" i="2"/>
  <c r="BO32" i="2"/>
  <c r="BL32" i="2"/>
  <c r="ABQ32" i="2" s="1"/>
  <c r="V32" i="2"/>
  <c r="A32" i="2"/>
  <c r="ACN31" i="2"/>
  <c r="ACO31" i="2" s="1"/>
  <c r="MV31" i="2"/>
  <c r="MW31" i="2" s="1"/>
  <c r="MS31" i="2"/>
  <c r="MT31" i="2" s="1"/>
  <c r="MP31" i="2"/>
  <c r="MQ31" i="2" s="1"/>
  <c r="MM31" i="2"/>
  <c r="MN31" i="2" s="1"/>
  <c r="MJ31" i="2"/>
  <c r="MK31" i="2" s="1"/>
  <c r="MG31" i="2"/>
  <c r="MH31" i="2" s="1"/>
  <c r="MD31" i="2"/>
  <c r="ME31" i="2" s="1"/>
  <c r="MA31" i="2"/>
  <c r="MB31" i="2" s="1"/>
  <c r="LX31" i="2"/>
  <c r="BO31" i="2"/>
  <c r="BP31" i="2" s="1"/>
  <c r="BL31" i="2"/>
  <c r="V31" i="2"/>
  <c r="A31" i="2"/>
  <c r="ACN30" i="2"/>
  <c r="ACO30" i="2" s="1"/>
  <c r="MV30" i="2"/>
  <c r="MW30" i="2" s="1"/>
  <c r="MS30" i="2"/>
  <c r="MT30" i="2" s="1"/>
  <c r="MP30" i="2"/>
  <c r="MQ30" i="2" s="1"/>
  <c r="MM30" i="2"/>
  <c r="MN30" i="2" s="1"/>
  <c r="MJ30" i="2"/>
  <c r="MK30" i="2" s="1"/>
  <c r="MG30" i="2"/>
  <c r="MH30" i="2" s="1"/>
  <c r="MD30" i="2"/>
  <c r="ME30" i="2" s="1"/>
  <c r="MA30" i="2"/>
  <c r="MB30" i="2" s="1"/>
  <c r="LX30" i="2"/>
  <c r="BO30" i="2"/>
  <c r="BP30" i="2" s="1"/>
  <c r="BL30" i="2"/>
  <c r="BM30" i="2" s="1"/>
  <c r="V30" i="2"/>
  <c r="A30" i="2"/>
  <c r="ACN29" i="2"/>
  <c r="ACO29" i="2" s="1"/>
  <c r="MV29" i="2"/>
  <c r="MW29" i="2" s="1"/>
  <c r="MS29" i="2"/>
  <c r="MT29" i="2" s="1"/>
  <c r="MP29" i="2"/>
  <c r="MQ29" i="2" s="1"/>
  <c r="MM29" i="2"/>
  <c r="MN29" i="2" s="1"/>
  <c r="MJ29" i="2"/>
  <c r="MK29" i="2" s="1"/>
  <c r="MG29" i="2"/>
  <c r="MH29" i="2" s="1"/>
  <c r="MD29" i="2"/>
  <c r="ME29" i="2" s="1"/>
  <c r="MA29" i="2"/>
  <c r="MB29" i="2" s="1"/>
  <c r="LX29" i="2"/>
  <c r="BO29" i="2"/>
  <c r="BP29" i="2" s="1"/>
  <c r="BL29" i="2"/>
  <c r="V29" i="2"/>
  <c r="A29" i="2"/>
  <c r="ACN28" i="2"/>
  <c r="ACO28" i="2" s="1"/>
  <c r="LC28" i="2"/>
  <c r="LD28" i="2" s="1"/>
  <c r="LA28" i="2"/>
  <c r="KZ28" i="2"/>
  <c r="KW28" i="2"/>
  <c r="KX28" i="2" s="1"/>
  <c r="KU28" i="2"/>
  <c r="KT28" i="2"/>
  <c r="KQ28" i="2"/>
  <c r="AF28" i="2"/>
  <c r="AE28" i="2"/>
  <c r="AB28" i="2"/>
  <c r="V28" i="2"/>
  <c r="A28" i="2"/>
  <c r="ACN27" i="2"/>
  <c r="ACO27" i="2" s="1"/>
  <c r="LC27" i="2"/>
  <c r="LD27" i="2" s="1"/>
  <c r="KZ27" i="2"/>
  <c r="LA27" i="2" s="1"/>
  <c r="KW27" i="2"/>
  <c r="KX27" i="2" s="1"/>
  <c r="KT27" i="2"/>
  <c r="KU27" i="2" s="1"/>
  <c r="KQ27" i="2"/>
  <c r="AE27" i="2"/>
  <c r="AF27" i="2" s="1"/>
  <c r="AB27" i="2"/>
  <c r="V27" i="2"/>
  <c r="A27" i="2"/>
  <c r="ACN26" i="2"/>
  <c r="ACO26" i="2" s="1"/>
  <c r="LC26" i="2"/>
  <c r="LD26" i="2" s="1"/>
  <c r="KZ26" i="2"/>
  <c r="LA26" i="2" s="1"/>
  <c r="KW26" i="2"/>
  <c r="KX26" i="2" s="1"/>
  <c r="KT26" i="2"/>
  <c r="KU26" i="2" s="1"/>
  <c r="KQ26" i="2"/>
  <c r="AE26" i="2"/>
  <c r="AF26" i="2" s="1"/>
  <c r="AB26" i="2"/>
  <c r="ACH26" i="2" s="1"/>
  <c r="V26" i="2"/>
  <c r="A26" i="2"/>
  <c r="ACN25" i="2"/>
  <c r="ACO25" i="2" s="1"/>
  <c r="LC25" i="2"/>
  <c r="LD25" i="2" s="1"/>
  <c r="KZ25" i="2"/>
  <c r="LA25" i="2" s="1"/>
  <c r="KW25" i="2"/>
  <c r="KX25" i="2" s="1"/>
  <c r="KT25" i="2"/>
  <c r="KU25" i="2" s="1"/>
  <c r="KQ25" i="2"/>
  <c r="AE25" i="2"/>
  <c r="AF25" i="2" s="1"/>
  <c r="AB25" i="2"/>
  <c r="V25" i="2"/>
  <c r="A25" i="2"/>
  <c r="ACN24" i="2"/>
  <c r="ACO24" i="2" s="1"/>
  <c r="LD24" i="2"/>
  <c r="LC24" i="2"/>
  <c r="KZ24" i="2"/>
  <c r="LA24" i="2" s="1"/>
  <c r="KX24" i="2"/>
  <c r="KW24" i="2"/>
  <c r="KT24" i="2"/>
  <c r="KU24" i="2" s="1"/>
  <c r="KR24" i="2"/>
  <c r="KQ24" i="2"/>
  <c r="AE24" i="2"/>
  <c r="AF24" i="2" s="1"/>
  <c r="AC24" i="2"/>
  <c r="AB24" i="2"/>
  <c r="V24" i="2"/>
  <c r="A24" i="2"/>
  <c r="ACN23" i="2"/>
  <c r="ACO23" i="2" s="1"/>
  <c r="LC23" i="2"/>
  <c r="LD23" i="2" s="1"/>
  <c r="KZ23" i="2"/>
  <c r="LA23" i="2" s="1"/>
  <c r="KW23" i="2"/>
  <c r="KX23" i="2" s="1"/>
  <c r="KT23" i="2"/>
  <c r="KU23" i="2" s="1"/>
  <c r="KQ23" i="2"/>
  <c r="AE23" i="2"/>
  <c r="AF23" i="2" s="1"/>
  <c r="AB23" i="2"/>
  <c r="V23" i="2"/>
  <c r="A23" i="2"/>
  <c r="ACN22" i="2"/>
  <c r="ACO22" i="2" s="1"/>
  <c r="LC22" i="2"/>
  <c r="LD22" i="2" s="1"/>
  <c r="KZ22" i="2"/>
  <c r="LA22" i="2" s="1"/>
  <c r="KW22" i="2"/>
  <c r="KX22" i="2" s="1"/>
  <c r="KT22" i="2"/>
  <c r="KU22" i="2" s="1"/>
  <c r="KQ22" i="2"/>
  <c r="KR22" i="2" s="1"/>
  <c r="AE22" i="2"/>
  <c r="AF22" i="2" s="1"/>
  <c r="AB22" i="2"/>
  <c r="V22" i="2"/>
  <c r="A22" i="2"/>
  <c r="ACN21" i="2"/>
  <c r="ACO21" i="2" s="1"/>
  <c r="LC21" i="2"/>
  <c r="LD21" i="2" s="1"/>
  <c r="KZ21" i="2"/>
  <c r="LA21" i="2" s="1"/>
  <c r="KW21" i="2"/>
  <c r="KX21" i="2" s="1"/>
  <c r="KT21" i="2"/>
  <c r="KU21" i="2" s="1"/>
  <c r="KQ21" i="2"/>
  <c r="AE21" i="2"/>
  <c r="AF21" i="2" s="1"/>
  <c r="AB21" i="2"/>
  <c r="V21" i="2"/>
  <c r="A21" i="2"/>
  <c r="ACN20" i="2"/>
  <c r="ACO20" i="2" s="1"/>
  <c r="LD20" i="2"/>
  <c r="LC20" i="2"/>
  <c r="KZ20" i="2"/>
  <c r="LA20" i="2" s="1"/>
  <c r="KX20" i="2"/>
  <c r="KW20" i="2"/>
  <c r="KT20" i="2"/>
  <c r="KU20" i="2" s="1"/>
  <c r="KR20" i="2"/>
  <c r="KQ20" i="2"/>
  <c r="AF20" i="2"/>
  <c r="AE20" i="2"/>
  <c r="AC20" i="2"/>
  <c r="AB20" i="2"/>
  <c r="ACH20" i="2" s="1"/>
  <c r="V20" i="2"/>
  <c r="A20" i="2"/>
  <c r="ACN19" i="2"/>
  <c r="ACO19" i="2" s="1"/>
  <c r="KN19" i="2"/>
  <c r="KO19" i="2" s="1"/>
  <c r="KK19" i="2"/>
  <c r="KL19" i="2" s="1"/>
  <c r="KH19" i="2"/>
  <c r="KE19" i="2"/>
  <c r="KF19" i="2" s="1"/>
  <c r="AE19" i="2"/>
  <c r="AF19" i="2" s="1"/>
  <c r="AB19" i="2"/>
  <c r="AC19" i="2" s="1"/>
  <c r="V19" i="2"/>
  <c r="A19" i="2"/>
  <c r="ACO18" i="2"/>
  <c r="ACN18" i="2"/>
  <c r="YH18" i="2"/>
  <c r="YI18" i="2" s="1"/>
  <c r="YE18" i="2"/>
  <c r="YF18" i="2" s="1"/>
  <c r="YB18" i="2"/>
  <c r="YC18" i="2" s="1"/>
  <c r="XY18" i="2"/>
  <c r="XZ18" i="2" s="1"/>
  <c r="XV18" i="2"/>
  <c r="XW18" i="2" s="1"/>
  <c r="XS18" i="2"/>
  <c r="XT18" i="2" s="1"/>
  <c r="XP18" i="2"/>
  <c r="XQ18" i="2" s="1"/>
  <c r="XM18" i="2"/>
  <c r="XN18" i="2" s="1"/>
  <c r="AE18" i="2"/>
  <c r="AF18" i="2" s="1"/>
  <c r="AB18" i="2"/>
  <c r="V18" i="2"/>
  <c r="A18" i="2"/>
  <c r="ACN17" i="2"/>
  <c r="ACO17" i="2" s="1"/>
  <c r="IL17" i="2"/>
  <c r="IM17" i="2" s="1"/>
  <c r="II17" i="2"/>
  <c r="IJ17" i="2" s="1"/>
  <c r="IF17" i="2"/>
  <c r="IG17" i="2" s="1"/>
  <c r="IC17" i="2"/>
  <c r="ID17" i="2" s="1"/>
  <c r="HZ17" i="2"/>
  <c r="HW17" i="2"/>
  <c r="HX17" i="2" s="1"/>
  <c r="AK17" i="2"/>
  <c r="AL17" i="2" s="1"/>
  <c r="AH17" i="2"/>
  <c r="AI17" i="2" s="1"/>
  <c r="V17" i="2"/>
  <c r="A17" i="2"/>
  <c r="ACN16" i="2"/>
  <c r="ACO16" i="2" s="1"/>
  <c r="IL16" i="2"/>
  <c r="IM16" i="2" s="1"/>
  <c r="II16" i="2"/>
  <c r="IJ16" i="2" s="1"/>
  <c r="IF16" i="2"/>
  <c r="IG16" i="2" s="1"/>
  <c r="IC16" i="2"/>
  <c r="ID16" i="2" s="1"/>
  <c r="HZ16" i="2"/>
  <c r="IA16" i="2" s="1"/>
  <c r="HW16" i="2"/>
  <c r="ABL16" i="2" s="1"/>
  <c r="AK16" i="2"/>
  <c r="AL16" i="2" s="1"/>
  <c r="AH16" i="2"/>
  <c r="V16" i="2"/>
  <c r="A16" i="2"/>
  <c r="ACN15" i="2"/>
  <c r="ACO15" i="2" s="1"/>
  <c r="IL15" i="2"/>
  <c r="IM15" i="2" s="1"/>
  <c r="II15" i="2"/>
  <c r="IJ15" i="2" s="1"/>
  <c r="IF15" i="2"/>
  <c r="IG15" i="2" s="1"/>
  <c r="IC15" i="2"/>
  <c r="ID15" i="2" s="1"/>
  <c r="HZ15" i="2"/>
  <c r="HW15" i="2"/>
  <c r="HX15" i="2" s="1"/>
  <c r="AK15" i="2"/>
  <c r="AL15" i="2" s="1"/>
  <c r="AH15" i="2"/>
  <c r="AI15" i="2" s="1"/>
  <c r="V15" i="2"/>
  <c r="A15" i="2"/>
  <c r="ACN14" i="2"/>
  <c r="ACO14" i="2" s="1"/>
  <c r="IL14" i="2"/>
  <c r="IM14" i="2" s="1"/>
  <c r="II14" i="2"/>
  <c r="IJ14" i="2" s="1"/>
  <c r="IF14" i="2"/>
  <c r="IG14" i="2" s="1"/>
  <c r="IC14" i="2"/>
  <c r="ID14" i="2" s="1"/>
  <c r="HZ14" i="2"/>
  <c r="IA14" i="2" s="1"/>
  <c r="HW14" i="2"/>
  <c r="HX14" i="2" s="1"/>
  <c r="AK14" i="2"/>
  <c r="AL14" i="2" s="1"/>
  <c r="AH14" i="2"/>
  <c r="V14" i="2"/>
  <c r="A14" i="2"/>
  <c r="ACN13" i="2"/>
  <c r="ACO13" i="2" s="1"/>
  <c r="HT13" i="2"/>
  <c r="HU13" i="2" s="1"/>
  <c r="HQ13" i="2"/>
  <c r="HR13" i="2" s="1"/>
  <c r="HN13" i="2"/>
  <c r="HO13" i="2" s="1"/>
  <c r="HK13" i="2"/>
  <c r="HL13" i="2" s="1"/>
  <c r="HH13" i="2"/>
  <c r="HI13" i="2" s="1"/>
  <c r="HE13" i="2"/>
  <c r="HF13" i="2" s="1"/>
  <c r="HB13" i="2"/>
  <c r="GY13" i="2"/>
  <c r="GZ13" i="2" s="1"/>
  <c r="AK13" i="2"/>
  <c r="AL13" i="2" s="1"/>
  <c r="AH13" i="2"/>
  <c r="AI13" i="2" s="1"/>
  <c r="V13" i="2"/>
  <c r="A13" i="2"/>
  <c r="ACN12" i="2"/>
  <c r="ACO12" i="2" s="1"/>
  <c r="KB12" i="2"/>
  <c r="KC12" i="2" s="1"/>
  <c r="JY12" i="2"/>
  <c r="JZ12" i="2" s="1"/>
  <c r="JV12" i="2"/>
  <c r="JW12" i="2" s="1"/>
  <c r="JS12" i="2"/>
  <c r="JT12" i="2" s="1"/>
  <c r="JP12" i="2"/>
  <c r="JM12" i="2"/>
  <c r="JQ12" i="2" s="1"/>
  <c r="AQ12" i="2"/>
  <c r="AR12" i="2" s="1"/>
  <c r="AN12" i="2"/>
  <c r="AO12" i="2" s="1"/>
  <c r="V12" i="2"/>
  <c r="A12" i="2"/>
  <c r="ACN11" i="2"/>
  <c r="ACO11" i="2" s="1"/>
  <c r="KC11" i="2"/>
  <c r="KB11" i="2"/>
  <c r="JY11" i="2"/>
  <c r="JZ11" i="2" s="1"/>
  <c r="JW11" i="2"/>
  <c r="JV11" i="2"/>
  <c r="JS11" i="2"/>
  <c r="JT11" i="2" s="1"/>
  <c r="JP11" i="2"/>
  <c r="JM11" i="2"/>
  <c r="JQ11" i="2" s="1"/>
  <c r="AQ11" i="2"/>
  <c r="AR11" i="2" s="1"/>
  <c r="AN11" i="2"/>
  <c r="V11" i="2"/>
  <c r="A11" i="2"/>
  <c r="ACN10" i="2"/>
  <c r="ACO10" i="2" s="1"/>
  <c r="UL10" i="2"/>
  <c r="UM10" i="2" s="1"/>
  <c r="UJ10" i="2"/>
  <c r="UI10" i="2"/>
  <c r="UF10" i="2"/>
  <c r="UG10" i="2" s="1"/>
  <c r="UC10" i="2"/>
  <c r="UD10" i="2" s="1"/>
  <c r="TZ10" i="2"/>
  <c r="UA10" i="2" s="1"/>
  <c r="TW10" i="2"/>
  <c r="TX10" i="2" s="1"/>
  <c r="TT10" i="2"/>
  <c r="TU10" i="2" s="1"/>
  <c r="EH10" i="2"/>
  <c r="EI10" i="2" s="1"/>
  <c r="EE10" i="2"/>
  <c r="EF10" i="2" s="1"/>
  <c r="V10" i="2"/>
  <c r="A10" i="2"/>
  <c r="ACO9" i="2"/>
  <c r="JJ9" i="2"/>
  <c r="JK9" i="2" s="1"/>
  <c r="JG9" i="2"/>
  <c r="JH9" i="2" s="1"/>
  <c r="JD9" i="2"/>
  <c r="JE9" i="2" s="1"/>
  <c r="JA9" i="2"/>
  <c r="JB9" i="2" s="1"/>
  <c r="IY9" i="2"/>
  <c r="IX9" i="2"/>
  <c r="IU9" i="2"/>
  <c r="IV9" i="2" s="1"/>
  <c r="IR9" i="2"/>
  <c r="IS9" i="2" s="1"/>
  <c r="IO9" i="2"/>
  <c r="AW9" i="2"/>
  <c r="AX9" i="2" s="1"/>
  <c r="AT9" i="2"/>
  <c r="AU9" i="2" s="1"/>
  <c r="V9" i="2"/>
  <c r="A9" i="2"/>
  <c r="ACN8" i="2"/>
  <c r="ACO8" i="2" s="1"/>
  <c r="GV8" i="2"/>
  <c r="GW8" i="2" s="1"/>
  <c r="GS8" i="2"/>
  <c r="GT8" i="2" s="1"/>
  <c r="GP8" i="2"/>
  <c r="GQ8" i="2" s="1"/>
  <c r="GM8" i="2"/>
  <c r="GN8" i="2" s="1"/>
  <c r="GJ8" i="2"/>
  <c r="GK8" i="2" s="1"/>
  <c r="GH8" i="2"/>
  <c r="GG8" i="2"/>
  <c r="GD8" i="2"/>
  <c r="GE8" i="2" s="1"/>
  <c r="GA8" i="2"/>
  <c r="GB8" i="2" s="1"/>
  <c r="BC8" i="2"/>
  <c r="BD8" i="2" s="1"/>
  <c r="AZ8" i="2"/>
  <c r="V8" i="2"/>
  <c r="A8" i="2"/>
  <c r="ACN7" i="2"/>
  <c r="ACO7" i="2" s="1"/>
  <c r="LU7" i="2"/>
  <c r="LV7" i="2" s="1"/>
  <c r="LR7" i="2"/>
  <c r="LS7" i="2" s="1"/>
  <c r="LO7" i="2"/>
  <c r="LP7" i="2" s="1"/>
  <c r="LL7" i="2"/>
  <c r="LM7" i="2" s="1"/>
  <c r="LI7" i="2"/>
  <c r="LJ7" i="2" s="1"/>
  <c r="LF7" i="2"/>
  <c r="BI7" i="2"/>
  <c r="BJ7" i="2" s="1"/>
  <c r="BF7" i="2"/>
  <c r="BG7" i="2" s="1"/>
  <c r="V7" i="2"/>
  <c r="A7" i="2"/>
  <c r="ACN6" i="2"/>
  <c r="ACO6" i="2" s="1"/>
  <c r="LU6" i="2"/>
  <c r="LV6" i="2" s="1"/>
  <c r="LR6" i="2"/>
  <c r="LS6" i="2" s="1"/>
  <c r="LO6" i="2"/>
  <c r="LP6" i="2" s="1"/>
  <c r="LL6" i="2"/>
  <c r="LM6" i="2" s="1"/>
  <c r="LI6" i="2"/>
  <c r="LJ6" i="2" s="1"/>
  <c r="LF6" i="2"/>
  <c r="LG6" i="2" s="1"/>
  <c r="BI6" i="2"/>
  <c r="BJ6" i="2" s="1"/>
  <c r="BF6" i="2"/>
  <c r="V6" i="2"/>
  <c r="A6" i="2"/>
  <c r="ACN5" i="2"/>
  <c r="ACO5" i="2" s="1"/>
  <c r="ZI5" i="2"/>
  <c r="ZJ5" i="2" s="1"/>
  <c r="ZF5" i="2"/>
  <c r="ZG5" i="2" s="1"/>
  <c r="ZD5" i="2"/>
  <c r="ZC5" i="2"/>
  <c r="YZ5" i="2"/>
  <c r="ZA5" i="2" s="1"/>
  <c r="YW5" i="2"/>
  <c r="YX5" i="2" s="1"/>
  <c r="YT5" i="2"/>
  <c r="YU5" i="2" s="1"/>
  <c r="YQ5" i="2"/>
  <c r="YR5" i="2" s="1"/>
  <c r="YN5" i="2"/>
  <c r="YO5" i="2" s="1"/>
  <c r="YK5" i="2"/>
  <c r="YL5" i="2" s="1"/>
  <c r="FX5" i="2"/>
  <c r="FY5" i="2" s="1"/>
  <c r="FU5" i="2"/>
  <c r="FV5" i="2" s="1"/>
  <c r="FR5" i="2"/>
  <c r="FS5" i="2" s="1"/>
  <c r="V5" i="2"/>
  <c r="A5" i="2"/>
  <c r="ACD254" i="2" l="1"/>
  <c r="ACH28" i="2"/>
  <c r="ACI28" i="2"/>
  <c r="BM32" i="2"/>
  <c r="AAR36" i="2"/>
  <c r="AAR40" i="2"/>
  <c r="CS45" i="2"/>
  <c r="PP45" i="2"/>
  <c r="ZM45" i="2"/>
  <c r="ABW49" i="2"/>
  <c r="CP65" i="2"/>
  <c r="ABY67" i="2"/>
  <c r="ADJ85" i="2"/>
  <c r="ACD156" i="2"/>
  <c r="ABK16" i="2"/>
  <c r="ACH24" i="2"/>
  <c r="AC28" i="2"/>
  <c r="KR28" i="2"/>
  <c r="QH36" i="2"/>
  <c r="CP49" i="2"/>
  <c r="ABX58" i="2"/>
  <c r="ABY66" i="2"/>
  <c r="ACF109" i="2"/>
  <c r="ADJ109" i="2" s="1"/>
  <c r="ACI26" i="2"/>
  <c r="ACJ26" i="2" s="1"/>
  <c r="ACQ26" i="2" s="1"/>
  <c r="ACR26" i="2" s="1"/>
  <c r="ACS26" i="2" s="1"/>
  <c r="AAR38" i="2"/>
  <c r="AAQ40" i="2"/>
  <c r="ABY50" i="2"/>
  <c r="ABY63" i="2"/>
  <c r="ABW72" i="2"/>
  <c r="ABX72" i="2"/>
  <c r="ACF91" i="2"/>
  <c r="ADJ91" i="2" s="1"/>
  <c r="ADJ159" i="2"/>
  <c r="ADJ272" i="2"/>
  <c r="ACF118" i="2"/>
  <c r="ADJ118" i="2" s="1"/>
  <c r="ACF164" i="2"/>
  <c r="ACF172" i="2"/>
  <c r="ADJ172" i="2" s="1"/>
  <c r="ACF184" i="2"/>
  <c r="ADJ184" i="2" s="1"/>
  <c r="ACF186" i="2"/>
  <c r="ADJ186" i="2" s="1"/>
  <c r="ACF188" i="2"/>
  <c r="ADJ188" i="2" s="1"/>
  <c r="ACF211" i="2"/>
  <c r="ADJ211" i="2" s="1"/>
  <c r="ACD214" i="2"/>
  <c r="ACE294" i="2"/>
  <c r="ACF301" i="2"/>
  <c r="ACE209" i="2"/>
  <c r="ACP209" i="2" s="1"/>
  <c r="ADI209" i="2" s="1"/>
  <c r="ACE233" i="2"/>
  <c r="ACE234" i="2"/>
  <c r="ACF298" i="2"/>
  <c r="ADJ298" i="2" s="1"/>
  <c r="ACD308" i="2"/>
  <c r="ADH308" i="2" s="1"/>
  <c r="ACF114" i="2"/>
  <c r="ADJ114" i="2" s="1"/>
  <c r="ACF175" i="2"/>
  <c r="ADJ175" i="2" s="1"/>
  <c r="ACF180" i="2"/>
  <c r="ADJ180" i="2" s="1"/>
  <c r="ACE188" i="2"/>
  <c r="ACP188" i="2" s="1"/>
  <c r="ADI188" i="2" s="1"/>
  <c r="ACF190" i="2"/>
  <c r="ADJ190" i="2" s="1"/>
  <c r="ACF199" i="2"/>
  <c r="ADJ199" i="2" s="1"/>
  <c r="ACF220" i="2"/>
  <c r="ACF267" i="2"/>
  <c r="ADJ267" i="2" s="1"/>
  <c r="ACF279" i="2"/>
  <c r="ADJ279" i="2" s="1"/>
  <c r="ACF286" i="2"/>
  <c r="ADJ286" i="2" s="1"/>
  <c r="ACD310" i="2"/>
  <c r="AAV321" i="2"/>
  <c r="ACD115" i="2"/>
  <c r="ABK14" i="2"/>
  <c r="ACH18" i="2"/>
  <c r="ACH22" i="2"/>
  <c r="ABR30" i="2"/>
  <c r="AAS40" i="2"/>
  <c r="ABX43" i="2"/>
  <c r="AI14" i="2"/>
  <c r="AC18" i="2"/>
  <c r="ACI20" i="2"/>
  <c r="ACJ20" i="2" s="1"/>
  <c r="ACQ20" i="2" s="1"/>
  <c r="ACR20" i="2" s="1"/>
  <c r="ACS20" i="2" s="1"/>
  <c r="AC22" i="2"/>
  <c r="ACJ28" i="2"/>
  <c r="ACQ28" i="2" s="1"/>
  <c r="ACR28" i="2" s="1"/>
  <c r="ACS28" i="2" s="1"/>
  <c r="LY30" i="2"/>
  <c r="QH38" i="2"/>
  <c r="PM43" i="2"/>
  <c r="ABW48" i="2"/>
  <c r="ABY54" i="2"/>
  <c r="ABW61" i="2"/>
  <c r="ACF97" i="2"/>
  <c r="ADJ97" i="2" s="1"/>
  <c r="ACF101" i="2"/>
  <c r="ADJ101" i="2" s="1"/>
  <c r="ACF116" i="2"/>
  <c r="ADJ116" i="2" s="1"/>
  <c r="ACE125" i="2"/>
  <c r="ACE128" i="2"/>
  <c r="ACE129" i="2"/>
  <c r="ACE105" i="2"/>
  <c r="ACD110" i="2"/>
  <c r="ACE113" i="2"/>
  <c r="ABE8" i="2"/>
  <c r="AI16" i="2"/>
  <c r="HX16" i="2"/>
  <c r="ACI24" i="2"/>
  <c r="AC26" i="2"/>
  <c r="KR26" i="2"/>
  <c r="ABR32" i="2"/>
  <c r="ABS32" i="2" s="1"/>
  <c r="ACQ32" i="2" s="1"/>
  <c r="ACR32" i="2" s="1"/>
  <c r="ACS32" i="2" s="1"/>
  <c r="QH34" i="2"/>
  <c r="QH40" i="2"/>
  <c r="AAK41" i="2"/>
  <c r="AAL41" i="2"/>
  <c r="ABW64" i="2"/>
  <c r="ABX64" i="2"/>
  <c r="ABY70" i="2"/>
  <c r="ABC78" i="2"/>
  <c r="ACE86" i="2"/>
  <c r="ACE92" i="2"/>
  <c r="ACP92" i="2" s="1"/>
  <c r="ADI92" i="2" s="1"/>
  <c r="ACF108" i="2"/>
  <c r="ADJ108" i="2" s="1"/>
  <c r="ACF112" i="2"/>
  <c r="ADJ112" i="2" s="1"/>
  <c r="ACE119" i="2"/>
  <c r="ACF120" i="2"/>
  <c r="ADJ120" i="2" s="1"/>
  <c r="ACD122" i="2"/>
  <c r="ACE122" i="2"/>
  <c r="ACF122" i="2"/>
  <c r="ADJ122" i="2" s="1"/>
  <c r="ACE124" i="2"/>
  <c r="ACP124" i="2" s="1"/>
  <c r="ADI124" i="2" s="1"/>
  <c r="ACF124" i="2"/>
  <c r="ADJ124" i="2" s="1"/>
  <c r="ACF126" i="2"/>
  <c r="ADJ126" i="2" s="1"/>
  <c r="ACF128" i="2"/>
  <c r="ADJ128" i="2" s="1"/>
  <c r="ACE130" i="2"/>
  <c r="ACP130" i="2" s="1"/>
  <c r="ADI130" i="2" s="1"/>
  <c r="ACF130" i="2"/>
  <c r="ADJ130" i="2" s="1"/>
  <c r="ABL14" i="2"/>
  <c r="ACI18" i="2"/>
  <c r="ACI22" i="2"/>
  <c r="ACJ22" i="2" s="1"/>
  <c r="ACQ22" i="2" s="1"/>
  <c r="ACR22" i="2" s="1"/>
  <c r="ACS22" i="2" s="1"/>
  <c r="ABQ30" i="2"/>
  <c r="ABW43" i="2"/>
  <c r="ABY43" i="2"/>
  <c r="ABX56" i="2"/>
  <c r="ACE135" i="2"/>
  <c r="ACE139" i="2"/>
  <c r="ACE143" i="2"/>
  <c r="ACE147" i="2"/>
  <c r="ACP147" i="2" s="1"/>
  <c r="ADI147" i="2" s="1"/>
  <c r="ACF117" i="2"/>
  <c r="ADJ117" i="2" s="1"/>
  <c r="ACE132" i="2"/>
  <c r="ACF174" i="2"/>
  <c r="ACF178" i="2"/>
  <c r="ADJ178" i="2" s="1"/>
  <c r="ACE190" i="2"/>
  <c r="ACF191" i="2"/>
  <c r="ADJ191" i="2" s="1"/>
  <c r="ACF205" i="2"/>
  <c r="ACD208" i="2"/>
  <c r="ACG208" i="2" s="1"/>
  <c r="ADL208" i="2" s="1"/>
  <c r="ACE208" i="2"/>
  <c r="ACE215" i="2"/>
  <c r="ACP215" i="2" s="1"/>
  <c r="ADI215" i="2" s="1"/>
  <c r="ACF219" i="2"/>
  <c r="ACD221" i="2"/>
  <c r="ADH221" i="2" s="1"/>
  <c r="ACE223" i="2"/>
  <c r="ACP223" i="2" s="1"/>
  <c r="ADI223" i="2" s="1"/>
  <c r="ACE230" i="2"/>
  <c r="ACE151" i="2"/>
  <c r="ACE162" i="2"/>
  <c r="ACP162" i="2" s="1"/>
  <c r="ADI162" i="2" s="1"/>
  <c r="ACE171" i="2"/>
  <c r="ACP171" i="2" s="1"/>
  <c r="ADI171" i="2" s="1"/>
  <c r="ACF182" i="2"/>
  <c r="ADJ182" i="2" s="1"/>
  <c r="ACE187" i="2"/>
  <c r="ACP187" i="2" s="1"/>
  <c r="ADI187" i="2" s="1"/>
  <c r="ACF197" i="2"/>
  <c r="ACF200" i="2"/>
  <c r="ADJ200" i="2" s="1"/>
  <c r="ACE204" i="2"/>
  <c r="ACP204" i="2" s="1"/>
  <c r="ADI204" i="2" s="1"/>
  <c r="ACF214" i="2"/>
  <c r="ADJ214" i="2" s="1"/>
  <c r="ACF137" i="2"/>
  <c r="ADJ137" i="2" s="1"/>
  <c r="ACF141" i="2"/>
  <c r="ADJ141" i="2" s="1"/>
  <c r="ACF145" i="2"/>
  <c r="ADJ145" i="2" s="1"/>
  <c r="ACF149" i="2"/>
  <c r="ADJ149" i="2" s="1"/>
  <c r="ACF156" i="2"/>
  <c r="ADJ156" i="2" s="1"/>
  <c r="ACD157" i="2"/>
  <c r="ACF157" i="2"/>
  <c r="ADJ157" i="2" s="1"/>
  <c r="ACE159" i="2"/>
  <c r="ACP159" i="2" s="1"/>
  <c r="ADI159" i="2" s="1"/>
  <c r="ACF170" i="2"/>
  <c r="ADJ170" i="2" s="1"/>
  <c r="ACF173" i="2"/>
  <c r="ADJ173" i="2" s="1"/>
  <c r="ACF183" i="2"/>
  <c r="ADJ183" i="2" s="1"/>
  <c r="ACE196" i="2"/>
  <c r="ACP196" i="2" s="1"/>
  <c r="ADI196" i="2" s="1"/>
  <c r="ACE201" i="2"/>
  <c r="ACP201" i="2" s="1"/>
  <c r="ADI201" i="2" s="1"/>
  <c r="ACF204" i="2"/>
  <c r="ADJ204" i="2" s="1"/>
  <c r="ACF217" i="2"/>
  <c r="ADJ217" i="2" s="1"/>
  <c r="ACD219" i="2"/>
  <c r="ADJ220" i="2"/>
  <c r="ACF229" i="2"/>
  <c r="ADJ229" i="2" s="1"/>
  <c r="ACF231" i="2"/>
  <c r="ACF236" i="2"/>
  <c r="ADJ236" i="2" s="1"/>
  <c r="ACD242" i="2"/>
  <c r="ACF242" i="2"/>
  <c r="ACD261" i="2"/>
  <c r="ACD268" i="2"/>
  <c r="ACF196" i="2"/>
  <c r="ADJ196" i="2" s="1"/>
  <c r="ACD213" i="2"/>
  <c r="ACE214" i="2"/>
  <c r="ACD220" i="2"/>
  <c r="ACF222" i="2"/>
  <c r="ADJ222" i="2" s="1"/>
  <c r="ACF223" i="2"/>
  <c r="ADJ223" i="2" s="1"/>
  <c r="ACD226" i="2"/>
  <c r="ACE226" i="2"/>
  <c r="ACF226" i="2"/>
  <c r="ACF237" i="2"/>
  <c r="ACF253" i="2"/>
  <c r="ACE258" i="2"/>
  <c r="ACP258" i="2" s="1"/>
  <c r="ADI258" i="2" s="1"/>
  <c r="ACE271" i="2"/>
  <c r="ACF294" i="2"/>
  <c r="ADJ294" i="2" s="1"/>
  <c r="ACE309" i="2"/>
  <c r="ACE313" i="2"/>
  <c r="AAV324" i="2"/>
  <c r="AAT328" i="2"/>
  <c r="AAV328" i="2"/>
  <c r="ACD238" i="2"/>
  <c r="ACF238" i="2"/>
  <c r="ACD252" i="2"/>
  <c r="ACD255" i="2"/>
  <c r="ACD276" i="2"/>
  <c r="ACF283" i="2"/>
  <c r="ADJ283" i="2" s="1"/>
  <c r="ACF289" i="2"/>
  <c r="ADJ289" i="2" s="1"/>
  <c r="ACF290" i="2"/>
  <c r="ADJ290" i="2" s="1"/>
  <c r="ACE301" i="2"/>
  <c r="ACP301" i="2" s="1"/>
  <c r="ADI301" i="2" s="1"/>
  <c r="ACE305" i="2"/>
  <c r="ACP305" i="2" s="1"/>
  <c r="ADI305" i="2" s="1"/>
  <c r="AAV319" i="2"/>
  <c r="AAU324" i="2"/>
  <c r="AAU325" i="2"/>
  <c r="ADJ269" i="2"/>
  <c r="ACE274" i="2"/>
  <c r="AAR35" i="2"/>
  <c r="QH39" i="2"/>
  <c r="AAR39" i="2"/>
  <c r="AAQ35" i="2"/>
  <c r="CV35" i="2"/>
  <c r="AAQ39" i="2"/>
  <c r="CV39" i="2"/>
  <c r="ABX48" i="2"/>
  <c r="AAI74" i="2"/>
  <c r="ACD86" i="2"/>
  <c r="ABO11" i="2"/>
  <c r="AAQ36" i="2"/>
  <c r="AAS36" i="2" s="1"/>
  <c r="ACQ36" i="2" s="1"/>
  <c r="ACR36" i="2" s="1"/>
  <c r="ACS36" i="2" s="1"/>
  <c r="CV40" i="2"/>
  <c r="ACQ40" i="2"/>
  <c r="ACR40" i="2" s="1"/>
  <c r="ACS40" i="2" s="1"/>
  <c r="FJ41" i="2"/>
  <c r="WP41" i="2"/>
  <c r="DW42" i="2"/>
  <c r="ZM47" i="2"/>
  <c r="ABX50" i="2"/>
  <c r="PP56" i="2"/>
  <c r="PM58" i="2"/>
  <c r="ABW60" i="2"/>
  <c r="ABX60" i="2"/>
  <c r="ABY62" i="2"/>
  <c r="ZM63" i="2"/>
  <c r="PP64" i="2"/>
  <c r="ABX66" i="2"/>
  <c r="PP72" i="2"/>
  <c r="AAH74" i="2"/>
  <c r="AAJ74" i="2" s="1"/>
  <c r="ACQ74" i="2" s="1"/>
  <c r="ACR74" i="2" s="1"/>
  <c r="ACS74" i="2" s="1"/>
  <c r="FA74" i="2"/>
  <c r="ABC75" i="2"/>
  <c r="RY75" i="2"/>
  <c r="ABB76" i="2"/>
  <c r="DN76" i="2"/>
  <c r="ACB81" i="2"/>
  <c r="OQ81" i="2"/>
  <c r="ACE87" i="2"/>
  <c r="ACE89" i="2"/>
  <c r="ACF90" i="2"/>
  <c r="ADJ90" i="2" s="1"/>
  <c r="ACE93" i="2"/>
  <c r="ACF94" i="2"/>
  <c r="ADJ94" i="2" s="1"/>
  <c r="ACD95" i="2"/>
  <c r="ACE95" i="2"/>
  <c r="ACP95" i="2" s="1"/>
  <c r="ADI95" i="2" s="1"/>
  <c r="ACD99" i="2"/>
  <c r="ACE99" i="2"/>
  <c r="ACD103" i="2"/>
  <c r="ACE103" i="2"/>
  <c r="ACP103" i="2" s="1"/>
  <c r="ADI103" i="2" s="1"/>
  <c r="ACD108" i="2"/>
  <c r="ACE117" i="2"/>
  <c r="ACD120" i="2"/>
  <c r="ACD124" i="2"/>
  <c r="ACG124" i="2" s="1"/>
  <c r="ADL124" i="2" s="1"/>
  <c r="ACD132" i="2"/>
  <c r="ACE158" i="2"/>
  <c r="ACP158" i="2" s="1"/>
  <c r="ADI158" i="2" s="1"/>
  <c r="ACE163" i="2"/>
  <c r="ACP163" i="2" s="1"/>
  <c r="ADI163" i="2" s="1"/>
  <c r="ADJ174" i="2"/>
  <c r="AAM41" i="2"/>
  <c r="ACQ41" i="2" s="1"/>
  <c r="ACR41" i="2" s="1"/>
  <c r="ACS41" i="2" s="1"/>
  <c r="ACD92" i="2"/>
  <c r="ABT6" i="2"/>
  <c r="ABL13" i="2"/>
  <c r="ABL15" i="2"/>
  <c r="ABL17" i="2"/>
  <c r="ACH21" i="2"/>
  <c r="ACH23" i="2"/>
  <c r="ACI25" i="2"/>
  <c r="ACI27" i="2"/>
  <c r="ABQ29" i="2"/>
  <c r="ABR31" i="2"/>
  <c r="AAR33" i="2"/>
  <c r="AAL42" i="2"/>
  <c r="AAM42" i="2" s="1"/>
  <c r="ACQ42" i="2" s="1"/>
  <c r="ACR42" i="2" s="1"/>
  <c r="ACS42" i="2" s="1"/>
  <c r="ABX46" i="2"/>
  <c r="ABX62" i="2"/>
  <c r="ACE96" i="2"/>
  <c r="ACE100" i="2"/>
  <c r="ACE104" i="2"/>
  <c r="ACE126" i="2"/>
  <c r="ABC79" i="2"/>
  <c r="RY79" i="2"/>
  <c r="ACE107" i="2"/>
  <c r="ACP107" i="2" s="1"/>
  <c r="ADI107" i="2" s="1"/>
  <c r="ACE133" i="2"/>
  <c r="ACP133" i="2" s="1"/>
  <c r="ADI133" i="2" s="1"/>
  <c r="ABN11" i="2"/>
  <c r="ACI19" i="2"/>
  <c r="ACI21" i="2"/>
  <c r="ACI23" i="2"/>
  <c r="ACH25" i="2"/>
  <c r="ACH27" i="2"/>
  <c r="ACJ27" i="2" s="1"/>
  <c r="ACQ27" i="2" s="1"/>
  <c r="ACR27" i="2" s="1"/>
  <c r="ACS27" i="2" s="1"/>
  <c r="ABR29" i="2"/>
  <c r="ABQ31" i="2"/>
  <c r="AAQ33" i="2"/>
  <c r="AAS33" i="2" s="1"/>
  <c r="ACQ33" i="2" s="1"/>
  <c r="ACR33" i="2" s="1"/>
  <c r="ACS33" i="2" s="1"/>
  <c r="AAQ37" i="2"/>
  <c r="AAS37" i="2" s="1"/>
  <c r="ACQ37" i="2" s="1"/>
  <c r="ACR37" i="2" s="1"/>
  <c r="ACS37" i="2" s="1"/>
  <c r="AAR37" i="2"/>
  <c r="BG6" i="2"/>
  <c r="AAN10" i="2"/>
  <c r="AO11" i="2"/>
  <c r="JN11" i="2"/>
  <c r="HC13" i="2"/>
  <c r="ABM14" i="2"/>
  <c r="ACQ14" i="2" s="1"/>
  <c r="ACR14" i="2" s="1"/>
  <c r="ACS14" i="2" s="1"/>
  <c r="IA15" i="2"/>
  <c r="ABM16" i="2"/>
  <c r="ACQ16" i="2" s="1"/>
  <c r="ACR16" i="2" s="1"/>
  <c r="ACS16" i="2" s="1"/>
  <c r="IA17" i="2"/>
  <c r="ACJ18" i="2"/>
  <c r="ACQ18" i="2" s="1"/>
  <c r="ACR18" i="2" s="1"/>
  <c r="ACS18" i="2" s="1"/>
  <c r="KI19" i="2"/>
  <c r="AC21" i="2"/>
  <c r="KR21" i="2"/>
  <c r="AC23" i="2"/>
  <c r="KR23" i="2"/>
  <c r="AC25" i="2"/>
  <c r="KR25" i="2"/>
  <c r="AC27" i="2"/>
  <c r="KR27" i="2"/>
  <c r="BM29" i="2"/>
  <c r="LY29" i="2"/>
  <c r="BM31" i="2"/>
  <c r="LY31" i="2"/>
  <c r="CV33" i="2"/>
  <c r="AAQ34" i="2"/>
  <c r="AAS34" i="2" s="1"/>
  <c r="ACQ34" i="2" s="1"/>
  <c r="ACR34" i="2" s="1"/>
  <c r="ACS34" i="2" s="1"/>
  <c r="CV37" i="2"/>
  <c r="AAQ38" i="2"/>
  <c r="AAS38" i="2" s="1"/>
  <c r="ACQ38" i="2" s="1"/>
  <c r="ACR38" i="2" s="1"/>
  <c r="ACS38" i="2" s="1"/>
  <c r="ABZ45" i="2"/>
  <c r="PM46" i="2"/>
  <c r="ABW52" i="2"/>
  <c r="ABX52" i="2"/>
  <c r="ABX54" i="2"/>
  <c r="ABY58" i="2"/>
  <c r="CP61" i="2"/>
  <c r="PM62" i="2"/>
  <c r="ABW68" i="2"/>
  <c r="ABX68" i="2"/>
  <c r="ABX70" i="2"/>
  <c r="AAD84" i="2"/>
  <c r="ACE85" i="2"/>
  <c r="ACE88" i="2"/>
  <c r="ACP88" i="2" s="1"/>
  <c r="ADI88" i="2" s="1"/>
  <c r="ACE91" i="2"/>
  <c r="ACE106" i="2"/>
  <c r="ACE108" i="2"/>
  <c r="ACE112" i="2"/>
  <c r="ACG112" i="2" s="1"/>
  <c r="ADL112" i="2" s="1"/>
  <c r="ACE116" i="2"/>
  <c r="ACP116" i="2" s="1"/>
  <c r="ADI116" i="2" s="1"/>
  <c r="ACE120" i="2"/>
  <c r="ACD128" i="2"/>
  <c r="ACD134" i="2"/>
  <c r="ADH134" i="2" s="1"/>
  <c r="ACD140" i="2"/>
  <c r="ACD148" i="2"/>
  <c r="ACD206" i="2"/>
  <c r="ABB78" i="2"/>
  <c r="ABD78" i="2" s="1"/>
  <c r="ACQ78" i="2" s="1"/>
  <c r="ACR78" i="2" s="1"/>
  <c r="ACS78" i="2" s="1"/>
  <c r="ACP78" i="2" s="1"/>
  <c r="ACB80" i="2"/>
  <c r="ACE90" i="2"/>
  <c r="ACE94" i="2"/>
  <c r="ACF121" i="2"/>
  <c r="ADJ121" i="2" s="1"/>
  <c r="ACD135" i="2"/>
  <c r="ACF136" i="2"/>
  <c r="ADJ136" i="2" s="1"/>
  <c r="ACD139" i="2"/>
  <c r="ACF140" i="2"/>
  <c r="ADJ140" i="2" s="1"/>
  <c r="ACD143" i="2"/>
  <c r="ACF144" i="2"/>
  <c r="ADJ144" i="2" s="1"/>
  <c r="ACD147" i="2"/>
  <c r="ACF148" i="2"/>
  <c r="ADJ148" i="2" s="1"/>
  <c r="ACD151" i="2"/>
  <c r="ACF152" i="2"/>
  <c r="ADJ152" i="2" s="1"/>
  <c r="ACF154" i="2"/>
  <c r="ADJ154" i="2" s="1"/>
  <c r="ADH157" i="2"/>
  <c r="ACD168" i="2"/>
  <c r="ACE172" i="2"/>
  <c r="ACP172" i="2" s="1"/>
  <c r="ADI172" i="2" s="1"/>
  <c r="ACF176" i="2"/>
  <c r="ADJ176" i="2" s="1"/>
  <c r="ACE189" i="2"/>
  <c r="ACP189" i="2" s="1"/>
  <c r="ADI189" i="2" s="1"/>
  <c r="ACF201" i="2"/>
  <c r="ADJ201" i="2" s="1"/>
  <c r="ACE203" i="2"/>
  <c r="ACP203" i="2" s="1"/>
  <c r="ADI203" i="2" s="1"/>
  <c r="ADJ212" i="2"/>
  <c r="ADJ219" i="2"/>
  <c r="ACE238" i="2"/>
  <c r="ACG238" i="2" s="1"/>
  <c r="ADL238" i="2" s="1"/>
  <c r="ACD257" i="2"/>
  <c r="ACD265" i="2"/>
  <c r="ACF105" i="2"/>
  <c r="ADJ105" i="2" s="1"/>
  <c r="ACF106" i="2"/>
  <c r="ADJ106" i="2" s="1"/>
  <c r="ACF107" i="2"/>
  <c r="ADJ107" i="2" s="1"/>
  <c r="ACE109" i="2"/>
  <c r="ACE111" i="2"/>
  <c r="ACD116" i="2"/>
  <c r="ACD118" i="2"/>
  <c r="ACE123" i="2"/>
  <c r="ACF123" i="2"/>
  <c r="ADJ123" i="2" s="1"/>
  <c r="ACF125" i="2"/>
  <c r="ADJ125" i="2" s="1"/>
  <c r="ACE127" i="2"/>
  <c r="ACP127" i="2" s="1"/>
  <c r="ADI127" i="2" s="1"/>
  <c r="ACF127" i="2"/>
  <c r="ADJ127" i="2" s="1"/>
  <c r="ACF129" i="2"/>
  <c r="ADJ129" i="2" s="1"/>
  <c r="ACE131" i="2"/>
  <c r="ACF131" i="2"/>
  <c r="ADJ131" i="2" s="1"/>
  <c r="ACF133" i="2"/>
  <c r="ADJ133" i="2" s="1"/>
  <c r="ACF135" i="2"/>
  <c r="ADJ135" i="2" s="1"/>
  <c r="ACD137" i="2"/>
  <c r="ACD138" i="2"/>
  <c r="ADH138" i="2" s="1"/>
  <c r="ACF139" i="2"/>
  <c r="ADJ139" i="2" s="1"/>
  <c r="ACD141" i="2"/>
  <c r="ADH141" i="2" s="1"/>
  <c r="ACD142" i="2"/>
  <c r="ACF143" i="2"/>
  <c r="ADJ143" i="2" s="1"/>
  <c r="ACD145" i="2"/>
  <c r="ADH145" i="2" s="1"/>
  <c r="ACD146" i="2"/>
  <c r="ACF147" i="2"/>
  <c r="ADJ147" i="2" s="1"/>
  <c r="ACD149" i="2"/>
  <c r="ADH149" i="2" s="1"/>
  <c r="ACD150" i="2"/>
  <c r="ACF151" i="2"/>
  <c r="ADJ151" i="2" s="1"/>
  <c r="ACD153" i="2"/>
  <c r="ACE155" i="2"/>
  <c r="ACP155" i="2" s="1"/>
  <c r="ADI155" i="2" s="1"/>
  <c r="ACE156" i="2"/>
  <c r="ACG156" i="2" s="1"/>
  <c r="ADL156" i="2" s="1"/>
  <c r="ACD159" i="2"/>
  <c r="ACD160" i="2"/>
  <c r="ACD164" i="2"/>
  <c r="ADJ164" i="2"/>
  <c r="ACD166" i="2"/>
  <c r="ADH166" i="2" s="1"/>
  <c r="ACD167" i="2"/>
  <c r="ACF167" i="2"/>
  <c r="ADJ167" i="2" s="1"/>
  <c r="ACE168" i="2"/>
  <c r="ACP168" i="2" s="1"/>
  <c r="ADI168" i="2" s="1"/>
  <c r="ACE179" i="2"/>
  <c r="ACP179" i="2" s="1"/>
  <c r="ADI179" i="2" s="1"/>
  <c r="ACE197" i="2"/>
  <c r="ACP197" i="2" s="1"/>
  <c r="ADI197" i="2" s="1"/>
  <c r="ACE200" i="2"/>
  <c r="ACP200" i="2" s="1"/>
  <c r="ADI200" i="2" s="1"/>
  <c r="ACF203" i="2"/>
  <c r="ADJ203" i="2" s="1"/>
  <c r="ACE205" i="2"/>
  <c r="ACP205" i="2" s="1"/>
  <c r="ADI205" i="2" s="1"/>
  <c r="ABC76" i="2"/>
  <c r="ABC77" i="2"/>
  <c r="ACB82" i="2"/>
  <c r="ACE97" i="2"/>
  <c r="ACE101" i="2"/>
  <c r="ACF113" i="2"/>
  <c r="ADJ113" i="2" s="1"/>
  <c r="ACD121" i="2"/>
  <c r="ADH121" i="2" s="1"/>
  <c r="ACF134" i="2"/>
  <c r="ADJ134" i="2" s="1"/>
  <c r="ACE136" i="2"/>
  <c r="ACF138" i="2"/>
  <c r="ADJ138" i="2" s="1"/>
  <c r="ACE140" i="2"/>
  <c r="ACP140" i="2" s="1"/>
  <c r="ADI140" i="2" s="1"/>
  <c r="ACF142" i="2"/>
  <c r="ADJ142" i="2" s="1"/>
  <c r="ACE144" i="2"/>
  <c r="ACF146" i="2"/>
  <c r="ADJ146" i="2" s="1"/>
  <c r="ACE148" i="2"/>
  <c r="ACP148" i="2" s="1"/>
  <c r="ADI148" i="2" s="1"/>
  <c r="ACF150" i="2"/>
  <c r="ADJ150" i="2" s="1"/>
  <c r="ACE152" i="2"/>
  <c r="ACD155" i="2"/>
  <c r="ACF160" i="2"/>
  <c r="ADJ160" i="2" s="1"/>
  <c r="ACF161" i="2"/>
  <c r="ADJ161" i="2" s="1"/>
  <c r="ACD163" i="2"/>
  <c r="ACF163" i="2"/>
  <c r="ADJ163" i="2" s="1"/>
  <c r="ACF168" i="2"/>
  <c r="ADJ168" i="2" s="1"/>
  <c r="ACD169" i="2"/>
  <c r="ACP190" i="2"/>
  <c r="ADI190" i="2" s="1"/>
  <c r="ACF192" i="2"/>
  <c r="ADJ192" i="2" s="1"/>
  <c r="ADJ197" i="2"/>
  <c r="ACE199" i="2"/>
  <c r="ACP199" i="2" s="1"/>
  <c r="ADI199" i="2" s="1"/>
  <c r="ADJ205" i="2"/>
  <c r="ACD212" i="2"/>
  <c r="ACE212" i="2"/>
  <c r="ACE213" i="2"/>
  <c r="ACD215" i="2"/>
  <c r="ACD225" i="2"/>
  <c r="ADJ226" i="2"/>
  <c r="ADJ231" i="2"/>
  <c r="ADJ242" i="2"/>
  <c r="ADJ253" i="2"/>
  <c r="ACF254" i="2"/>
  <c r="ADJ254" i="2" s="1"/>
  <c r="ACE288" i="2"/>
  <c r="ACE290" i="2"/>
  <c r="ACE291" i="2"/>
  <c r="ACP291" i="2" s="1"/>
  <c r="ADI291" i="2" s="1"/>
  <c r="ACE298" i="2"/>
  <c r="ACP298" i="2" s="1"/>
  <c r="ADI298" i="2" s="1"/>
  <c r="ACD154" i="2"/>
  <c r="ACF155" i="2"/>
  <c r="ADJ155" i="2" s="1"/>
  <c r="ACE170" i="2"/>
  <c r="ACP170" i="2" s="1"/>
  <c r="ADI170" i="2" s="1"/>
  <c r="ACE178" i="2"/>
  <c r="ACP178" i="2" s="1"/>
  <c r="ADI178" i="2" s="1"/>
  <c r="ACF185" i="2"/>
  <c r="ADJ185" i="2" s="1"/>
  <c r="ACF193" i="2"/>
  <c r="ADJ193" i="2" s="1"/>
  <c r="ACD207" i="2"/>
  <c r="ADH207" i="2" s="1"/>
  <c r="ACD217" i="2"/>
  <c r="ACG217" i="2" s="1"/>
  <c r="ADL217" i="2" s="1"/>
  <c r="ACE217" i="2"/>
  <c r="ACD222" i="2"/>
  <c r="ACF230" i="2"/>
  <c r="ADJ230" i="2" s="1"/>
  <c r="ACE235" i="2"/>
  <c r="ACP235" i="2" s="1"/>
  <c r="ADI235" i="2" s="1"/>
  <c r="ACF235" i="2"/>
  <c r="ADJ235" i="2" s="1"/>
  <c r="ADJ237" i="2"/>
  <c r="ACE239" i="2"/>
  <c r="ACP239" i="2" s="1"/>
  <c r="ADI239" i="2" s="1"/>
  <c r="ACE247" i="2"/>
  <c r="ACP247" i="2" s="1"/>
  <c r="ADI247" i="2" s="1"/>
  <c r="ACF247" i="2"/>
  <c r="ADJ247" i="2" s="1"/>
  <c r="ACF248" i="2"/>
  <c r="ADJ248" i="2" s="1"/>
  <c r="ACD250" i="2"/>
  <c r="ADH250" i="2" s="1"/>
  <c r="ACE278" i="2"/>
  <c r="ACP278" i="2" s="1"/>
  <c r="ADI278" i="2" s="1"/>
  <c r="ACE289" i="2"/>
  <c r="ACE177" i="2"/>
  <c r="ACP177" i="2" s="1"/>
  <c r="ADI177" i="2" s="1"/>
  <c r="ACE180" i="2"/>
  <c r="ACP180" i="2" s="1"/>
  <c r="ADI180" i="2" s="1"/>
  <c r="ACF181" i="2"/>
  <c r="ADJ181" i="2" s="1"/>
  <c r="ACF194" i="2"/>
  <c r="ADJ194" i="2" s="1"/>
  <c r="ACE198" i="2"/>
  <c r="ACP198" i="2" s="1"/>
  <c r="ADI198" i="2" s="1"/>
  <c r="ACF198" i="2"/>
  <c r="ADJ198" i="2" s="1"/>
  <c r="ACE202" i="2"/>
  <c r="ACP202" i="2" s="1"/>
  <c r="ADI202" i="2" s="1"/>
  <c r="ACF202" i="2"/>
  <c r="ADJ202" i="2" s="1"/>
  <c r="ACF208" i="2"/>
  <c r="ADJ208" i="2" s="1"/>
  <c r="ACE210" i="2"/>
  <c r="ACP210" i="2" s="1"/>
  <c r="ADI210" i="2" s="1"/>
  <c r="ACF210" i="2"/>
  <c r="ADJ210" i="2" s="1"/>
  <c r="ACD211" i="2"/>
  <c r="ACF213" i="2"/>
  <c r="ADJ213" i="2" s="1"/>
  <c r="ACF215" i="2"/>
  <c r="ADJ215" i="2" s="1"/>
  <c r="ACD224" i="2"/>
  <c r="ACE227" i="2"/>
  <c r="ACP227" i="2" s="1"/>
  <c r="ADI227" i="2" s="1"/>
  <c r="ACF227" i="2"/>
  <c r="ADJ227" i="2" s="1"/>
  <c r="ACF228" i="2"/>
  <c r="ADJ228" i="2" s="1"/>
  <c r="ACD234" i="2"/>
  <c r="ACG234" i="2" s="1"/>
  <c r="ADL234" i="2" s="1"/>
  <c r="ACF243" i="2"/>
  <c r="ADJ243" i="2" s="1"/>
  <c r="ACD244" i="2"/>
  <c r="ACF244" i="2"/>
  <c r="ADJ244" i="2" s="1"/>
  <c r="ACE246" i="2"/>
  <c r="ACP246" i="2" s="1"/>
  <c r="ADI246" i="2" s="1"/>
  <c r="ACF246" i="2"/>
  <c r="ADJ246" i="2" s="1"/>
  <c r="ACE268" i="2"/>
  <c r="ACP268" i="2" s="1"/>
  <c r="ADI268" i="2" s="1"/>
  <c r="ACF280" i="2"/>
  <c r="ADJ280" i="2" s="1"/>
  <c r="ACE282" i="2"/>
  <c r="ACP282" i="2" s="1"/>
  <c r="ADI282" i="2" s="1"/>
  <c r="ACD285" i="2"/>
  <c r="ACE281" i="2"/>
  <c r="ACE287" i="2"/>
  <c r="ACP287" i="2" s="1"/>
  <c r="ADI287" i="2" s="1"/>
  <c r="ACE295" i="2"/>
  <c r="ACP295" i="2" s="1"/>
  <c r="ADI295" i="2" s="1"/>
  <c r="ACD301" i="2"/>
  <c r="ACG301" i="2" s="1"/>
  <c r="ADL301" i="2" s="1"/>
  <c r="ACE221" i="2"/>
  <c r="ACP221" i="2" s="1"/>
  <c r="ADI221" i="2" s="1"/>
  <c r="ACE228" i="2"/>
  <c r="ACE231" i="2"/>
  <c r="ACP231" i="2" s="1"/>
  <c r="ADI231" i="2" s="1"/>
  <c r="ACD233" i="2"/>
  <c r="ACE236" i="2"/>
  <c r="ACP236" i="2" s="1"/>
  <c r="ADI236" i="2" s="1"/>
  <c r="ACE243" i="2"/>
  <c r="ACP243" i="2" s="1"/>
  <c r="ADI243" i="2" s="1"/>
  <c r="ACD245" i="2"/>
  <c r="ACE248" i="2"/>
  <c r="ACF252" i="2"/>
  <c r="ADJ252" i="2" s="1"/>
  <c r="ACE257" i="2"/>
  <c r="ACP257" i="2" s="1"/>
  <c r="ADI257" i="2" s="1"/>
  <c r="ACF270" i="2"/>
  <c r="ADJ270" i="2" s="1"/>
  <c r="ACF278" i="2"/>
  <c r="ADJ278" i="2" s="1"/>
  <c r="ACE280" i="2"/>
  <c r="ACF282" i="2"/>
  <c r="ADJ282" i="2" s="1"/>
  <c r="ACE284" i="2"/>
  <c r="ACP284" i="2" s="1"/>
  <c r="ADI284" i="2" s="1"/>
  <c r="ACD293" i="2"/>
  <c r="ACF239" i="2"/>
  <c r="ADJ239" i="2" s="1"/>
  <c r="ACF240" i="2"/>
  <c r="ADJ240" i="2" s="1"/>
  <c r="ACD246" i="2"/>
  <c r="ADH246" i="2" s="1"/>
  <c r="ACD251" i="2"/>
  <c r="ADJ251" i="2"/>
  <c r="ACD269" i="2"/>
  <c r="ACF271" i="2"/>
  <c r="ADJ271" i="2" s="1"/>
  <c r="ACD272" i="2"/>
  <c r="ACE273" i="2"/>
  <c r="ACF274" i="2"/>
  <c r="ADJ274" i="2" s="1"/>
  <c r="ACD275" i="2"/>
  <c r="ACF275" i="2"/>
  <c r="ADJ275" i="2" s="1"/>
  <c r="ACF276" i="2"/>
  <c r="ADJ276" i="2" s="1"/>
  <c r="ACD277" i="2"/>
  <c r="ACE277" i="2"/>
  <c r="ACP277" i="2" s="1"/>
  <c r="ADI277" i="2" s="1"/>
  <c r="ACE279" i="2"/>
  <c r="ACF281" i="2"/>
  <c r="ADJ281" i="2" s="1"/>
  <c r="ACE283" i="2"/>
  <c r="ACF285" i="2"/>
  <c r="ADJ285" i="2" s="1"/>
  <c r="ACE286" i="2"/>
  <c r="ACD289" i="2"/>
  <c r="ACF293" i="2"/>
  <c r="ADJ293" i="2" s="1"/>
  <c r="ACE296" i="2"/>
  <c r="ACP296" i="2" s="1"/>
  <c r="ADI296" i="2" s="1"/>
  <c r="ACF297" i="2"/>
  <c r="ADJ297" i="2" s="1"/>
  <c r="AAT329" i="2"/>
  <c r="ACD306" i="2"/>
  <c r="ACE307" i="2"/>
  <c r="ACP307" i="2" s="1"/>
  <c r="ADI307" i="2" s="1"/>
  <c r="ACD314" i="2"/>
  <c r="AAT319" i="2"/>
  <c r="AAT331" i="2"/>
  <c r="AAT333" i="2"/>
  <c r="ACE270" i="2"/>
  <c r="ACP270" i="2" s="1"/>
  <c r="ADI270" i="2" s="1"/>
  <c r="ACF273" i="2"/>
  <c r="ADJ273" i="2" s="1"/>
  <c r="ACD274" i="2"/>
  <c r="ACG274" i="2" s="1"/>
  <c r="ACF277" i="2"/>
  <c r="ADJ277" i="2" s="1"/>
  <c r="ACE292" i="2"/>
  <c r="ACE297" i="2"/>
  <c r="ACP297" i="2" s="1"/>
  <c r="ADI297" i="2" s="1"/>
  <c r="ACF299" i="2"/>
  <c r="ADJ299" i="2" s="1"/>
  <c r="ACD300" i="2"/>
  <c r="ACF300" i="2"/>
  <c r="ADJ300" i="2" s="1"/>
  <c r="ACE302" i="2"/>
  <c r="ACP302" i="2" s="1"/>
  <c r="ADI302" i="2" s="1"/>
  <c r="ACF303" i="2"/>
  <c r="ADJ303" i="2" s="1"/>
  <c r="ACD305" i="2"/>
  <c r="ADH305" i="2" s="1"/>
  <c r="ACF305" i="2"/>
  <c r="ADJ305" i="2" s="1"/>
  <c r="ACF306" i="2"/>
  <c r="ADJ306" i="2" s="1"/>
  <c r="ACF309" i="2"/>
  <c r="ADJ309" i="2" s="1"/>
  <c r="ACF313" i="2"/>
  <c r="ADJ313" i="2" s="1"/>
  <c r="AAT317" i="2"/>
  <c r="AAU331" i="2"/>
  <c r="AAU335" i="2"/>
  <c r="ACD297" i="2"/>
  <c r="ADH297" i="2" s="1"/>
  <c r="ADJ301" i="2"/>
  <c r="ACF304" i="2"/>
  <c r="ADJ304" i="2" s="1"/>
  <c r="ACD307" i="2"/>
  <c r="ADH307" i="2" s="1"/>
  <c r="ACF308" i="2"/>
  <c r="ADJ308" i="2" s="1"/>
  <c r="ACD311" i="2"/>
  <c r="ACF312" i="2"/>
  <c r="ADJ312" i="2" s="1"/>
  <c r="ACD315" i="2"/>
  <c r="ADH315" i="2" s="1"/>
  <c r="AAU319" i="2"/>
  <c r="AAV326" i="2"/>
  <c r="ACD303" i="2"/>
  <c r="ACF307" i="2"/>
  <c r="ADJ307" i="2" s="1"/>
  <c r="ACF311" i="2"/>
  <c r="ADJ311" i="2" s="1"/>
  <c r="ACF315" i="2"/>
  <c r="ADJ315" i="2" s="1"/>
  <c r="AAU317" i="2"/>
  <c r="AAU318" i="2"/>
  <c r="AAV322" i="2"/>
  <c r="AAV323" i="2"/>
  <c r="AAV325" i="2"/>
  <c r="ACD309" i="2"/>
  <c r="ACF310" i="2"/>
  <c r="ADJ310" i="2" s="1"/>
  <c r="ACE311" i="2"/>
  <c r="ACD312" i="2"/>
  <c r="ADH312" i="2" s="1"/>
  <c r="ACD313" i="2"/>
  <c r="ACF314" i="2"/>
  <c r="ADJ314" i="2" s="1"/>
  <c r="ACE315" i="2"/>
  <c r="AAV317" i="2"/>
  <c r="AAT320" i="2"/>
  <c r="AAU322" i="2"/>
  <c r="AAT323" i="2"/>
  <c r="AAU329" i="2"/>
  <c r="AAV335" i="2"/>
  <c r="ACJ25" i="2"/>
  <c r="ACQ25" i="2" s="1"/>
  <c r="ACR25" i="2" s="1"/>
  <c r="ACS25" i="2" s="1"/>
  <c r="ADH160" i="2"/>
  <c r="ACQ45" i="2"/>
  <c r="ACR45" i="2" s="1"/>
  <c r="ACS45" i="2" s="1"/>
  <c r="ACJ21" i="2"/>
  <c r="ACQ21" i="2" s="1"/>
  <c r="ACR21" i="2" s="1"/>
  <c r="ACS21" i="2" s="1"/>
  <c r="ABT7" i="2"/>
  <c r="ABF8" i="2"/>
  <c r="ABX49" i="2"/>
  <c r="PP49" i="2"/>
  <c r="ABX59" i="2"/>
  <c r="PM59" i="2"/>
  <c r="ABW63" i="2"/>
  <c r="CP63" i="2"/>
  <c r="ABY69" i="2"/>
  <c r="ZM69" i="2"/>
  <c r="ACD89" i="2"/>
  <c r="ACP90" i="2"/>
  <c r="ADI90" i="2" s="1"/>
  <c r="ACD96" i="2"/>
  <c r="ADH96" i="2" s="1"/>
  <c r="ACP97" i="2"/>
  <c r="ADI97" i="2" s="1"/>
  <c r="ACD100" i="2"/>
  <c r="ACG122" i="2"/>
  <c r="ACD133" i="2"/>
  <c r="ACG133" i="2" s="1"/>
  <c r="ACD144" i="2"/>
  <c r="ACG144" i="2" s="1"/>
  <c r="ACD152" i="2"/>
  <c r="ACG152" i="2" s="1"/>
  <c r="ADH311" i="2"/>
  <c r="AAB5" i="2"/>
  <c r="BA8" i="2"/>
  <c r="ABO12" i="2"/>
  <c r="JN12" i="2"/>
  <c r="ABK13" i="2"/>
  <c r="ABK15" i="2"/>
  <c r="ABM15" i="2" s="1"/>
  <c r="ACQ15" i="2" s="1"/>
  <c r="ACR15" i="2" s="1"/>
  <c r="ACS15" i="2" s="1"/>
  <c r="ABK17" i="2"/>
  <c r="ABM17" i="2" s="1"/>
  <c r="ACQ17" i="2" s="1"/>
  <c r="ACR17" i="2" s="1"/>
  <c r="ACS17" i="2" s="1"/>
  <c r="ACH19" i="2"/>
  <c r="ABW44" i="2"/>
  <c r="CP44" i="2"/>
  <c r="ABX44" i="2"/>
  <c r="ABY49" i="2"/>
  <c r="ZM49" i="2"/>
  <c r="ABX55" i="2"/>
  <c r="PM55" i="2"/>
  <c r="ABW59" i="2"/>
  <c r="CP59" i="2"/>
  <c r="ABY59" i="2"/>
  <c r="ABX61" i="2"/>
  <c r="PP61" i="2"/>
  <c r="ABY65" i="2"/>
  <c r="ZM65" i="2"/>
  <c r="ABX71" i="2"/>
  <c r="PM71" i="2"/>
  <c r="ACP85" i="2"/>
  <c r="ADI85" i="2" s="1"/>
  <c r="ACD90" i="2"/>
  <c r="ACP91" i="2"/>
  <c r="ADI91" i="2" s="1"/>
  <c r="ACD94" i="2"/>
  <c r="ACD97" i="2"/>
  <c r="ACG97" i="2" s="1"/>
  <c r="ADL97" i="2" s="1"/>
  <c r="ACP98" i="2"/>
  <c r="ADI98" i="2" s="1"/>
  <c r="ACD101" i="2"/>
  <c r="ACP102" i="2"/>
  <c r="ADI102" i="2" s="1"/>
  <c r="ACD105" i="2"/>
  <c r="ACP106" i="2"/>
  <c r="ADI106" i="2" s="1"/>
  <c r="ACE110" i="2"/>
  <c r="ACG110" i="2" s="1"/>
  <c r="ADL110" i="2" s="1"/>
  <c r="ACD113" i="2"/>
  <c r="ACD114" i="2"/>
  <c r="ADH114" i="2" s="1"/>
  <c r="ADH115" i="2"/>
  <c r="ACE118" i="2"/>
  <c r="ACP118" i="2" s="1"/>
  <c r="ADI118" i="2" s="1"/>
  <c r="ACE121" i="2"/>
  <c r="ACD126" i="2"/>
  <c r="ACD130" i="2"/>
  <c r="ACG130" i="2" s="1"/>
  <c r="ADL130" i="2" s="1"/>
  <c r="ADH167" i="2"/>
  <c r="ADH168" i="2"/>
  <c r="ACD125" i="2"/>
  <c r="ACG125" i="2" s="1"/>
  <c r="ADL125" i="2" s="1"/>
  <c r="ACD129" i="2"/>
  <c r="ACD136" i="2"/>
  <c r="ACG136" i="2" s="1"/>
  <c r="ADL136" i="2" s="1"/>
  <c r="ADH164" i="2"/>
  <c r="ABN12" i="2"/>
  <c r="ABP12" i="2" s="1"/>
  <c r="ACQ12" i="2" s="1"/>
  <c r="ACS12" i="2" s="1"/>
  <c r="ABY44" i="2"/>
  <c r="ABW46" i="2"/>
  <c r="ABX51" i="2"/>
  <c r="PM51" i="2"/>
  <c r="ABW55" i="2"/>
  <c r="CP55" i="2"/>
  <c r="ABY55" i="2"/>
  <c r="ABX57" i="2"/>
  <c r="PP57" i="2"/>
  <c r="ABW57" i="2"/>
  <c r="ABY61" i="2"/>
  <c r="ZM61" i="2"/>
  <c r="ABX67" i="2"/>
  <c r="PM67" i="2"/>
  <c r="ABW71" i="2"/>
  <c r="CP71" i="2"/>
  <c r="ABY71" i="2"/>
  <c r="ABX73" i="2"/>
  <c r="PP73" i="2"/>
  <c r="ABW73" i="2"/>
  <c r="ABD76" i="2"/>
  <c r="ACQ76" i="2" s="1"/>
  <c r="ACR76" i="2" s="1"/>
  <c r="ACS76" i="2" s="1"/>
  <c r="ACP76" i="2" s="1"/>
  <c r="AAE83" i="2"/>
  <c r="ACD85" i="2"/>
  <c r="ACG85" i="2" s="1"/>
  <c r="ADL85" i="2" s="1"/>
  <c r="ACF86" i="2"/>
  <c r="ADJ86" i="2" s="1"/>
  <c r="ADH86" i="2"/>
  <c r="ACP86" i="2"/>
  <c r="ADI86" i="2" s="1"/>
  <c r="ACD88" i="2"/>
  <c r="ACD91" i="2"/>
  <c r="ACF92" i="2"/>
  <c r="ADJ92" i="2" s="1"/>
  <c r="ADH92" i="2"/>
  <c r="ACF95" i="2"/>
  <c r="ADJ95" i="2" s="1"/>
  <c r="ADH95" i="2"/>
  <c r="ACD98" i="2"/>
  <c r="ACG98" i="2" s="1"/>
  <c r="ADL98" i="2" s="1"/>
  <c r="ACF99" i="2"/>
  <c r="ADJ99" i="2" s="1"/>
  <c r="ADH99" i="2"/>
  <c r="ACP99" i="2"/>
  <c r="ADI99" i="2" s="1"/>
  <c r="ACD102" i="2"/>
  <c r="ACG102" i="2" s="1"/>
  <c r="ADL102" i="2" s="1"/>
  <c r="ACF103" i="2"/>
  <c r="ADJ103" i="2" s="1"/>
  <c r="ADH103" i="2"/>
  <c r="ACD123" i="2"/>
  <c r="ACD127" i="2"/>
  <c r="ACD131" i="2"/>
  <c r="ADH137" i="2"/>
  <c r="ADH153" i="2"/>
  <c r="ABU6" i="2"/>
  <c r="ABV6" i="2" s="1"/>
  <c r="ACQ6" i="2" s="1"/>
  <c r="ACR6" i="2" s="1"/>
  <c r="ACS6" i="2" s="1"/>
  <c r="ABW47" i="2"/>
  <c r="CP47" i="2"/>
  <c r="ABY53" i="2"/>
  <c r="ZM53" i="2"/>
  <c r="ABX65" i="2"/>
  <c r="ABZ65" i="2" s="1"/>
  <c r="ACQ65" i="2" s="1"/>
  <c r="ACR65" i="2" s="1"/>
  <c r="ACS65" i="2" s="1"/>
  <c r="PP65" i="2"/>
  <c r="ACD87" i="2"/>
  <c r="ADH87" i="2" s="1"/>
  <c r="ACD93" i="2"/>
  <c r="ACP94" i="2"/>
  <c r="ADI94" i="2" s="1"/>
  <c r="ACP101" i="2"/>
  <c r="ADI101" i="2" s="1"/>
  <c r="ACD104" i="2"/>
  <c r="ADH104" i="2" s="1"/>
  <c r="AAA5" i="2"/>
  <c r="ABU7" i="2"/>
  <c r="LG7" i="2"/>
  <c r="ABI9" i="2"/>
  <c r="IP9" i="2"/>
  <c r="ABH9" i="2"/>
  <c r="AAO10" i="2"/>
  <c r="AAP10" i="2" s="1"/>
  <c r="ACR10" i="2" s="1"/>
  <c r="ACS10" i="2" s="1"/>
  <c r="ABY46" i="2"/>
  <c r="ZM46" i="2"/>
  <c r="ABX47" i="2"/>
  <c r="PM47" i="2"/>
  <c r="ABW51" i="2"/>
  <c r="ABZ51" i="2" s="1"/>
  <c r="ACQ51" i="2" s="1"/>
  <c r="ACR51" i="2" s="1"/>
  <c r="ACS51" i="2" s="1"/>
  <c r="CP51" i="2"/>
  <c r="ABX53" i="2"/>
  <c r="PP53" i="2"/>
  <c r="ABW53" i="2"/>
  <c r="ABY57" i="2"/>
  <c r="ZM57" i="2"/>
  <c r="ABX63" i="2"/>
  <c r="PM63" i="2"/>
  <c r="ABW67" i="2"/>
  <c r="CP67" i="2"/>
  <c r="ABX69" i="2"/>
  <c r="PP69" i="2"/>
  <c r="ABW69" i="2"/>
  <c r="ABY73" i="2"/>
  <c r="ZM73" i="2"/>
  <c r="AAD83" i="2"/>
  <c r="AAE84" i="2"/>
  <c r="AAG84" i="2" s="1"/>
  <c r="ACQ84" i="2" s="1"/>
  <c r="ACR84" i="2" s="1"/>
  <c r="ACS84" i="2" s="1"/>
  <c r="ACF87" i="2"/>
  <c r="ADJ87" i="2" s="1"/>
  <c r="ACP87" i="2"/>
  <c r="ADI87" i="2" s="1"/>
  <c r="ACF89" i="2"/>
  <c r="ADJ89" i="2" s="1"/>
  <c r="ADH89" i="2"/>
  <c r="ACP89" i="2"/>
  <c r="ADI89" i="2" s="1"/>
  <c r="ACG92" i="2"/>
  <c r="ADL92" i="2" s="1"/>
  <c r="ACF93" i="2"/>
  <c r="ADJ93" i="2" s="1"/>
  <c r="ADH93" i="2"/>
  <c r="ACP93" i="2"/>
  <c r="ADI93" i="2" s="1"/>
  <c r="ACF96" i="2"/>
  <c r="ADJ96" i="2" s="1"/>
  <c r="ACP96" i="2"/>
  <c r="ADI96" i="2" s="1"/>
  <c r="ACF100" i="2"/>
  <c r="ADJ100" i="2" s="1"/>
  <c r="ADH100" i="2"/>
  <c r="ACP100" i="2"/>
  <c r="ADI100" i="2" s="1"/>
  <c r="ACF104" i="2"/>
  <c r="ADJ104" i="2" s="1"/>
  <c r="ACP104" i="2"/>
  <c r="ADI104" i="2" s="1"/>
  <c r="ACD106" i="2"/>
  <c r="ACG106" i="2" s="1"/>
  <c r="ADL106" i="2" s="1"/>
  <c r="ACD107" i="2"/>
  <c r="ACD109" i="2"/>
  <c r="ADH109" i="2" s="1"/>
  <c r="ACD111" i="2"/>
  <c r="ADH111" i="2" s="1"/>
  <c r="ACP111" i="2"/>
  <c r="ADI111" i="2" s="1"/>
  <c r="ACE114" i="2"/>
  <c r="ACE115" i="2"/>
  <c r="ACP115" i="2" s="1"/>
  <c r="ADI115" i="2" s="1"/>
  <c r="ACD117" i="2"/>
  <c r="ACG117" i="2" s="1"/>
  <c r="ADL117" i="2" s="1"/>
  <c r="ACD119" i="2"/>
  <c r="ADH119" i="2"/>
  <c r="ACP119" i="2"/>
  <c r="ADI119" i="2" s="1"/>
  <c r="ACG120" i="2"/>
  <c r="ADL120" i="2" s="1"/>
  <c r="ACG128" i="2"/>
  <c r="ADL128" i="2" s="1"/>
  <c r="ACG132" i="2"/>
  <c r="ABW58" i="2"/>
  <c r="ABY60" i="2"/>
  <c r="ABW62" i="2"/>
  <c r="ABY64" i="2"/>
  <c r="ABW66" i="2"/>
  <c r="ABY68" i="2"/>
  <c r="ABZ68" i="2" s="1"/>
  <c r="ACQ68" i="2" s="1"/>
  <c r="ACR68" i="2" s="1"/>
  <c r="ACS68" i="2" s="1"/>
  <c r="ABW70" i="2"/>
  <c r="ABZ70" i="2" s="1"/>
  <c r="ACQ70" i="2" s="1"/>
  <c r="ACR70" i="2" s="1"/>
  <c r="ACS70" i="2" s="1"/>
  <c r="ABY72" i="2"/>
  <c r="ABZ72" i="2" s="1"/>
  <c r="ACQ72" i="2" s="1"/>
  <c r="ACR72" i="2" s="1"/>
  <c r="ACS72" i="2" s="1"/>
  <c r="ABB75" i="2"/>
  <c r="ABB77" i="2"/>
  <c r="ABB79" i="2"/>
  <c r="ABD79" i="2" s="1"/>
  <c r="ACQ79" i="2" s="1"/>
  <c r="ACR79" i="2" s="1"/>
  <c r="ACS79" i="2" s="1"/>
  <c r="ACP79" i="2" s="1"/>
  <c r="ACA80" i="2"/>
  <c r="ACC80" i="2" s="1"/>
  <c r="ACQ80" i="2" s="1"/>
  <c r="ACR80" i="2" s="1"/>
  <c r="ACS80" i="2" s="1"/>
  <c r="ACA81" i="2"/>
  <c r="ACA82" i="2"/>
  <c r="ACC82" i="2" s="1"/>
  <c r="ACQ82" i="2" s="1"/>
  <c r="ACR82" i="2" s="1"/>
  <c r="ACS82" i="2" s="1"/>
  <c r="ADH110" i="2"/>
  <c r="ACP114" i="2"/>
  <c r="ADI114" i="2" s="1"/>
  <c r="ADH118" i="2"/>
  <c r="ADL122" i="2"/>
  <c r="ADL133" i="2"/>
  <c r="ACE137" i="2"/>
  <c r="ACP137" i="2" s="1"/>
  <c r="ADI137" i="2" s="1"/>
  <c r="ACE141" i="2"/>
  <c r="ACG141" i="2" s="1"/>
  <c r="ADL141" i="2" s="1"/>
  <c r="ADH142" i="2"/>
  <c r="ACE145" i="2"/>
  <c r="ADH146" i="2"/>
  <c r="ACE149" i="2"/>
  <c r="ADH150" i="2"/>
  <c r="ACE153" i="2"/>
  <c r="ACP153" i="2" s="1"/>
  <c r="ADI153" i="2" s="1"/>
  <c r="ADH154" i="2"/>
  <c r="ACE157" i="2"/>
  <c r="ACG157" i="2" s="1"/>
  <c r="ADL157" i="2" s="1"/>
  <c r="ADH159" i="2"/>
  <c r="ACG159" i="2"/>
  <c r="ADH163" i="2"/>
  <c r="ADH169" i="2"/>
  <c r="ABY48" i="2"/>
  <c r="ABW50" i="2"/>
  <c r="ABY52" i="2"/>
  <c r="ABW54" i="2"/>
  <c r="ABZ54" i="2" s="1"/>
  <c r="ACQ54" i="2" s="1"/>
  <c r="ACR54" i="2" s="1"/>
  <c r="ACS54" i="2" s="1"/>
  <c r="ABY56" i="2"/>
  <c r="CP48" i="2"/>
  <c r="ZM50" i="2"/>
  <c r="CP52" i="2"/>
  <c r="ZM54" i="2"/>
  <c r="CP56" i="2"/>
  <c r="ZM58" i="2"/>
  <c r="CP60" i="2"/>
  <c r="ZM62" i="2"/>
  <c r="CP64" i="2"/>
  <c r="ZM66" i="2"/>
  <c r="CP68" i="2"/>
  <c r="ZM70" i="2"/>
  <c r="CP72" i="2"/>
  <c r="ACP109" i="2"/>
  <c r="ADI109" i="2" s="1"/>
  <c r="ADH113" i="2"/>
  <c r="ACP113" i="2"/>
  <c r="ADI113" i="2" s="1"/>
  <c r="ACP117" i="2"/>
  <c r="ADI117" i="2" s="1"/>
  <c r="ADH122" i="2"/>
  <c r="ACP122" i="2"/>
  <c r="ADI122" i="2" s="1"/>
  <c r="ADH123" i="2"/>
  <c r="ACP123" i="2"/>
  <c r="ADI123" i="2" s="1"/>
  <c r="ACP125" i="2"/>
  <c r="ADI125" i="2" s="1"/>
  <c r="ADH126" i="2"/>
  <c r="ACP126" i="2"/>
  <c r="ADI126" i="2" s="1"/>
  <c r="ADH128" i="2"/>
  <c r="ACP128" i="2"/>
  <c r="ADI128" i="2" s="1"/>
  <c r="ADH129" i="2"/>
  <c r="ACP129" i="2"/>
  <c r="ADI129" i="2" s="1"/>
  <c r="ADH131" i="2"/>
  <c r="ACP131" i="2"/>
  <c r="ADI131" i="2" s="1"/>
  <c r="ADH132" i="2"/>
  <c r="ACP132" i="2"/>
  <c r="ADI132" i="2" s="1"/>
  <c r="ACE134" i="2"/>
  <c r="ACG134" i="2" s="1"/>
  <c r="ADL134" i="2" s="1"/>
  <c r="ADH135" i="2"/>
  <c r="ACE138" i="2"/>
  <c r="ACP138" i="2" s="1"/>
  <c r="ADI138" i="2" s="1"/>
  <c r="ACE142" i="2"/>
  <c r="ACP142" i="2" s="1"/>
  <c r="ADI142" i="2" s="1"/>
  <c r="ADH143" i="2"/>
  <c r="ADL144" i="2"/>
  <c r="ACE146" i="2"/>
  <c r="ACG146" i="2" s="1"/>
  <c r="ADL146" i="2" s="1"/>
  <c r="ACE150" i="2"/>
  <c r="ACG150" i="2" s="1"/>
  <c r="ADL150" i="2" s="1"/>
  <c r="ADH151" i="2"/>
  <c r="ADL152" i="2"/>
  <c r="ACE154" i="2"/>
  <c r="ACD158" i="2"/>
  <c r="ACD162" i="2"/>
  <c r="ACE164" i="2"/>
  <c r="ACP164" i="2" s="1"/>
  <c r="ADI164" i="2" s="1"/>
  <c r="ACD165" i="2"/>
  <c r="ACF166" i="2"/>
  <c r="ADJ166" i="2" s="1"/>
  <c r="ACE167" i="2"/>
  <c r="ACP167" i="2" s="1"/>
  <c r="ADI167" i="2" s="1"/>
  <c r="ACF169" i="2"/>
  <c r="ADJ169" i="2" s="1"/>
  <c r="ACF171" i="2"/>
  <c r="ADJ171" i="2" s="1"/>
  <c r="ACE175" i="2"/>
  <c r="ACP175" i="2" s="1"/>
  <c r="ADI175" i="2" s="1"/>
  <c r="ACE176" i="2"/>
  <c r="ACP176" i="2" s="1"/>
  <c r="ADI176" i="2" s="1"/>
  <c r="ACF179" i="2"/>
  <c r="ADJ179" i="2" s="1"/>
  <c r="ACE183" i="2"/>
  <c r="ACP183" i="2" s="1"/>
  <c r="ADI183" i="2" s="1"/>
  <c r="ACE184" i="2"/>
  <c r="ACP184" i="2" s="1"/>
  <c r="ADI184" i="2" s="1"/>
  <c r="ACE185" i="2"/>
  <c r="ACP185" i="2" s="1"/>
  <c r="ADI185" i="2" s="1"/>
  <c r="ACE186" i="2"/>
  <c r="ACP186" i="2" s="1"/>
  <c r="ADI186" i="2" s="1"/>
  <c r="ACF189" i="2"/>
  <c r="ADJ189" i="2" s="1"/>
  <c r="ACE193" i="2"/>
  <c r="ACP193" i="2" s="1"/>
  <c r="ADI193" i="2" s="1"/>
  <c r="ACP105" i="2"/>
  <c r="ADI105" i="2" s="1"/>
  <c r="ADH108" i="2"/>
  <c r="ACP108" i="2"/>
  <c r="ADI108" i="2" s="1"/>
  <c r="ACF111" i="2"/>
  <c r="ADJ111" i="2" s="1"/>
  <c r="ADH112" i="2"/>
  <c r="ACF115" i="2"/>
  <c r="ADJ115" i="2" s="1"/>
  <c r="ADH116" i="2"/>
  <c r="ACF119" i="2"/>
  <c r="ADJ119" i="2" s="1"/>
  <c r="ADH120" i="2"/>
  <c r="ACP120" i="2"/>
  <c r="ADI120" i="2" s="1"/>
  <c r="ADH136" i="2"/>
  <c r="ADH140" i="2"/>
  <c r="ADH144" i="2"/>
  <c r="ADH148" i="2"/>
  <c r="ADH152" i="2"/>
  <c r="ADH156" i="2"/>
  <c r="ACF158" i="2"/>
  <c r="ADJ158" i="2" s="1"/>
  <c r="ACE160" i="2"/>
  <c r="ACP160" i="2" s="1"/>
  <c r="ADI160" i="2" s="1"/>
  <c r="ACD161" i="2"/>
  <c r="ACF162" i="2"/>
  <c r="ADJ162" i="2" s="1"/>
  <c r="ACF165" i="2"/>
  <c r="ADJ165" i="2" s="1"/>
  <c r="ACE173" i="2"/>
  <c r="ACP173" i="2" s="1"/>
  <c r="ADI173" i="2" s="1"/>
  <c r="ACE174" i="2"/>
  <c r="ACP174" i="2" s="1"/>
  <c r="ADI174" i="2" s="1"/>
  <c r="ACF177" i="2"/>
  <c r="ADJ177" i="2" s="1"/>
  <c r="ACE181" i="2"/>
  <c r="ACP181" i="2" s="1"/>
  <c r="ADI181" i="2" s="1"/>
  <c r="ACE182" i="2"/>
  <c r="ACP182" i="2" s="1"/>
  <c r="ADI182" i="2" s="1"/>
  <c r="ACF187" i="2"/>
  <c r="ADJ187" i="2" s="1"/>
  <c r="ACE191" i="2"/>
  <c r="ACP191" i="2" s="1"/>
  <c r="ADI191" i="2" s="1"/>
  <c r="ACE192" i="2"/>
  <c r="ACP192" i="2" s="1"/>
  <c r="ADI192" i="2" s="1"/>
  <c r="ACD170" i="2"/>
  <c r="ACD172" i="2"/>
  <c r="ACD174" i="2"/>
  <c r="ACD176" i="2"/>
  <c r="ACD178" i="2"/>
  <c r="ACD180" i="2"/>
  <c r="ACD182" i="2"/>
  <c r="ACD184" i="2"/>
  <c r="ACD186" i="2"/>
  <c r="ACD188" i="2"/>
  <c r="ACD190" i="2"/>
  <c r="ACD192" i="2"/>
  <c r="ACD194" i="2"/>
  <c r="ACE194" i="2"/>
  <c r="ACP194" i="2" s="1"/>
  <c r="ADI194" i="2" s="1"/>
  <c r="ACD196" i="2"/>
  <c r="ACD197" i="2"/>
  <c r="ACD198" i="2"/>
  <c r="ACD199" i="2"/>
  <c r="ACD200" i="2"/>
  <c r="ACD201" i="2"/>
  <c r="ACD202" i="2"/>
  <c r="ACD203" i="2"/>
  <c r="ACD204" i="2"/>
  <c r="ACD205" i="2"/>
  <c r="ACG205" i="2" s="1"/>
  <c r="ADL205" i="2" s="1"/>
  <c r="ADH238" i="2"/>
  <c r="ACP238" i="2"/>
  <c r="ADI238" i="2" s="1"/>
  <c r="ADH249" i="2"/>
  <c r="ACP134" i="2"/>
  <c r="ADI134" i="2" s="1"/>
  <c r="ACP135" i="2"/>
  <c r="ADI135" i="2" s="1"/>
  <c r="ACP136" i="2"/>
  <c r="ADI136" i="2" s="1"/>
  <c r="ACP139" i="2"/>
  <c r="ADI139" i="2" s="1"/>
  <c r="ACP141" i="2"/>
  <c r="ADI141" i="2" s="1"/>
  <c r="ACP143" i="2"/>
  <c r="ADI143" i="2" s="1"/>
  <c r="ACP144" i="2"/>
  <c r="ADI144" i="2" s="1"/>
  <c r="ACP146" i="2"/>
  <c r="ADI146" i="2" s="1"/>
  <c r="ACP149" i="2"/>
  <c r="ADI149" i="2" s="1"/>
  <c r="ACP151" i="2"/>
  <c r="ADI151" i="2" s="1"/>
  <c r="ACP152" i="2"/>
  <c r="ADI152" i="2" s="1"/>
  <c r="ACP154" i="2"/>
  <c r="ADI154" i="2" s="1"/>
  <c r="ACF195" i="2"/>
  <c r="ADJ195" i="2" s="1"/>
  <c r="ACE207" i="2"/>
  <c r="ACD209" i="2"/>
  <c r="ACD210" i="2"/>
  <c r="ACD218" i="2"/>
  <c r="ACG218" i="2" s="1"/>
  <c r="ADL218" i="2" s="1"/>
  <c r="ACD230" i="2"/>
  <c r="ACP230" i="2"/>
  <c r="ADI230" i="2" s="1"/>
  <c r="ADJ238" i="2"/>
  <c r="ACE161" i="2"/>
  <c r="ACP161" i="2" s="1"/>
  <c r="ADI161" i="2" s="1"/>
  <c r="ACE165" i="2"/>
  <c r="ACP165" i="2" s="1"/>
  <c r="ADI165" i="2" s="1"/>
  <c r="ACE169" i="2"/>
  <c r="ACP169" i="2" s="1"/>
  <c r="ADI169" i="2" s="1"/>
  <c r="ACD171" i="2"/>
  <c r="ACD173" i="2"/>
  <c r="ACD175" i="2"/>
  <c r="ACD177" i="2"/>
  <c r="ACD179" i="2"/>
  <c r="ACD181" i="2"/>
  <c r="ACD183" i="2"/>
  <c r="ACD185" i="2"/>
  <c r="ACD187" i="2"/>
  <c r="ACD189" i="2"/>
  <c r="ACD191" i="2"/>
  <c r="ACD193" i="2"/>
  <c r="ACD195" i="2"/>
  <c r="ACE195" i="2"/>
  <c r="ACP195" i="2" s="1"/>
  <c r="ADI195" i="2" s="1"/>
  <c r="ACE206" i="2"/>
  <c r="ACP206" i="2" s="1"/>
  <c r="ADI206" i="2" s="1"/>
  <c r="ACG214" i="2"/>
  <c r="ADL214" i="2" s="1"/>
  <c r="ACP217" i="2"/>
  <c r="ADI217" i="2" s="1"/>
  <c r="ACP218" i="2"/>
  <c r="ADI218" i="2" s="1"/>
  <c r="ACE219" i="2"/>
  <c r="ACP219" i="2" s="1"/>
  <c r="ADI219" i="2" s="1"/>
  <c r="ACE222" i="2"/>
  <c r="ACP222" i="2" s="1"/>
  <c r="ADI222" i="2" s="1"/>
  <c r="ADH252" i="2"/>
  <c r="ADH211" i="2"/>
  <c r="ACP211" i="2"/>
  <c r="ADI211" i="2" s="1"/>
  <c r="ACP212" i="2"/>
  <c r="ADI212" i="2" s="1"/>
  <c r="ADH213" i="2"/>
  <c r="ACP213" i="2"/>
  <c r="ADI213" i="2" s="1"/>
  <c r="ADH214" i="2"/>
  <c r="ACP214" i="2"/>
  <c r="ADI214" i="2" s="1"/>
  <c r="ACE225" i="2"/>
  <c r="ACP225" i="2" s="1"/>
  <c r="ADI225" i="2" s="1"/>
  <c r="ACD227" i="2"/>
  <c r="ACG227" i="2" s="1"/>
  <c r="ADL227" i="2" s="1"/>
  <c r="ACE232" i="2"/>
  <c r="ACP232" i="2" s="1"/>
  <c r="ADI232" i="2" s="1"/>
  <c r="ACD235" i="2"/>
  <c r="ACG235" i="2" s="1"/>
  <c r="ACE240" i="2"/>
  <c r="ACF241" i="2"/>
  <c r="ADJ241" i="2" s="1"/>
  <c r="ACE242" i="2"/>
  <c r="ADH242" i="2"/>
  <c r="ACE245" i="2"/>
  <c r="ACD247" i="2"/>
  <c r="ACE250" i="2"/>
  <c r="ACP250" i="2" s="1"/>
  <c r="ADI250" i="2" s="1"/>
  <c r="ADH251" i="2"/>
  <c r="ADH257" i="2"/>
  <c r="ACF207" i="2"/>
  <c r="ADJ207" i="2" s="1"/>
  <c r="ACP208" i="2"/>
  <c r="ADI208" i="2" s="1"/>
  <c r="ACD223" i="2"/>
  <c r="ACG223" i="2" s="1"/>
  <c r="ADL223" i="2" s="1"/>
  <c r="ACE224" i="2"/>
  <c r="ACP224" i="2" s="1"/>
  <c r="ADI224" i="2" s="1"/>
  <c r="ACD228" i="2"/>
  <c r="ACD229" i="2"/>
  <c r="ADH229" i="2" s="1"/>
  <c r="ACE229" i="2"/>
  <c r="ACP229" i="2" s="1"/>
  <c r="ADI229" i="2" s="1"/>
  <c r="ACD231" i="2"/>
  <c r="ACG231" i="2" s="1"/>
  <c r="ADL231" i="2" s="1"/>
  <c r="ACD236" i="2"/>
  <c r="ACD237" i="2"/>
  <c r="ACE237" i="2"/>
  <c r="ACP237" i="2" s="1"/>
  <c r="ADI237" i="2" s="1"/>
  <c r="ACD239" i="2"/>
  <c r="ACG239" i="2" s="1"/>
  <c r="ADL239" i="2" s="1"/>
  <c r="ACE244" i="2"/>
  <c r="ACD248" i="2"/>
  <c r="ACG248" i="2" s="1"/>
  <c r="ADL248" i="2" s="1"/>
  <c r="ADH261" i="2"/>
  <c r="ACP207" i="2"/>
  <c r="ADI207" i="2" s="1"/>
  <c r="ACD216" i="2"/>
  <c r="ADH216" i="2" s="1"/>
  <c r="ACE216" i="2"/>
  <c r="ACP216" i="2" s="1"/>
  <c r="ADI216" i="2" s="1"/>
  <c r="ADJ218" i="2"/>
  <c r="ACE220" i="2"/>
  <c r="ACG220" i="2" s="1"/>
  <c r="ADL220" i="2" s="1"/>
  <c r="ACF221" i="2"/>
  <c r="ADJ221" i="2" s="1"/>
  <c r="ADH222" i="2"/>
  <c r="ACF225" i="2"/>
  <c r="ADJ225" i="2" s="1"/>
  <c r="ADH226" i="2"/>
  <c r="ACP226" i="2"/>
  <c r="ADI226" i="2" s="1"/>
  <c r="ACD232" i="2"/>
  <c r="ACF233" i="2"/>
  <c r="ADJ233" i="2" s="1"/>
  <c r="ACP234" i="2"/>
  <c r="ADI234" i="2" s="1"/>
  <c r="ADL235" i="2"/>
  <c r="ACD240" i="2"/>
  <c r="ADH240" i="2" s="1"/>
  <c r="ACD241" i="2"/>
  <c r="ADH241" i="2" s="1"/>
  <c r="ACE241" i="2"/>
  <c r="ACP241" i="2" s="1"/>
  <c r="ADI241" i="2" s="1"/>
  <c r="ACD243" i="2"/>
  <c r="ACG243" i="2" s="1"/>
  <c r="ADL243" i="2" s="1"/>
  <c r="ACF245" i="2"/>
  <c r="ADJ245" i="2" s="1"/>
  <c r="ADH254" i="2"/>
  <c r="ADH225" i="2"/>
  <c r="ADH233" i="2"/>
  <c r="ADH245" i="2"/>
  <c r="ACF249" i="2"/>
  <c r="ADJ249" i="2" s="1"/>
  <c r="ACE253" i="2"/>
  <c r="ACP253" i="2" s="1"/>
  <c r="ADI253" i="2" s="1"/>
  <c r="ADH255" i="2"/>
  <c r="ACD256" i="2"/>
  <c r="ACD260" i="2"/>
  <c r="ACD264" i="2"/>
  <c r="ADH220" i="2"/>
  <c r="ADH224" i="2"/>
  <c r="ADH228" i="2"/>
  <c r="ACP233" i="2"/>
  <c r="ADI233" i="2" s="1"/>
  <c r="ADH244" i="2"/>
  <c r="ACP245" i="2"/>
  <c r="ADI245" i="2" s="1"/>
  <c r="ACE252" i="2"/>
  <c r="ACP252" i="2" s="1"/>
  <c r="ADI252" i="2" s="1"/>
  <c r="ACE254" i="2"/>
  <c r="ACP254" i="2" s="1"/>
  <c r="ADI254" i="2" s="1"/>
  <c r="ACE256" i="2"/>
  <c r="ACP256" i="2" s="1"/>
  <c r="ADI256" i="2" s="1"/>
  <c r="ACD259" i="2"/>
  <c r="ACD263" i="2"/>
  <c r="ADH215" i="2"/>
  <c r="ADH219" i="2"/>
  <c r="ACP220" i="2"/>
  <c r="ADI220" i="2" s="1"/>
  <c r="ACP228" i="2"/>
  <c r="ADI228" i="2" s="1"/>
  <c r="ACP240" i="2"/>
  <c r="ADI240" i="2" s="1"/>
  <c r="ACP244" i="2"/>
  <c r="ADI244" i="2" s="1"/>
  <c r="ACP248" i="2"/>
  <c r="ADI248" i="2" s="1"/>
  <c r="ACE249" i="2"/>
  <c r="ACP249" i="2" s="1"/>
  <c r="ADI249" i="2" s="1"/>
  <c r="ACE251" i="2"/>
  <c r="ACP251" i="2" s="1"/>
  <c r="ADI251" i="2" s="1"/>
  <c r="ACD253" i="2"/>
  <c r="ACE255" i="2"/>
  <c r="ACP255" i="2" s="1"/>
  <c r="ADI255" i="2" s="1"/>
  <c r="ACD258" i="2"/>
  <c r="ACD262" i="2"/>
  <c r="ACD266" i="2"/>
  <c r="ACD267" i="2"/>
  <c r="ADH267" i="2" s="1"/>
  <c r="ADH269" i="2"/>
  <c r="ACD271" i="2"/>
  <c r="ACE272" i="2"/>
  <c r="ACP272" i="2" s="1"/>
  <c r="ADI272" i="2" s="1"/>
  <c r="ACE275" i="2"/>
  <c r="ACP275" i="2" s="1"/>
  <c r="ADI275" i="2" s="1"/>
  <c r="ADH275" i="2"/>
  <c r="ACE259" i="2"/>
  <c r="ACP259" i="2" s="1"/>
  <c r="ADI259" i="2" s="1"/>
  <c r="ACE260" i="2"/>
  <c r="ACP260" i="2" s="1"/>
  <c r="ADI260" i="2" s="1"/>
  <c r="ACE261" i="2"/>
  <c r="ACP261" i="2" s="1"/>
  <c r="ADI261" i="2" s="1"/>
  <c r="ACE262" i="2"/>
  <c r="ACP262" i="2" s="1"/>
  <c r="ADI262" i="2" s="1"/>
  <c r="ACE263" i="2"/>
  <c r="ACP263" i="2" s="1"/>
  <c r="ADI263" i="2" s="1"/>
  <c r="ACE264" i="2"/>
  <c r="ACP264" i="2" s="1"/>
  <c r="ADI264" i="2" s="1"/>
  <c r="ACE265" i="2"/>
  <c r="ACP265" i="2" s="1"/>
  <c r="ADI265" i="2" s="1"/>
  <c r="ACE266" i="2"/>
  <c r="ACP266" i="2" s="1"/>
  <c r="ADI266" i="2" s="1"/>
  <c r="ACE267" i="2"/>
  <c r="ACP267" i="2" s="1"/>
  <c r="ADI267" i="2" s="1"/>
  <c r="ACE269" i="2"/>
  <c r="ACG269" i="2" s="1"/>
  <c r="ADL269" i="2" s="1"/>
  <c r="ACD273" i="2"/>
  <c r="ADH300" i="2"/>
  <c r="ACF255" i="2"/>
  <c r="ADJ255" i="2" s="1"/>
  <c r="ACF256" i="2"/>
  <c r="ADJ256" i="2" s="1"/>
  <c r="ACF257" i="2"/>
  <c r="ADJ257" i="2" s="1"/>
  <c r="ACF258" i="2"/>
  <c r="ADJ258" i="2" s="1"/>
  <c r="ACF259" i="2"/>
  <c r="ADJ259" i="2" s="1"/>
  <c r="ACF260" i="2"/>
  <c r="ADJ260" i="2" s="1"/>
  <c r="ACF261" i="2"/>
  <c r="ADJ261" i="2" s="1"/>
  <c r="ACF262" i="2"/>
  <c r="ADJ262" i="2" s="1"/>
  <c r="ACF263" i="2"/>
  <c r="ADJ263" i="2" s="1"/>
  <c r="ACF264" i="2"/>
  <c r="ADJ264" i="2" s="1"/>
  <c r="ACF265" i="2"/>
  <c r="ADJ265" i="2" s="1"/>
  <c r="ADH265" i="2"/>
  <c r="ACF266" i="2"/>
  <c r="ADJ266" i="2" s="1"/>
  <c r="ACF268" i="2"/>
  <c r="ADJ268" i="2" s="1"/>
  <c r="ACD270" i="2"/>
  <c r="ADL274" i="2"/>
  <c r="ACE276" i="2"/>
  <c r="ACG276" i="2" s="1"/>
  <c r="ADL276" i="2" s="1"/>
  <c r="ADH268" i="2"/>
  <c r="ADH274" i="2"/>
  <c r="ACP274" i="2"/>
  <c r="ADI274" i="2" s="1"/>
  <c r="ACD278" i="2"/>
  <c r="ACD279" i="2"/>
  <c r="ACD280" i="2"/>
  <c r="ACD281" i="2"/>
  <c r="ACD282" i="2"/>
  <c r="ACD283" i="2"/>
  <c r="ADH303" i="2"/>
  <c r="ADH271" i="2"/>
  <c r="ACP273" i="2"/>
  <c r="ADI273" i="2" s="1"/>
  <c r="ADH277" i="2"/>
  <c r="ADH291" i="2"/>
  <c r="ACD299" i="2"/>
  <c r="ADH309" i="2"/>
  <c r="ACG309" i="2"/>
  <c r="ADH313" i="2"/>
  <c r="ACP271" i="2"/>
  <c r="ADI271" i="2" s="1"/>
  <c r="ADH272" i="2"/>
  <c r="ADH276" i="2"/>
  <c r="ACE285" i="2"/>
  <c r="ACE293" i="2"/>
  <c r="ACG293" i="2" s="1"/>
  <c r="ADL293" i="2" s="1"/>
  <c r="ACD286" i="2"/>
  <c r="ACP288" i="2"/>
  <c r="ADI288" i="2" s="1"/>
  <c r="ACD290" i="2"/>
  <c r="ACP292" i="2"/>
  <c r="ADI292" i="2" s="1"/>
  <c r="ACD294" i="2"/>
  <c r="ACD298" i="2"/>
  <c r="ACP309" i="2"/>
  <c r="ADI309" i="2" s="1"/>
  <c r="ACP311" i="2"/>
  <c r="ADI311" i="2" s="1"/>
  <c r="ACP313" i="2"/>
  <c r="ADI313" i="2" s="1"/>
  <c r="ACP315" i="2"/>
  <c r="ADI315" i="2" s="1"/>
  <c r="ACP285" i="2"/>
  <c r="ADI285" i="2" s="1"/>
  <c r="ACD287" i="2"/>
  <c r="ACF287" i="2"/>
  <c r="ADJ287" i="2" s="1"/>
  <c r="ACP289" i="2"/>
  <c r="ADI289" i="2" s="1"/>
  <c r="ACD291" i="2"/>
  <c r="ACF291" i="2"/>
  <c r="ADJ291" i="2" s="1"/>
  <c r="ACP293" i="2"/>
  <c r="ADI293" i="2" s="1"/>
  <c r="ACD295" i="2"/>
  <c r="ACF295" i="2"/>
  <c r="ADJ295" i="2" s="1"/>
  <c r="ACE299" i="2"/>
  <c r="ACP299" i="2" s="1"/>
  <c r="ADI299" i="2" s="1"/>
  <c r="ACE300" i="2"/>
  <c r="ACP300" i="2" s="1"/>
  <c r="ADI300" i="2" s="1"/>
  <c r="ACD302" i="2"/>
  <c r="ADH306" i="2"/>
  <c r="ADH310" i="2"/>
  <c r="ADH314" i="2"/>
  <c r="ACP279" i="2"/>
  <c r="ADI279" i="2" s="1"/>
  <c r="ACP280" i="2"/>
  <c r="ADI280" i="2" s="1"/>
  <c r="ACP281" i="2"/>
  <c r="ADI281" i="2" s="1"/>
  <c r="ACP283" i="2"/>
  <c r="ADI283" i="2" s="1"/>
  <c r="ACD284" i="2"/>
  <c r="ACF284" i="2"/>
  <c r="ADJ284" i="2" s="1"/>
  <c r="ADH285" i="2"/>
  <c r="ACP286" i="2"/>
  <c r="ADI286" i="2" s="1"/>
  <c r="ACD288" i="2"/>
  <c r="ADH288" i="2" s="1"/>
  <c r="ACF288" i="2"/>
  <c r="ADJ288" i="2" s="1"/>
  <c r="ACP290" i="2"/>
  <c r="ADI290" i="2" s="1"/>
  <c r="ACD292" i="2"/>
  <c r="ADH292" i="2" s="1"/>
  <c r="ACF292" i="2"/>
  <c r="ADJ292" i="2" s="1"/>
  <c r="ADH293" i="2"/>
  <c r="ACP294" i="2"/>
  <c r="ADI294" i="2" s="1"/>
  <c r="ACD296" i="2"/>
  <c r="ACF296" i="2"/>
  <c r="ADJ296" i="2" s="1"/>
  <c r="ACE303" i="2"/>
  <c r="ACP303" i="2" s="1"/>
  <c r="ADI303" i="2" s="1"/>
  <c r="ACD304" i="2"/>
  <c r="ACF302" i="2"/>
  <c r="ADJ302" i="2" s="1"/>
  <c r="ACE306" i="2"/>
  <c r="ACP306" i="2" s="1"/>
  <c r="ADI306" i="2" s="1"/>
  <c r="ACE310" i="2"/>
  <c r="ACE314" i="2"/>
  <c r="ACG314" i="2" s="1"/>
  <c r="ADL314" i="2" s="1"/>
  <c r="AAU316" i="2"/>
  <c r="ACE304" i="2"/>
  <c r="ACP304" i="2" s="1"/>
  <c r="ADI304" i="2" s="1"/>
  <c r="ACE308" i="2"/>
  <c r="ACG308" i="2" s="1"/>
  <c r="ADL308" i="2" s="1"/>
  <c r="ADL309" i="2"/>
  <c r="ACE312" i="2"/>
  <c r="ACP312" i="2" s="1"/>
  <c r="ADI312" i="2" s="1"/>
  <c r="AAT316" i="2"/>
  <c r="AAU320" i="2"/>
  <c r="AAW320" i="2" s="1"/>
  <c r="AAX320" i="2" s="1"/>
  <c r="ACZ320" i="2" s="1"/>
  <c r="AAT318" i="2"/>
  <c r="AAW318" i="2" s="1"/>
  <c r="AAX318" i="2" s="1"/>
  <c r="ACZ318" i="2" s="1"/>
  <c r="AAT321" i="2"/>
  <c r="AAT325" i="2"/>
  <c r="AAT327" i="2"/>
  <c r="AAU333" i="2"/>
  <c r="AAU323" i="2"/>
  <c r="AAW323" i="2" s="1"/>
  <c r="AAX323" i="2" s="1"/>
  <c r="ACZ323" i="2" s="1"/>
  <c r="AAT324" i="2"/>
  <c r="AAU321" i="2"/>
  <c r="AAT322" i="2"/>
  <c r="AAT326" i="2"/>
  <c r="AAU327" i="2"/>
  <c r="AAU328" i="2"/>
  <c r="AAW328" i="2" s="1"/>
  <c r="AAX328" i="2" s="1"/>
  <c r="ACZ328" i="2" s="1"/>
  <c r="ADF328" i="2" s="1"/>
  <c r="ADG328" i="2" s="1"/>
  <c r="AAU326" i="2"/>
  <c r="AAU330" i="2"/>
  <c r="AAU332" i="2"/>
  <c r="AAU334" i="2"/>
  <c r="AAV330" i="2"/>
  <c r="AAV332" i="2"/>
  <c r="AAT335" i="2"/>
  <c r="AAW335" i="2" s="1"/>
  <c r="AAX335" i="2" s="1"/>
  <c r="ACZ335" i="2" s="1"/>
  <c r="AAT330" i="2"/>
  <c r="AAV331" i="2"/>
  <c r="AAW331" i="2" s="1"/>
  <c r="AAX331" i="2" s="1"/>
  <c r="ACZ331" i="2" s="1"/>
  <c r="AAT332" i="2"/>
  <c r="AAV333" i="2"/>
  <c r="AAT334" i="2"/>
  <c r="AAW324" i="2" l="1"/>
  <c r="AAX324" i="2" s="1"/>
  <c r="ACZ324" i="2" s="1"/>
  <c r="ACG310" i="2"/>
  <c r="ADL310" i="2" s="1"/>
  <c r="ACG285" i="2"/>
  <c r="ADL285" i="2" s="1"/>
  <c r="ACG313" i="2"/>
  <c r="ADL313" i="2" s="1"/>
  <c r="ADM313" i="2" s="1"/>
  <c r="ACG305" i="2"/>
  <c r="ADL305" i="2" s="1"/>
  <c r="ACG270" i="2"/>
  <c r="ADL270" i="2" s="1"/>
  <c r="ADH235" i="2"/>
  <c r="ADM235" i="2" s="1"/>
  <c r="ADH208" i="2"/>
  <c r="ADM208" i="2" s="1"/>
  <c r="ACG242" i="2"/>
  <c r="ADL242" i="2" s="1"/>
  <c r="ADH217" i="2"/>
  <c r="ACG210" i="2"/>
  <c r="ADL210" i="2" s="1"/>
  <c r="ACP112" i="2"/>
  <c r="ADI112" i="2" s="1"/>
  <c r="ABZ58" i="2"/>
  <c r="ACQ58" i="2" s="1"/>
  <c r="ACR58" i="2" s="1"/>
  <c r="ACS58" i="2" s="1"/>
  <c r="ACG123" i="2"/>
  <c r="ADL123" i="2" s="1"/>
  <c r="ACG88" i="2"/>
  <c r="ACG168" i="2"/>
  <c r="ADL168" i="2" s="1"/>
  <c r="ADM168" i="2" s="1"/>
  <c r="ACG126" i="2"/>
  <c r="ADL126" i="2" s="1"/>
  <c r="ACG212" i="2"/>
  <c r="ADL212" i="2" s="1"/>
  <c r="ACG155" i="2"/>
  <c r="ADL155" i="2" s="1"/>
  <c r="ACG226" i="2"/>
  <c r="ADL226" i="2" s="1"/>
  <c r="ADM226" i="2" s="1"/>
  <c r="ACJ24" i="2"/>
  <c r="ACQ24" i="2" s="1"/>
  <c r="ACR24" i="2" s="1"/>
  <c r="ACS24" i="2" s="1"/>
  <c r="ACG247" i="2"/>
  <c r="ADL247" i="2" s="1"/>
  <c r="ADH133" i="2"/>
  <c r="ABZ50" i="2"/>
  <c r="ACQ50" i="2" s="1"/>
  <c r="ACR50" i="2" s="1"/>
  <c r="ACS50" i="2" s="1"/>
  <c r="ACG137" i="2"/>
  <c r="ADL137" i="2" s="1"/>
  <c r="ABZ64" i="2"/>
  <c r="ACQ64" i="2" s="1"/>
  <c r="ACR64" i="2" s="1"/>
  <c r="ACS64" i="2" s="1"/>
  <c r="ACG109" i="2"/>
  <c r="ADL109" i="2" s="1"/>
  <c r="ACG86" i="2"/>
  <c r="ADL86" i="2" s="1"/>
  <c r="ADM86" i="2" s="1"/>
  <c r="ABJ9" i="2"/>
  <c r="ACQ9" i="2" s="1"/>
  <c r="ACS9" i="2" s="1"/>
  <c r="ABZ57" i="2"/>
  <c r="ACQ57" i="2" s="1"/>
  <c r="ACR57" i="2" s="1"/>
  <c r="ACS57" i="2" s="1"/>
  <c r="ACG121" i="2"/>
  <c r="ADL121" i="2" s="1"/>
  <c r="ACG211" i="2"/>
  <c r="ADL211" i="2" s="1"/>
  <c r="ADM211" i="2" s="1"/>
  <c r="ACG266" i="2"/>
  <c r="ADL266" i="2" s="1"/>
  <c r="ADH234" i="2"/>
  <c r="ACG209" i="2"/>
  <c r="ADL209" i="2" s="1"/>
  <c r="ACP157" i="2"/>
  <c r="ADI157" i="2" s="1"/>
  <c r="ADM157" i="2" s="1"/>
  <c r="AAW322" i="2"/>
  <c r="AAX322" i="2" s="1"/>
  <c r="ACZ322" i="2" s="1"/>
  <c r="ACP314" i="2"/>
  <c r="ADI314" i="2" s="1"/>
  <c r="ACG271" i="2"/>
  <c r="ADL271" i="2" s="1"/>
  <c r="ADH243" i="2"/>
  <c r="ADH227" i="2"/>
  <c r="ADH205" i="2"/>
  <c r="ACP156" i="2"/>
  <c r="ADI156" i="2" s="1"/>
  <c r="ACP150" i="2"/>
  <c r="ADI150" i="2" s="1"/>
  <c r="ADM150" i="2" s="1"/>
  <c r="ABZ56" i="2"/>
  <c r="ACQ56" i="2" s="1"/>
  <c r="ACR56" i="2" s="1"/>
  <c r="ACS56" i="2" s="1"/>
  <c r="ADM159" i="2"/>
  <c r="ACG145" i="2"/>
  <c r="ADL145" i="2" s="1"/>
  <c r="ABZ62" i="2"/>
  <c r="ACQ62" i="2" s="1"/>
  <c r="ACR62" i="2" s="1"/>
  <c r="ACS62" i="2" s="1"/>
  <c r="ABZ67" i="2"/>
  <c r="ACQ67" i="2" s="1"/>
  <c r="ACR67" i="2" s="1"/>
  <c r="ACS67" i="2" s="1"/>
  <c r="ACG129" i="2"/>
  <c r="ADL129" i="2" s="1"/>
  <c r="ACG101" i="2"/>
  <c r="ADL101" i="2" s="1"/>
  <c r="ABM13" i="2"/>
  <c r="ACQ13" i="2" s="1"/>
  <c r="ACR13" i="2" s="1"/>
  <c r="ACS13" i="2" s="1"/>
  <c r="ABG8" i="2"/>
  <c r="ACQ8" i="2" s="1"/>
  <c r="ACR8" i="2" s="1"/>
  <c r="ACS8" i="2" s="1"/>
  <c r="ACG315" i="2"/>
  <c r="ADL315" i="2" s="1"/>
  <c r="ACG213" i="2"/>
  <c r="ADL213" i="2" s="1"/>
  <c r="ACG140" i="2"/>
  <c r="ADL140" i="2" s="1"/>
  <c r="ADM140" i="2" s="1"/>
  <c r="ABP11" i="2"/>
  <c r="ACQ11" i="2" s="1"/>
  <c r="ACS11" i="2" s="1"/>
  <c r="AAW330" i="2"/>
  <c r="AAX330" i="2" s="1"/>
  <c r="ACZ330" i="2" s="1"/>
  <c r="ADF330" i="2" s="1"/>
  <c r="ADG330" i="2" s="1"/>
  <c r="ACG306" i="2"/>
  <c r="ADL306" i="2" s="1"/>
  <c r="ACP276" i="2"/>
  <c r="ADI276" i="2" s="1"/>
  <c r="ACP269" i="2"/>
  <c r="ADI269" i="2" s="1"/>
  <c r="ADM227" i="2"/>
  <c r="ACG237" i="2"/>
  <c r="ADL237" i="2" s="1"/>
  <c r="ADH117" i="2"/>
  <c r="ADM117" i="2" s="1"/>
  <c r="ABZ61" i="2"/>
  <c r="ACQ61" i="2" s="1"/>
  <c r="ACR61" i="2" s="1"/>
  <c r="ACS61" i="2" s="1"/>
  <c r="ACG153" i="2"/>
  <c r="ADL153" i="2" s="1"/>
  <c r="AAW317" i="2"/>
  <c r="AAX317" i="2" s="1"/>
  <c r="ACZ317" i="2" s="1"/>
  <c r="ADF317" i="2" s="1"/>
  <c r="ADG317" i="2" s="1"/>
  <c r="AAW319" i="2"/>
  <c r="AAX319" i="2" s="1"/>
  <c r="ACZ319" i="2" s="1"/>
  <c r="ADF319" i="2" s="1"/>
  <c r="ADG319" i="2" s="1"/>
  <c r="AAW329" i="2"/>
  <c r="AAX329" i="2" s="1"/>
  <c r="ACZ329" i="2" s="1"/>
  <c r="ACG289" i="2"/>
  <c r="ADL289" i="2" s="1"/>
  <c r="ACG148" i="2"/>
  <c r="ADL148" i="2" s="1"/>
  <c r="ABS29" i="2"/>
  <c r="ACQ29" i="2" s="1"/>
  <c r="ACR29" i="2" s="1"/>
  <c r="ACS29" i="2" s="1"/>
  <c r="ACG284" i="2"/>
  <c r="ADL284" i="2" s="1"/>
  <c r="ACG255" i="2"/>
  <c r="ADL255" i="2" s="1"/>
  <c r="ACG232" i="2"/>
  <c r="ADL232" i="2" s="1"/>
  <c r="ACG307" i="2"/>
  <c r="ADL307" i="2" s="1"/>
  <c r="ADM307" i="2" s="1"/>
  <c r="ACG246" i="2"/>
  <c r="ADL246" i="2" s="1"/>
  <c r="ABZ43" i="2"/>
  <c r="ACQ43" i="2" s="1"/>
  <c r="ACR43" i="2" s="1"/>
  <c r="ACS43" i="2" s="1"/>
  <c r="AAW326" i="2"/>
  <c r="AAX326" i="2" s="1"/>
  <c r="ACZ326" i="2" s="1"/>
  <c r="ADF326" i="2" s="1"/>
  <c r="ADG326" i="2" s="1"/>
  <c r="ACG300" i="2"/>
  <c r="ADL300" i="2" s="1"/>
  <c r="ACP242" i="2"/>
  <c r="ADI242" i="2" s="1"/>
  <c r="ADM205" i="2"/>
  <c r="ACG138" i="2"/>
  <c r="ADL138" i="2" s="1"/>
  <c r="ABZ63" i="2"/>
  <c r="ACQ63" i="2" s="1"/>
  <c r="ACR63" i="2" s="1"/>
  <c r="ACS63" i="2" s="1"/>
  <c r="ACG118" i="2"/>
  <c r="ADL118" i="2" s="1"/>
  <c r="ACG147" i="2"/>
  <c r="ADL147" i="2" s="1"/>
  <c r="ACG139" i="2"/>
  <c r="ADL139" i="2" s="1"/>
  <c r="ACG206" i="2"/>
  <c r="ADL206" i="2" s="1"/>
  <c r="ACJ23" i="2"/>
  <c r="ACQ23" i="2" s="1"/>
  <c r="ACR23" i="2" s="1"/>
  <c r="ACS23" i="2" s="1"/>
  <c r="ACG103" i="2"/>
  <c r="ADL103" i="2" s="1"/>
  <c r="ACG95" i="2"/>
  <c r="ADL95" i="2" s="1"/>
  <c r="ABS30" i="2"/>
  <c r="ACQ30" i="2" s="1"/>
  <c r="ACR30" i="2" s="1"/>
  <c r="ACS30" i="2" s="1"/>
  <c r="ADM118" i="2"/>
  <c r="ADA330" i="2"/>
  <c r="AAW325" i="2"/>
  <c r="AAX325" i="2" s="1"/>
  <c r="ACZ325" i="2" s="1"/>
  <c r="ADA325" i="2" s="1"/>
  <c r="ADH289" i="2"/>
  <c r="ADM289" i="2" s="1"/>
  <c r="ADM274" i="2"/>
  <c r="ACG272" i="2"/>
  <c r="ADL272" i="2" s="1"/>
  <c r="ADH237" i="2"/>
  <c r="ADM237" i="2" s="1"/>
  <c r="ADM246" i="2"/>
  <c r="ACG216" i="2"/>
  <c r="ADL216" i="2" s="1"/>
  <c r="ACG251" i="2"/>
  <c r="ADL251" i="2" s="1"/>
  <c r="ADM251" i="2" s="1"/>
  <c r="ADM213" i="2"/>
  <c r="ADH206" i="2"/>
  <c r="ACG215" i="2"/>
  <c r="ADL215" i="2" s="1"/>
  <c r="ACP145" i="2"/>
  <c r="ADI145" i="2" s="1"/>
  <c r="ADM145" i="2" s="1"/>
  <c r="ADM152" i="2"/>
  <c r="ADM136" i="2"/>
  <c r="ADM120" i="2"/>
  <c r="ADH155" i="2"/>
  <c r="ADM155" i="2" s="1"/>
  <c r="ADH139" i="2"/>
  <c r="ADH130" i="2"/>
  <c r="ADM130" i="2" s="1"/>
  <c r="ADH124" i="2"/>
  <c r="ADM124" i="2" s="1"/>
  <c r="ABZ48" i="2"/>
  <c r="ACQ48" i="2" s="1"/>
  <c r="ACR48" i="2" s="1"/>
  <c r="ACS48" i="2" s="1"/>
  <c r="ACG149" i="2"/>
  <c r="ADL149" i="2" s="1"/>
  <c r="ADM149" i="2" s="1"/>
  <c r="ABD77" i="2"/>
  <c r="ACQ77" i="2" s="1"/>
  <c r="ACR77" i="2" s="1"/>
  <c r="ACS77" i="2" s="1"/>
  <c r="ACP77" i="2" s="1"/>
  <c r="ABZ60" i="2"/>
  <c r="ACQ60" i="2" s="1"/>
  <c r="ACR60" i="2" s="1"/>
  <c r="ACS60" i="2" s="1"/>
  <c r="ABZ69" i="2"/>
  <c r="ACQ69" i="2" s="1"/>
  <c r="ACR69" i="2" s="1"/>
  <c r="ACS69" i="2" s="1"/>
  <c r="AAC5" i="2"/>
  <c r="ACQ5" i="2" s="1"/>
  <c r="ACR5" i="2" s="1"/>
  <c r="ACS5" i="2" s="1"/>
  <c r="ACG93" i="2"/>
  <c r="ADL93" i="2" s="1"/>
  <c r="ADM93" i="2" s="1"/>
  <c r="ACG131" i="2"/>
  <c r="ADL131" i="2" s="1"/>
  <c r="ACG113" i="2"/>
  <c r="ADL113" i="2" s="1"/>
  <c r="ADM113" i="2" s="1"/>
  <c r="ADH106" i="2"/>
  <c r="ADM106" i="2" s="1"/>
  <c r="ACG90" i="2"/>
  <c r="ADL90" i="2" s="1"/>
  <c r="ABZ49" i="2"/>
  <c r="ACQ49" i="2" s="1"/>
  <c r="ACR49" i="2" s="1"/>
  <c r="ACS49" i="2" s="1"/>
  <c r="ACJ19" i="2"/>
  <c r="ACQ19" i="2" s="1"/>
  <c r="ACR19" i="2" s="1"/>
  <c r="ACS19" i="2" s="1"/>
  <c r="ADH301" i="2"/>
  <c r="ADM301" i="2" s="1"/>
  <c r="ACG116" i="2"/>
  <c r="ADL116" i="2" s="1"/>
  <c r="ADM116" i="2" s="1"/>
  <c r="AAS35" i="2"/>
  <c r="ACQ35" i="2" s="1"/>
  <c r="ACR35" i="2" s="1"/>
  <c r="ACS35" i="2" s="1"/>
  <c r="AAW334" i="2"/>
  <c r="AAX334" i="2" s="1"/>
  <c r="ACZ334" i="2" s="1"/>
  <c r="ADF334" i="2" s="1"/>
  <c r="ADG334" i="2" s="1"/>
  <c r="ACG219" i="2"/>
  <c r="ADL219" i="2" s="1"/>
  <c r="ADH218" i="2"/>
  <c r="ACP121" i="2"/>
  <c r="ADI121" i="2" s="1"/>
  <c r="ACG207" i="2"/>
  <c r="ADL207" i="2" s="1"/>
  <c r="ADM207" i="2" s="1"/>
  <c r="ACG154" i="2"/>
  <c r="ADL154" i="2" s="1"/>
  <c r="ACC81" i="2"/>
  <c r="ACQ81" i="2" s="1"/>
  <c r="ACR81" i="2" s="1"/>
  <c r="ACS81" i="2" s="1"/>
  <c r="ABD75" i="2"/>
  <c r="ACQ75" i="2" s="1"/>
  <c r="ACR75" i="2" s="1"/>
  <c r="ACS75" i="2" s="1"/>
  <c r="ACP75" i="2" s="1"/>
  <c r="ABZ66" i="2"/>
  <c r="ACQ66" i="2" s="1"/>
  <c r="ACR66" i="2" s="1"/>
  <c r="ACS66" i="2" s="1"/>
  <c r="ACG107" i="2"/>
  <c r="ADL107" i="2" s="1"/>
  <c r="AAG83" i="2"/>
  <c r="ACQ83" i="2" s="1"/>
  <c r="ACR83" i="2" s="1"/>
  <c r="ACS83" i="2" s="1"/>
  <c r="ACG104" i="2"/>
  <c r="ADL104" i="2" s="1"/>
  <c r="ADM104" i="2" s="1"/>
  <c r="ACG127" i="2"/>
  <c r="ADL127" i="2" s="1"/>
  <c r="ACG91" i="2"/>
  <c r="ADL91" i="2" s="1"/>
  <c r="ACG297" i="2"/>
  <c r="ADL297" i="2" s="1"/>
  <c r="ADM297" i="2" s="1"/>
  <c r="ACG151" i="2"/>
  <c r="ADL151" i="2" s="1"/>
  <c r="ACG143" i="2"/>
  <c r="ADL143" i="2" s="1"/>
  <c r="ACG135" i="2"/>
  <c r="ADL135" i="2" s="1"/>
  <c r="ABS31" i="2"/>
  <c r="ACQ31" i="2" s="1"/>
  <c r="ACR31" i="2" s="1"/>
  <c r="ACS31" i="2" s="1"/>
  <c r="AAW316" i="2"/>
  <c r="AAX316" i="2" s="1"/>
  <c r="ACZ316" i="2" s="1"/>
  <c r="ACG273" i="2"/>
  <c r="ADL273" i="2" s="1"/>
  <c r="ACG250" i="2"/>
  <c r="ADL250" i="2" s="1"/>
  <c r="ADM250" i="2" s="1"/>
  <c r="ACG230" i="2"/>
  <c r="AAW333" i="2"/>
  <c r="AAX333" i="2" s="1"/>
  <c r="ACZ333" i="2" s="1"/>
  <c r="ADA326" i="2"/>
  <c r="ACG296" i="2"/>
  <c r="ADL296" i="2" s="1"/>
  <c r="ACG288" i="2"/>
  <c r="ADL288" i="2" s="1"/>
  <c r="ADM288" i="2" s="1"/>
  <c r="ACG295" i="2"/>
  <c r="ADL295" i="2" s="1"/>
  <c r="ACG287" i="2"/>
  <c r="ADL287" i="2" s="1"/>
  <c r="ADM272" i="2"/>
  <c r="ACG275" i="2"/>
  <c r="ADL275" i="2" s="1"/>
  <c r="ADM275" i="2" s="1"/>
  <c r="ADM269" i="2"/>
  <c r="ADM243" i="2"/>
  <c r="ADH231" i="2"/>
  <c r="ADM231" i="2" s="1"/>
  <c r="ADH248" i="2"/>
  <c r="ACG264" i="2"/>
  <c r="ADL264" i="2" s="1"/>
  <c r="ACG233" i="2"/>
  <c r="ADL233" i="2" s="1"/>
  <c r="ADM233" i="2" s="1"/>
  <c r="ACG244" i="2"/>
  <c r="ADL244" i="2" s="1"/>
  <c r="ADM244" i="2" s="1"/>
  <c r="ACG236" i="2"/>
  <c r="ADL236" i="2" s="1"/>
  <c r="ACG228" i="2"/>
  <c r="ADL228" i="2" s="1"/>
  <c r="ADM228" i="2" s="1"/>
  <c r="ADH212" i="2"/>
  <c r="ADM212" i="2" s="1"/>
  <c r="ACG224" i="2"/>
  <c r="ADL224" i="2" s="1"/>
  <c r="ADM224" i="2" s="1"/>
  <c r="ADM144" i="2"/>
  <c r="ADM112" i="2"/>
  <c r="ADH147" i="2"/>
  <c r="ADM147" i="2" s="1"/>
  <c r="ADM133" i="2"/>
  <c r="ADM131" i="2"/>
  <c r="ADM129" i="2"/>
  <c r="ADH127" i="2"/>
  <c r="ADH125" i="2"/>
  <c r="ADM125" i="2" s="1"/>
  <c r="ABZ52" i="2"/>
  <c r="ACQ52" i="2" s="1"/>
  <c r="ACR52" i="2" s="1"/>
  <c r="ACS52" i="2" s="1"/>
  <c r="ACG163" i="2"/>
  <c r="ADL163" i="2" s="1"/>
  <c r="ADM163" i="2" s="1"/>
  <c r="ACG99" i="2"/>
  <c r="ADL99" i="2" s="1"/>
  <c r="ACG94" i="2"/>
  <c r="ACG311" i="2"/>
  <c r="ADL311" i="2" s="1"/>
  <c r="ADM311" i="2" s="1"/>
  <c r="ACG100" i="2"/>
  <c r="ADL100" i="2" s="1"/>
  <c r="ADM100" i="2" s="1"/>
  <c r="ACG277" i="2"/>
  <c r="ADL277" i="2" s="1"/>
  <c r="ADM277" i="2" s="1"/>
  <c r="ACG108" i="2"/>
  <c r="ADL108" i="2" s="1"/>
  <c r="ADM108" i="2" s="1"/>
  <c r="AAS39" i="2"/>
  <c r="ACQ39" i="2" s="1"/>
  <c r="ACR39" i="2" s="1"/>
  <c r="ACS39" i="2" s="1"/>
  <c r="ADF323" i="2"/>
  <c r="ADG323" i="2" s="1"/>
  <c r="ADA323" i="2"/>
  <c r="ADM141" i="2"/>
  <c r="ADF333" i="2"/>
  <c r="ADG333" i="2" s="1"/>
  <c r="ADA333" i="2"/>
  <c r="ADM314" i="2"/>
  <c r="ADH281" i="2"/>
  <c r="ACG281" i="2"/>
  <c r="ADL281" i="2" s="1"/>
  <c r="ADM220" i="2"/>
  <c r="ACG265" i="2"/>
  <c r="ADL265" i="2" s="1"/>
  <c r="ADM265" i="2" s="1"/>
  <c r="ADH193" i="2"/>
  <c r="ACG193" i="2"/>
  <c r="ADL193" i="2" s="1"/>
  <c r="ADH177" i="2"/>
  <c r="ACG177" i="2"/>
  <c r="ADL177" i="2" s="1"/>
  <c r="ACG202" i="2"/>
  <c r="ADL202" i="2" s="1"/>
  <c r="ADH202" i="2"/>
  <c r="ACG194" i="2"/>
  <c r="ADL194" i="2" s="1"/>
  <c r="ADH194" i="2"/>
  <c r="ACG158" i="2"/>
  <c r="ADL158" i="2" s="1"/>
  <c r="ADH158" i="2"/>
  <c r="ADM123" i="2"/>
  <c r="ADM138" i="2"/>
  <c r="ADM153" i="2"/>
  <c r="ADM137" i="2"/>
  <c r="AAW332" i="2"/>
  <c r="AAX332" i="2" s="1"/>
  <c r="ACZ332" i="2" s="1"/>
  <c r="ADF335" i="2"/>
  <c r="ADG335" i="2" s="1"/>
  <c r="ADA335" i="2"/>
  <c r="ADA328" i="2"/>
  <c r="ADF322" i="2"/>
  <c r="ADG322" i="2" s="1"/>
  <c r="ADA322" i="2"/>
  <c r="AAW327" i="2"/>
  <c r="AAX327" i="2" s="1"/>
  <c r="ACZ327" i="2" s="1"/>
  <c r="AAW321" i="2"/>
  <c r="AAX321" i="2" s="1"/>
  <c r="ACZ321" i="2" s="1"/>
  <c r="ACP308" i="2"/>
  <c r="ADI308" i="2" s="1"/>
  <c r="ACG292" i="2"/>
  <c r="ADL292" i="2" s="1"/>
  <c r="ADM292" i="2" s="1"/>
  <c r="ADM285" i="2"/>
  <c r="ACG312" i="2"/>
  <c r="ADL312" i="2" s="1"/>
  <c r="ADH302" i="2"/>
  <c r="ADM302" i="2" s="1"/>
  <c r="ACG302" i="2"/>
  <c r="ACG291" i="2"/>
  <c r="ADL291" i="2" s="1"/>
  <c r="ADM291" i="2" s="1"/>
  <c r="ADH284" i="2"/>
  <c r="ADM284" i="2" s="1"/>
  <c r="ACG298" i="2"/>
  <c r="ADL298" i="2" s="1"/>
  <c r="ADH298" i="2"/>
  <c r="ADM276" i="2"/>
  <c r="ADM305" i="2"/>
  <c r="ADM271" i="2"/>
  <c r="ADH280" i="2"/>
  <c r="ACG280" i="2"/>
  <c r="ADL280" i="2" s="1"/>
  <c r="ADH266" i="2"/>
  <c r="ADM266" i="2" s="1"/>
  <c r="ADH264" i="2"/>
  <c r="ADM264" i="2" s="1"/>
  <c r="ADM300" i="2"/>
  <c r="ADH262" i="2"/>
  <c r="ACG262" i="2"/>
  <c r="ADL262" i="2" s="1"/>
  <c r="ADH247" i="2"/>
  <c r="ADM247" i="2" s="1"/>
  <c r="ADH239" i="2"/>
  <c r="ADM239" i="2" s="1"/>
  <c r="ADM219" i="2"/>
  <c r="ADH259" i="2"/>
  <c r="ACG259" i="2"/>
  <c r="ADL259" i="2" s="1"/>
  <c r="ADH236" i="2"/>
  <c r="ADM236" i="2" s="1"/>
  <c r="ADM216" i="2"/>
  <c r="ADH260" i="2"/>
  <c r="ADM260" i="2" s="1"/>
  <c r="ACG260" i="2"/>
  <c r="ADM255" i="2"/>
  <c r="ACG254" i="2"/>
  <c r="ADL254" i="2" s="1"/>
  <c r="ACG241" i="2"/>
  <c r="ADL241" i="2" s="1"/>
  <c r="ADM241" i="2" s="1"/>
  <c r="ADM234" i="2"/>
  <c r="ACG229" i="2"/>
  <c r="ADL229" i="2" s="1"/>
  <c r="ADM229" i="2" s="1"/>
  <c r="ADM242" i="2"/>
  <c r="ADM214" i="2"/>
  <c r="ADH210" i="2"/>
  <c r="ADM210" i="2" s="1"/>
  <c r="ACG252" i="2"/>
  <c r="ADL252" i="2" s="1"/>
  <c r="ADM218" i="2"/>
  <c r="ADH191" i="2"/>
  <c r="ACG191" i="2"/>
  <c r="ADL191" i="2" s="1"/>
  <c r="ADH183" i="2"/>
  <c r="ACG183" i="2"/>
  <c r="ADL183" i="2" s="1"/>
  <c r="ADH175" i="2"/>
  <c r="ACG175" i="2"/>
  <c r="ADL175" i="2" s="1"/>
  <c r="ACG221" i="2"/>
  <c r="ADL221" i="2" s="1"/>
  <c r="ADM221" i="2" s="1"/>
  <c r="ACG249" i="2"/>
  <c r="ADL249" i="2" s="1"/>
  <c r="ADM249" i="2" s="1"/>
  <c r="ACG201" i="2"/>
  <c r="ADL201" i="2" s="1"/>
  <c r="ADH201" i="2"/>
  <c r="ADM201" i="2" s="1"/>
  <c r="ACG197" i="2"/>
  <c r="ADL197" i="2" s="1"/>
  <c r="ADH197" i="2"/>
  <c r="ADH192" i="2"/>
  <c r="ACG192" i="2"/>
  <c r="ADL192" i="2" s="1"/>
  <c r="ADH184" i="2"/>
  <c r="ADM184" i="2" s="1"/>
  <c r="ACG184" i="2"/>
  <c r="ADH176" i="2"/>
  <c r="ACG176" i="2"/>
  <c r="ADL176" i="2" s="1"/>
  <c r="ACG222" i="2"/>
  <c r="ADL222" i="2" s="1"/>
  <c r="ADM151" i="2"/>
  <c r="ADM135" i="2"/>
  <c r="ACP110" i="2"/>
  <c r="ADI110" i="2" s="1"/>
  <c r="ADM110" i="2" s="1"/>
  <c r="ACG119" i="2"/>
  <c r="ADL119" i="2" s="1"/>
  <c r="ADM119" i="2" s="1"/>
  <c r="ADH101" i="2"/>
  <c r="ADM101" i="2" s="1"/>
  <c r="ACG87" i="2"/>
  <c r="ADM92" i="2"/>
  <c r="ABZ73" i="2"/>
  <c r="ACQ73" i="2" s="1"/>
  <c r="ACR73" i="2" s="1"/>
  <c r="ACS73" i="2" s="1"/>
  <c r="ABZ55" i="2"/>
  <c r="ACQ55" i="2" s="1"/>
  <c r="ACR55" i="2" s="1"/>
  <c r="ACS55" i="2" s="1"/>
  <c r="ABZ46" i="2"/>
  <c r="ACQ46" i="2" s="1"/>
  <c r="ACR46" i="2" s="1"/>
  <c r="ACS46" i="2" s="1"/>
  <c r="ACG164" i="2"/>
  <c r="ADL164" i="2" s="1"/>
  <c r="ACG114" i="2"/>
  <c r="ADL114" i="2" s="1"/>
  <c r="ADM114" i="2" s="1"/>
  <c r="ACG105" i="2"/>
  <c r="ADL105" i="2" s="1"/>
  <c r="ADH105" i="2"/>
  <c r="ADH88" i="2"/>
  <c r="ADM88" i="2" s="1"/>
  <c r="ACG225" i="2"/>
  <c r="ADL225" i="2" s="1"/>
  <c r="ADM225" i="2" s="1"/>
  <c r="ADH90" i="2"/>
  <c r="ADM90" i="2" s="1"/>
  <c r="ADA324" i="2"/>
  <c r="ADF324" i="2"/>
  <c r="ADG324" i="2" s="1"/>
  <c r="ADM306" i="2"/>
  <c r="ACG294" i="2"/>
  <c r="ADL294" i="2" s="1"/>
  <c r="ADH294" i="2"/>
  <c r="ACG303" i="2"/>
  <c r="ADL303" i="2" s="1"/>
  <c r="ADM303" i="2" s="1"/>
  <c r="ADH253" i="2"/>
  <c r="ACG253" i="2"/>
  <c r="ADL253" i="2" s="1"/>
  <c r="ADH263" i="2"/>
  <c r="ACG263" i="2"/>
  <c r="ADL263" i="2" s="1"/>
  <c r="ADM206" i="2"/>
  <c r="ADH185" i="2"/>
  <c r="ACG185" i="2"/>
  <c r="ADL185" i="2" s="1"/>
  <c r="ACG198" i="2"/>
  <c r="ADL198" i="2" s="1"/>
  <c r="ADH198" i="2"/>
  <c r="ADH186" i="2"/>
  <c r="ACG186" i="2"/>
  <c r="ADL186" i="2" s="1"/>
  <c r="ADH178" i="2"/>
  <c r="ACG178" i="2"/>
  <c r="ADL178" i="2" s="1"/>
  <c r="ADH170" i="2"/>
  <c r="ACG170" i="2"/>
  <c r="ADL170" i="2" s="1"/>
  <c r="ADM109" i="2"/>
  <c r="ADM154" i="2"/>
  <c r="ABZ47" i="2"/>
  <c r="ACQ47" i="2" s="1"/>
  <c r="ACR47" i="2" s="1"/>
  <c r="ACS47" i="2" s="1"/>
  <c r="ACG115" i="2"/>
  <c r="ADL115" i="2" s="1"/>
  <c r="ADM115" i="2" s="1"/>
  <c r="ADA317" i="2"/>
  <c r="ADM312" i="2"/>
  <c r="ADM308" i="2"/>
  <c r="ADH296" i="2"/>
  <c r="ADM296" i="2" s="1"/>
  <c r="ACG286" i="2"/>
  <c r="ADL286" i="2" s="1"/>
  <c r="ADH286" i="2"/>
  <c r="ADH270" i="2"/>
  <c r="ADM270" i="2" s="1"/>
  <c r="ACG299" i="2"/>
  <c r="ADL299" i="2" s="1"/>
  <c r="ADH299" i="2"/>
  <c r="ACG283" i="2"/>
  <c r="ADL283" i="2" s="1"/>
  <c r="ADH283" i="2"/>
  <c r="ADH279" i="2"/>
  <c r="ACG279" i="2"/>
  <c r="ADL279" i="2" s="1"/>
  <c r="ACG267" i="2"/>
  <c r="ADL267" i="2" s="1"/>
  <c r="ADM267" i="2" s="1"/>
  <c r="ADH258" i="2"/>
  <c r="ACG258" i="2"/>
  <c r="ADL258" i="2" s="1"/>
  <c r="ADM215" i="2"/>
  <c r="ADH287" i="2"/>
  <c r="ADM254" i="2"/>
  <c r="ACG240" i="2"/>
  <c r="ADL240" i="2" s="1"/>
  <c r="ADM240" i="2" s="1"/>
  <c r="ADM222" i="2"/>
  <c r="ACG261" i="2"/>
  <c r="ADL261" i="2" s="1"/>
  <c r="ACG257" i="2"/>
  <c r="ADL257" i="2" s="1"/>
  <c r="ADM257" i="2" s="1"/>
  <c r="ADM252" i="2"/>
  <c r="ADH189" i="2"/>
  <c r="ACG189" i="2"/>
  <c r="ADL189" i="2" s="1"/>
  <c r="ADH181" i="2"/>
  <c r="ACG181" i="2"/>
  <c r="ADL181" i="2" s="1"/>
  <c r="ADH173" i="2"/>
  <c r="ACG173" i="2"/>
  <c r="ADL173" i="2" s="1"/>
  <c r="ADH230" i="2"/>
  <c r="ADM230" i="2" s="1"/>
  <c r="ACG204" i="2"/>
  <c r="ADL204" i="2" s="1"/>
  <c r="ADH204" i="2"/>
  <c r="ACG200" i="2"/>
  <c r="ADL200" i="2" s="1"/>
  <c r="ADH200" i="2"/>
  <c r="ADM200" i="2" s="1"/>
  <c r="ACG196" i="2"/>
  <c r="ADL196" i="2" s="1"/>
  <c r="ADH196" i="2"/>
  <c r="ADH190" i="2"/>
  <c r="ACG190" i="2"/>
  <c r="ADL190" i="2" s="1"/>
  <c r="ADH182" i="2"/>
  <c r="ACG182" i="2"/>
  <c r="ADL182" i="2" s="1"/>
  <c r="ADH174" i="2"/>
  <c r="ACG174" i="2"/>
  <c r="ADL174" i="2" s="1"/>
  <c r="ADH161" i="2"/>
  <c r="ACG161" i="2"/>
  <c r="ADL161" i="2" s="1"/>
  <c r="ADM156" i="2"/>
  <c r="ADM148" i="2"/>
  <c r="ADM121" i="2"/>
  <c r="ACG162" i="2"/>
  <c r="ADL162" i="2" s="1"/>
  <c r="ADH162" i="2"/>
  <c r="ADM162" i="2" s="1"/>
  <c r="ADM139" i="2"/>
  <c r="ADM132" i="2"/>
  <c r="ADM128" i="2"/>
  <c r="ADM126" i="2"/>
  <c r="ADM122" i="2"/>
  <c r="ADM146" i="2"/>
  <c r="ACG111" i="2"/>
  <c r="ADL111" i="2" s="1"/>
  <c r="ADM111" i="2" s="1"/>
  <c r="ABZ53" i="2"/>
  <c r="ACQ53" i="2" s="1"/>
  <c r="ACR53" i="2" s="1"/>
  <c r="ACS53" i="2" s="1"/>
  <c r="ACG166" i="2"/>
  <c r="ADL166" i="2" s="1"/>
  <c r="ADM166" i="2" s="1"/>
  <c r="ACG142" i="2"/>
  <c r="ADL142" i="2" s="1"/>
  <c r="ADM142" i="2" s="1"/>
  <c r="ADM103" i="2"/>
  <c r="ADM99" i="2"/>
  <c r="ADM95" i="2"/>
  <c r="ABZ71" i="2"/>
  <c r="ACQ71" i="2" s="1"/>
  <c r="ACR71" i="2" s="1"/>
  <c r="ACS71" i="2" s="1"/>
  <c r="ADM164" i="2"/>
  <c r="ACG167" i="2"/>
  <c r="ADL167" i="2" s="1"/>
  <c r="ADM167" i="2" s="1"/>
  <c r="ADH107" i="2"/>
  <c r="ADM107" i="2" s="1"/>
  <c r="ADH98" i="2"/>
  <c r="ADM98" i="2" s="1"/>
  <c r="ADH91" i="2"/>
  <c r="ADM91" i="2" s="1"/>
  <c r="ADM315" i="2"/>
  <c r="ADH97" i="2"/>
  <c r="ADM97" i="2" s="1"/>
  <c r="ACG89" i="2"/>
  <c r="ADL89" i="2" s="1"/>
  <c r="ADM89" i="2" s="1"/>
  <c r="ADA316" i="2"/>
  <c r="ADF316" i="2"/>
  <c r="ADG316" i="2" s="1"/>
  <c r="ADF329" i="2"/>
  <c r="ADG329" i="2" s="1"/>
  <c r="ADA329" i="2"/>
  <c r="ADF331" i="2"/>
  <c r="ADG331" i="2" s="1"/>
  <c r="ADA331" i="2"/>
  <c r="ADF325" i="2"/>
  <c r="ADG325" i="2" s="1"/>
  <c r="ADF318" i="2"/>
  <c r="ADG318" i="2" s="1"/>
  <c r="ADA318" i="2"/>
  <c r="ADF320" i="2"/>
  <c r="ADG320" i="2" s="1"/>
  <c r="ADA320" i="2"/>
  <c r="ACP310" i="2"/>
  <c r="ADI310" i="2" s="1"/>
  <c r="ADM310" i="2" s="1"/>
  <c r="ADH304" i="2"/>
  <c r="ACG304" i="2"/>
  <c r="ADL304" i="2" s="1"/>
  <c r="ADM293" i="2"/>
  <c r="ACG290" i="2"/>
  <c r="ADL290" i="2" s="1"/>
  <c r="ADH290" i="2"/>
  <c r="ADM309" i="2"/>
  <c r="ADH273" i="2"/>
  <c r="ADM273" i="2" s="1"/>
  <c r="ADH282" i="2"/>
  <c r="ACG282" i="2"/>
  <c r="ADL282" i="2" s="1"/>
  <c r="ADH278" i="2"/>
  <c r="ADM278" i="2" s="1"/>
  <c r="ACG278" i="2"/>
  <c r="ACG268" i="2"/>
  <c r="ADL268" i="2" s="1"/>
  <c r="ADM268" i="2" s="1"/>
  <c r="ADH223" i="2"/>
  <c r="ADM223" i="2" s="1"/>
  <c r="ADM248" i="2"/>
  <c r="ADH232" i="2"/>
  <c r="ADM232" i="2" s="1"/>
  <c r="ADH256" i="2"/>
  <c r="ACG256" i="2"/>
  <c r="ADL256" i="2" s="1"/>
  <c r="ADM261" i="2"/>
  <c r="ADH209" i="2"/>
  <c r="ADM209" i="2" s="1"/>
  <c r="ADM217" i="2"/>
  <c r="ACG195" i="2"/>
  <c r="ADL195" i="2" s="1"/>
  <c r="ADH195" i="2"/>
  <c r="ADH187" i="2"/>
  <c r="ACG187" i="2"/>
  <c r="ADL187" i="2" s="1"/>
  <c r="ADH179" i="2"/>
  <c r="ACG179" i="2"/>
  <c r="ADL179" i="2" s="1"/>
  <c r="ADH171" i="2"/>
  <c r="ACG171" i="2"/>
  <c r="ADL171" i="2" s="1"/>
  <c r="ACG245" i="2"/>
  <c r="ADL245" i="2" s="1"/>
  <c r="ADM245" i="2" s="1"/>
  <c r="ADM238" i="2"/>
  <c r="ACG203" i="2"/>
  <c r="ADL203" i="2" s="1"/>
  <c r="ADH203" i="2"/>
  <c r="ACG199" i="2"/>
  <c r="ADL199" i="2" s="1"/>
  <c r="ADH199" i="2"/>
  <c r="ADH188" i="2"/>
  <c r="ACG188" i="2"/>
  <c r="ADL188" i="2" s="1"/>
  <c r="ADH180" i="2"/>
  <c r="ACG180" i="2"/>
  <c r="ADL180" i="2" s="1"/>
  <c r="ADH172" i="2"/>
  <c r="ACG172" i="2"/>
  <c r="ADL172" i="2" s="1"/>
  <c r="ADH165" i="2"/>
  <c r="ACG165" i="2"/>
  <c r="ADL165" i="2" s="1"/>
  <c r="ADM143" i="2"/>
  <c r="ACG169" i="2"/>
  <c r="ADL169" i="2" s="1"/>
  <c r="ADM169" i="2" s="1"/>
  <c r="ADM134" i="2"/>
  <c r="ADM87" i="2"/>
  <c r="ADH94" i="2"/>
  <c r="ADM94" i="2" s="1"/>
  <c r="ADH102" i="2"/>
  <c r="ADM102" i="2" s="1"/>
  <c r="ADH85" i="2"/>
  <c r="ADM85" i="2" s="1"/>
  <c r="ABZ59" i="2"/>
  <c r="ACQ59" i="2" s="1"/>
  <c r="ACR59" i="2" s="1"/>
  <c r="ACS59" i="2" s="1"/>
  <c r="ABZ44" i="2"/>
  <c r="ACQ44" i="2" s="1"/>
  <c r="ACR44" i="2" s="1"/>
  <c r="ACS44" i="2" s="1"/>
  <c r="ADH295" i="2"/>
  <c r="ADM295" i="2" s="1"/>
  <c r="ACG96" i="2"/>
  <c r="ADL96" i="2" s="1"/>
  <c r="ADM96" i="2" s="1"/>
  <c r="ABV7" i="2"/>
  <c r="ACQ7" i="2" s="1"/>
  <c r="ACR7" i="2" s="1"/>
  <c r="ACS7" i="2" s="1"/>
  <c r="ACG160" i="2"/>
  <c r="ADL160" i="2" s="1"/>
  <c r="ADM160" i="2" s="1"/>
  <c r="ADA319" i="2" l="1"/>
  <c r="ADM203" i="2"/>
  <c r="ADM287" i="2"/>
  <c r="ADM127" i="2"/>
  <c r="ADM256" i="2"/>
  <c r="ADM286" i="2"/>
  <c r="ADM198" i="2"/>
  <c r="ADM282" i="2"/>
  <c r="ADM304" i="2"/>
  <c r="ADM165" i="2"/>
  <c r="ADM180" i="2"/>
  <c r="ADM179" i="2"/>
  <c r="ADA334" i="2"/>
  <c r="ADM170" i="2"/>
  <c r="ADM186" i="2"/>
  <c r="ADM158" i="2"/>
  <c r="ADM202" i="2"/>
  <c r="ADM161" i="2"/>
  <c r="ADM182" i="2"/>
  <c r="ADM181" i="2"/>
  <c r="ADM253" i="2"/>
  <c r="ADM262" i="2"/>
  <c r="ADM281" i="2"/>
  <c r="ADM174" i="2"/>
  <c r="ADM190" i="2"/>
  <c r="ADM185" i="2"/>
  <c r="ADM263" i="2"/>
  <c r="ADM176" i="2"/>
  <c r="ADM192" i="2"/>
  <c r="ADM175" i="2"/>
  <c r="ADM191" i="2"/>
  <c r="ADM280" i="2"/>
  <c r="ADF321" i="2"/>
  <c r="ADG321" i="2" s="1"/>
  <c r="ADA321" i="2"/>
  <c r="ADM193" i="2"/>
  <c r="ADM172" i="2"/>
  <c r="ADM188" i="2"/>
  <c r="ADM171" i="2"/>
  <c r="ADM187" i="2"/>
  <c r="ADM290" i="2"/>
  <c r="ADM196" i="2"/>
  <c r="ADM204" i="2"/>
  <c r="ADM173" i="2"/>
  <c r="ADM189" i="2"/>
  <c r="ADM258" i="2"/>
  <c r="ADM279" i="2"/>
  <c r="ADM299" i="2"/>
  <c r="ADM178" i="2"/>
  <c r="ADM294" i="2"/>
  <c r="ADM105" i="2"/>
  <c r="ADM197" i="2"/>
  <c r="ADF327" i="2"/>
  <c r="ADG327" i="2" s="1"/>
  <c r="ADA327" i="2"/>
  <c r="ADM194" i="2"/>
  <c r="ADF332" i="2"/>
  <c r="ADG332" i="2" s="1"/>
  <c r="ADA332" i="2"/>
  <c r="ADM199" i="2"/>
  <c r="ADM195" i="2"/>
  <c r="ADM283" i="2"/>
  <c r="ADM183" i="2"/>
  <c r="ADM259" i="2"/>
  <c r="ADM298" i="2"/>
  <c r="ADM177" i="2"/>
</calcChain>
</file>

<file path=xl/sharedStrings.xml><?xml version="1.0" encoding="utf-8"?>
<sst xmlns="http://schemas.openxmlformats.org/spreadsheetml/2006/main" count="7345" uniqueCount="1391">
  <si>
    <t>NO</t>
  </si>
  <si>
    <t>PERNER</t>
  </si>
  <si>
    <t>NAMA LENGKAP</t>
  </si>
  <si>
    <t>AWAL KONTRAK</t>
  </si>
  <si>
    <t>AKHIR KONTRAK</t>
  </si>
  <si>
    <t>KODE LOS</t>
  </si>
  <si>
    <t>JABATAN</t>
  </si>
  <si>
    <t>JENIS KELAMIN</t>
  </si>
  <si>
    <t>TEAM LEADER</t>
  </si>
  <si>
    <t>SUPERVISOR</t>
  </si>
  <si>
    <t>MANAGER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</si>
  <si>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</si>
  <si>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</si>
  <si>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</si>
  <si>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</si>
  <si>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</si>
  <si>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</si>
  <si>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</si>
  <si>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</si>
  <si>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</si>
  <si>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</si>
  <si>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Σ Sakit + Σ Alpa + Σ Cudak (tidak termasuk Σ Cutah)</t>
  </si>
  <si>
    <t>HK REALISASI</t>
  </si>
  <si>
    <t>HK TUPRES</t>
  </si>
  <si>
    <t>JAM EFFECTIVE</t>
  </si>
  <si>
    <t>PARAMATER BERDASARKAN JABATAN</t>
  </si>
  <si>
    <t xml:space="preserve"> PRODUKTIVITAS PC CLEANING, STAFF IT DAN SPV IT</t>
  </si>
  <si>
    <t>PRODUKTIVITAS ADMIN OFFICE DAN LAYANAN</t>
  </si>
  <si>
    <t>PRODUKTIVITAS ADMIN LO</t>
  </si>
  <si>
    <t>PRODUKTIVITAS HR SUPPORT</t>
  </si>
  <si>
    <t>PRODUKTIVITAS DOCUMENT CONTROL</t>
  </si>
  <si>
    <t>PRODUKTIVITAS OPERATION PLAN</t>
  </si>
  <si>
    <t xml:space="preserve">PRODUKTIVITAS TRAINER HARD SKILL </t>
  </si>
  <si>
    <t xml:space="preserve"> PRODUKTIVITAS AGENT IBC</t>
  </si>
  <si>
    <t xml:space="preserve"> PRODUKTIVITAS CHO</t>
  </si>
  <si>
    <t>PRODUKTIVITAS QC</t>
  </si>
  <si>
    <t>PRODUKTIVITAS TL KORNAS DAN KORLAP</t>
  </si>
  <si>
    <t xml:space="preserve"> PRODUKTIVITAS TL IBC</t>
  </si>
  <si>
    <t xml:space="preserve"> PRODUKTIVITAS TL CH</t>
  </si>
  <si>
    <t>PRODUKTIVITAS TL QC</t>
  </si>
  <si>
    <t>PRODUKTIVITAS GA</t>
  </si>
  <si>
    <t xml:space="preserve"> PRODUKTIVITAS SPV IBC</t>
  </si>
  <si>
    <t xml:space="preserve"> PRODUKTIVITAS SPV CH</t>
  </si>
  <si>
    <t xml:space="preserve"> PRODUKTIVITAS SPV QC</t>
  </si>
  <si>
    <t>PRODUKTIVITAS SPV QIA</t>
  </si>
  <si>
    <t>KUALITAS DOCUMENT CONTROL</t>
  </si>
  <si>
    <t xml:space="preserve"> KUALITAS ADMIN OFFICE</t>
  </si>
  <si>
    <t xml:space="preserve"> KUALITAS ADMIN LAYANAN</t>
  </si>
  <si>
    <t>KUALITAS HR SUPPORT</t>
  </si>
  <si>
    <t>KUALITAS ADMIN LO</t>
  </si>
  <si>
    <t xml:space="preserve"> KUALITAS PC CLEANING</t>
  </si>
  <si>
    <t xml:space="preserve"> KUALITAS STAFF IT</t>
  </si>
  <si>
    <t>KUALITAS OPERATION PLAN</t>
  </si>
  <si>
    <t>KULATIAS TRAINER HARD SKILL</t>
  </si>
  <si>
    <t>KUALITAS AGENT IBC</t>
  </si>
  <si>
    <t>KUALITAS AGENT IBC PRIORITY</t>
  </si>
  <si>
    <t>KUALITAS CHO</t>
  </si>
  <si>
    <t>KUALITAS QC</t>
  </si>
  <si>
    <t>KUALITAS TL KORLAP DAN KORNAS</t>
  </si>
  <si>
    <t>KUALITAS TL IBC</t>
  </si>
  <si>
    <t>KUALITAS TL CHO</t>
  </si>
  <si>
    <t>KUALITAS TL QC</t>
  </si>
  <si>
    <t>KUALITAS GA</t>
  </si>
  <si>
    <t>KUALITAS SPV IBC</t>
  </si>
  <si>
    <t>KUALITAS SPV CH</t>
  </si>
  <si>
    <t>KUALITAS SPV QC</t>
  </si>
  <si>
    <t>KUALITAS SPV IT</t>
  </si>
  <si>
    <t>KUALITAS SPV QIA</t>
  </si>
  <si>
    <t>TEMATIK QC</t>
  </si>
  <si>
    <t>TEMATIK (TL dan AGENT IBC)</t>
  </si>
  <si>
    <t>TEMATIK SPV IBC</t>
  </si>
  <si>
    <t>SPV QIA</t>
  </si>
  <si>
    <t>SPV IBC</t>
  </si>
  <si>
    <t>SPV CH</t>
  </si>
  <si>
    <t>SPV QC</t>
  </si>
  <si>
    <t>GA</t>
  </si>
  <si>
    <t>TL KORLAP DAN KORNAS</t>
  </si>
  <si>
    <t>TL IBC</t>
  </si>
  <si>
    <t>TL QC</t>
  </si>
  <si>
    <t>TL CHO</t>
  </si>
  <si>
    <t>DOCUMENT CONTROL</t>
  </si>
  <si>
    <t>HR SUPPORT</t>
  </si>
  <si>
    <t>ADMIN OFFICE DAN LAYANAN</t>
  </si>
  <si>
    <t>ADMIN LO</t>
  </si>
  <si>
    <t>TRAINER HARD SKILL</t>
  </si>
  <si>
    <t>OPERATION PLAN</t>
  </si>
  <si>
    <t>QC</t>
  </si>
  <si>
    <t>CHO</t>
  </si>
  <si>
    <t>AGENT IBC</t>
  </si>
  <si>
    <t>PC Cleaing,Staff IT dan SPV IT</t>
  </si>
  <si>
    <t>KONSELING</t>
  </si>
  <si>
    <t xml:space="preserve">BATL </t>
  </si>
  <si>
    <t>SP</t>
  </si>
  <si>
    <t>GUGUR / TERIMA</t>
  </si>
  <si>
    <t>NOMINAL BERDASARKAN JABATAN</t>
  </si>
  <si>
    <t>NOMINAL KUALITAS YANG DIBAYARKAN</t>
  </si>
  <si>
    <t>NOMINAL KINERJA</t>
  </si>
  <si>
    <t>NOMINAL KINERJA YANG DIBAYARKAN</t>
  </si>
  <si>
    <t>TOTAL NOMINAL KINERJA YANG DIBAYARKAN</t>
  </si>
  <si>
    <t>NOMINAL INSENTIF KINERJA</t>
  </si>
  <si>
    <t>NOMINAL INSENTIF KINERJA YANG DIBAYARKAN</t>
  </si>
  <si>
    <t>TOTAL NOMINAL KUALITAS YANG DIBAYARKAN</t>
  </si>
  <si>
    <t>INDIVIDU</t>
  </si>
  <si>
    <t>Total Kinerja Individu (25% + 25%)</t>
  </si>
  <si>
    <t>Kinerja Team (50%)</t>
  </si>
  <si>
    <t>TOTAL KINERJA</t>
  </si>
  <si>
    <t>PENCAPAIAN KUANTITAS (25%)</t>
  </si>
  <si>
    <t>PENCAPAIAN KUALITAS (25%)</t>
  </si>
  <si>
    <t>NOMINAL KUANTITAS (Rp)</t>
  </si>
  <si>
    <t>NOMINAL KUALITAS (Rp)</t>
  </si>
  <si>
    <t>NOMINAL TEAM (Rp)</t>
  </si>
  <si>
    <t>TOTAL NOMINAL PRODUKTIVITAS YANG DIBAYARKAN</t>
  </si>
  <si>
    <t>TOTAL NOMINAL TEMATIK YANG DIBAYARKAN</t>
  </si>
  <si>
    <t>TOTAL NOMINAL KUALITAS DAN PRODUKTIVITAS YANG DIBAYARKAN</t>
  </si>
  <si>
    <t>REWARDS</t>
  </si>
  <si>
    <t>TOTAL TUPRES</t>
  </si>
  <si>
    <t>Verifikasi (YES/NO)</t>
  </si>
  <si>
    <t>PARAMETER PENIILAIAN</t>
  </si>
  <si>
    <t>KEHADIRAN</t>
  </si>
  <si>
    <t>KEDISIPLINAN</t>
  </si>
  <si>
    <t>Kedisiplinan</t>
  </si>
  <si>
    <t>Kehadiran</t>
  </si>
  <si>
    <t>Ketepatan Waktu Login</t>
  </si>
  <si>
    <t>EFFECTIVE TIME (JAM)/DAY/MONTH</t>
  </si>
  <si>
    <t>Average Handling Time (AHT)</t>
  </si>
  <si>
    <t>Kedisiplinan / Ketidakterlambatan</t>
  </si>
  <si>
    <t>Populasi Ketepatan Waktu Login Team</t>
  </si>
  <si>
    <t>Populasi Effective Time Team</t>
  </si>
  <si>
    <t>Pencapaian AHT Team</t>
  </si>
  <si>
    <t>Kehadiran Individu</t>
  </si>
  <si>
    <t>Populasi Kedisiplinan Team</t>
  </si>
  <si>
    <t>Populasi Kehadiran Team</t>
  </si>
  <si>
    <t>Populasi Performansi Team Leader (Score ≥ 75%)</t>
  </si>
  <si>
    <t>Populasi Kehadiran Team (Pencapaian 100%)</t>
  </si>
  <si>
    <t>Pencapaian AHT Layanan</t>
  </si>
  <si>
    <t>Pencapaian ACD Valid Layanan</t>
  </si>
  <si>
    <t>Populasi Kedisiplinan Team (tidak datang terlambat)</t>
  </si>
  <si>
    <t>KEHADIRAN INDIVIDU</t>
  </si>
  <si>
    <t>Populasi kedisplinan team</t>
  </si>
  <si>
    <t>Populasi Kehadiran team</t>
  </si>
  <si>
    <t>Monitoring Implementasi Dokumentasi SMM</t>
  </si>
  <si>
    <t>Monitoring Implementasi audit SMM</t>
  </si>
  <si>
    <t>Jumlah dan waktu revisi dikumen SMM (FASILITATOR)</t>
  </si>
  <si>
    <t xml:space="preserve">Distribusi Dokumen SMM </t>
  </si>
  <si>
    <t xml:space="preserve">Akurasi/kemutahiran dokumen SMM </t>
  </si>
  <si>
    <t>Keberhasilan Audit Eksternal dan atau Audit Internal</t>
  </si>
  <si>
    <t>Usulan/rekomendasi perbaikan per bulan</t>
  </si>
  <si>
    <t>Kecepatan eskalasi ke DC Pusat</t>
  </si>
  <si>
    <t>Ketepatan &amp; keakuratan reporting</t>
  </si>
  <si>
    <t>Mengkompulir, membuat dan mendistribusikan risalah rapat yang terkait dengan kegiatan operasional dan aktivitas Manager</t>
  </si>
  <si>
    <t>Korespondensi</t>
  </si>
  <si>
    <t>Filling/dokumentasi berdasarkan Catatan Mutu</t>
  </si>
  <si>
    <t>Pembuatan report pettycash/reambursment</t>
  </si>
  <si>
    <t>Pengelolaan ATK</t>
  </si>
  <si>
    <t>Pengaturan ruang rapat, konsumsi meeting dan kendaraan operasional</t>
  </si>
  <si>
    <t>Akurasi data dan ketepatan waktu kirim data penggajian</t>
  </si>
  <si>
    <t xml:space="preserve">Penyelesaian laporan rekapitulasi </t>
  </si>
  <si>
    <t>Filling/dokumentasi berdasarkan catatan mutu</t>
  </si>
  <si>
    <t>Akurasi rekapitulasi data</t>
  </si>
  <si>
    <t>Usulan/rekomendasi perbaikan proses kerja administrasi layanan</t>
  </si>
  <si>
    <t>Kecepatan eskalasi ke supervisor</t>
  </si>
  <si>
    <t>VERIFIKASI KINERJA dan PAYROLL</t>
  </si>
  <si>
    <t>Input DATA SDM ke aplikasi terkait (eksternal/internal)</t>
  </si>
  <si>
    <t>Dokumentasi Hasil Evaluasi Kinerja</t>
  </si>
  <si>
    <t>Penyelesaian case SDM</t>
  </si>
  <si>
    <t>Pengiriman data kinerja</t>
  </si>
  <si>
    <t>Rekap Pembinaan</t>
  </si>
  <si>
    <t>Pengiriman Laporan Bulanan Kinerja</t>
  </si>
  <si>
    <t>Pengiriman Laporan 10 Harian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</si>
  <si>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</si>
  <si>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</si>
  <si>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</si>
  <si>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</si>
  <si>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</si>
  <si>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</si>
  <si>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Waktu penyelesaian Perbaikan</t>
  </si>
  <si>
    <t>Kualitas perbaikan</t>
  </si>
  <si>
    <t>Laporan Bulanan</t>
  </si>
  <si>
    <t>Validasi checklist maintenance</t>
  </si>
  <si>
    <t>Waktu penyelesaian request to IT</t>
  </si>
  <si>
    <t>Kualitas penyelesaian masalah/gangguan</t>
  </si>
  <si>
    <t>Eskalasi Gangguan</t>
  </si>
  <si>
    <t>Sharing Knowledge</t>
  </si>
  <si>
    <t>Ketepatan waktu pembuatan roster</t>
  </si>
  <si>
    <t>Akurasi pembuatan roster plan</t>
  </si>
  <si>
    <t>Akurasi Review Caplan</t>
  </si>
  <si>
    <t>Pencapaian Populasi Defect SL</t>
  </si>
  <si>
    <t>Kelengkapan dan ketepatan waktu pembuatan laporan : Harian; Periodik dan Bulanan</t>
  </si>
  <si>
    <t>Rekomendasi recovery plan, implementasi dan analisa pada tiap kejadian lonjakan trafik</t>
  </si>
  <si>
    <t>Pelaksanaan pelatihan hardskill</t>
  </si>
  <si>
    <t>Pelaksanaan pelatihan softskill</t>
  </si>
  <si>
    <t>Report evaluasi hasil pelatihan</t>
  </si>
  <si>
    <t>Pencapaian target First  Call Resolution (FCR)</t>
  </si>
  <si>
    <t>Populasi pencapaian PROPPER</t>
  </si>
  <si>
    <t>Pencapaian CES</t>
  </si>
  <si>
    <t>Pencapaian Populasi QA SCORE Layanan</t>
  </si>
  <si>
    <t>Populasi Agent yang mencapai nilai Post Test pada setiap training produk/Program</t>
  </si>
  <si>
    <t>Populasi kandidat Agent pada kelulusan Initial Training Produk</t>
  </si>
  <si>
    <t>QA SCORE</t>
  </si>
  <si>
    <t>CES Score</t>
  </si>
  <si>
    <t>Pengetahuan Produk &amp; Prosedur Test</t>
  </si>
  <si>
    <t>FCR Score</t>
  </si>
  <si>
    <t>tNPS Score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</si>
  <si>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</si>
  <si>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</si>
  <si>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</si>
  <si>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</si>
  <si>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</si>
  <si>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</si>
  <si>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Pencapaian SERVICE LEVEL Layanan</t>
  </si>
  <si>
    <t>Pencapaian Average Handling Time Layanan</t>
  </si>
  <si>
    <t>Pencapaian CES Layanan</t>
  </si>
  <si>
    <t>Pencapaian Populasi Nilai QA Score</t>
  </si>
  <si>
    <t>Jumlah Tapping</t>
  </si>
  <si>
    <t>Akurasi Tapping</t>
  </si>
  <si>
    <t>Mystery Calling Internal diselesaikan tepat waktu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</si>
  <si>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</si>
  <si>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</si>
  <si>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</si>
  <si>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</si>
  <si>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</si>
  <si>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</si>
  <si>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</si>
  <si>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Upgrade Knowledge</t>
  </si>
  <si>
    <t>Pencapaian Target SERVICE LEVEL</t>
  </si>
  <si>
    <t>Populasi CES Score Team</t>
  </si>
  <si>
    <t>Populasi Pengetahuan Produk &amp; Prosedur Test Team</t>
  </si>
  <si>
    <t>Populasi QA Score Team</t>
  </si>
  <si>
    <t>Average FCR Score</t>
  </si>
  <si>
    <t>Average tNPS Score</t>
  </si>
  <si>
    <t>Pencapaian produktifitas tiket anggota tim</t>
  </si>
  <si>
    <t>Populasi pencapaian ratio closing tiket anggota tim</t>
  </si>
  <si>
    <t>Populasi CES Score anggota tim</t>
  </si>
  <si>
    <t>Populasi pencapaian nilai Propper anggota tim</t>
  </si>
  <si>
    <t>Populasi pencapaian nilai QA Score Konfirmasi ke pelanggan anggota tim</t>
  </si>
  <si>
    <t>Populasi pencapaian nilai QA Score Closing Tiket</t>
  </si>
  <si>
    <t xml:space="preserve">Sharing Knowledge </t>
  </si>
  <si>
    <t>Populasi produktivitas QC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</si>
  <si>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</si>
  <si>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</si>
  <si>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</si>
  <si>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</si>
  <si>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</si>
  <si>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>Cek list monitoring kebersihan, keamanan, sarana dan prasarana kantor</t>
  </si>
  <si>
    <t>Performansi kinerja dari Security dan Cleaning Service</t>
  </si>
  <si>
    <t>Kecepatan eskalasi ke pihak terkait  (vendor/GA pusat/dll yang terkait)</t>
  </si>
  <si>
    <t>Inventaris asset kantor</t>
  </si>
  <si>
    <t>Frekuensi kerusakan sarana dan prasarana kantor</t>
  </si>
  <si>
    <t>Monitoring Hasil eskalasi perbaikan</t>
  </si>
  <si>
    <t>Survey kepuasan terhadap fasilitas sarana dan prasarana kantor</t>
  </si>
  <si>
    <t>FCR Score Team</t>
  </si>
  <si>
    <t>tNPS Score Team</t>
  </si>
  <si>
    <t>Training Agent &amp; Sharing Knowledge</t>
  </si>
  <si>
    <t>Closing tiket seluruh Layanan</t>
  </si>
  <si>
    <t>Ratio Closing Tiket</t>
  </si>
  <si>
    <t>Populasi QA SCORE konfirmasi ke pelanggan</t>
  </si>
  <si>
    <t>Populasi QA Score Closing Tiket</t>
  </si>
  <si>
    <t>Populasi Propper</t>
  </si>
  <si>
    <t>Pencapaian CES SCORE</t>
  </si>
  <si>
    <t>Service Level Closing Tiket</t>
  </si>
  <si>
    <t>Kualitas repeat tiket, exclude (NETWORK &amp; BILLING)</t>
  </si>
  <si>
    <t>Pencapaian Target FCR</t>
  </si>
  <si>
    <t>Pencapaian Target CES</t>
  </si>
  <si>
    <t>Pencapaian Target tNPS</t>
  </si>
  <si>
    <t>Akurasi Tapping oleh Team QC</t>
  </si>
  <si>
    <t>Mysteri Calling Internal diselesaikan target waktu</t>
  </si>
  <si>
    <t>Program Improvement Kualitas</t>
  </si>
  <si>
    <t>Populasi produktivitas QCO</t>
  </si>
  <si>
    <t>Sharing knowledge kepada TL dan CO</t>
  </si>
  <si>
    <t>Evaluasi dan Improvement</t>
  </si>
  <si>
    <t>Ketersediaan Recording</t>
  </si>
  <si>
    <t>Frekuensi gangguan aplikasi, perangkat dan network (Internal)</t>
  </si>
  <si>
    <t>Availability  System</t>
  </si>
  <si>
    <t>Digital Improvement</t>
  </si>
  <si>
    <t>Pencapaian SL Layanan</t>
  </si>
  <si>
    <t>Pencapaian SCR Layanan</t>
  </si>
  <si>
    <t>Akurasi review CAPLAN</t>
  </si>
  <si>
    <t>Report BAST</t>
  </si>
  <si>
    <t>Analisa terhadap pencapaian performansi kuantitas Layanan</t>
  </si>
  <si>
    <t>Rekomendasi recovery plan,implementasi dan analisa pada tiap kejadian lonjakan trafik</t>
  </si>
  <si>
    <t>SHARING KNOWLEDGE</t>
  </si>
  <si>
    <t>ACD Valid</t>
  </si>
  <si>
    <t>Akurasi KIP ACD Valid Layanan</t>
  </si>
  <si>
    <t>TEAM</t>
  </si>
  <si>
    <t>KUALITAS</t>
  </si>
  <si>
    <t>KUANTITAS</t>
  </si>
  <si>
    <t>BOBOT PENILAIAN</t>
  </si>
  <si>
    <t>TOTAL PRODUKTIVITAS (30%)</t>
  </si>
  <si>
    <t>TOTAL KUALITAS (70%)</t>
  </si>
  <si>
    <t>TOTAL KINERJA (100%)</t>
  </si>
  <si>
    <t>TOTAL PRODUKTIVITAS (50%)</t>
  </si>
  <si>
    <t>TOTAL KUALITAS (45%)</t>
  </si>
  <si>
    <t>TOTAL TEMATIK (5%)</t>
  </si>
  <si>
    <t>TOTAL PRODUKTIVITAS (25%)</t>
  </si>
  <si>
    <t>TOTAL KUALITAS (75%)</t>
  </si>
  <si>
    <t>TOTAL PRODUKTIVITAS (20%)</t>
  </si>
  <si>
    <t>TOTAL KUALITAS (80%)</t>
  </si>
  <si>
    <t>JUMLAH PRODUKTIVITAS (40%)</t>
  </si>
  <si>
    <t>JUMLAH KUALITAS (50%)</t>
  </si>
  <si>
    <t>JUMLAH TEMATIK(10%)</t>
  </si>
  <si>
    <t>TOTAL KINERJA TEAM</t>
  </si>
  <si>
    <t>TOTAL KINERJA TEAM / 2</t>
  </si>
  <si>
    <t>TOTAL PRODUKTIVITAS (40%)</t>
  </si>
  <si>
    <t>TOTAL KUALITAS (50%)</t>
  </si>
  <si>
    <t>TOTAL TEMATIK (10%)</t>
  </si>
  <si>
    <t>TOTAL KUALITAS (60%)</t>
  </si>
  <si>
    <t>TOTAL %PRODUKTIVITAS</t>
  </si>
  <si>
    <t>TOTAL %KUALITAS</t>
  </si>
  <si>
    <t>TOTAL %TEMATIK</t>
  </si>
  <si>
    <t>TL POSTPAID</t>
  </si>
  <si>
    <t>HASIL PERFORMANSI</t>
  </si>
  <si>
    <t>NILAI</t>
  </si>
  <si>
    <t>%NILAI</t>
  </si>
  <si>
    <t>REALISASI</t>
  </si>
  <si>
    <t>Realisasi</t>
  </si>
  <si>
    <t>% Pencapaian</t>
  </si>
  <si>
    <t>Nilai</t>
  </si>
  <si>
    <t>% Nilai</t>
  </si>
  <si>
    <t xml:space="preserve">Target </t>
  </si>
  <si>
    <t>%Nilai</t>
  </si>
  <si>
    <t>Target KPI</t>
  </si>
  <si>
    <t>NC TIKET</t>
  </si>
  <si>
    <t>TARGET</t>
  </si>
  <si>
    <t>NAMA</t>
  </si>
  <si>
    <t>KETERANGAN/ PROMOSI/ ROTASI</t>
  </si>
  <si>
    <t>GENDER</t>
  </si>
  <si>
    <t>NIK CSDM</t>
  </si>
  <si>
    <t>CRM</t>
  </si>
  <si>
    <t>LOGIN ID AVAYA</t>
  </si>
  <si>
    <t>NIK HRIS</t>
  </si>
  <si>
    <t>LOG ID</t>
  </si>
  <si>
    <t>LOG ID MEDIASEL</t>
  </si>
  <si>
    <t>BATCH</t>
  </si>
  <si>
    <t>NAMA ONLINE</t>
  </si>
  <si>
    <t>SKILL LAYANAN</t>
  </si>
  <si>
    <t>SKEMA AGENT</t>
  </si>
  <si>
    <t>TANGGAL AWAL KONTRAK</t>
  </si>
  <si>
    <t>TANGGAL AKHIR KONTRAK</t>
  </si>
  <si>
    <t>TANGGAL JOIN</t>
  </si>
  <si>
    <t>TANGGAL LOS</t>
  </si>
  <si>
    <t>LOS</t>
  </si>
  <si>
    <t>TANGGAL JOIN KE POSTPAID</t>
  </si>
  <si>
    <t>LOS DI POSTPAID</t>
  </si>
  <si>
    <t>4 DIGIT</t>
  </si>
  <si>
    <t>5 DIGIT</t>
  </si>
  <si>
    <t>ACHMAD FICKRI PRATAMA SYAHPUTRA</t>
  </si>
  <si>
    <t>AGENT KONTEN</t>
  </si>
  <si>
    <t>LAKI-LAKI</t>
  </si>
  <si>
    <t>ACTIVE</t>
  </si>
  <si>
    <t>8</t>
  </si>
  <si>
    <t>ARO</t>
  </si>
  <si>
    <t>AGENT IBC CC TELKOMSEL</t>
  </si>
  <si>
    <t>POSTPAID</t>
  </si>
  <si>
    <t>IIN TARINAH</t>
  </si>
  <si>
    <t>AAN YANUAR</t>
  </si>
  <si>
    <t>PKWT</t>
  </si>
  <si>
    <t>E</t>
  </si>
  <si>
    <t>INF</t>
  </si>
  <si>
    <t>DIMAS FIRMANSYAH</t>
  </si>
  <si>
    <t>MIGRASI OBC TO IBC</t>
  </si>
  <si>
    <t>ERVAN</t>
  </si>
  <si>
    <t>FREDY CAHYADI</t>
  </si>
  <si>
    <t>RIKA RIANY</t>
  </si>
  <si>
    <t>PHL</t>
  </si>
  <si>
    <t>RIZAL NOFRIMA PUTRA</t>
  </si>
  <si>
    <t>17011833</t>
  </si>
  <si>
    <t>6</t>
  </si>
  <si>
    <t>PRIMA</t>
  </si>
  <si>
    <t>WELLY FERDINANT NUGRAHA</t>
  </si>
  <si>
    <t>FIRLY KOMALASARY</t>
  </si>
  <si>
    <t>AGENT KONTEN - AKAN WFH DI QCO PER 21 NOVEMBER 2021</t>
  </si>
  <si>
    <t>PEREMPUAN</t>
  </si>
  <si>
    <t>5</t>
  </si>
  <si>
    <t>INDIQ</t>
  </si>
  <si>
    <t>MKIOS</t>
  </si>
  <si>
    <t>SLAMET GUMELAR</t>
  </si>
  <si>
    <t>ZULHAMKA JULIANTO KADIR</t>
  </si>
  <si>
    <t>AGENT WFH</t>
  </si>
  <si>
    <t>16009686</t>
  </si>
  <si>
    <t>13</t>
  </si>
  <si>
    <t>JULIAN</t>
  </si>
  <si>
    <t>WIDA MIRAWATI</t>
  </si>
  <si>
    <t>YUNI YULIANTI SURYADI</t>
  </si>
  <si>
    <t>CUMIL PER 16 NOVEMBER 2021 - 13 FEBRUARI 2022</t>
  </si>
  <si>
    <t>RIA</t>
  </si>
  <si>
    <t>ILYAS AFANDI</t>
  </si>
  <si>
    <t>TYAS JULIYANA NUGRAHA</t>
  </si>
  <si>
    <t>CUMIL PER 13 SEPTEMBER 2021 - 12 DESEMBER 2021</t>
  </si>
  <si>
    <t>4</t>
  </si>
  <si>
    <t>MESI</t>
  </si>
  <si>
    <t>ANDRYAN ANAKOTTA PARY</t>
  </si>
  <si>
    <t>SITI RAHMAWATI</t>
  </si>
  <si>
    <t>AKAN - TIDAK MEMPERPANJANG KONTRAK PER 13 DESEMBER 2021</t>
  </si>
  <si>
    <t>Ranti</t>
  </si>
  <si>
    <t>PREPAID</t>
  </si>
  <si>
    <t>JEANNY ANASTASYA</t>
  </si>
  <si>
    <t>B</t>
  </si>
  <si>
    <t>ENI YAYUK UTAMI</t>
  </si>
  <si>
    <t>AKAN RESIGN OMN PER 25 DESEMBER 2021 MENDAPATKAN PEKERJAAN LAIN</t>
  </si>
  <si>
    <t>14010777</t>
  </si>
  <si>
    <t>194</t>
  </si>
  <si>
    <t>DARA</t>
  </si>
  <si>
    <t>IRMA RISMAYASARI</t>
  </si>
  <si>
    <t>HAMDANI NUR ARIPIN</t>
  </si>
  <si>
    <t>CORP PER 1 NOVEMBER 2021</t>
  </si>
  <si>
    <t>BATCH 3 2018</t>
  </si>
  <si>
    <t>TENDI</t>
  </si>
  <si>
    <t>CORP</t>
  </si>
  <si>
    <t>RADIANSAH</t>
  </si>
  <si>
    <t>7</t>
  </si>
  <si>
    <t>NAZAR</t>
  </si>
  <si>
    <t>ADE YUSUP JAMIL</t>
  </si>
  <si>
    <t>POH CORP PER 26 OKTOBER 2021 - 3 BULAN KEDEPAN (M IQBAL TAWAKAL)</t>
  </si>
  <si>
    <t>JAMIL</t>
  </si>
  <si>
    <t>TATAN SUDRAJAT</t>
  </si>
  <si>
    <t>SAEPUL MILAH</t>
  </si>
  <si>
    <t>POST RESGULER PER 1 NOVEMBER 2021</t>
  </si>
  <si>
    <t>YUKE</t>
  </si>
  <si>
    <t>IMAN RINALDI</t>
  </si>
  <si>
    <t>HENDRA YADI PUTRA</t>
  </si>
  <si>
    <t>DENDRA</t>
  </si>
  <si>
    <t>ADITYA ROY WICAKSONO</t>
  </si>
  <si>
    <t>SHANTY AGNIA NURRAHMAH</t>
  </si>
  <si>
    <t>12</t>
  </si>
  <si>
    <t>HANI</t>
  </si>
  <si>
    <t>HIKMAT HIDAYAT</t>
  </si>
  <si>
    <t>14</t>
  </si>
  <si>
    <t>HIKMAT</t>
  </si>
  <si>
    <t>HENDRA</t>
  </si>
  <si>
    <t>D</t>
  </si>
  <si>
    <t>IIS NURJANAH</t>
  </si>
  <si>
    <t>JANA</t>
  </si>
  <si>
    <t>FERDY LEONARD SAMUEL TAULO</t>
  </si>
  <si>
    <t>LISA YURIANA ARMAN</t>
  </si>
  <si>
    <t>9</t>
  </si>
  <si>
    <t>MAYU</t>
  </si>
  <si>
    <t>WINA NURFAUZIAH</t>
  </si>
  <si>
    <t>MELKA</t>
  </si>
  <si>
    <t>MOHAMAD RAMDAN HILMI SOFYAN</t>
  </si>
  <si>
    <t>LUKMAN NULHAKIM</t>
  </si>
  <si>
    <t>OBC TO IBC</t>
  </si>
  <si>
    <t>ARYO</t>
  </si>
  <si>
    <t>MUHAMMAD FAZRIN RAMDANI</t>
  </si>
  <si>
    <t>HAMDI</t>
  </si>
  <si>
    <t>RITA</t>
  </si>
  <si>
    <t>KIKI RENDIANA</t>
  </si>
  <si>
    <t>MIGRASI OBC</t>
  </si>
  <si>
    <t>DONIS</t>
  </si>
  <si>
    <t>ANGGITA SITI NUR MARFUAH</t>
  </si>
  <si>
    <t>NISA NURAZIZAH</t>
  </si>
  <si>
    <t>KARTIKA</t>
  </si>
  <si>
    <t>ARISA DITA PRATAMI</t>
  </si>
  <si>
    <t>DESYA</t>
  </si>
  <si>
    <t>BELLA DWI FEBRIANI</t>
  </si>
  <si>
    <t>AFINA</t>
  </si>
  <si>
    <t>INTAN MARDIANI</t>
  </si>
  <si>
    <t>1</t>
  </si>
  <si>
    <t>ILIS</t>
  </si>
  <si>
    <t>MASLIA MANDASARI</t>
  </si>
  <si>
    <t>MELISA</t>
  </si>
  <si>
    <t>MIRA ANDRIANI</t>
  </si>
  <si>
    <t>20</t>
  </si>
  <si>
    <t>ARLITA</t>
  </si>
  <si>
    <t>SITI NUR ROHAINI</t>
  </si>
  <si>
    <t>MAIDA</t>
  </si>
  <si>
    <t>PEPPY PURNAMIASIH</t>
  </si>
  <si>
    <t>MIGRASI DARI OBC</t>
  </si>
  <si>
    <t>LATIFA</t>
  </si>
  <si>
    <t>YUDI AGUSTENDI</t>
  </si>
  <si>
    <t>DIGU</t>
  </si>
  <si>
    <t>RAINA SANCHIA RACHMA</t>
  </si>
  <si>
    <t>CIA</t>
  </si>
  <si>
    <t>ANITA MULYANI</t>
  </si>
  <si>
    <t>10</t>
  </si>
  <si>
    <t>MUNI</t>
  </si>
  <si>
    <t>METI PERMAYANTI</t>
  </si>
  <si>
    <t>ERSYANITYA PRIMANITA</t>
  </si>
  <si>
    <t>ERSY</t>
  </si>
  <si>
    <t>ANDIKA FAUZI</t>
  </si>
  <si>
    <t>2</t>
  </si>
  <si>
    <t>ZANDI</t>
  </si>
  <si>
    <t>ADITYA AMRULLAH</t>
  </si>
  <si>
    <t>FARRAS ZIHAN HARMANY</t>
  </si>
  <si>
    <t>ZIHAN</t>
  </si>
  <si>
    <t>MUHAMAD IQBAL PEBRIANSAH</t>
  </si>
  <si>
    <t>IBAY</t>
  </si>
  <si>
    <t>ASTRI DIAH LESTARI</t>
  </si>
  <si>
    <t>LESTARI</t>
  </si>
  <si>
    <t>HERIANSYAH PRIADY</t>
  </si>
  <si>
    <t>PRIYA</t>
  </si>
  <si>
    <t>MOCH IQBAL FATHUL BARI</t>
  </si>
  <si>
    <t>FATHUL</t>
  </si>
  <si>
    <t>DONNY YUSUF SUFRIYADI</t>
  </si>
  <si>
    <t>DOFI</t>
  </si>
  <si>
    <t>BELLA RIZKY FEBRIANI</t>
  </si>
  <si>
    <t>ERLITA</t>
  </si>
  <si>
    <t>DWI CAHYA RAMDHANI</t>
  </si>
  <si>
    <t>AMDAN</t>
  </si>
  <si>
    <t>TRESNA NURAHMA DEWI</t>
  </si>
  <si>
    <t>DWIRA</t>
  </si>
  <si>
    <t>RESA CAHYANA ALGHIFARI</t>
  </si>
  <si>
    <t>11</t>
  </si>
  <si>
    <t>ALFAR</t>
  </si>
  <si>
    <t>WIDI HAYATI NINGRUM</t>
  </si>
  <si>
    <t>NINGRUM</t>
  </si>
  <si>
    <t>M CHANDRA EKO</t>
  </si>
  <si>
    <t>ICAN</t>
  </si>
  <si>
    <t>RIRIN PITRIANI</t>
  </si>
  <si>
    <t>NAMI</t>
  </si>
  <si>
    <t>DONI ANGGOLA</t>
  </si>
  <si>
    <t>GOLA</t>
  </si>
  <si>
    <t>NIA KURNIAWATI FEBRIYANI</t>
  </si>
  <si>
    <t>KURNIA</t>
  </si>
  <si>
    <t>VINNY SORAYA TARPIANTI</t>
  </si>
  <si>
    <t>VINNY</t>
  </si>
  <si>
    <t>INA RAHAYU</t>
  </si>
  <si>
    <t>MELIA</t>
  </si>
  <si>
    <t>ROHMAN</t>
  </si>
  <si>
    <t>NURHAM</t>
  </si>
  <si>
    <t>GARIBALDI</t>
  </si>
  <si>
    <t xml:space="preserve">ALDI </t>
  </si>
  <si>
    <t>ASTI SULASTIKA</t>
  </si>
  <si>
    <t>MAVI</t>
  </si>
  <si>
    <t>DESY SUTANTI ARI</t>
  </si>
  <si>
    <t>C</t>
  </si>
  <si>
    <t>CICI DIANI</t>
  </si>
  <si>
    <t>OLIN</t>
  </si>
  <si>
    <t>ARIE FAKHRUL ZAWAWI</t>
  </si>
  <si>
    <t>AFZA</t>
  </si>
  <si>
    <t>PUTRI ANADIA FEBRIANTY</t>
  </si>
  <si>
    <t>3</t>
  </si>
  <si>
    <t>ARA</t>
  </si>
  <si>
    <t>WINDIARANI MAYANGSARI WINTANA</t>
  </si>
  <si>
    <t>MERLIN</t>
  </si>
  <si>
    <t>HASNA PERMATASARI PAMUNGKAS</t>
  </si>
  <si>
    <t>SASA</t>
  </si>
  <si>
    <t>JULIO SAECAR AGUSTA</t>
  </si>
  <si>
    <t>ADI</t>
  </si>
  <si>
    <t>NOVAN WIDIANSYAH</t>
  </si>
  <si>
    <t>ARKA</t>
  </si>
  <si>
    <t>ANNISA RIZKI PUJI RAHAYU</t>
  </si>
  <si>
    <t>KIRA</t>
  </si>
  <si>
    <t>DHIYAA HANIIFAH</t>
  </si>
  <si>
    <t>DHIYA</t>
  </si>
  <si>
    <t>FERRY ADITYA</t>
  </si>
  <si>
    <t>ZIDAN</t>
  </si>
  <si>
    <t>MOHAMAD RIZKIANDRI SAPUTRA</t>
  </si>
  <si>
    <t>BATCH 5</t>
  </si>
  <si>
    <t>BAHTIAR</t>
  </si>
  <si>
    <t>QISTHINA IDZNI ISHAMI</t>
  </si>
  <si>
    <t>IDZNI</t>
  </si>
  <si>
    <t>SITI KHOMALA SYARIE</t>
  </si>
  <si>
    <t>IKOM</t>
  </si>
  <si>
    <t>SOPIAN ALI SANROPI</t>
  </si>
  <si>
    <t>DIM</t>
  </si>
  <si>
    <t>BAGAS</t>
  </si>
  <si>
    <t>NANDA HAMIDAH NURMAN</t>
  </si>
  <si>
    <t>BACTH 2 2018</t>
  </si>
  <si>
    <t>CELINE</t>
  </si>
  <si>
    <t>TIARA NURHIDAYATI ROSIDI</t>
  </si>
  <si>
    <t>YORA</t>
  </si>
  <si>
    <t>AGUS SARIPUDIN</t>
  </si>
  <si>
    <t>AGUS</t>
  </si>
  <si>
    <t>RIO NUGRAHA JAYA SAPUTRA</t>
  </si>
  <si>
    <t>PIKO</t>
  </si>
  <si>
    <t>FAHMI HAKIKI</t>
  </si>
  <si>
    <t>FAHIM</t>
  </si>
  <si>
    <t>REZA ADITIYA</t>
  </si>
  <si>
    <t>AZER</t>
  </si>
  <si>
    <t>NOFI SETIASIH</t>
  </si>
  <si>
    <t>AFIFA</t>
  </si>
  <si>
    <t>DIELA SHENDY ANGGRENI</t>
  </si>
  <si>
    <t>LARE</t>
  </si>
  <si>
    <t>CHRISTIN ANGELINA SIMARMATA</t>
  </si>
  <si>
    <t>GELA</t>
  </si>
  <si>
    <t>ANNISA FITRIANA</t>
  </si>
  <si>
    <t>SANA</t>
  </si>
  <si>
    <t>ARIEF MUHAMMAD RACHMAN</t>
  </si>
  <si>
    <t>IRWAN</t>
  </si>
  <si>
    <t>NURUL NABILA</t>
  </si>
  <si>
    <t>ADLIN</t>
  </si>
  <si>
    <t>RADEN LUCKY H</t>
  </si>
  <si>
    <t>ADEN</t>
  </si>
  <si>
    <t>AHMAD ZAKI MUHTAROM</t>
  </si>
  <si>
    <t>17009091</t>
  </si>
  <si>
    <t>RAHMAN</t>
  </si>
  <si>
    <t>ANNISA NUR AFIDAH</t>
  </si>
  <si>
    <t>14010357</t>
  </si>
  <si>
    <t>193</t>
  </si>
  <si>
    <t>VIDA</t>
  </si>
  <si>
    <t>HERU ADIANA</t>
  </si>
  <si>
    <t>RONALD</t>
  </si>
  <si>
    <t>MUHAMMAD RIVALDI MULDIANSYAH</t>
  </si>
  <si>
    <t>VALDI</t>
  </si>
  <si>
    <t>OSHA ROSHALIA</t>
  </si>
  <si>
    <t>VITA</t>
  </si>
  <si>
    <t>RISTI PERTIWI</t>
  </si>
  <si>
    <t>16009331</t>
  </si>
  <si>
    <t>SHEREN</t>
  </si>
  <si>
    <t>RR. ALDILLA DESYAZIZ SETIANTI</t>
  </si>
  <si>
    <t>16011906</t>
  </si>
  <si>
    <t>23</t>
  </si>
  <si>
    <t>GIFA</t>
  </si>
  <si>
    <t>VILISIA VENY RIANTY</t>
  </si>
  <si>
    <t>SBY TO BDG</t>
  </si>
  <si>
    <t>VILLY</t>
  </si>
  <si>
    <t>EVI NURASTUTI</t>
  </si>
  <si>
    <t>ALIN</t>
  </si>
  <si>
    <t>YOHANES SAPUTRA</t>
  </si>
  <si>
    <t>17009221</t>
  </si>
  <si>
    <t>TEO</t>
  </si>
  <si>
    <t>EKO SUPRIYANTO</t>
  </si>
  <si>
    <t>BATCH 3</t>
  </si>
  <si>
    <t>ABUD</t>
  </si>
  <si>
    <t>CAHYO ADI PRASETYO</t>
  </si>
  <si>
    <t>CAHYO</t>
  </si>
  <si>
    <t>DEVI SILVIA TAMBUNAN</t>
  </si>
  <si>
    <t>IWIN</t>
  </si>
  <si>
    <t>ARI KOSASIH</t>
  </si>
  <si>
    <t>ARKAN</t>
  </si>
  <si>
    <t>SUCI PRADITA SEPTIANI</t>
  </si>
  <si>
    <t>CIPA</t>
  </si>
  <si>
    <t>ADHI DHARMA KUSUMAH</t>
  </si>
  <si>
    <t>ARMA</t>
  </si>
  <si>
    <t>AGUNG WIBOWO</t>
  </si>
  <si>
    <t>22</t>
  </si>
  <si>
    <t>WAWAN</t>
  </si>
  <si>
    <t>ARIEF BIRAWAN</t>
  </si>
  <si>
    <t>ABI</t>
  </si>
  <si>
    <t>DEFAN MARDIATNA</t>
  </si>
  <si>
    <t>DEFAN</t>
  </si>
  <si>
    <t>DERA SETIAWADI</t>
  </si>
  <si>
    <t>DEMA</t>
  </si>
  <si>
    <t>DESIARTI MARTIKA DEWIANA</t>
  </si>
  <si>
    <t>DODDY HERMAWAN</t>
  </si>
  <si>
    <t>DYWAN</t>
  </si>
  <si>
    <t>GANJAR RAMADHAN</t>
  </si>
  <si>
    <t>GILBERT</t>
  </si>
  <si>
    <t>HANIAH FAUZIAH</t>
  </si>
  <si>
    <t>NIAH</t>
  </si>
  <si>
    <t>RACHMAT IQBAL</t>
  </si>
  <si>
    <t>QOLBY</t>
  </si>
  <si>
    <t>RESPI SILVA NADILA</t>
  </si>
  <si>
    <t>RESPI</t>
  </si>
  <si>
    <t>RINI RIZKIAWATI</t>
  </si>
  <si>
    <t>IZZY</t>
  </si>
  <si>
    <t>SELLY SILVIA</t>
  </si>
  <si>
    <t>SABI</t>
  </si>
  <si>
    <t>SITI MARIAM</t>
  </si>
  <si>
    <t>BATCH 12</t>
  </si>
  <si>
    <t>IAM</t>
  </si>
  <si>
    <t>SYLVIA CANDILLA</t>
  </si>
  <si>
    <t>CANDY</t>
  </si>
  <si>
    <t>TRINADIA RAHAYU SUGIHARTI SUHENDI</t>
  </si>
  <si>
    <t>TRIA</t>
  </si>
  <si>
    <t>ANISA RAHAYU</t>
  </si>
  <si>
    <t>16009134</t>
  </si>
  <si>
    <t>10200202966</t>
  </si>
  <si>
    <t>RAYA</t>
  </si>
  <si>
    <t>ASRI HANDIYANI</t>
  </si>
  <si>
    <t>ASTI</t>
  </si>
  <si>
    <t>NOVI NOVIANTI</t>
  </si>
  <si>
    <t>GEISHA</t>
  </si>
  <si>
    <t>SELLA SELVIA</t>
  </si>
  <si>
    <t>LARA</t>
  </si>
  <si>
    <t>AMBAR WATI JUMIARSIH</t>
  </si>
  <si>
    <t>16010304</t>
  </si>
  <si>
    <t>FREYA</t>
  </si>
  <si>
    <t>LIA LATHIFAH</t>
  </si>
  <si>
    <t>16012670</t>
  </si>
  <si>
    <t>32</t>
  </si>
  <si>
    <t>TILA</t>
  </si>
  <si>
    <t>RIDA FARIDA</t>
  </si>
  <si>
    <t>KIA</t>
  </si>
  <si>
    <t>RIVALI MUTAQSINA MANSYUR</t>
  </si>
  <si>
    <t>RIVAL</t>
  </si>
  <si>
    <t>SELLY FEBRIANTI</t>
  </si>
  <si>
    <t>16010316</t>
  </si>
  <si>
    <t>15</t>
  </si>
  <si>
    <t>JINGGA</t>
  </si>
  <si>
    <t>TRIA VIDIYANTI</t>
  </si>
  <si>
    <t>CITRA</t>
  </si>
  <si>
    <t>IVA SETIAMAH</t>
  </si>
  <si>
    <t>RIDA</t>
  </si>
  <si>
    <t>RIANA AGUSTINA</t>
  </si>
  <si>
    <t>ATIN</t>
  </si>
  <si>
    <t>DIANA INDRAWATI RAHAYU</t>
  </si>
  <si>
    <t>DIANTY</t>
  </si>
  <si>
    <t>ASTRID BENEDITA AZHARI</t>
  </si>
  <si>
    <t>ASTRID</t>
  </si>
  <si>
    <t>RESVIORY AHMADI</t>
  </si>
  <si>
    <t>RESVI</t>
  </si>
  <si>
    <t>ANDITA HAPSARI</t>
  </si>
  <si>
    <t>HAPSA</t>
  </si>
  <si>
    <t>DIMAS ADITIYA EKA PRAYOGO</t>
  </si>
  <si>
    <t>BATCH 2</t>
  </si>
  <si>
    <t>ERWIN</t>
  </si>
  <si>
    <t>DWI DEFIANA HERLIANTI</t>
  </si>
  <si>
    <t>14013485</t>
  </si>
  <si>
    <t>134</t>
  </si>
  <si>
    <t>DEFI</t>
  </si>
  <si>
    <t>SINTIA WULAN SARI</t>
  </si>
  <si>
    <t>SAYU</t>
  </si>
  <si>
    <t>FIRMANSYAH</t>
  </si>
  <si>
    <t>16008526</t>
  </si>
  <si>
    <t>123</t>
  </si>
  <si>
    <t>ARMAN</t>
  </si>
  <si>
    <t>REZA OCTAVIA PUTRI</t>
  </si>
  <si>
    <t>MEISA</t>
  </si>
  <si>
    <t>ADE IRAWAN</t>
  </si>
  <si>
    <t>AGAM PRATAMA</t>
  </si>
  <si>
    <t>ATRA</t>
  </si>
  <si>
    <t>AHMAD</t>
  </si>
  <si>
    <t>16008157</t>
  </si>
  <si>
    <t>115</t>
  </si>
  <si>
    <t>DAMA</t>
  </si>
  <si>
    <t>ANGGER ZAINUDIN ROZAQ</t>
  </si>
  <si>
    <t>ROZAQ</t>
  </si>
  <si>
    <t>ANITA KUSUMANINGRUM</t>
  </si>
  <si>
    <t>16011350</t>
  </si>
  <si>
    <t>LEA</t>
  </si>
  <si>
    <t>ARISAWATI PUJI WIDIANSYAH</t>
  </si>
  <si>
    <t>16011358</t>
  </si>
  <si>
    <t>RISA</t>
  </si>
  <si>
    <t>ASEP AHMAD AZIZ</t>
  </si>
  <si>
    <t>FIRZA</t>
  </si>
  <si>
    <t>BRYAN WISHUDA SIHOMBING</t>
  </si>
  <si>
    <t>SENO</t>
  </si>
  <si>
    <t>CHRIST YESAYA</t>
  </si>
  <si>
    <t>16011366</t>
  </si>
  <si>
    <t>YESA</t>
  </si>
  <si>
    <t>DADAN DANI RAHMAT</t>
  </si>
  <si>
    <t>13010969</t>
  </si>
  <si>
    <t>182</t>
  </si>
  <si>
    <t>RANDI</t>
  </si>
  <si>
    <t>DANI RAMDANI</t>
  </si>
  <si>
    <t>NAZRIL</t>
  </si>
  <si>
    <t>DIANA ROSINTA</t>
  </si>
  <si>
    <t>16012435</t>
  </si>
  <si>
    <t>28</t>
  </si>
  <si>
    <t>DIANA</t>
  </si>
  <si>
    <t>FEBY FEBRIYANSARI</t>
  </si>
  <si>
    <t>16009144</t>
  </si>
  <si>
    <t>10200203041</t>
  </si>
  <si>
    <t>FEBRI</t>
  </si>
  <si>
    <t>FERY HERIANSYAH</t>
  </si>
  <si>
    <t>17009753</t>
  </si>
  <si>
    <t>ARI</t>
  </si>
  <si>
    <t>GINANJAR MUKTI RAHMADI</t>
  </si>
  <si>
    <t>11011284</t>
  </si>
  <si>
    <t>142</t>
  </si>
  <si>
    <t>MUKTI</t>
  </si>
  <si>
    <t>GURUH JAMALUDIN</t>
  </si>
  <si>
    <t>12008808</t>
  </si>
  <si>
    <t>330</t>
  </si>
  <si>
    <t>NANDO</t>
  </si>
  <si>
    <t>HADI NURDARYANTO</t>
  </si>
  <si>
    <t>16008235</t>
  </si>
  <si>
    <t>35944</t>
  </si>
  <si>
    <t>NURDIN</t>
  </si>
  <si>
    <t>JAMALUDIN ABDUL GANI</t>
  </si>
  <si>
    <t>17009758</t>
  </si>
  <si>
    <t>YUDA</t>
  </si>
  <si>
    <t>MARLENI</t>
  </si>
  <si>
    <t>16012192</t>
  </si>
  <si>
    <t>25</t>
  </si>
  <si>
    <t>MELINDA</t>
  </si>
  <si>
    <t>RANI ANDRIANI</t>
  </si>
  <si>
    <t>RINI</t>
  </si>
  <si>
    <t>RIANI SETIANINGSIH</t>
  </si>
  <si>
    <t>002579</t>
  </si>
  <si>
    <t>RIANI</t>
  </si>
  <si>
    <t>RIFIAN NURDIANSYAH</t>
  </si>
  <si>
    <t>16013021</t>
  </si>
  <si>
    <t>36</t>
  </si>
  <si>
    <t>ARVEL</t>
  </si>
  <si>
    <t>RISHMA SABIILA</t>
  </si>
  <si>
    <t>BILA</t>
  </si>
  <si>
    <t>ROBI SUKMANA</t>
  </si>
  <si>
    <t>DEKA</t>
  </si>
  <si>
    <t>SUSANTI</t>
  </si>
  <si>
    <t>ANSA</t>
  </si>
  <si>
    <t>TITIN MEGAWATI</t>
  </si>
  <si>
    <t>16012567</t>
  </si>
  <si>
    <t>31</t>
  </si>
  <si>
    <t>TITIN</t>
  </si>
  <si>
    <t>TRIA ANDINI</t>
  </si>
  <si>
    <t>BATCH 8</t>
  </si>
  <si>
    <t>SINDI</t>
  </si>
  <si>
    <t>YAYU DAHLINA</t>
  </si>
  <si>
    <t>1 (2019)</t>
  </si>
  <si>
    <t>KEYSA</t>
  </si>
  <si>
    <t>YULITA KUSDIANI</t>
  </si>
  <si>
    <t>AUREL</t>
  </si>
  <si>
    <t>REZA ANGGRIANI</t>
  </si>
  <si>
    <t>RANI</t>
  </si>
  <si>
    <t>IIQ SITI ROFIQOH</t>
  </si>
  <si>
    <t>UTAMI</t>
  </si>
  <si>
    <t>MOHAMMAD FAKHRUDDIN</t>
  </si>
  <si>
    <t>17011829</t>
  </si>
  <si>
    <t>FAHRU</t>
  </si>
  <si>
    <t>MUHAMAD BAIDHAWI</t>
  </si>
  <si>
    <t>17009101</t>
  </si>
  <si>
    <t>ALWI</t>
  </si>
  <si>
    <t>FEBRIYANTI</t>
  </si>
  <si>
    <t>MEITA</t>
  </si>
  <si>
    <t>TIA SETIAWATI</t>
  </si>
  <si>
    <t xml:space="preserve"> </t>
  </si>
  <si>
    <t>VIOLA</t>
  </si>
  <si>
    <t>EGA NUR ISTHOFANI</t>
  </si>
  <si>
    <t>VELIA</t>
  </si>
  <si>
    <t>ULFAH NOVIANTY SANTOSA</t>
  </si>
  <si>
    <t>FENTI</t>
  </si>
  <si>
    <t>WINA PUJI ASTARI</t>
  </si>
  <si>
    <t>16013031</t>
  </si>
  <si>
    <t>PUSTI</t>
  </si>
  <si>
    <t>FANNY FARIANTI</t>
  </si>
  <si>
    <t>FARA</t>
  </si>
  <si>
    <t>ANISA NURUL PATONAH</t>
  </si>
  <si>
    <t>FATIMAH</t>
  </si>
  <si>
    <t>HARIS PRATAMA PUTRA J</t>
  </si>
  <si>
    <t>HATTA</t>
  </si>
  <si>
    <t>PRIYANTO GUNAWAN</t>
  </si>
  <si>
    <t>GUNA</t>
  </si>
  <si>
    <t>RIZKI PAMUJI</t>
  </si>
  <si>
    <t>RIFA</t>
  </si>
  <si>
    <t>SALWA NABILA IZZA SALSABILA</t>
  </si>
  <si>
    <t>SALSA</t>
  </si>
  <si>
    <t>YUDA MAULANA</t>
  </si>
  <si>
    <t>DAME</t>
  </si>
  <si>
    <t>ANDHIKA EKKY PUTRO</t>
  </si>
  <si>
    <t>DIKA</t>
  </si>
  <si>
    <t>INDA DIAN PRATIWI</t>
  </si>
  <si>
    <t>ARAN</t>
  </si>
  <si>
    <t>MARTHA GRACCELIA P</t>
  </si>
  <si>
    <t>Kimi</t>
  </si>
  <si>
    <t>RIZKA ADZKIA HANDOYO</t>
  </si>
  <si>
    <t>Moza</t>
  </si>
  <si>
    <t>TINA NURBIDARI</t>
  </si>
  <si>
    <t>Anit</t>
  </si>
  <si>
    <t>ZAIMAH RIFA</t>
  </si>
  <si>
    <t>DONA AYU DEHAZ</t>
  </si>
  <si>
    <t>MILAN</t>
  </si>
  <si>
    <t>ADITYA TRI PAMUNGKAS</t>
  </si>
  <si>
    <t>DIRGA</t>
  </si>
  <si>
    <t>ASEP DENI KURNIADI</t>
  </si>
  <si>
    <t>VAREL</t>
  </si>
  <si>
    <t>FAUZI NUR MUHAMMAD</t>
  </si>
  <si>
    <t>ANDRA</t>
  </si>
  <si>
    <t>IVAN NURHAKIM</t>
  </si>
  <si>
    <t>HIKAM</t>
  </si>
  <si>
    <t>MUHAMAD ANGGA LESMANA</t>
  </si>
  <si>
    <t>LESMANA</t>
  </si>
  <si>
    <t>SRI WAHYUNI</t>
  </si>
  <si>
    <t>UNI</t>
  </si>
  <si>
    <t>ANA NURDIANA</t>
  </si>
  <si>
    <t>Nura</t>
  </si>
  <si>
    <t>ARTHUR PRATAMA HAMONANGAN N</t>
  </si>
  <si>
    <t>OLAN</t>
  </si>
  <si>
    <t>ELMO MAHESA ADIGRAHA</t>
  </si>
  <si>
    <t>Saldi</t>
  </si>
  <si>
    <t>GILVAN TRESALVANTIO</t>
  </si>
  <si>
    <t>Salvan</t>
  </si>
  <si>
    <t>RAUDHIA NUR ARIBAH</t>
  </si>
  <si>
    <t>ALEN</t>
  </si>
  <si>
    <t>SERELIN ARDIANITA</t>
  </si>
  <si>
    <t>ERIL</t>
  </si>
  <si>
    <t>SHAFIRA LUTHFIANI</t>
  </si>
  <si>
    <t>Jenna</t>
  </si>
  <si>
    <t>ANGGA SUTEDJA</t>
  </si>
  <si>
    <t>Teja</t>
  </si>
  <si>
    <t>ANITA NUR FAUZIAH</t>
  </si>
  <si>
    <t>Izi</t>
  </si>
  <si>
    <t>MUKHLIS SHOHIBUDIN</t>
  </si>
  <si>
    <t>Mulki</t>
  </si>
  <si>
    <t>ALVIANTI NAZARI</t>
  </si>
  <si>
    <t>ZALA</t>
  </si>
  <si>
    <t>ANANDA SALMA PEBRIANTY</t>
  </si>
  <si>
    <t>Karen</t>
  </si>
  <si>
    <t>ANCEU IMAN FIRMANSYAH</t>
  </si>
  <si>
    <t>Saugi</t>
  </si>
  <si>
    <t>ANGGI PUJI ASWARI</t>
  </si>
  <si>
    <t>LANA</t>
  </si>
  <si>
    <t>ANNISA NUZRAT</t>
  </si>
  <si>
    <t>Nasya</t>
  </si>
  <si>
    <t>BAGOES EKO DANTO</t>
  </si>
  <si>
    <t>Ghozo</t>
  </si>
  <si>
    <t>DWI RETNO ANGRAENI PUTRI</t>
  </si>
  <si>
    <t>Niki</t>
  </si>
  <si>
    <t>GITA FITRIANI</t>
  </si>
  <si>
    <t>Sabin</t>
  </si>
  <si>
    <t>KINTAN AYU ASYIFA</t>
  </si>
  <si>
    <t>Kinfa</t>
  </si>
  <si>
    <t>RAMDHAN NUGRAHA</t>
  </si>
  <si>
    <t>KOBI</t>
  </si>
  <si>
    <t>VISKA NURFITRIA</t>
  </si>
  <si>
    <t>AGUNG PURWANDI</t>
  </si>
  <si>
    <t>DESI NURHASANAH</t>
  </si>
  <si>
    <t>Eci</t>
  </si>
  <si>
    <t>GHINA NISRINA FIRDAUS KUSMAYADI</t>
  </si>
  <si>
    <t>Nani</t>
  </si>
  <si>
    <t>GISNI PUTRI DWI LESTARI</t>
  </si>
  <si>
    <t>JODY EDWARD</t>
  </si>
  <si>
    <t>Jordan</t>
  </si>
  <si>
    <t>LANSIUS BERTO ARITONANG</t>
  </si>
  <si>
    <t>YUDHA SENA WIJAYA</t>
  </si>
  <si>
    <t>BRATA</t>
  </si>
  <si>
    <t>FATHU ABDILLAH MUHTADI</t>
  </si>
  <si>
    <t>PRIO PER 1 NOVEMBER 2021</t>
  </si>
  <si>
    <t>FADLAN</t>
  </si>
  <si>
    <t>AGENT IBC CC TELKOMSEL PRIORITY</t>
  </si>
  <si>
    <t>PRIO</t>
  </si>
  <si>
    <t>M IQBAL TAWAKAL</t>
  </si>
  <si>
    <t>POH PRIO PER 26 OKTOBER 2021 (ARDI DESPRINANSYAH)</t>
  </si>
  <si>
    <t>IKAL</t>
  </si>
  <si>
    <t>MARIYAM PURBASARI</t>
  </si>
  <si>
    <t>16012792</t>
  </si>
  <si>
    <t>33</t>
  </si>
  <si>
    <t>SEKAR</t>
  </si>
  <si>
    <t>IRMAN GINANJAR</t>
  </si>
  <si>
    <t>14010790</t>
  </si>
  <si>
    <t>IRMAN</t>
  </si>
  <si>
    <t>KIKI HAKIAH</t>
  </si>
  <si>
    <t>KANTI</t>
  </si>
  <si>
    <t>SITI ROHSAYIDAH</t>
  </si>
  <si>
    <t>MARSYA</t>
  </si>
  <si>
    <t>SHOFI NURUL AZHARI</t>
  </si>
  <si>
    <t>VILDRI</t>
  </si>
  <si>
    <t>MEGALIA TAMARA PUTRI</t>
  </si>
  <si>
    <t>MAULIA</t>
  </si>
  <si>
    <t>MEBRI AMPERA PUTRA</t>
  </si>
  <si>
    <t>TRISTAN</t>
  </si>
  <si>
    <t>ROSI ROSMAWATI</t>
  </si>
  <si>
    <t>DANITA</t>
  </si>
  <si>
    <t>10200203061</t>
  </si>
  <si>
    <t>HELA</t>
  </si>
  <si>
    <t>TL OPS IBC CC TELKOMSEL</t>
  </si>
  <si>
    <t>-</t>
  </si>
  <si>
    <t>MAKASAR TO BANDUNG</t>
  </si>
  <si>
    <t>wanda</t>
  </si>
  <si>
    <t>17</t>
  </si>
  <si>
    <t>ALEA</t>
  </si>
  <si>
    <t>140</t>
  </si>
  <si>
    <t>TETI</t>
  </si>
  <si>
    <t>109</t>
  </si>
  <si>
    <t>AMRI</t>
  </si>
  <si>
    <t>37</t>
  </si>
  <si>
    <t>RIVO</t>
  </si>
  <si>
    <t>CHUNLI</t>
  </si>
  <si>
    <t>7 BINATEK</t>
  </si>
  <si>
    <t>FERDY</t>
  </si>
  <si>
    <t>FELIX</t>
  </si>
  <si>
    <t>ILYAS</t>
  </si>
  <si>
    <t>8 (2010)</t>
  </si>
  <si>
    <t>TASYA</t>
  </si>
  <si>
    <t>108</t>
  </si>
  <si>
    <t>ANDRI</t>
  </si>
  <si>
    <t>REYNOLD</t>
  </si>
  <si>
    <t>170</t>
  </si>
  <si>
    <t>IRMA</t>
  </si>
  <si>
    <t>DIDAN</t>
  </si>
  <si>
    <t>63</t>
  </si>
  <si>
    <t>IGUM</t>
  </si>
  <si>
    <t>WELLY</t>
  </si>
  <si>
    <t>24</t>
  </si>
  <si>
    <t>GITA</t>
  </si>
  <si>
    <t>YANU</t>
  </si>
  <si>
    <t>SPV OPS IBC CC TELKOMSEL</t>
  </si>
  <si>
    <t>TEGUH BUDIARTO</t>
  </si>
  <si>
    <t>KEY</t>
  </si>
  <si>
    <t>YAYAN HASAN SIDIQ</t>
  </si>
  <si>
    <t>CHO PER 1 NOVEMBER 2021</t>
  </si>
  <si>
    <t>NANDANG</t>
  </si>
  <si>
    <t>CHO IBC CC TELKOMSEL</t>
  </si>
  <si>
    <t>RUDDY CORDIANDI</t>
  </si>
  <si>
    <t>ANJAR KESUMARAHARJO</t>
  </si>
  <si>
    <t>RIKA SUARTIKA SARI</t>
  </si>
  <si>
    <t>16009530</t>
  </si>
  <si>
    <t>19</t>
  </si>
  <si>
    <t>KIKAN</t>
  </si>
  <si>
    <t>YULI SETIAWATI</t>
  </si>
  <si>
    <t>RONI ZAMRONI JOHARUDIN</t>
  </si>
  <si>
    <t>002617</t>
  </si>
  <si>
    <t>38</t>
  </si>
  <si>
    <t>ROJAS</t>
  </si>
  <si>
    <t>INDRA NUGROHO</t>
  </si>
  <si>
    <t>ASEP SURYANA</t>
  </si>
  <si>
    <t>TOMI</t>
  </si>
  <si>
    <t>ADE EKA TAMARA</t>
  </si>
  <si>
    <t>CITRA CORNELIUS</t>
  </si>
  <si>
    <t>NIKO</t>
  </si>
  <si>
    <t>DANI KARDANI</t>
  </si>
  <si>
    <t>IRFAN HILMI SH</t>
  </si>
  <si>
    <t>TIGA</t>
  </si>
  <si>
    <t>IKLAL</t>
  </si>
  <si>
    <t>ARIL LANGGENG SAPUTRA</t>
  </si>
  <si>
    <t>LUKEN</t>
  </si>
  <si>
    <t>RYAN RIZKI DARMAWAN</t>
  </si>
  <si>
    <t>16012447</t>
  </si>
  <si>
    <t>RIKO</t>
  </si>
  <si>
    <t>SHENA RANGGA ERLANGGA</t>
  </si>
  <si>
    <t>15009566</t>
  </si>
  <si>
    <t>192</t>
  </si>
  <si>
    <t>DESTA</t>
  </si>
  <si>
    <t>WINDY NUR ISMIARTI</t>
  </si>
  <si>
    <t>14009309</t>
  </si>
  <si>
    <t>191</t>
  </si>
  <si>
    <t>ISMA</t>
  </si>
  <si>
    <t>MICKY MARTILOVA</t>
  </si>
  <si>
    <t>MARTIN</t>
  </si>
  <si>
    <t>NURELAH SUHARJA</t>
  </si>
  <si>
    <t>16013020</t>
  </si>
  <si>
    <t>SURA</t>
  </si>
  <si>
    <t>EKA DEA KRISTIYANTI</t>
  </si>
  <si>
    <t>15009565</t>
  </si>
  <si>
    <t>95</t>
  </si>
  <si>
    <t>DEA</t>
  </si>
  <si>
    <t>MILA LESTARI</t>
  </si>
  <si>
    <t>16013019</t>
  </si>
  <si>
    <t>VANILLA</t>
  </si>
  <si>
    <t>MERY SULASTRI</t>
  </si>
  <si>
    <t>15010948</t>
  </si>
  <si>
    <t>99</t>
  </si>
  <si>
    <t>LASTI</t>
  </si>
  <si>
    <t>ASEP MARYANA</t>
  </si>
  <si>
    <t>17009093</t>
  </si>
  <si>
    <t>SETYA</t>
  </si>
  <si>
    <t>DWI YUARININGSIH</t>
  </si>
  <si>
    <t>15011908</t>
  </si>
  <si>
    <t>156</t>
  </si>
  <si>
    <t>RUNA</t>
  </si>
  <si>
    <t>RD HABIB RIPNA M TAMIM AL AZIZ</t>
  </si>
  <si>
    <t>14009865</t>
  </si>
  <si>
    <t>68</t>
  </si>
  <si>
    <t>TAMA</t>
  </si>
  <si>
    <t>WAHYU BAMBANG ARIF ANGGORO</t>
  </si>
  <si>
    <t>16012780</t>
  </si>
  <si>
    <t>BATCH 33</t>
  </si>
  <si>
    <t>GORO</t>
  </si>
  <si>
    <t>RIMA RACHMAWATI</t>
  </si>
  <si>
    <t>186</t>
  </si>
  <si>
    <t>MARSA</t>
  </si>
  <si>
    <t>ADI ARDIANSYAH</t>
  </si>
  <si>
    <t>ADE</t>
  </si>
  <si>
    <t>ADITYO CHRISNO DARMAWAN</t>
  </si>
  <si>
    <t>WILI</t>
  </si>
  <si>
    <t>mutasi CHO per 21 nov 2019</t>
  </si>
  <si>
    <t>21/12/2019</t>
  </si>
  <si>
    <t>AFRIZAL FITRIAN DWI CAHYA</t>
  </si>
  <si>
    <t>FERO</t>
  </si>
  <si>
    <t>AGUNG WALIANSYAH</t>
  </si>
  <si>
    <t>WALI</t>
  </si>
  <si>
    <t>AGUSTIANA</t>
  </si>
  <si>
    <t>DIAN</t>
  </si>
  <si>
    <t>AHMAD NAOVAL SHAHAB</t>
  </si>
  <si>
    <t>NOVAL</t>
  </si>
  <si>
    <t>AHMAD YUSRON HALIM</t>
  </si>
  <si>
    <t>TERMINATE</t>
  </si>
  <si>
    <t>HALIM</t>
  </si>
  <si>
    <t>ANTON SUJARWO</t>
  </si>
  <si>
    <t>GATHAN</t>
  </si>
  <si>
    <t>ASRI SOLIHATI</t>
  </si>
  <si>
    <t>CILA</t>
  </si>
  <si>
    <t>AZWAR ACHMADI</t>
  </si>
  <si>
    <t>ANWAR</t>
  </si>
  <si>
    <t>BAKTI WIBAWA</t>
  </si>
  <si>
    <t>BAKTI</t>
  </si>
  <si>
    <t>BAMBANG TRI ANDOYO</t>
  </si>
  <si>
    <t>RANDO</t>
  </si>
  <si>
    <t>DELLA SUSILAWATI</t>
  </si>
  <si>
    <t>FELDA</t>
  </si>
  <si>
    <t>rotasi CHO per 1 april 2020</t>
  </si>
  <si>
    <t>DIAN VERONICA</t>
  </si>
  <si>
    <t>VIKA</t>
  </si>
  <si>
    <t>mutasi CHO per 15 feb 2020</t>
  </si>
  <si>
    <t>EGGI GILANG RAMADHAN</t>
  </si>
  <si>
    <t>MADA</t>
  </si>
  <si>
    <t>ELANG SUGIONO</t>
  </si>
  <si>
    <t>ELANG</t>
  </si>
  <si>
    <t>FAJAR BUDIAWAN</t>
  </si>
  <si>
    <t>FAJAR</t>
  </si>
  <si>
    <t>FAJRI ARFAN</t>
  </si>
  <si>
    <t>FAJRI</t>
  </si>
  <si>
    <t>FATIMAH MISPA NURAHMI</t>
  </si>
  <si>
    <t>MISPA</t>
  </si>
  <si>
    <t>FERINA PUJANGGAWATI</t>
  </si>
  <si>
    <t>BATCH 4</t>
  </si>
  <si>
    <t>ERIN</t>
  </si>
  <si>
    <t>FERRY KUSDINAR</t>
  </si>
  <si>
    <t>REGI</t>
  </si>
  <si>
    <t>GITA FEBRIANTY RAHAYU</t>
  </si>
  <si>
    <t>YAYU</t>
  </si>
  <si>
    <t>HANDIANA</t>
  </si>
  <si>
    <t>KAZU</t>
  </si>
  <si>
    <t>Haryo Prabawan</t>
  </si>
  <si>
    <t>RIO</t>
  </si>
  <si>
    <t>HELMI FAHRI DWI GUNA</t>
  </si>
  <si>
    <t>RINTO</t>
  </si>
  <si>
    <t>HESTI RESTIA</t>
  </si>
  <si>
    <t>ELDA</t>
  </si>
  <si>
    <t>IKA FITRIYA</t>
  </si>
  <si>
    <t>FIKA</t>
  </si>
  <si>
    <t>IMANTA SURBAKTI</t>
  </si>
  <si>
    <t>69 (CC JKT)</t>
  </si>
  <si>
    <t>KEROW</t>
  </si>
  <si>
    <t>KEUKEU ROSYANA</t>
  </si>
  <si>
    <t>KEUKEU</t>
  </si>
  <si>
    <t>KOHARUDIN</t>
  </si>
  <si>
    <t>KOHAR</t>
  </si>
  <si>
    <t>LIA MARLIANA</t>
  </si>
  <si>
    <t>MARLIN</t>
  </si>
  <si>
    <t>MARINA SEPTIANTI</t>
  </si>
  <si>
    <t>YUNA</t>
  </si>
  <si>
    <t>MEIDA MITASARI</t>
  </si>
  <si>
    <t>MESA</t>
  </si>
  <si>
    <t>Milla Corsalina Dewi</t>
  </si>
  <si>
    <t>MILLA</t>
  </si>
  <si>
    <t>Mirza</t>
  </si>
  <si>
    <t>SURABAYA</t>
  </si>
  <si>
    <t>ZAFRAN</t>
  </si>
  <si>
    <t>MOHAMAD DAHLAN FAZHRY</t>
  </si>
  <si>
    <t>DAHLAN</t>
  </si>
  <si>
    <t>MUHAMAD FAUZAN MAULUDI</t>
  </si>
  <si>
    <t>DRIA</t>
  </si>
  <si>
    <t>NANDANG HASANUDIN</t>
  </si>
  <si>
    <t>NENIH JULIANI SAFITRI</t>
  </si>
  <si>
    <t>JUNI</t>
  </si>
  <si>
    <t>RAHMALIA</t>
  </si>
  <si>
    <t>MIA</t>
  </si>
  <si>
    <t>RAISMAN</t>
  </si>
  <si>
    <t>ISMAN</t>
  </si>
  <si>
    <t>RENNY MARLANI OKTAVIA</t>
  </si>
  <si>
    <t>RERI</t>
  </si>
  <si>
    <t>RESKI ESHARI</t>
  </si>
  <si>
    <t>BATCH 4 TAHUN 2017 ECARE</t>
  </si>
  <si>
    <t>ESAR</t>
  </si>
  <si>
    <t>RIDWAN</t>
  </si>
  <si>
    <t>BIYA</t>
  </si>
  <si>
    <t>RISKY ARYANA</t>
  </si>
  <si>
    <t>FIKRY</t>
  </si>
  <si>
    <t>RIZAL MUHAMAD RIZKY</t>
  </si>
  <si>
    <t>IZAL</t>
  </si>
  <si>
    <t>RUHIYAT</t>
  </si>
  <si>
    <t>IYAT</t>
  </si>
  <si>
    <t>RULLY</t>
  </si>
  <si>
    <t>AZKA</t>
  </si>
  <si>
    <t>SANTI NOVIANTI RIDWANSYAH N</t>
  </si>
  <si>
    <t>RALIN</t>
  </si>
  <si>
    <t>SISWANTO</t>
  </si>
  <si>
    <t>BOY</t>
  </si>
  <si>
    <t>SITI ROMLAH</t>
  </si>
  <si>
    <t>SITI</t>
  </si>
  <si>
    <t>SRI UTAMI RAKHMAWATI</t>
  </si>
  <si>
    <t>KIREI</t>
  </si>
  <si>
    <t>SURYA LUMBANTOBING</t>
  </si>
  <si>
    <t>SURYA</t>
  </si>
  <si>
    <t>SYARA SITI NURJANAH</t>
  </si>
  <si>
    <t>ANGELA</t>
  </si>
  <si>
    <t>TIA SULASTRI</t>
  </si>
  <si>
    <t>SULIS</t>
  </si>
  <si>
    <t>TOMI TRISETYO NUGROHO</t>
  </si>
  <si>
    <t>RESET KONTRAK</t>
  </si>
  <si>
    <t>VENI VERANIKA KANIA</t>
  </si>
  <si>
    <t>NIKA</t>
  </si>
  <si>
    <t>WIDURI LUDYANINGRUM</t>
  </si>
  <si>
    <t>WIDURI</t>
  </si>
  <si>
    <t>YENI NURUL AENI</t>
  </si>
  <si>
    <t>MARLA</t>
  </si>
  <si>
    <t>YENI RAHMAWATI</t>
  </si>
  <si>
    <t>YERA</t>
  </si>
  <si>
    <t>YUPIA DIAN RATNA</t>
  </si>
  <si>
    <t>RATNA</t>
  </si>
  <si>
    <t>WINDI SOLIHAT PERMANA</t>
  </si>
  <si>
    <t>SOLEH</t>
  </si>
  <si>
    <t>REZHA RIZKIA ANANDITA</t>
  </si>
  <si>
    <t>LARAS</t>
  </si>
  <si>
    <t>JEJEN JAELANI FRIHATNA</t>
  </si>
  <si>
    <t>JINDI</t>
  </si>
  <si>
    <t>ANI</t>
  </si>
  <si>
    <t>TERMINET</t>
  </si>
  <si>
    <t>NIRA</t>
  </si>
  <si>
    <t>DINI OCTAVIANI</t>
  </si>
  <si>
    <t>SURI</t>
  </si>
  <si>
    <t>MIKA FRAMIKA MARANTIKA</t>
  </si>
  <si>
    <t>MIKA</t>
  </si>
  <si>
    <t>MUKSIN GANDA KUSUMA</t>
  </si>
  <si>
    <t>GANDA</t>
  </si>
  <si>
    <t>SAEFULOH</t>
  </si>
  <si>
    <t>SAEFUL</t>
  </si>
  <si>
    <t>ULUNG TRIHANDOYO</t>
  </si>
  <si>
    <t>HANDO</t>
  </si>
  <si>
    <t>GIACINTA RENA GAYATRI</t>
  </si>
  <si>
    <t>002329</t>
  </si>
  <si>
    <t>7A</t>
  </si>
  <si>
    <t>CINTA</t>
  </si>
  <si>
    <t>EKA MARDIYANI</t>
  </si>
  <si>
    <t>RISDA</t>
  </si>
  <si>
    <t>ALVIN PUSPA WARDANI</t>
  </si>
  <si>
    <t>WARDAH</t>
  </si>
  <si>
    <t>ANGGUN RISKY SOBANA</t>
  </si>
  <si>
    <t>ANGGUN</t>
  </si>
  <si>
    <t>YURA</t>
  </si>
  <si>
    <t>TL CH CC TELKOMSEL</t>
  </si>
  <si>
    <t>DANI</t>
  </si>
  <si>
    <t>NUGI</t>
  </si>
  <si>
    <t>RUDDY CORDIANDY</t>
  </si>
  <si>
    <t>RUDDY</t>
  </si>
  <si>
    <t>NO BATCH</t>
  </si>
  <si>
    <t>ANJAR</t>
  </si>
  <si>
    <t>SPV CH CC TELKOMSEL</t>
  </si>
  <si>
    <t>ERNA KURNIASIH</t>
  </si>
  <si>
    <t>AKAN CUMIL 15 NOVEMBER 2021 - 12 FEBRUARI 2022</t>
  </si>
  <si>
    <t>ISLAN</t>
  </si>
  <si>
    <t>QCO IBC CC TELKOMSEL</t>
  </si>
  <si>
    <t>HILMAN MAULANA</t>
  </si>
  <si>
    <t>NUR ICHSANTO</t>
  </si>
  <si>
    <t>JULIANTY NUR CAHYANINGSIH</t>
  </si>
  <si>
    <t>AKAN CUMIL PER 21 OKTOBER 2021 - 18 JANUARI 2022</t>
  </si>
  <si>
    <t>205</t>
  </si>
  <si>
    <t>JULY</t>
  </si>
  <si>
    <t>TRIANI NOVIANTY</t>
  </si>
  <si>
    <t>165</t>
  </si>
  <si>
    <t>VIAN</t>
  </si>
  <si>
    <t>RICKY RUSDIANTO</t>
  </si>
  <si>
    <t>DHIMAS DIAN NUGRAHA</t>
  </si>
  <si>
    <t>13011633</t>
  </si>
  <si>
    <t>185</t>
  </si>
  <si>
    <t>DIMAS</t>
  </si>
  <si>
    <t>RIZAL TAUFIK SURYA NUGRAHA</t>
  </si>
  <si>
    <t>16012446</t>
  </si>
  <si>
    <t>ENDO</t>
  </si>
  <si>
    <t>INA</t>
  </si>
  <si>
    <t>A. INDRA JALALUDDIN</t>
  </si>
  <si>
    <t>SANTRI WISUDAWAN</t>
  </si>
  <si>
    <t>ROFI SETIAAJI</t>
  </si>
  <si>
    <t>ROFIQ</t>
  </si>
  <si>
    <t>DIAN NUGRAHA SAPUTRA</t>
  </si>
  <si>
    <t>16008754</t>
  </si>
  <si>
    <t>JODI</t>
  </si>
  <si>
    <t>FAHRUL AGUNG</t>
  </si>
  <si>
    <t>FAHRUL</t>
  </si>
  <si>
    <t>TRI DAMAYANTI</t>
  </si>
  <si>
    <t>DAMAY</t>
  </si>
  <si>
    <t>YUSUP MUSTOPA</t>
  </si>
  <si>
    <t>29</t>
  </si>
  <si>
    <t>YUSFI</t>
  </si>
  <si>
    <t>ESTA DEWI N</t>
  </si>
  <si>
    <t>META</t>
  </si>
  <si>
    <t>HILMA ARLISTIANA</t>
  </si>
  <si>
    <t>106</t>
  </si>
  <si>
    <t>HILMA</t>
  </si>
  <si>
    <t>NENENG YULIA PERMATASARI</t>
  </si>
  <si>
    <t>09008428</t>
  </si>
  <si>
    <t>NELIA</t>
  </si>
  <si>
    <t>SARI NURUL MUSLIMAH</t>
  </si>
  <si>
    <t>187</t>
  </si>
  <si>
    <t>NESA</t>
  </si>
  <si>
    <t>SYALI DIANI DEWI</t>
  </si>
  <si>
    <t>BATCH 13 KPSG</t>
  </si>
  <si>
    <t>SYALI</t>
  </si>
  <si>
    <t>VITA AVIANTY</t>
  </si>
  <si>
    <t>132</t>
  </si>
  <si>
    <t>AFI</t>
  </si>
  <si>
    <t>ARLIN RAHMAWATI</t>
  </si>
  <si>
    <t>ARLIN</t>
  </si>
  <si>
    <t>ANI TIANINGSIH</t>
  </si>
  <si>
    <t>TIAN</t>
  </si>
  <si>
    <t>EGIH RENDI GINANJAR</t>
  </si>
  <si>
    <t>212</t>
  </si>
  <si>
    <t>EGIH</t>
  </si>
  <si>
    <t>LINGGA LUTFIANI</t>
  </si>
  <si>
    <t>LINGGA</t>
  </si>
  <si>
    <t>SAMIDA RACHMAN</t>
  </si>
  <si>
    <t>94</t>
  </si>
  <si>
    <t>AMI</t>
  </si>
  <si>
    <t>WIWIN NURYANI</t>
  </si>
  <si>
    <t>ICHI</t>
  </si>
  <si>
    <t>ANTON SUTONO</t>
  </si>
  <si>
    <t>TONO</t>
  </si>
  <si>
    <t>HENDRA WAHYU KURNIAWAN</t>
  </si>
  <si>
    <t>WAHYU</t>
  </si>
  <si>
    <t>YUDI ARDIANSYAH</t>
  </si>
  <si>
    <t>196</t>
  </si>
  <si>
    <t>YUDI</t>
  </si>
  <si>
    <t>ARDI DESPRIYANSYAH</t>
  </si>
  <si>
    <t>POH QCO IBC PER 26 OKTOBER 2021 - 3 BULAN KEDEPAN</t>
  </si>
  <si>
    <t>14011582</t>
  </si>
  <si>
    <t>ARDI</t>
  </si>
  <si>
    <t>ENY WIDYASTUTI</t>
  </si>
  <si>
    <t>64</t>
  </si>
  <si>
    <t>ENY</t>
  </si>
  <si>
    <t>MARIA DWI YULANDA</t>
  </si>
  <si>
    <t>DILA</t>
  </si>
  <si>
    <t>119</t>
  </si>
  <si>
    <t>HILMAN</t>
  </si>
  <si>
    <t>TL QCO IBC CC TELKOMSEL</t>
  </si>
  <si>
    <t>ICHSAN</t>
  </si>
  <si>
    <t>SPV QCO IBC CC TELKOMSEL</t>
  </si>
  <si>
    <t>GANJAR ALIFIAN</t>
  </si>
  <si>
    <t>STAFF IT CC TELKOMSEL</t>
  </si>
  <si>
    <t>YUDIANSYAH PRIMA PUTRA</t>
  </si>
  <si>
    <t>DANI MISBAHUDIN</t>
  </si>
  <si>
    <t>DIKI DANIYADI</t>
  </si>
  <si>
    <t>KOKO HARIANTO</t>
  </si>
  <si>
    <t>SETIADI WIBOWO</t>
  </si>
  <si>
    <t>VARTA LEGAWA HERAWAN</t>
  </si>
  <si>
    <t>MUHAMMAD JULIAN</t>
  </si>
  <si>
    <t>ARIEF HADI NUGRAHA</t>
  </si>
  <si>
    <t>MUHAMMAD INGGI RIANA</t>
  </si>
  <si>
    <t>EDUWARD NUGROHO SUDIBYO</t>
  </si>
  <si>
    <t>PC CLEANING CC TELKOMSEL</t>
  </si>
  <si>
    <t>SPV IT CC TELKOMSEL</t>
  </si>
  <si>
    <t>FERNANDO SITOMPUL</t>
  </si>
  <si>
    <t>18009507</t>
  </si>
  <si>
    <t>BEI</t>
  </si>
  <si>
    <t>TL KORNAS CC TELKOMSEL</t>
  </si>
  <si>
    <t>ANGGIAT</t>
  </si>
  <si>
    <t>NANA</t>
  </si>
  <si>
    <t>KHALIF</t>
  </si>
  <si>
    <t>DANI HERMAWAN</t>
  </si>
  <si>
    <t>HERMAN</t>
  </si>
  <si>
    <t>TL KORLAP CC TELKOMSEL</t>
  </si>
  <si>
    <t>MUCHAMAD PANJI SANTOSO</t>
  </si>
  <si>
    <t>117</t>
  </si>
  <si>
    <t>SANTOS</t>
  </si>
  <si>
    <t>YOPPY PAUZI</t>
  </si>
  <si>
    <t>65</t>
  </si>
  <si>
    <t>PAUZI</t>
  </si>
  <si>
    <t>CECEP KUSWARA</t>
  </si>
  <si>
    <t>9A</t>
  </si>
  <si>
    <t>CHIKO</t>
  </si>
  <si>
    <t>I PUTU AGUS ADI</t>
  </si>
  <si>
    <t>206</t>
  </si>
  <si>
    <t>PUTU</t>
  </si>
  <si>
    <t>MUHAMAD AKBAR</t>
  </si>
  <si>
    <t>141</t>
  </si>
  <si>
    <t>AMET</t>
  </si>
  <si>
    <t>AJI KRISTIADI</t>
  </si>
  <si>
    <t>AJI</t>
  </si>
  <si>
    <t>OPERATION PLAN CC TELKOMSEL</t>
  </si>
  <si>
    <t>JIBRIL ABDUR RAHMAN</t>
  </si>
  <si>
    <t>41</t>
  </si>
  <si>
    <t>DIEGO</t>
  </si>
  <si>
    <t>APRILLIANI</t>
  </si>
  <si>
    <t>06 PERSAELS</t>
  </si>
  <si>
    <t>APRIL</t>
  </si>
  <si>
    <t>ADMIN LAYANAN CC TELKOMSEL</t>
  </si>
  <si>
    <t>DIAH FITRIYANA AZIZA</t>
  </si>
  <si>
    <t>127</t>
  </si>
  <si>
    <t>FITRI</t>
  </si>
  <si>
    <t>MIEKE MULYA HARTIKA</t>
  </si>
  <si>
    <t>26</t>
  </si>
  <si>
    <t>OKEU</t>
  </si>
  <si>
    <t>RINA MULYANA</t>
  </si>
  <si>
    <t>TIDAK ADA</t>
  </si>
  <si>
    <t>RANNY INDRIASARI</t>
  </si>
  <si>
    <t>ADMIN OFFICE CC TELKOMSEL</t>
  </si>
  <si>
    <t>SILVIA ASWISA</t>
  </si>
  <si>
    <t>0</t>
  </si>
  <si>
    <t>HR SUPPORT CC TELKOMSEL</t>
  </si>
  <si>
    <t xml:space="preserve">GITA RIZKIA NURHASANAH </t>
  </si>
  <si>
    <t>UCA</t>
  </si>
  <si>
    <t>ADMIN LO CC TELKOMSEL</t>
  </si>
  <si>
    <t>EGI TRISNANDI</t>
  </si>
  <si>
    <t>124</t>
  </si>
  <si>
    <t>EGI</t>
  </si>
  <si>
    <t>ACHATTA SINDY LEOMARTI</t>
  </si>
  <si>
    <t>ACHA</t>
  </si>
  <si>
    <t>TRAINER CC TELKOMSEL</t>
  </si>
  <si>
    <t>BELLA NUR UTAMA SOLIHIN</t>
  </si>
  <si>
    <t>121</t>
  </si>
  <si>
    <t>IHIN</t>
  </si>
  <si>
    <t>FITRIA DANAIRA</t>
  </si>
  <si>
    <t>202</t>
  </si>
  <si>
    <t>HELEN</t>
  </si>
  <si>
    <t>MUHAMMAD RIFKI AZKIYA</t>
  </si>
  <si>
    <t>217</t>
  </si>
  <si>
    <t>RIFKI</t>
  </si>
  <si>
    <t>Trainer</t>
  </si>
  <si>
    <t>WAWAN KURNIAWAN</t>
  </si>
  <si>
    <t>DOCUMENT CONTROL CC TELKOMSEL</t>
  </si>
  <si>
    <t>GITO</t>
  </si>
  <si>
    <t>SPV QIA CC TELKOMSEL</t>
  </si>
  <si>
    <t>AGUNG WIBOWO SR</t>
  </si>
  <si>
    <t>AGUNG</t>
  </si>
  <si>
    <t>GENERAL AFFAIRS CC TELKOMSEL</t>
  </si>
  <si>
    <t>ANGGIAT SIAHAAN</t>
  </si>
  <si>
    <t>7,75</t>
  </si>
  <si>
    <t>ARDI DESPRIANSYAH</t>
  </si>
  <si>
    <t>NOVELITA SHASHA LARASATI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</si>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</sst>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d\-mmm\-yy;@"/>
    <numFmt numFmtId="165" formatCode="&quot;Rp&quot;#,##0"/>
    <numFmt numFmtId="166" formatCode="_(* #,##0.00_);_(* \(#,##0.00\);_(* &quot;-&quot;??_);_(@_)"/>
    <numFmt numFmtId="167" formatCode="0.0%"/>
    <numFmt numFmtId="168" formatCode="_(* #,##0_);_(* \(#,##0\);_(* &quot;-&quot;??_);_(@_)"/>
    <numFmt numFmtId="169" formatCode="_([$Rp-421]* #,##0.00_);_([$Rp-421]* \(#,##0.00\);_([$Rp-421]* &quot;-&quot;??_);_(@_)"/>
    <numFmt numFmtId="170" formatCode="[$-409]dd\-mmm\-yy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9" tint="0.79998168889431442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8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9"/>
      <color theme="9" tint="0.79998168889431442"/>
      <name val="Calibri"/>
      <family val="2"/>
    </font>
    <font>
      <b/>
      <sz val="9"/>
      <color theme="7" tint="0.79998168889431442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8"/>
      <color rgb="FF002060"/>
      <name val="Calibri"/>
      <family val="2"/>
    </font>
    <font>
      <b/>
      <sz val="9"/>
      <name val="Calibri"/>
      <family val="2"/>
      <scheme val="minor"/>
    </font>
    <font>
      <b/>
      <sz val="9"/>
      <color rgb="FFFFFF00"/>
      <name val="Calibri"/>
      <family val="2"/>
    </font>
    <font>
      <b/>
      <sz val="10"/>
      <color theme="9" tint="0.79998168889431442"/>
      <name val="Calibri"/>
      <family val="2"/>
    </font>
    <font>
      <b/>
      <sz val="9"/>
      <color theme="9" tint="0.79998168889431442"/>
      <name val="Calibri"/>
      <family val="2"/>
      <scheme val="minor"/>
    </font>
    <font>
      <b/>
      <sz val="9"/>
      <color rgb="FF002060"/>
      <name val="Calibri"/>
      <family val="2"/>
    </font>
    <font>
      <sz val="9"/>
      <color rgb="FF002060"/>
      <name val="Calibri"/>
      <family val="2"/>
      <scheme val="minor"/>
    </font>
    <font>
      <b/>
      <sz val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ECE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9" fillId="0" borderId="0"/>
    <xf numFmtId="0" fontId="13" fillId="0" borderId="0"/>
    <xf numFmtId="0" fontId="13" fillId="0" borderId="0"/>
    <xf numFmtId="166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" fillId="0" borderId="0"/>
    <xf numFmtId="9" fontId="13" fillId="0" borderId="0" applyFont="0" applyFill="0" applyBorder="0" applyAlignment="0" applyProtection="0"/>
    <xf numFmtId="0" fontId="28" fillId="0" borderId="0"/>
    <xf numFmtId="0" fontId="13" fillId="0" borderId="0"/>
    <xf numFmtId="0" fontId="13" fillId="0" borderId="0"/>
    <xf numFmtId="0" fontId="1" fillId="0" borderId="0"/>
    <xf numFmtId="0" fontId="13" fillId="0" borderId="0"/>
  </cellStyleXfs>
  <cellXfs count="740">
    <xf numFmtId="0" fontId="0" fillId="0" borderId="0" xfId="0"/>
    <xf numFmtId="0" fontId="4" fillId="4" borderId="2" xfId="1" applyFont="1" applyFill="1" applyBorder="1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0" fontId="9" fillId="0" borderId="0" xfId="2"/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 wrapText="1"/>
    </xf>
    <xf numFmtId="0" fontId="12" fillId="0" borderId="2" xfId="2" applyFont="1" applyBorder="1" applyAlignment="1">
      <alignment horizontal="center" vertical="center"/>
    </xf>
    <xf numFmtId="0" fontId="12" fillId="27" borderId="2" xfId="2" applyFont="1" applyFill="1" applyBorder="1" applyAlignment="1">
      <alignment horizontal="center" vertical="center"/>
    </xf>
    <xf numFmtId="3" fontId="12" fillId="27" borderId="3" xfId="2" applyNumberFormat="1" applyFont="1" applyFill="1" applyBorder="1" applyAlignment="1">
      <alignment horizontal="center" vertical="center"/>
    </xf>
    <xf numFmtId="168" fontId="12" fillId="0" borderId="2" xfId="5" applyNumberFormat="1" applyFont="1" applyBorder="1" applyAlignment="1">
      <alignment horizontal="center" vertical="center"/>
    </xf>
    <xf numFmtId="168" fontId="12" fillId="0" borderId="2" xfId="2" applyNumberFormat="1" applyFont="1" applyBorder="1" applyAlignment="1">
      <alignment horizontal="center" vertical="center"/>
    </xf>
    <xf numFmtId="168" fontId="12" fillId="0" borderId="0" xfId="2" applyNumberFormat="1" applyFont="1" applyAlignment="1">
      <alignment horizontal="center" vertical="center"/>
    </xf>
    <xf numFmtId="0" fontId="22" fillId="5" borderId="2" xfId="1" applyFont="1" applyFill="1" applyBorder="1" applyAlignment="1">
      <alignment horizontal="center" vertical="center" wrapText="1"/>
    </xf>
    <xf numFmtId="9" fontId="22" fillId="5" borderId="2" xfId="1" applyNumberFormat="1" applyFont="1" applyFill="1" applyBorder="1" applyAlignment="1">
      <alignment horizontal="center" vertical="center" wrapText="1"/>
    </xf>
    <xf numFmtId="0" fontId="15" fillId="6" borderId="2" xfId="3" applyFont="1" applyFill="1" applyBorder="1" applyAlignment="1">
      <alignment horizontal="center" vertical="center" wrapText="1"/>
    </xf>
    <xf numFmtId="9" fontId="15" fillId="6" borderId="2" xfId="3" applyNumberFormat="1" applyFont="1" applyFill="1" applyBorder="1" applyAlignment="1">
      <alignment horizontal="center" vertical="center" wrapText="1"/>
    </xf>
    <xf numFmtId="0" fontId="15" fillId="7" borderId="2" xfId="7" applyFont="1" applyFill="1" applyBorder="1" applyAlignment="1">
      <alignment horizontal="center" vertical="center" wrapText="1"/>
    </xf>
    <xf numFmtId="9" fontId="15" fillId="7" borderId="2" xfId="3" applyNumberFormat="1" applyFont="1" applyFill="1" applyBorder="1" applyAlignment="1">
      <alignment horizontal="center" vertical="center" wrapText="1"/>
    </xf>
    <xf numFmtId="0" fontId="15" fillId="7" borderId="2" xfId="3" applyFont="1" applyFill="1" applyBorder="1" applyAlignment="1">
      <alignment horizontal="center" vertical="center" wrapText="1"/>
    </xf>
    <xf numFmtId="9" fontId="15" fillId="7" borderId="2" xfId="7" applyNumberFormat="1" applyFont="1" applyFill="1" applyBorder="1" applyAlignment="1">
      <alignment horizontal="center" vertical="center" wrapText="1"/>
    </xf>
    <xf numFmtId="0" fontId="16" fillId="8" borderId="2" xfId="7" applyFont="1" applyFill="1" applyBorder="1" applyAlignment="1">
      <alignment horizontal="center" vertical="center" wrapText="1"/>
    </xf>
    <xf numFmtId="9" fontId="16" fillId="8" borderId="2" xfId="3" applyNumberFormat="1" applyFont="1" applyFill="1" applyBorder="1" applyAlignment="1">
      <alignment horizontal="center" vertical="center" wrapText="1"/>
    </xf>
    <xf numFmtId="0" fontId="16" fillId="9" borderId="2" xfId="3" applyFont="1" applyFill="1" applyBorder="1" applyAlignment="1">
      <alignment horizontal="center" vertical="center" wrapText="1"/>
    </xf>
    <xf numFmtId="9" fontId="16" fillId="9" borderId="2" xfId="3" applyNumberFormat="1" applyFont="1" applyFill="1" applyBorder="1" applyAlignment="1">
      <alignment horizontal="center" vertical="center" wrapText="1"/>
    </xf>
    <xf numFmtId="0" fontId="17" fillId="10" borderId="2" xfId="1" applyFont="1" applyFill="1" applyBorder="1" applyAlignment="1">
      <alignment horizontal="center" vertical="center" wrapText="1"/>
    </xf>
    <xf numFmtId="9" fontId="17" fillId="10" borderId="2" xfId="1" applyNumberFormat="1" applyFont="1" applyFill="1" applyBorder="1" applyAlignment="1">
      <alignment horizontal="center" vertical="center" wrapText="1"/>
    </xf>
    <xf numFmtId="0" fontId="16" fillId="11" borderId="2" xfId="3" applyFont="1" applyFill="1" applyBorder="1" applyAlignment="1">
      <alignment horizontal="center" vertical="center" wrapText="1"/>
    </xf>
    <xf numFmtId="9" fontId="16" fillId="11" borderId="2" xfId="3" applyNumberFormat="1" applyFont="1" applyFill="1" applyBorder="1" applyAlignment="1">
      <alignment horizontal="center" vertical="center" wrapText="1"/>
    </xf>
    <xf numFmtId="0" fontId="3" fillId="26" borderId="2" xfId="1" applyFont="1" applyFill="1" applyBorder="1" applyAlignment="1">
      <alignment horizontal="center" vertical="center"/>
    </xf>
    <xf numFmtId="9" fontId="3" fillId="29" borderId="2" xfId="1" applyNumberFormat="1" applyFont="1" applyFill="1" applyBorder="1" applyAlignment="1">
      <alignment horizontal="center" vertical="center"/>
    </xf>
    <xf numFmtId="0" fontId="3" fillId="12" borderId="2" xfId="1" applyFont="1" applyFill="1" applyBorder="1" applyAlignment="1">
      <alignment horizontal="center" vertical="center"/>
    </xf>
    <xf numFmtId="9" fontId="3" fillId="12" borderId="2" xfId="1" applyNumberFormat="1" applyFont="1" applyFill="1" applyBorder="1" applyAlignment="1">
      <alignment horizontal="center" vertical="center"/>
    </xf>
    <xf numFmtId="10" fontId="3" fillId="29" borderId="2" xfId="1" applyNumberFormat="1" applyFont="1" applyFill="1" applyBorder="1" applyAlignment="1">
      <alignment horizontal="center" vertical="center"/>
    </xf>
    <xf numFmtId="2" fontId="3" fillId="26" borderId="2" xfId="1" applyNumberFormat="1" applyFont="1" applyFill="1" applyBorder="1" applyAlignment="1">
      <alignment horizontal="center" vertical="center"/>
    </xf>
    <xf numFmtId="9" fontId="18" fillId="36" borderId="2" xfId="3" applyNumberFormat="1" applyFont="1" applyFill="1" applyBorder="1" applyAlignment="1">
      <alignment horizontal="center" vertical="center" wrapText="1"/>
    </xf>
    <xf numFmtId="0" fontId="18" fillId="13" borderId="2" xfId="3" applyFont="1" applyFill="1" applyBorder="1" applyAlignment="1">
      <alignment horizontal="center" vertical="center" wrapText="1"/>
    </xf>
    <xf numFmtId="9" fontId="18" fillId="37" borderId="2" xfId="3" applyNumberFormat="1" applyFont="1" applyFill="1" applyBorder="1" applyAlignment="1">
      <alignment horizontal="center" vertical="center" wrapText="1"/>
    </xf>
    <xf numFmtId="0" fontId="16" fillId="14" borderId="2" xfId="3" applyFont="1" applyFill="1" applyBorder="1" applyAlignment="1">
      <alignment horizontal="center" vertical="center" wrapText="1"/>
    </xf>
    <xf numFmtId="9" fontId="16" fillId="14" borderId="2" xfId="3" applyNumberFormat="1" applyFont="1" applyFill="1" applyBorder="1" applyAlignment="1">
      <alignment horizontal="center" vertical="center" wrapText="1"/>
    </xf>
    <xf numFmtId="0" fontId="16" fillId="15" borderId="2" xfId="3" applyFont="1" applyFill="1" applyBorder="1" applyAlignment="1">
      <alignment horizontal="center" vertical="center" wrapText="1"/>
    </xf>
    <xf numFmtId="9" fontId="16" fillId="15" borderId="2" xfId="3" applyNumberFormat="1" applyFont="1" applyFill="1" applyBorder="1" applyAlignment="1">
      <alignment horizontal="center" vertical="center" wrapText="1"/>
    </xf>
    <xf numFmtId="10" fontId="18" fillId="36" borderId="2" xfId="3" applyNumberFormat="1" applyFont="1" applyFill="1" applyBorder="1" applyAlignment="1">
      <alignment horizontal="center" vertical="center" wrapText="1"/>
    </xf>
    <xf numFmtId="0" fontId="18" fillId="4" borderId="2" xfId="3" applyFont="1" applyFill="1" applyBorder="1" applyAlignment="1">
      <alignment horizontal="center" vertical="center" wrapText="1"/>
    </xf>
    <xf numFmtId="10" fontId="18" fillId="33" borderId="2" xfId="3" applyNumberFormat="1" applyFont="1" applyFill="1" applyBorder="1" applyAlignment="1">
      <alignment horizontal="center" vertical="center" wrapText="1"/>
    </xf>
    <xf numFmtId="2" fontId="18" fillId="33" borderId="2" xfId="3" applyNumberFormat="1" applyFont="1" applyFill="1" applyBorder="1" applyAlignment="1">
      <alignment horizontal="center" vertical="center" wrapText="1"/>
    </xf>
    <xf numFmtId="9" fontId="18" fillId="33" borderId="2" xfId="3" applyNumberFormat="1" applyFont="1" applyFill="1" applyBorder="1" applyAlignment="1">
      <alignment horizontal="center" vertical="center" wrapText="1"/>
    </xf>
    <xf numFmtId="0" fontId="16" fillId="17" borderId="2" xfId="3" applyFont="1" applyFill="1" applyBorder="1" applyAlignment="1">
      <alignment horizontal="center" vertical="center" wrapText="1"/>
    </xf>
    <xf numFmtId="9" fontId="16" fillId="17" borderId="2" xfId="3" applyNumberFormat="1" applyFont="1" applyFill="1" applyBorder="1" applyAlignment="1">
      <alignment horizontal="center" vertical="center" wrapText="1"/>
    </xf>
    <xf numFmtId="9" fontId="16" fillId="29" borderId="2" xfId="3" applyNumberFormat="1" applyFont="1" applyFill="1" applyBorder="1" applyAlignment="1">
      <alignment horizontal="center" vertical="center" wrapText="1"/>
    </xf>
    <xf numFmtId="0" fontId="19" fillId="18" borderId="2" xfId="3" applyFont="1" applyFill="1" applyBorder="1" applyAlignment="1">
      <alignment horizontal="center" vertical="center" wrapText="1"/>
    </xf>
    <xf numFmtId="9" fontId="19" fillId="18" borderId="2" xfId="3" applyNumberFormat="1" applyFont="1" applyFill="1" applyBorder="1" applyAlignment="1">
      <alignment horizontal="center" vertical="center" wrapText="1"/>
    </xf>
    <xf numFmtId="0" fontId="20" fillId="19" borderId="2" xfId="7" applyFont="1" applyFill="1" applyBorder="1" applyAlignment="1">
      <alignment horizontal="center" vertical="center" wrapText="1"/>
    </xf>
    <xf numFmtId="9" fontId="20" fillId="19" borderId="2" xfId="3" applyNumberFormat="1" applyFont="1" applyFill="1" applyBorder="1" applyAlignment="1">
      <alignment horizontal="center" vertical="center" wrapText="1"/>
    </xf>
    <xf numFmtId="0" fontId="18" fillId="36" borderId="2" xfId="3" applyFont="1" applyFill="1" applyBorder="1" applyAlignment="1">
      <alignment horizontal="center" vertical="center" wrapText="1"/>
    </xf>
    <xf numFmtId="0" fontId="18" fillId="20" borderId="2" xfId="3" applyFont="1" applyFill="1" applyBorder="1" applyAlignment="1">
      <alignment horizontal="center" vertical="center" wrapText="1"/>
    </xf>
    <xf numFmtId="0" fontId="18" fillId="33" borderId="2" xfId="3" applyFont="1" applyFill="1" applyBorder="1" applyAlignment="1">
      <alignment horizontal="center" vertical="center" wrapText="1"/>
    </xf>
    <xf numFmtId="0" fontId="25" fillId="36" borderId="2" xfId="3" applyFont="1" applyFill="1" applyBorder="1" applyAlignment="1">
      <alignment horizontal="center" vertical="center" wrapText="1"/>
    </xf>
    <xf numFmtId="0" fontId="25" fillId="20" borderId="2" xfId="3" applyFont="1" applyFill="1" applyBorder="1" applyAlignment="1">
      <alignment horizontal="center" vertical="center" wrapText="1"/>
    </xf>
    <xf numFmtId="9" fontId="25" fillId="37" borderId="2" xfId="8" applyFont="1" applyFill="1" applyBorder="1" applyAlignment="1">
      <alignment horizontal="center" vertical="center"/>
    </xf>
    <xf numFmtId="0" fontId="16" fillId="21" borderId="2" xfId="3" applyFont="1" applyFill="1" applyBorder="1" applyAlignment="1">
      <alignment horizontal="center" vertical="center" wrapText="1"/>
    </xf>
    <xf numFmtId="9" fontId="16" fillId="21" borderId="2" xfId="3" applyNumberFormat="1" applyFont="1" applyFill="1" applyBorder="1" applyAlignment="1">
      <alignment horizontal="center" vertical="center" wrapText="1"/>
    </xf>
    <xf numFmtId="0" fontId="16" fillId="8" borderId="2" xfId="3" applyFont="1" applyFill="1" applyBorder="1" applyAlignment="1">
      <alignment horizontal="center" vertical="center" wrapText="1"/>
    </xf>
    <xf numFmtId="0" fontId="15" fillId="22" borderId="2" xfId="3" applyFont="1" applyFill="1" applyBorder="1" applyAlignment="1">
      <alignment horizontal="center" vertical="center" wrapText="1"/>
    </xf>
    <xf numFmtId="9" fontId="15" fillId="22" borderId="2" xfId="3" applyNumberFormat="1" applyFont="1" applyFill="1" applyBorder="1" applyAlignment="1">
      <alignment horizontal="center" vertical="center" wrapText="1"/>
    </xf>
    <xf numFmtId="0" fontId="6" fillId="6" borderId="2" xfId="3" applyFont="1" applyFill="1" applyBorder="1" applyAlignment="1">
      <alignment horizontal="center" vertical="center" wrapText="1"/>
    </xf>
    <xf numFmtId="9" fontId="6" fillId="6" borderId="2" xfId="3" applyNumberFormat="1" applyFont="1" applyFill="1" applyBorder="1" applyAlignment="1">
      <alignment horizontal="center" vertical="center" wrapText="1"/>
    </xf>
    <xf numFmtId="9" fontId="6" fillId="6" borderId="2" xfId="7" applyNumberFormat="1" applyFont="1" applyFill="1" applyBorder="1" applyAlignment="1">
      <alignment horizontal="center" vertical="center" wrapText="1"/>
    </xf>
    <xf numFmtId="0" fontId="5" fillId="5" borderId="2" xfId="1" applyFont="1" applyFill="1" applyBorder="1" applyAlignment="1">
      <alignment horizontal="center" vertical="center" wrapText="1"/>
    </xf>
    <xf numFmtId="9" fontId="5" fillId="5" borderId="2" xfId="1" applyNumberFormat="1" applyFont="1" applyFill="1" applyBorder="1" applyAlignment="1">
      <alignment horizontal="center" vertical="center" wrapText="1"/>
    </xf>
    <xf numFmtId="0" fontId="17" fillId="10" borderId="2" xfId="3" applyFont="1" applyFill="1" applyBorder="1" applyAlignment="1">
      <alignment horizontal="center" vertical="center" wrapText="1"/>
    </xf>
    <xf numFmtId="9" fontId="17" fillId="10" borderId="2" xfId="3" applyNumberFormat="1" applyFont="1" applyFill="1" applyBorder="1" applyAlignment="1">
      <alignment horizontal="center" vertical="center" wrapText="1"/>
    </xf>
    <xf numFmtId="2" fontId="3" fillId="23" borderId="2" xfId="1" applyNumberFormat="1" applyFont="1" applyFill="1" applyBorder="1" applyAlignment="1">
      <alignment horizontal="center" vertical="center"/>
    </xf>
    <xf numFmtId="2" fontId="3" fillId="32" borderId="2" xfId="1" applyNumberFormat="1" applyFont="1" applyFill="1" applyBorder="1" applyAlignment="1">
      <alignment horizontal="center" vertical="center"/>
    </xf>
    <xf numFmtId="0" fontId="3" fillId="23" borderId="2" xfId="1" applyFont="1" applyFill="1" applyBorder="1" applyAlignment="1">
      <alignment horizontal="center" vertical="center"/>
    </xf>
    <xf numFmtId="9" fontId="3" fillId="23" borderId="2" xfId="1" applyNumberFormat="1" applyFont="1" applyFill="1" applyBorder="1" applyAlignment="1">
      <alignment horizontal="center" vertical="center"/>
    </xf>
    <xf numFmtId="10" fontId="3" fillId="23" borderId="2" xfId="1" applyNumberFormat="1" applyFont="1" applyFill="1" applyBorder="1" applyAlignment="1">
      <alignment horizontal="center" vertical="center"/>
    </xf>
    <xf numFmtId="10" fontId="3" fillId="32" borderId="2" xfId="1" applyNumberFormat="1" applyFont="1" applyFill="1" applyBorder="1" applyAlignment="1">
      <alignment horizontal="center" vertical="center"/>
    </xf>
    <xf numFmtId="1" fontId="3" fillId="32" borderId="2" xfId="1" applyNumberFormat="1" applyFont="1" applyFill="1" applyBorder="1" applyAlignment="1">
      <alignment horizontal="center" vertical="center"/>
    </xf>
    <xf numFmtId="9" fontId="3" fillId="32" borderId="2" xfId="1" applyNumberFormat="1" applyFont="1" applyFill="1" applyBorder="1" applyAlignment="1">
      <alignment horizontal="center" vertical="center"/>
    </xf>
    <xf numFmtId="0" fontId="3" fillId="29" borderId="2" xfId="1" applyFont="1" applyFill="1" applyBorder="1" applyAlignment="1">
      <alignment horizontal="center" vertical="center" wrapText="1"/>
    </xf>
    <xf numFmtId="2" fontId="3" fillId="24" borderId="1" xfId="1" applyNumberFormat="1" applyFont="1" applyFill="1" applyBorder="1" applyAlignment="1">
      <alignment vertical="center"/>
    </xf>
    <xf numFmtId="2" fontId="3" fillId="38" borderId="2" xfId="1" applyNumberFormat="1" applyFont="1" applyFill="1" applyBorder="1" applyAlignment="1">
      <alignment vertical="center"/>
    </xf>
    <xf numFmtId="0" fontId="3" fillId="24" borderId="1" xfId="1" applyFont="1" applyFill="1" applyBorder="1" applyAlignment="1">
      <alignment vertical="center"/>
    </xf>
    <xf numFmtId="9" fontId="3" fillId="24" borderId="1" xfId="1" applyNumberFormat="1" applyFont="1" applyFill="1" applyBorder="1" applyAlignment="1">
      <alignment vertical="center"/>
    </xf>
    <xf numFmtId="10" fontId="3" fillId="38" borderId="2" xfId="1" applyNumberFormat="1" applyFont="1" applyFill="1" applyBorder="1" applyAlignment="1">
      <alignment vertical="center"/>
    </xf>
    <xf numFmtId="0" fontId="3" fillId="38" borderId="2" xfId="1" applyFont="1" applyFill="1" applyBorder="1" applyAlignment="1">
      <alignment vertical="center"/>
    </xf>
    <xf numFmtId="0" fontId="3" fillId="24" borderId="1" xfId="1" applyFont="1" applyFill="1" applyBorder="1" applyAlignment="1">
      <alignment vertical="center" wrapText="1"/>
    </xf>
    <xf numFmtId="0" fontId="16" fillId="13" borderId="2" xfId="3" applyFont="1" applyFill="1" applyBorder="1" applyAlignment="1">
      <alignment horizontal="center" vertical="center" wrapText="1"/>
    </xf>
    <xf numFmtId="2" fontId="16" fillId="29" borderId="2" xfId="3" applyNumberFormat="1" applyFont="1" applyFill="1" applyBorder="1" applyAlignment="1">
      <alignment horizontal="center" vertical="center" wrapText="1"/>
    </xf>
    <xf numFmtId="9" fontId="16" fillId="13" borderId="2" xfId="3" applyNumberFormat="1" applyFont="1" applyFill="1" applyBorder="1" applyAlignment="1">
      <alignment horizontal="center" vertical="center" wrapText="1"/>
    </xf>
    <xf numFmtId="0" fontId="16" fillId="29" borderId="2" xfId="3" applyFont="1" applyFill="1" applyBorder="1" applyAlignment="1">
      <alignment horizontal="center" vertical="center" wrapText="1"/>
    </xf>
    <xf numFmtId="10" fontId="23" fillId="33" borderId="2" xfId="3" applyNumberFormat="1" applyFont="1" applyFill="1" applyBorder="1" applyAlignment="1">
      <alignment horizontal="center" vertical="center" wrapText="1"/>
    </xf>
    <xf numFmtId="0" fontId="23" fillId="16" borderId="2" xfId="3" applyFont="1" applyFill="1" applyBorder="1" applyAlignment="1">
      <alignment horizontal="center" vertical="center" wrapText="1"/>
    </xf>
    <xf numFmtId="9" fontId="23" fillId="29" borderId="2" xfId="3" applyNumberFormat="1" applyFont="1" applyFill="1" applyBorder="1" applyAlignment="1">
      <alignment horizontal="center" vertical="center" wrapText="1"/>
    </xf>
    <xf numFmtId="10" fontId="23" fillId="29" borderId="2" xfId="3" applyNumberFormat="1" applyFont="1" applyFill="1" applyBorder="1" applyAlignment="1">
      <alignment horizontal="center" vertical="center" wrapText="1"/>
    </xf>
    <xf numFmtId="0" fontId="16" fillId="18" borderId="2" xfId="3" applyFont="1" applyFill="1" applyBorder="1" applyAlignment="1">
      <alignment horizontal="center" vertical="center" wrapText="1"/>
    </xf>
    <xf numFmtId="9" fontId="16" fillId="18" borderId="2" xfId="3" applyNumberFormat="1" applyFont="1" applyFill="1" applyBorder="1" applyAlignment="1">
      <alignment horizontal="center" vertical="center" wrapText="1"/>
    </xf>
    <xf numFmtId="10" fontId="18" fillId="20" borderId="2" xfId="3" applyNumberFormat="1" applyFont="1" applyFill="1" applyBorder="1" applyAlignment="1">
      <alignment horizontal="center" vertical="center" wrapText="1"/>
    </xf>
    <xf numFmtId="9" fontId="18" fillId="39" borderId="2" xfId="3" applyNumberFormat="1" applyFont="1" applyFill="1" applyBorder="1" applyAlignment="1">
      <alignment horizontal="center" vertical="center" wrapText="1"/>
    </xf>
    <xf numFmtId="0" fontId="22" fillId="25" borderId="2" xfId="3" applyFont="1" applyFill="1" applyBorder="1" applyAlignment="1">
      <alignment horizontal="center" vertical="center" wrapText="1"/>
    </xf>
    <xf numFmtId="9" fontId="22" fillId="25" borderId="2" xfId="3" applyNumberFormat="1" applyFont="1" applyFill="1" applyBorder="1" applyAlignment="1">
      <alignment horizontal="center" vertical="center" wrapText="1"/>
    </xf>
    <xf numFmtId="9" fontId="3" fillId="2" borderId="2" xfId="1" applyNumberFormat="1" applyFont="1" applyFill="1" applyBorder="1" applyAlignment="1">
      <alignment vertical="center"/>
    </xf>
    <xf numFmtId="9" fontId="3" fillId="26" borderId="2" xfId="1" applyNumberFormat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26" borderId="2" xfId="1" applyFont="1" applyFill="1" applyBorder="1" applyAlignment="1">
      <alignment vertical="center"/>
    </xf>
    <xf numFmtId="10" fontId="3" fillId="26" borderId="2" xfId="1" applyNumberFormat="1" applyFont="1" applyFill="1" applyBorder="1" applyAlignment="1">
      <alignment vertical="center"/>
    </xf>
    <xf numFmtId="0" fontId="3" fillId="20" borderId="2" xfId="1" applyFont="1" applyFill="1" applyBorder="1" applyAlignment="1">
      <alignment vertical="center"/>
    </xf>
    <xf numFmtId="9" fontId="3" fillId="20" borderId="2" xfId="1" applyNumberFormat="1" applyFont="1" applyFill="1" applyBorder="1" applyAlignment="1">
      <alignment vertical="center"/>
    </xf>
    <xf numFmtId="3" fontId="9" fillId="0" borderId="0" xfId="2" applyNumberFormat="1"/>
    <xf numFmtId="168" fontId="9" fillId="0" borderId="0" xfId="2" applyNumberFormat="1"/>
    <xf numFmtId="9" fontId="9" fillId="0" borderId="0" xfId="2" applyNumberFormat="1"/>
    <xf numFmtId="10" fontId="9" fillId="0" borderId="0" xfId="2" applyNumberFormat="1"/>
    <xf numFmtId="2" fontId="9" fillId="0" borderId="0" xfId="2" applyNumberFormat="1"/>
    <xf numFmtId="1" fontId="9" fillId="0" borderId="0" xfId="2" applyNumberFormat="1"/>
    <xf numFmtId="0" fontId="1" fillId="0" borderId="0" xfId="2" applyFont="1" applyAlignment="1">
      <alignment horizontal="center" vertical="center"/>
    </xf>
    <xf numFmtId="165" fontId="1" fillId="0" borderId="0" xfId="2" applyNumberFormat="1" applyFont="1" applyAlignment="1">
      <alignment horizontal="center" vertical="center"/>
    </xf>
    <xf numFmtId="165" fontId="9" fillId="0" borderId="0" xfId="2" applyNumberFormat="1"/>
    <xf numFmtId="0" fontId="26" fillId="40" borderId="14" xfId="2" applyFont="1" applyFill="1" applyBorder="1" applyAlignment="1">
      <alignment horizontal="center" vertical="center" wrapText="1"/>
    </xf>
    <xf numFmtId="0" fontId="9" fillId="0" borderId="2" xfId="2" applyBorder="1" applyAlignment="1">
      <alignment horizontal="center" vertical="center"/>
    </xf>
    <xf numFmtId="0" fontId="9" fillId="38" borderId="2" xfId="2" applyFill="1" applyBorder="1" applyAlignment="1">
      <alignment horizontal="left" vertical="center"/>
    </xf>
    <xf numFmtId="0" fontId="9" fillId="38" borderId="2" xfId="2" applyFill="1" applyBorder="1" applyAlignment="1">
      <alignment vertical="center"/>
    </xf>
    <xf numFmtId="0" fontId="9" fillId="0" borderId="2" xfId="2" applyBorder="1" applyAlignment="1">
      <alignment horizontal="center"/>
    </xf>
    <xf numFmtId="1" fontId="27" fillId="0" borderId="2" xfId="2" applyNumberFormat="1" applyFont="1" applyBorder="1" applyAlignment="1">
      <alignment horizontal="center" vertical="center"/>
    </xf>
    <xf numFmtId="0" fontId="27" fillId="0" borderId="2" xfId="2" applyFont="1" applyBorder="1" applyAlignment="1">
      <alignment horizontal="center" vertical="center"/>
    </xf>
    <xf numFmtId="164" fontId="9" fillId="0" borderId="2" xfId="2" applyNumberFormat="1" applyBorder="1" applyAlignment="1">
      <alignment horizontal="center" vertical="center"/>
    </xf>
    <xf numFmtId="2" fontId="27" fillId="0" borderId="2" xfId="2" applyNumberFormat="1" applyFont="1" applyBorder="1" applyAlignment="1">
      <alignment horizontal="center" vertical="center"/>
    </xf>
    <xf numFmtId="16" fontId="9" fillId="0" borderId="2" xfId="2" quotePrefix="1" applyNumberFormat="1" applyBorder="1" applyAlignment="1">
      <alignment horizontal="center"/>
    </xf>
    <xf numFmtId="164" fontId="27" fillId="0" borderId="2" xfId="2" applyNumberFormat="1" applyFont="1" applyBorder="1" applyAlignment="1">
      <alignment horizontal="center" vertical="center"/>
    </xf>
    <xf numFmtId="1" fontId="27" fillId="41" borderId="2" xfId="2" applyNumberFormat="1" applyFont="1" applyFill="1" applyBorder="1" applyAlignment="1">
      <alignment horizontal="center" vertical="center"/>
    </xf>
    <xf numFmtId="0" fontId="29" fillId="23" borderId="2" xfId="9" applyFont="1" applyFill="1" applyBorder="1" applyAlignment="1">
      <alignment horizontal="left" vertical="center"/>
    </xf>
    <xf numFmtId="0" fontId="9" fillId="23" borderId="2" xfId="2" applyFill="1" applyBorder="1" applyAlignment="1">
      <alignment vertical="center"/>
    </xf>
    <xf numFmtId="0" fontId="9" fillId="0" borderId="2" xfId="2" applyBorder="1"/>
    <xf numFmtId="0" fontId="9" fillId="16" borderId="2" xfId="2" applyFill="1" applyBorder="1" applyAlignment="1">
      <alignment horizontal="left" vertical="center"/>
    </xf>
    <xf numFmtId="0" fontId="9" fillId="16" borderId="2" xfId="2" applyFill="1" applyBorder="1" applyAlignment="1">
      <alignment vertical="center"/>
    </xf>
    <xf numFmtId="0" fontId="30" fillId="23" borderId="2" xfId="9" applyFont="1" applyFill="1" applyBorder="1" applyAlignment="1">
      <alignment horizontal="left" vertical="center"/>
    </xf>
    <xf numFmtId="0" fontId="9" fillId="42" borderId="2" xfId="2" applyFill="1" applyBorder="1" applyAlignment="1">
      <alignment vertical="center"/>
    </xf>
    <xf numFmtId="0" fontId="9" fillId="42" borderId="2" xfId="2" applyFill="1" applyBorder="1" applyAlignment="1">
      <alignment horizontal="left" vertical="center"/>
    </xf>
    <xf numFmtId="0" fontId="31" fillId="41" borderId="2" xfId="2" applyFont="1" applyFill="1" applyBorder="1" applyAlignment="1">
      <alignment horizontal="center" vertical="center"/>
    </xf>
    <xf numFmtId="0" fontId="31" fillId="41" borderId="2" xfId="2" applyFont="1" applyFill="1" applyBorder="1" applyAlignment="1">
      <alignment vertical="center"/>
    </xf>
    <xf numFmtId="0" fontId="31" fillId="0" borderId="2" xfId="2" applyFont="1" applyBorder="1" applyAlignment="1">
      <alignment horizontal="center" vertical="center"/>
    </xf>
    <xf numFmtId="2" fontId="27" fillId="41" borderId="2" xfId="2" applyNumberFormat="1" applyFont="1" applyFill="1" applyBorder="1" applyAlignment="1">
      <alignment horizontal="center" vertical="center"/>
    </xf>
    <xf numFmtId="0" fontId="0" fillId="42" borderId="2" xfId="10" applyFont="1" applyFill="1" applyBorder="1" applyAlignment="1">
      <alignment horizontal="left" vertical="center"/>
    </xf>
    <xf numFmtId="0" fontId="9" fillId="41" borderId="2" xfId="2" applyFill="1" applyBorder="1" applyAlignment="1">
      <alignment horizontal="left" vertical="center"/>
    </xf>
    <xf numFmtId="0" fontId="9" fillId="41" borderId="2" xfId="2" applyFill="1" applyBorder="1" applyAlignment="1">
      <alignment vertical="center"/>
    </xf>
    <xf numFmtId="0" fontId="9" fillId="41" borderId="2" xfId="2" applyFill="1" applyBorder="1" applyAlignment="1">
      <alignment horizontal="left"/>
    </xf>
    <xf numFmtId="0" fontId="9" fillId="0" borderId="2" xfId="2" applyBorder="1" applyAlignment="1">
      <alignment horizontal="left"/>
    </xf>
    <xf numFmtId="0" fontId="9" fillId="0" borderId="2" xfId="2" applyBorder="1" applyAlignment="1">
      <alignment vertical="center"/>
    </xf>
    <xf numFmtId="0" fontId="31" fillId="0" borderId="2" xfId="2" applyFont="1" applyBorder="1" applyAlignment="1">
      <alignment horizontal="left" vertical="center"/>
    </xf>
    <xf numFmtId="49" fontId="32" fillId="0" borderId="2" xfId="2" applyNumberFormat="1" applyFont="1" applyBorder="1" applyAlignment="1">
      <alignment horizontal="center" vertical="center"/>
    </xf>
    <xf numFmtId="0" fontId="32" fillId="0" borderId="2" xfId="9" applyFont="1" applyBorder="1" applyAlignment="1">
      <alignment horizontal="left" vertical="center"/>
    </xf>
    <xf numFmtId="0" fontId="30" fillId="0" borderId="2" xfId="9" applyFont="1" applyBorder="1" applyAlignment="1">
      <alignment horizontal="left" vertical="center"/>
    </xf>
    <xf numFmtId="0" fontId="9" fillId="0" borderId="2" xfId="2" applyBorder="1" applyAlignment="1">
      <alignment horizontal="left" vertical="center"/>
    </xf>
    <xf numFmtId="0" fontId="29" fillId="0" borderId="2" xfId="9" applyFont="1" applyBorder="1" applyAlignment="1">
      <alignment horizontal="left" vertical="center"/>
    </xf>
    <xf numFmtId="0" fontId="33" fillId="0" borderId="2" xfId="2" applyFont="1" applyBorder="1"/>
    <xf numFmtId="0" fontId="9" fillId="0" borderId="0" xfId="2" applyAlignment="1">
      <alignment horizontal="center" vertical="center"/>
    </xf>
    <xf numFmtId="0" fontId="0" fillId="0" borderId="2" xfId="9" applyFont="1" applyBorder="1" applyAlignment="1">
      <alignment horizontal="left" vertical="center"/>
    </xf>
    <xf numFmtId="0" fontId="34" fillId="0" borderId="2" xfId="2" applyFont="1" applyBorder="1" applyAlignment="1">
      <alignment horizontal="left" vertical="center"/>
    </xf>
    <xf numFmtId="0" fontId="31" fillId="41" borderId="2" xfId="2" applyFont="1" applyFill="1" applyBorder="1" applyAlignment="1">
      <alignment horizontal="left" vertical="center"/>
    </xf>
    <xf numFmtId="0" fontId="31" fillId="41" borderId="3" xfId="2" applyFont="1" applyFill="1" applyBorder="1" applyAlignment="1">
      <alignment horizontal="left" vertical="center"/>
    </xf>
    <xf numFmtId="0" fontId="30" fillId="41" borderId="2" xfId="9" applyFont="1" applyFill="1" applyBorder="1" applyAlignment="1">
      <alignment horizontal="left" vertical="center"/>
    </xf>
    <xf numFmtId="0" fontId="29" fillId="41" borderId="2" xfId="9" applyFont="1" applyFill="1" applyBorder="1" applyAlignment="1">
      <alignment horizontal="left" vertical="center"/>
    </xf>
    <xf numFmtId="0" fontId="27" fillId="0" borderId="2" xfId="2" applyFont="1" applyBorder="1" applyAlignment="1">
      <alignment horizontal="left"/>
    </xf>
    <xf numFmtId="0" fontId="27" fillId="0" borderId="2" xfId="2" applyFont="1" applyBorder="1" applyAlignment="1">
      <alignment horizontal="left" vertical="center"/>
    </xf>
    <xf numFmtId="0" fontId="9" fillId="0" borderId="1" xfId="2" applyBorder="1" applyAlignment="1">
      <alignment horizontal="left"/>
    </xf>
    <xf numFmtId="0" fontId="9" fillId="0" borderId="14" xfId="2" applyBorder="1" applyAlignment="1">
      <alignment horizontal="left"/>
    </xf>
    <xf numFmtId="0" fontId="32" fillId="0" borderId="14" xfId="9" applyFont="1" applyBorder="1" applyAlignment="1">
      <alignment horizontal="left" vertical="center"/>
    </xf>
    <xf numFmtId="0" fontId="35" fillId="0" borderId="2" xfId="2" applyFont="1" applyBorder="1" applyAlignment="1">
      <alignment horizontal="center" vertical="center"/>
    </xf>
    <xf numFmtId="0" fontId="27" fillId="0" borderId="2" xfId="10" applyFont="1" applyBorder="1" applyAlignment="1">
      <alignment horizontal="left" vertical="center"/>
    </xf>
    <xf numFmtId="1" fontId="27" fillId="0" borderId="2" xfId="2" applyNumberFormat="1" applyFont="1" applyBorder="1" applyAlignment="1">
      <alignment vertical="center"/>
    </xf>
    <xf numFmtId="0" fontId="9" fillId="41" borderId="2" xfId="2" applyFill="1" applyBorder="1"/>
    <xf numFmtId="0" fontId="32" fillId="41" borderId="2" xfId="9" applyFont="1" applyFill="1" applyBorder="1" applyAlignment="1">
      <alignment horizontal="left" vertical="center"/>
    </xf>
    <xf numFmtId="0" fontId="31" fillId="0" borderId="2" xfId="2" applyFont="1" applyBorder="1"/>
    <xf numFmtId="0" fontId="31" fillId="0" borderId="1" xfId="2" applyFont="1" applyBorder="1" applyAlignment="1">
      <alignment horizontal="center" vertical="center"/>
    </xf>
    <xf numFmtId="2" fontId="27" fillId="0" borderId="1" xfId="2" applyNumberFormat="1" applyFont="1" applyBorder="1" applyAlignment="1">
      <alignment horizontal="center" vertical="center"/>
    </xf>
    <xf numFmtId="164" fontId="9" fillId="0" borderId="3" xfId="2" applyNumberFormat="1" applyBorder="1" applyAlignment="1">
      <alignment horizontal="center" vertical="center"/>
    </xf>
    <xf numFmtId="164" fontId="9" fillId="0" borderId="0" xfId="2" applyNumberFormat="1" applyAlignment="1">
      <alignment horizontal="center" vertical="center"/>
    </xf>
    <xf numFmtId="2" fontId="27" fillId="41" borderId="0" xfId="2" applyNumberFormat="1" applyFont="1" applyFill="1" applyAlignment="1">
      <alignment horizontal="center" vertical="center"/>
    </xf>
    <xf numFmtId="0" fontId="0" fillId="0" borderId="2" xfId="10" applyFont="1" applyBorder="1" applyAlignment="1">
      <alignment horizontal="left" vertical="center"/>
    </xf>
    <xf numFmtId="1" fontId="32" fillId="0" borderId="2" xfId="2" applyNumberFormat="1" applyFont="1" applyBorder="1" applyAlignment="1">
      <alignment horizontal="center" vertical="center"/>
    </xf>
    <xf numFmtId="0" fontId="32" fillId="0" borderId="2" xfId="2" applyFont="1" applyBorder="1" applyAlignment="1">
      <alignment horizontal="center" vertical="center"/>
    </xf>
    <xf numFmtId="0" fontId="32" fillId="41" borderId="2" xfId="2" applyFont="1" applyFill="1" applyBorder="1" applyAlignment="1">
      <alignment horizontal="center" vertical="center"/>
    </xf>
    <xf numFmtId="164" fontId="31" fillId="0" borderId="2" xfId="2" applyNumberFormat="1" applyFont="1" applyBorder="1" applyAlignment="1">
      <alignment horizontal="center" vertical="center"/>
    </xf>
    <xf numFmtId="2" fontId="32" fillId="0" borderId="2" xfId="2" applyNumberFormat="1" applyFont="1" applyBorder="1" applyAlignment="1">
      <alignment horizontal="center" vertical="center"/>
    </xf>
    <xf numFmtId="16" fontId="31" fillId="0" borderId="2" xfId="2" quotePrefix="1" applyNumberFormat="1" applyFont="1" applyBorder="1" applyAlignment="1">
      <alignment horizontal="center"/>
    </xf>
    <xf numFmtId="164" fontId="32" fillId="0" borderId="2" xfId="2" applyNumberFormat="1" applyFont="1" applyBorder="1" applyAlignment="1">
      <alignment horizontal="center" vertical="center"/>
    </xf>
    <xf numFmtId="0" fontId="27" fillId="41" borderId="2" xfId="2" applyFont="1" applyFill="1" applyBorder="1" applyAlignment="1">
      <alignment horizontal="center" vertical="center"/>
    </xf>
    <xf numFmtId="49" fontId="27" fillId="0" borderId="2" xfId="2" applyNumberFormat="1" applyFont="1" applyBorder="1" applyAlignment="1">
      <alignment horizontal="center" vertical="center"/>
    </xf>
    <xf numFmtId="0" fontId="32" fillId="41" borderId="2" xfId="2" applyFont="1" applyFill="1" applyBorder="1" applyAlignment="1">
      <alignment horizontal="left" vertical="center"/>
    </xf>
    <xf numFmtId="1" fontId="32" fillId="0" borderId="2" xfId="2" applyNumberFormat="1" applyFont="1" applyBorder="1" applyAlignment="1">
      <alignment horizontal="left" vertical="center"/>
    </xf>
    <xf numFmtId="1" fontId="31" fillId="0" borderId="2" xfId="2" applyNumberFormat="1" applyFont="1" applyBorder="1" applyAlignment="1">
      <alignment horizontal="center" vertical="center"/>
    </xf>
    <xf numFmtId="1" fontId="32" fillId="0" borderId="3" xfId="2" applyNumberFormat="1" applyFont="1" applyBorder="1" applyAlignment="1">
      <alignment horizontal="center" vertical="center"/>
    </xf>
    <xf numFmtId="0" fontId="31" fillId="0" borderId="3" xfId="2" applyFont="1" applyBorder="1" applyAlignment="1">
      <alignment horizontal="center" vertical="center"/>
    </xf>
    <xf numFmtId="164" fontId="32" fillId="0" borderId="2" xfId="2" applyNumberFormat="1" applyFont="1" applyBorder="1" applyAlignment="1">
      <alignment horizontal="left" vertical="center"/>
    </xf>
    <xf numFmtId="2" fontId="32" fillId="0" borderId="1" xfId="2" applyNumberFormat="1" applyFont="1" applyBorder="1" applyAlignment="1">
      <alignment horizontal="center" vertical="center"/>
    </xf>
    <xf numFmtId="1" fontId="32" fillId="0" borderId="1" xfId="2" applyNumberFormat="1" applyFont="1" applyBorder="1" applyAlignment="1">
      <alignment horizontal="center" vertical="center"/>
    </xf>
    <xf numFmtId="164" fontId="32" fillId="41" borderId="2" xfId="2" applyNumberFormat="1" applyFont="1" applyFill="1" applyBorder="1" applyAlignment="1">
      <alignment horizontal="center" vertical="center"/>
    </xf>
    <xf numFmtId="0" fontId="31" fillId="0" borderId="2" xfId="2" applyFont="1" applyBorder="1" applyAlignment="1">
      <alignment horizontal="center"/>
    </xf>
    <xf numFmtId="0" fontId="32" fillId="0" borderId="2" xfId="2" applyFont="1" applyBorder="1" applyAlignment="1">
      <alignment horizontal="left" vertical="center"/>
    </xf>
    <xf numFmtId="1" fontId="32" fillId="0" borderId="2" xfId="10" applyNumberFormat="1" applyFont="1" applyBorder="1" applyAlignment="1">
      <alignment horizontal="center" vertical="center"/>
    </xf>
    <xf numFmtId="1" fontId="32" fillId="41" borderId="2" xfId="2" applyNumberFormat="1" applyFont="1" applyFill="1" applyBorder="1" applyAlignment="1">
      <alignment horizontal="left" vertical="center"/>
    </xf>
    <xf numFmtId="1" fontId="32" fillId="41" borderId="2" xfId="2" applyNumberFormat="1" applyFont="1" applyFill="1" applyBorder="1" applyAlignment="1">
      <alignment horizontal="center" vertical="center"/>
    </xf>
    <xf numFmtId="1" fontId="31" fillId="41" borderId="2" xfId="2" quotePrefix="1" applyNumberFormat="1" applyFont="1" applyFill="1" applyBorder="1" applyAlignment="1">
      <alignment horizontal="center"/>
    </xf>
    <xf numFmtId="0" fontId="31" fillId="41" borderId="0" xfId="2" applyFont="1" applyFill="1" applyAlignment="1">
      <alignment horizontal="center" vertical="center"/>
    </xf>
    <xf numFmtId="1" fontId="27" fillId="0" borderId="2" xfId="2" applyNumberFormat="1" applyFont="1" applyBorder="1" applyAlignment="1">
      <alignment horizontal="left" vertical="center"/>
    </xf>
    <xf numFmtId="0" fontId="0" fillId="0" borderId="2" xfId="11" applyFont="1" applyBorder="1" applyAlignment="1">
      <alignment horizontal="left" vertical="center"/>
    </xf>
    <xf numFmtId="0" fontId="0" fillId="0" borderId="2" xfId="12" applyFont="1" applyBorder="1" applyAlignment="1">
      <alignment horizontal="left"/>
    </xf>
    <xf numFmtId="0" fontId="32" fillId="41" borderId="2" xfId="10" applyFont="1" applyFill="1" applyBorder="1" applyAlignment="1">
      <alignment horizontal="left" vertical="center"/>
    </xf>
    <xf numFmtId="14" fontId="32" fillId="0" borderId="2" xfId="2" applyNumberFormat="1" applyFont="1" applyBorder="1" applyAlignment="1">
      <alignment horizontal="center" vertical="center"/>
    </xf>
    <xf numFmtId="0" fontId="32" fillId="41" borderId="2" xfId="2" applyFont="1" applyFill="1" applyBorder="1" applyAlignment="1">
      <alignment horizontal="left"/>
    </xf>
    <xf numFmtId="0" fontId="31" fillId="41" borderId="2" xfId="2" applyFont="1" applyFill="1" applyBorder="1" applyAlignment="1">
      <alignment horizontal="center"/>
    </xf>
    <xf numFmtId="0" fontId="31" fillId="41" borderId="2" xfId="2" applyFont="1" applyFill="1" applyBorder="1" applyAlignment="1">
      <alignment horizontal="left"/>
    </xf>
    <xf numFmtId="0" fontId="32" fillId="0" borderId="2" xfId="13" applyFont="1" applyBorder="1" applyAlignment="1">
      <alignment horizontal="center" vertical="center"/>
    </xf>
    <xf numFmtId="1" fontId="31" fillId="0" borderId="2" xfId="2" quotePrefix="1" applyNumberFormat="1" applyFont="1" applyBorder="1" applyAlignment="1">
      <alignment horizontal="center"/>
    </xf>
    <xf numFmtId="1" fontId="31" fillId="0" borderId="2" xfId="2" applyNumberFormat="1" applyFont="1" applyBorder="1" applyAlignment="1">
      <alignment horizontal="left" vertical="center"/>
    </xf>
    <xf numFmtId="49" fontId="32" fillId="41" borderId="2" xfId="2" applyNumberFormat="1" applyFont="1" applyFill="1" applyBorder="1" applyAlignment="1">
      <alignment horizontal="center" vertical="center"/>
    </xf>
    <xf numFmtId="164" fontId="32" fillId="0" borderId="3" xfId="2" applyNumberFormat="1" applyFont="1" applyBorder="1" applyAlignment="1">
      <alignment horizontal="center" vertical="center"/>
    </xf>
    <xf numFmtId="0" fontId="32" fillId="41" borderId="1" xfId="10" applyFont="1" applyFill="1" applyBorder="1" applyAlignment="1">
      <alignment horizontal="left" vertical="center"/>
    </xf>
    <xf numFmtId="0" fontId="31" fillId="0" borderId="1" xfId="2" applyFont="1" applyBorder="1" applyAlignment="1">
      <alignment horizontal="left" vertical="center"/>
    </xf>
    <xf numFmtId="0" fontId="32" fillId="41" borderId="1" xfId="2" applyFont="1" applyFill="1" applyBorder="1" applyAlignment="1">
      <alignment horizontal="center" vertical="center"/>
    </xf>
    <xf numFmtId="49" fontId="32" fillId="0" borderId="1" xfId="2" applyNumberFormat="1" applyFont="1" applyBorder="1" applyAlignment="1">
      <alignment horizontal="center" vertical="center"/>
    </xf>
    <xf numFmtId="164" fontId="31" fillId="0" borderId="1" xfId="2" applyNumberFormat="1" applyFont="1" applyBorder="1" applyAlignment="1">
      <alignment horizontal="center" vertical="center"/>
    </xf>
    <xf numFmtId="1" fontId="32" fillId="41" borderId="6" xfId="2" applyNumberFormat="1" applyFont="1" applyFill="1" applyBorder="1" applyAlignment="1">
      <alignment horizontal="center" vertical="center"/>
    </xf>
    <xf numFmtId="1" fontId="32" fillId="41" borderId="1" xfId="2" applyNumberFormat="1" applyFont="1" applyFill="1" applyBorder="1" applyAlignment="1">
      <alignment horizontal="center" vertical="center"/>
    </xf>
    <xf numFmtId="0" fontId="31" fillId="29" borderId="2" xfId="2" applyFont="1" applyFill="1" applyBorder="1" applyAlignment="1">
      <alignment horizontal="center" vertical="center"/>
    </xf>
    <xf numFmtId="0" fontId="31" fillId="43" borderId="2" xfId="2" applyFont="1" applyFill="1" applyBorder="1" applyAlignment="1">
      <alignment horizontal="center" vertical="center"/>
    </xf>
    <xf numFmtId="0" fontId="27" fillId="41" borderId="2" xfId="2" applyFont="1" applyFill="1" applyBorder="1" applyAlignment="1">
      <alignment horizontal="left" vertical="center"/>
    </xf>
    <xf numFmtId="164" fontId="31" fillId="0" borderId="2" xfId="2" applyNumberFormat="1" applyFont="1" applyBorder="1" applyAlignment="1">
      <alignment horizontal="left" vertical="center"/>
    </xf>
    <xf numFmtId="0" fontId="31" fillId="23" borderId="2" xfId="2" applyFont="1" applyFill="1" applyBorder="1" applyAlignment="1">
      <alignment horizontal="left" vertical="center"/>
    </xf>
    <xf numFmtId="1" fontId="27" fillId="23" borderId="2" xfId="2" applyNumberFormat="1" applyFont="1" applyFill="1" applyBorder="1" applyAlignment="1">
      <alignment horizontal="left" vertical="center"/>
    </xf>
    <xf numFmtId="1" fontId="9" fillId="23" borderId="2" xfId="2" applyNumberFormat="1" applyFill="1" applyBorder="1" applyAlignment="1">
      <alignment horizontal="left" vertical="center"/>
    </xf>
    <xf numFmtId="0" fontId="32" fillId="0" borderId="2" xfId="10" applyFont="1" applyBorder="1" applyAlignment="1">
      <alignment horizontal="left" vertical="center"/>
    </xf>
    <xf numFmtId="0" fontId="31" fillId="41" borderId="2" xfId="11" applyFont="1" applyFill="1" applyBorder="1" applyAlignment="1">
      <alignment horizontal="left" vertical="center"/>
    </xf>
    <xf numFmtId="0" fontId="31" fillId="41" borderId="2" xfId="11" applyFont="1" applyFill="1" applyBorder="1" applyAlignment="1">
      <alignment horizontal="center" vertical="center"/>
    </xf>
    <xf numFmtId="0" fontId="31" fillId="0" borderId="3" xfId="2" applyFont="1" applyBorder="1" applyAlignment="1">
      <alignment horizontal="left" vertical="center"/>
    </xf>
    <xf numFmtId="0" fontId="33" fillId="41" borderId="2" xfId="2" applyFont="1" applyFill="1" applyBorder="1" applyAlignment="1">
      <alignment horizontal="center" vertical="center"/>
    </xf>
    <xf numFmtId="0" fontId="33" fillId="0" borderId="2" xfId="2" applyFont="1" applyBorder="1" applyAlignment="1">
      <alignment horizontal="center" vertical="center"/>
    </xf>
    <xf numFmtId="1" fontId="31" fillId="0" borderId="2" xfId="2" quotePrefix="1" applyNumberFormat="1" applyFont="1" applyBorder="1" applyAlignment="1">
      <alignment horizontal="center" vertical="center"/>
    </xf>
    <xf numFmtId="37" fontId="32" fillId="0" borderId="2" xfId="2" applyNumberFormat="1" applyFont="1" applyBorder="1" applyAlignment="1">
      <alignment horizontal="center" vertical="center"/>
    </xf>
    <xf numFmtId="169" fontId="32" fillId="0" borderId="2" xfId="2" applyNumberFormat="1" applyFont="1" applyBorder="1" applyAlignment="1">
      <alignment horizontal="center" vertical="center"/>
    </xf>
    <xf numFmtId="0" fontId="32" fillId="0" borderId="2" xfId="10" applyFont="1" applyBorder="1" applyAlignment="1">
      <alignment horizontal="center" vertical="center"/>
    </xf>
    <xf numFmtId="0" fontId="32" fillId="44" borderId="2" xfId="2" applyFont="1" applyFill="1" applyBorder="1" applyAlignment="1">
      <alignment horizontal="center" vertical="center"/>
    </xf>
    <xf numFmtId="0" fontId="0" fillId="41" borderId="2" xfId="11" applyFont="1" applyFill="1" applyBorder="1" applyAlignment="1">
      <alignment horizontal="left" vertical="center"/>
    </xf>
    <xf numFmtId="0" fontId="12" fillId="0" borderId="2" xfId="2" applyFont="1" applyBorder="1" applyAlignment="1">
      <alignment horizontal="left" vertical="center"/>
    </xf>
    <xf numFmtId="2" fontId="36" fillId="0" borderId="2" xfId="2" applyNumberFormat="1" applyFont="1" applyBorder="1" applyAlignment="1">
      <alignment horizontal="center" vertical="center"/>
    </xf>
    <xf numFmtId="16" fontId="32" fillId="0" borderId="3" xfId="2" applyNumberFormat="1" applyFont="1" applyBorder="1" applyAlignment="1">
      <alignment horizontal="center" vertical="center"/>
    </xf>
    <xf numFmtId="49" fontId="31" fillId="0" borderId="2" xfId="2" applyNumberFormat="1" applyFont="1" applyBorder="1" applyAlignment="1">
      <alignment horizontal="center" vertical="center"/>
    </xf>
    <xf numFmtId="170" fontId="32" fillId="0" borderId="2" xfId="2" applyNumberFormat="1" applyFont="1" applyBorder="1" applyAlignment="1">
      <alignment horizontal="center" vertical="center"/>
    </xf>
    <xf numFmtId="2" fontId="32" fillId="41" borderId="2" xfId="2" applyNumberFormat="1" applyFont="1" applyFill="1" applyBorder="1" applyAlignment="1">
      <alignment horizontal="center" vertical="center"/>
    </xf>
    <xf numFmtId="37" fontId="32" fillId="0" borderId="2" xfId="2" applyNumberFormat="1" applyFont="1" applyBorder="1" applyAlignment="1">
      <alignment horizontal="left" vertical="center"/>
    </xf>
    <xf numFmtId="0" fontId="32" fillId="0" borderId="14" xfId="2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0" xfId="1" applyNumberFormat="1" applyFont="1" applyFill="1" applyBorder="1" applyAlignment="1">
      <alignment horizontal="center" vertical="center" wrapText="1"/>
    </xf>
    <xf numFmtId="1" fontId="3" fillId="2" borderId="14" xfId="1" applyNumberFormat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4" fontId="3" fillId="2" borderId="10" xfId="1" applyNumberFormat="1" applyFont="1" applyFill="1" applyBorder="1" applyAlignment="1">
      <alignment horizontal="center" vertical="center" wrapText="1"/>
    </xf>
    <xf numFmtId="164" fontId="3" fillId="2" borderId="14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4" xfId="1" applyFont="1" applyFill="1" applyBorder="1" applyAlignment="1">
      <alignment horizontal="center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5" fillId="5" borderId="4" xfId="1" applyFont="1" applyFill="1" applyBorder="1" applyAlignment="1">
      <alignment horizontal="center" vertical="center" wrapText="1"/>
    </xf>
    <xf numFmtId="0" fontId="5" fillId="5" borderId="5" xfId="1" applyFont="1" applyFill="1" applyBorder="1" applyAlignment="1">
      <alignment horizontal="center" vertical="center" wrapText="1"/>
    </xf>
    <xf numFmtId="0" fontId="6" fillId="6" borderId="3" xfId="1" applyFont="1" applyFill="1" applyBorder="1" applyAlignment="1">
      <alignment horizontal="center" vertical="center" wrapText="1"/>
    </xf>
    <xf numFmtId="0" fontId="6" fillId="6" borderId="4" xfId="1" applyFont="1" applyFill="1" applyBorder="1" applyAlignment="1">
      <alignment horizontal="center" vertical="center" wrapText="1"/>
    </xf>
    <xf numFmtId="0" fontId="6" fillId="6" borderId="5" xfId="1" applyFont="1" applyFill="1" applyBorder="1" applyAlignment="1">
      <alignment horizontal="center" vertical="center" wrapText="1"/>
    </xf>
    <xf numFmtId="0" fontId="6" fillId="7" borderId="3" xfId="1" applyFont="1" applyFill="1" applyBorder="1" applyAlignment="1">
      <alignment horizontal="center" vertical="center" wrapText="1"/>
    </xf>
    <xf numFmtId="0" fontId="6" fillId="7" borderId="4" xfId="1" applyFont="1" applyFill="1" applyBorder="1" applyAlignment="1">
      <alignment horizontal="center" vertical="center" wrapText="1"/>
    </xf>
    <xf numFmtId="0" fontId="6" fillId="7" borderId="5" xfId="1" applyFont="1" applyFill="1" applyBorder="1" applyAlignment="1">
      <alignment horizontal="center" vertical="center" wrapText="1"/>
    </xf>
    <xf numFmtId="0" fontId="3" fillId="8" borderId="3" xfId="1" applyFont="1" applyFill="1" applyBorder="1" applyAlignment="1">
      <alignment horizontal="center" vertical="center" wrapText="1"/>
    </xf>
    <xf numFmtId="0" fontId="3" fillId="8" borderId="4" xfId="1" applyFont="1" applyFill="1" applyBorder="1" applyAlignment="1">
      <alignment horizontal="center" vertical="center" wrapText="1"/>
    </xf>
    <xf numFmtId="0" fontId="3" fillId="8" borderId="5" xfId="1" applyFont="1" applyFill="1" applyBorder="1" applyAlignment="1">
      <alignment horizontal="center" vertical="center" wrapText="1"/>
    </xf>
    <xf numFmtId="0" fontId="3" fillId="9" borderId="3" xfId="1" applyFont="1" applyFill="1" applyBorder="1" applyAlignment="1">
      <alignment horizontal="center" vertical="center" wrapText="1"/>
    </xf>
    <xf numFmtId="0" fontId="3" fillId="9" borderId="4" xfId="1" applyFont="1" applyFill="1" applyBorder="1" applyAlignment="1">
      <alignment horizontal="center" vertical="center" wrapText="1"/>
    </xf>
    <xf numFmtId="0" fontId="3" fillId="9" borderId="5" xfId="1" applyFont="1" applyFill="1" applyBorder="1" applyAlignment="1">
      <alignment horizontal="center" vertical="center" wrapText="1"/>
    </xf>
    <xf numFmtId="0" fontId="15" fillId="7" borderId="3" xfId="3" applyFont="1" applyFill="1" applyBorder="1" applyAlignment="1">
      <alignment horizontal="center" vertical="center" wrapText="1"/>
    </xf>
    <xf numFmtId="0" fontId="15" fillId="7" borderId="4" xfId="3" applyFont="1" applyFill="1" applyBorder="1" applyAlignment="1">
      <alignment horizontal="center" vertical="center" wrapText="1"/>
    </xf>
    <xf numFmtId="0" fontId="15" fillId="7" borderId="5" xfId="3" applyFont="1" applyFill="1" applyBorder="1" applyAlignment="1">
      <alignment horizontal="center" vertical="center" wrapText="1"/>
    </xf>
    <xf numFmtId="0" fontId="16" fillId="8" borderId="3" xfId="2" applyFont="1" applyFill="1" applyBorder="1" applyAlignment="1">
      <alignment horizontal="center" vertical="center" wrapText="1"/>
    </xf>
    <xf numFmtId="0" fontId="16" fillId="8" borderId="4" xfId="2" applyFont="1" applyFill="1" applyBorder="1" applyAlignment="1">
      <alignment horizontal="center" vertical="center" wrapText="1"/>
    </xf>
    <xf numFmtId="0" fontId="16" fillId="8" borderId="5" xfId="2" applyFont="1" applyFill="1" applyBorder="1" applyAlignment="1">
      <alignment horizontal="center" vertical="center" wrapText="1"/>
    </xf>
    <xf numFmtId="0" fontId="16" fillId="8" borderId="3" xfId="3" applyFont="1" applyFill="1" applyBorder="1" applyAlignment="1">
      <alignment horizontal="center" vertical="center" wrapText="1"/>
    </xf>
    <xf numFmtId="0" fontId="16" fillId="8" borderId="4" xfId="3" applyFont="1" applyFill="1" applyBorder="1" applyAlignment="1">
      <alignment horizontal="center" vertical="center" wrapText="1"/>
    </xf>
    <xf numFmtId="0" fontId="16" fillId="8" borderId="5" xfId="3" applyFont="1" applyFill="1" applyBorder="1" applyAlignment="1">
      <alignment horizontal="center" vertical="center" wrapText="1"/>
    </xf>
    <xf numFmtId="0" fontId="16" fillId="9" borderId="3" xfId="3" applyFont="1" applyFill="1" applyBorder="1" applyAlignment="1">
      <alignment horizontal="center" vertical="center" wrapText="1"/>
    </xf>
    <xf numFmtId="0" fontId="16" fillId="9" borderId="4" xfId="3" applyFont="1" applyFill="1" applyBorder="1" applyAlignment="1">
      <alignment horizontal="center" vertical="center" wrapText="1"/>
    </xf>
    <xf numFmtId="0" fontId="16" fillId="9" borderId="5" xfId="3" applyFont="1" applyFill="1" applyBorder="1" applyAlignment="1">
      <alignment horizontal="center" vertical="center" wrapText="1"/>
    </xf>
    <xf numFmtId="167" fontId="16" fillId="9" borderId="3" xfId="3" applyNumberFormat="1" applyFont="1" applyFill="1" applyBorder="1" applyAlignment="1">
      <alignment horizontal="center" vertical="center" wrapText="1"/>
    </xf>
    <xf numFmtId="167" fontId="16" fillId="9" borderId="4" xfId="3" applyNumberFormat="1" applyFont="1" applyFill="1" applyBorder="1" applyAlignment="1">
      <alignment horizontal="center" vertical="center" wrapText="1"/>
    </xf>
    <xf numFmtId="167" fontId="16" fillId="9" borderId="5" xfId="3" applyNumberFormat="1" applyFont="1" applyFill="1" applyBorder="1" applyAlignment="1">
      <alignment horizontal="center" vertical="center" wrapText="1"/>
    </xf>
    <xf numFmtId="0" fontId="3" fillId="16" borderId="3" xfId="1" applyFont="1" applyFill="1" applyBorder="1" applyAlignment="1">
      <alignment horizontal="center" vertical="center"/>
    </xf>
    <xf numFmtId="0" fontId="3" fillId="16" borderId="4" xfId="1" applyFont="1" applyFill="1" applyBorder="1" applyAlignment="1">
      <alignment horizontal="center" vertical="center"/>
    </xf>
    <xf numFmtId="0" fontId="3" fillId="16" borderId="5" xfId="1" applyFont="1" applyFill="1" applyBorder="1" applyAlignment="1">
      <alignment horizontal="center" vertical="center"/>
    </xf>
    <xf numFmtId="0" fontId="3" fillId="17" borderId="3" xfId="1" applyFont="1" applyFill="1" applyBorder="1" applyAlignment="1">
      <alignment horizontal="center" vertical="center"/>
    </xf>
    <xf numFmtId="0" fontId="3" fillId="17" borderId="4" xfId="1" applyFont="1" applyFill="1" applyBorder="1" applyAlignment="1">
      <alignment horizontal="center" vertical="center"/>
    </xf>
    <xf numFmtId="0" fontId="3" fillId="17" borderId="5" xfId="1" applyFont="1" applyFill="1" applyBorder="1" applyAlignment="1">
      <alignment horizontal="center" vertical="center"/>
    </xf>
    <xf numFmtId="0" fontId="3" fillId="18" borderId="3" xfId="1" applyFont="1" applyFill="1" applyBorder="1" applyAlignment="1">
      <alignment horizontal="center" vertical="center"/>
    </xf>
    <xf numFmtId="0" fontId="3" fillId="18" borderId="4" xfId="1" applyFont="1" applyFill="1" applyBorder="1" applyAlignment="1">
      <alignment horizontal="center" vertical="center"/>
    </xf>
    <xf numFmtId="0" fontId="3" fillId="18" borderId="5" xfId="1" applyFont="1" applyFill="1" applyBorder="1" applyAlignment="1">
      <alignment horizontal="center" vertical="center"/>
    </xf>
    <xf numFmtId="0" fontId="7" fillId="19" borderId="3" xfId="1" applyFont="1" applyFill="1" applyBorder="1" applyAlignment="1">
      <alignment horizontal="center" vertical="center"/>
    </xf>
    <xf numFmtId="0" fontId="7" fillId="19" borderId="4" xfId="1" applyFont="1" applyFill="1" applyBorder="1" applyAlignment="1">
      <alignment horizontal="center" vertical="center"/>
    </xf>
    <xf numFmtId="0" fontId="7" fillId="19" borderId="5" xfId="1" applyFont="1" applyFill="1" applyBorder="1" applyAlignment="1">
      <alignment horizontal="center" vertical="center"/>
    </xf>
    <xf numFmtId="0" fontId="3" fillId="20" borderId="3" xfId="1" applyFont="1" applyFill="1" applyBorder="1" applyAlignment="1">
      <alignment horizontal="center" vertical="center"/>
    </xf>
    <xf numFmtId="0" fontId="3" fillId="20" borderId="4" xfId="1" applyFont="1" applyFill="1" applyBorder="1" applyAlignment="1">
      <alignment horizontal="center" vertical="center"/>
    </xf>
    <xf numFmtId="0" fontId="3" fillId="20" borderId="5" xfId="1" applyFont="1" applyFill="1" applyBorder="1" applyAlignment="1">
      <alignment horizontal="center" vertical="center"/>
    </xf>
    <xf numFmtId="0" fontId="3" fillId="21" borderId="3" xfId="1" applyFont="1" applyFill="1" applyBorder="1" applyAlignment="1">
      <alignment horizontal="center" vertical="center"/>
    </xf>
    <xf numFmtId="0" fontId="3" fillId="21" borderId="4" xfId="1" applyFont="1" applyFill="1" applyBorder="1" applyAlignment="1">
      <alignment horizontal="center" vertical="center"/>
    </xf>
    <xf numFmtId="0" fontId="3" fillId="21" borderId="5" xfId="1" applyFont="1" applyFill="1" applyBorder="1" applyAlignment="1">
      <alignment horizontal="center" vertical="center"/>
    </xf>
    <xf numFmtId="0" fontId="7" fillId="10" borderId="3" xfId="1" applyFont="1" applyFill="1" applyBorder="1" applyAlignment="1">
      <alignment horizontal="center" vertical="center" wrapText="1"/>
    </xf>
    <xf numFmtId="0" fontId="7" fillId="10" borderId="4" xfId="1" applyFont="1" applyFill="1" applyBorder="1" applyAlignment="1">
      <alignment horizontal="center" vertical="center" wrapText="1"/>
    </xf>
    <xf numFmtId="0" fontId="7" fillId="10" borderId="5" xfId="1" applyFont="1" applyFill="1" applyBorder="1" applyAlignment="1">
      <alignment horizontal="center" vertical="center" wrapText="1"/>
    </xf>
    <xf numFmtId="0" fontId="3" fillId="11" borderId="3" xfId="1" applyFont="1" applyFill="1" applyBorder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2" borderId="3" xfId="1" applyFont="1" applyFill="1" applyBorder="1" applyAlignment="1">
      <alignment horizontal="center" vertical="center"/>
    </xf>
    <xf numFmtId="0" fontId="3" fillId="12" borderId="4" xfId="1" applyFont="1" applyFill="1" applyBorder="1" applyAlignment="1">
      <alignment horizontal="center" vertical="center"/>
    </xf>
    <xf numFmtId="0" fontId="3" fillId="12" borderId="5" xfId="1" applyFont="1" applyFill="1" applyBorder="1" applyAlignment="1">
      <alignment horizontal="center" vertical="center"/>
    </xf>
    <xf numFmtId="0" fontId="3" fillId="13" borderId="3" xfId="1" applyFont="1" applyFill="1" applyBorder="1" applyAlignment="1">
      <alignment horizontal="center" vertical="center"/>
    </xf>
    <xf numFmtId="0" fontId="3" fillId="13" borderId="4" xfId="1" applyFont="1" applyFill="1" applyBorder="1" applyAlignment="1">
      <alignment horizontal="center" vertical="center"/>
    </xf>
    <xf numFmtId="0" fontId="3" fillId="13" borderId="5" xfId="1" applyFont="1" applyFill="1" applyBorder="1" applyAlignment="1">
      <alignment horizontal="center" vertical="center"/>
    </xf>
    <xf numFmtId="0" fontId="3" fillId="14" borderId="3" xfId="1" applyFont="1" applyFill="1" applyBorder="1" applyAlignment="1">
      <alignment horizontal="center" vertical="center"/>
    </xf>
    <xf numFmtId="0" fontId="3" fillId="14" borderId="4" xfId="1" applyFont="1" applyFill="1" applyBorder="1" applyAlignment="1">
      <alignment horizontal="center" vertical="center"/>
    </xf>
    <xf numFmtId="0" fontId="3" fillId="14" borderId="5" xfId="1" applyFont="1" applyFill="1" applyBorder="1" applyAlignment="1">
      <alignment horizontal="center" vertical="center"/>
    </xf>
    <xf numFmtId="0" fontId="3" fillId="15" borderId="3" xfId="1" applyFont="1" applyFill="1" applyBorder="1" applyAlignment="1">
      <alignment horizontal="center" vertical="center"/>
    </xf>
    <xf numFmtId="0" fontId="3" fillId="15" borderId="4" xfId="1" applyFont="1" applyFill="1" applyBorder="1" applyAlignment="1">
      <alignment horizontal="center" vertical="center"/>
    </xf>
    <xf numFmtId="0" fontId="3" fillId="15" borderId="5" xfId="1" applyFont="1" applyFill="1" applyBorder="1" applyAlignment="1">
      <alignment horizontal="center" vertical="center"/>
    </xf>
    <xf numFmtId="0" fontId="6" fillId="7" borderId="3" xfId="1" applyFont="1" applyFill="1" applyBorder="1" applyAlignment="1">
      <alignment horizontal="center" vertical="center"/>
    </xf>
    <xf numFmtId="0" fontId="6" fillId="7" borderId="4" xfId="1" applyFont="1" applyFill="1" applyBorder="1" applyAlignment="1">
      <alignment horizontal="center" vertical="center"/>
    </xf>
    <xf numFmtId="0" fontId="6" fillId="7" borderId="5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0" fontId="7" fillId="10" borderId="3" xfId="1" applyFont="1" applyFill="1" applyBorder="1" applyAlignment="1">
      <alignment horizontal="center" vertical="center"/>
    </xf>
    <xf numFmtId="0" fontId="7" fillId="10" borderId="4" xfId="1" applyFont="1" applyFill="1" applyBorder="1" applyAlignment="1">
      <alignment horizontal="center" vertical="center"/>
    </xf>
    <xf numFmtId="0" fontId="7" fillId="10" borderId="5" xfId="1" applyFont="1" applyFill="1" applyBorder="1" applyAlignment="1">
      <alignment horizontal="center" vertical="center"/>
    </xf>
    <xf numFmtId="0" fontId="3" fillId="11" borderId="3" xfId="1" applyFont="1" applyFill="1" applyBorder="1" applyAlignment="1">
      <alignment horizontal="center" vertical="center"/>
    </xf>
    <xf numFmtId="0" fontId="3" fillId="11" borderId="4" xfId="1" applyFont="1" applyFill="1" applyBorder="1" applyAlignment="1">
      <alignment horizontal="center" vertical="center"/>
    </xf>
    <xf numFmtId="0" fontId="3" fillId="11" borderId="5" xfId="1" applyFont="1" applyFill="1" applyBorder="1" applyAlignment="1">
      <alignment horizontal="center" vertical="center"/>
    </xf>
    <xf numFmtId="0" fontId="3" fillId="23" borderId="3" xfId="1" applyFont="1" applyFill="1" applyBorder="1" applyAlignment="1">
      <alignment horizontal="center" vertical="center"/>
    </xf>
    <xf numFmtId="0" fontId="3" fillId="23" borderId="4" xfId="1" applyFont="1" applyFill="1" applyBorder="1" applyAlignment="1">
      <alignment horizontal="center" vertical="center"/>
    </xf>
    <xf numFmtId="0" fontId="3" fillId="23" borderId="5" xfId="1" applyFont="1" applyFill="1" applyBorder="1" applyAlignment="1">
      <alignment horizontal="center" vertical="center"/>
    </xf>
    <xf numFmtId="0" fontId="3" fillId="8" borderId="3" xfId="1" applyFont="1" applyFill="1" applyBorder="1" applyAlignment="1">
      <alignment horizontal="center" vertical="center"/>
    </xf>
    <xf numFmtId="0" fontId="3" fillId="8" borderId="4" xfId="1" applyFont="1" applyFill="1" applyBorder="1" applyAlignment="1">
      <alignment horizontal="center" vertical="center"/>
    </xf>
    <xf numFmtId="0" fontId="3" fillId="8" borderId="5" xfId="1" applyFont="1" applyFill="1" applyBorder="1" applyAlignment="1">
      <alignment horizontal="center" vertical="center"/>
    </xf>
    <xf numFmtId="0" fontId="6" fillId="22" borderId="3" xfId="1" applyFont="1" applyFill="1" applyBorder="1" applyAlignment="1">
      <alignment horizontal="center" vertical="center"/>
    </xf>
    <xf numFmtId="0" fontId="6" fillId="22" borderId="4" xfId="1" applyFont="1" applyFill="1" applyBorder="1" applyAlignment="1">
      <alignment horizontal="center" vertical="center"/>
    </xf>
    <xf numFmtId="0" fontId="6" fillId="22" borderId="5" xfId="1" applyFont="1" applyFill="1" applyBorder="1" applyAlignment="1">
      <alignment horizontal="center" vertical="center"/>
    </xf>
    <xf numFmtId="0" fontId="3" fillId="9" borderId="3" xfId="1" applyFont="1" applyFill="1" applyBorder="1" applyAlignment="1">
      <alignment horizontal="center" vertical="center"/>
    </xf>
    <xf numFmtId="0" fontId="3" fillId="9" borderId="4" xfId="1" applyFont="1" applyFill="1" applyBorder="1" applyAlignment="1">
      <alignment horizontal="center" vertical="center"/>
    </xf>
    <xf numFmtId="0" fontId="3" fillId="9" borderId="5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0" fontId="6" fillId="6" borderId="5" xfId="1" applyFont="1" applyFill="1" applyBorder="1" applyAlignment="1">
      <alignment horizontal="center" vertical="center"/>
    </xf>
    <xf numFmtId="0" fontId="5" fillId="25" borderId="3" xfId="1" applyFont="1" applyFill="1" applyBorder="1" applyAlignment="1">
      <alignment horizontal="center" vertical="center"/>
    </xf>
    <xf numFmtId="0" fontId="5" fillId="25" borderId="4" xfId="1" applyFont="1" applyFill="1" applyBorder="1" applyAlignment="1">
      <alignment horizontal="center" vertical="center"/>
    </xf>
    <xf numFmtId="0" fontId="5" fillId="25" borderId="5" xfId="1" applyFont="1" applyFill="1" applyBorder="1" applyAlignment="1">
      <alignment horizontal="center" vertical="center"/>
    </xf>
    <xf numFmtId="0" fontId="3" fillId="24" borderId="3" xfId="1" applyFont="1" applyFill="1" applyBorder="1" applyAlignment="1">
      <alignment horizontal="center" vertical="center"/>
    </xf>
    <xf numFmtId="0" fontId="3" fillId="24" borderId="4" xfId="1" applyFont="1" applyFill="1" applyBorder="1" applyAlignment="1">
      <alignment horizontal="center" vertical="center"/>
    </xf>
    <xf numFmtId="0" fontId="3" fillId="24" borderId="5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6" fillId="22" borderId="6" xfId="1" applyFont="1" applyFill="1" applyBorder="1" applyAlignment="1">
      <alignment horizontal="center" vertical="center" wrapText="1"/>
    </xf>
    <xf numFmtId="0" fontId="6" fillId="22" borderId="7" xfId="1" applyFont="1" applyFill="1" applyBorder="1" applyAlignment="1">
      <alignment horizontal="center" vertical="center" wrapText="1"/>
    </xf>
    <xf numFmtId="0" fontId="6" fillId="22" borderId="8" xfId="1" applyFont="1" applyFill="1" applyBorder="1" applyAlignment="1">
      <alignment horizontal="center" vertical="center" wrapText="1"/>
    </xf>
    <xf numFmtId="0" fontId="6" fillId="22" borderId="11" xfId="1" applyFont="1" applyFill="1" applyBorder="1" applyAlignment="1">
      <alignment horizontal="center" vertical="center" wrapText="1"/>
    </xf>
    <xf numFmtId="0" fontId="6" fillId="22" borderId="12" xfId="1" applyFont="1" applyFill="1" applyBorder="1" applyAlignment="1">
      <alignment horizontal="center" vertical="center" wrapText="1"/>
    </xf>
    <xf numFmtId="0" fontId="6" fillId="22" borderId="13" xfId="1" applyFont="1" applyFill="1" applyBorder="1" applyAlignment="1">
      <alignment horizontal="center" vertical="center" wrapText="1"/>
    </xf>
    <xf numFmtId="9" fontId="3" fillId="20" borderId="6" xfId="1" applyNumberFormat="1" applyFont="1" applyFill="1" applyBorder="1" applyAlignment="1">
      <alignment horizontal="center" vertical="center" wrapText="1"/>
    </xf>
    <xf numFmtId="9" fontId="3" fillId="20" borderId="7" xfId="1" applyNumberFormat="1" applyFont="1" applyFill="1" applyBorder="1" applyAlignment="1">
      <alignment horizontal="center" vertical="center" wrapText="1"/>
    </xf>
    <xf numFmtId="9" fontId="3" fillId="20" borderId="8" xfId="1" applyNumberFormat="1" applyFont="1" applyFill="1" applyBorder="1" applyAlignment="1">
      <alignment horizontal="center" vertical="center" wrapText="1"/>
    </xf>
    <xf numFmtId="9" fontId="3" fillId="20" borderId="11" xfId="1" applyNumberFormat="1" applyFont="1" applyFill="1" applyBorder="1" applyAlignment="1">
      <alignment horizontal="center" vertical="center" wrapText="1"/>
    </xf>
    <xf numFmtId="9" fontId="3" fillId="20" borderId="12" xfId="1" applyNumberFormat="1" applyFont="1" applyFill="1" applyBorder="1" applyAlignment="1">
      <alignment horizontal="center" vertical="center" wrapText="1"/>
    </xf>
    <xf numFmtId="9" fontId="3" fillId="20" borderId="13" xfId="1" applyNumberFormat="1" applyFont="1" applyFill="1" applyBorder="1" applyAlignment="1">
      <alignment horizontal="center" vertical="center" wrapText="1"/>
    </xf>
    <xf numFmtId="0" fontId="15" fillId="22" borderId="3" xfId="3" applyFont="1" applyFill="1" applyBorder="1" applyAlignment="1">
      <alignment horizontal="center" vertical="center" wrapText="1"/>
    </xf>
    <xf numFmtId="0" fontId="15" fillId="22" borderId="4" xfId="3" applyFont="1" applyFill="1" applyBorder="1" applyAlignment="1">
      <alignment horizontal="center" vertical="center" wrapText="1"/>
    </xf>
    <xf numFmtId="0" fontId="15" fillId="22" borderId="5" xfId="3" applyFont="1" applyFill="1" applyBorder="1" applyAlignment="1">
      <alignment horizontal="center" vertical="center" wrapText="1"/>
    </xf>
    <xf numFmtId="9" fontId="3" fillId="14" borderId="1" xfId="1" applyNumberFormat="1" applyFont="1" applyFill="1" applyBorder="1" applyAlignment="1">
      <alignment horizontal="center" vertical="center" wrapText="1"/>
    </xf>
    <xf numFmtId="9" fontId="3" fillId="14" borderId="14" xfId="1" applyNumberFormat="1" applyFont="1" applyFill="1" applyBorder="1" applyAlignment="1">
      <alignment horizontal="center" vertical="center" wrapText="1"/>
    </xf>
    <xf numFmtId="9" fontId="3" fillId="13" borderId="1" xfId="1" applyNumberFormat="1" applyFont="1" applyFill="1" applyBorder="1" applyAlignment="1">
      <alignment horizontal="center" vertical="center" wrapText="1"/>
    </xf>
    <xf numFmtId="9" fontId="3" fillId="13" borderId="14" xfId="1" applyNumberFormat="1" applyFont="1" applyFill="1" applyBorder="1" applyAlignment="1">
      <alignment horizontal="center" vertical="center" wrapText="1"/>
    </xf>
    <xf numFmtId="9" fontId="3" fillId="17" borderId="6" xfId="1" applyNumberFormat="1" applyFont="1" applyFill="1" applyBorder="1" applyAlignment="1">
      <alignment horizontal="center" vertical="center" wrapText="1"/>
    </xf>
    <xf numFmtId="9" fontId="3" fillId="17" borderId="7" xfId="1" applyNumberFormat="1" applyFont="1" applyFill="1" applyBorder="1" applyAlignment="1">
      <alignment horizontal="center" vertical="center" wrapText="1"/>
    </xf>
    <xf numFmtId="9" fontId="3" fillId="17" borderId="8" xfId="1" applyNumberFormat="1" applyFont="1" applyFill="1" applyBorder="1" applyAlignment="1">
      <alignment horizontal="center" vertical="center" wrapText="1"/>
    </xf>
    <xf numFmtId="9" fontId="3" fillId="17" borderId="11" xfId="1" applyNumberFormat="1" applyFont="1" applyFill="1" applyBorder="1" applyAlignment="1">
      <alignment horizontal="center" vertical="center" wrapText="1"/>
    </xf>
    <xf numFmtId="9" fontId="3" fillId="17" borderId="12" xfId="1" applyNumberFormat="1" applyFont="1" applyFill="1" applyBorder="1" applyAlignment="1">
      <alignment horizontal="center" vertical="center" wrapText="1"/>
    </xf>
    <xf numFmtId="9" fontId="3" fillId="17" borderId="13" xfId="1" applyNumberFormat="1" applyFont="1" applyFill="1" applyBorder="1" applyAlignment="1">
      <alignment horizontal="center" vertical="center" wrapText="1"/>
    </xf>
    <xf numFmtId="9" fontId="3" fillId="9" borderId="6" xfId="1" applyNumberFormat="1" applyFont="1" applyFill="1" applyBorder="1" applyAlignment="1">
      <alignment horizontal="center" vertical="center" wrapText="1"/>
    </xf>
    <xf numFmtId="9" fontId="3" fillId="9" borderId="7" xfId="1" applyNumberFormat="1" applyFont="1" applyFill="1" applyBorder="1" applyAlignment="1">
      <alignment horizontal="center" vertical="center" wrapText="1"/>
    </xf>
    <xf numFmtId="9" fontId="3" fillId="9" borderId="8" xfId="1" applyNumberFormat="1" applyFont="1" applyFill="1" applyBorder="1" applyAlignment="1">
      <alignment horizontal="center" vertical="center" wrapText="1"/>
    </xf>
    <xf numFmtId="9" fontId="3" fillId="9" borderId="11" xfId="1" applyNumberFormat="1" applyFont="1" applyFill="1" applyBorder="1" applyAlignment="1">
      <alignment horizontal="center" vertical="center" wrapText="1"/>
    </xf>
    <xf numFmtId="9" fontId="3" fillId="9" borderId="12" xfId="1" applyNumberFormat="1" applyFont="1" applyFill="1" applyBorder="1" applyAlignment="1">
      <alignment horizontal="center" vertical="center" wrapText="1"/>
    </xf>
    <xf numFmtId="9" fontId="3" fillId="9" borderId="13" xfId="1" applyNumberFormat="1" applyFont="1" applyFill="1" applyBorder="1" applyAlignment="1">
      <alignment horizontal="center" vertical="center" wrapText="1"/>
    </xf>
    <xf numFmtId="9" fontId="3" fillId="8" borderId="6" xfId="1" applyNumberFormat="1" applyFont="1" applyFill="1" applyBorder="1" applyAlignment="1">
      <alignment horizontal="center" vertical="center" wrapText="1"/>
    </xf>
    <xf numFmtId="9" fontId="3" fillId="8" borderId="7" xfId="1" applyNumberFormat="1" applyFont="1" applyFill="1" applyBorder="1" applyAlignment="1">
      <alignment horizontal="center" vertical="center" wrapText="1"/>
    </xf>
    <xf numFmtId="9" fontId="3" fillId="8" borderId="8" xfId="1" applyNumberFormat="1" applyFont="1" applyFill="1" applyBorder="1" applyAlignment="1">
      <alignment horizontal="center" vertical="center" wrapText="1"/>
    </xf>
    <xf numFmtId="9" fontId="3" fillId="8" borderId="11" xfId="1" applyNumberFormat="1" applyFont="1" applyFill="1" applyBorder="1" applyAlignment="1">
      <alignment horizontal="center" vertical="center" wrapText="1"/>
    </xf>
    <xf numFmtId="9" fontId="3" fillId="8" borderId="12" xfId="1" applyNumberFormat="1" applyFont="1" applyFill="1" applyBorder="1" applyAlignment="1">
      <alignment horizontal="center" vertical="center" wrapText="1"/>
    </xf>
    <xf numFmtId="9" fontId="3" fillId="8" borderId="13" xfId="1" applyNumberFormat="1" applyFont="1" applyFill="1" applyBorder="1" applyAlignment="1">
      <alignment horizontal="center" vertical="center" wrapText="1"/>
    </xf>
    <xf numFmtId="9" fontId="6" fillId="6" borderId="6" xfId="1" applyNumberFormat="1" applyFont="1" applyFill="1" applyBorder="1" applyAlignment="1">
      <alignment horizontal="center" vertical="center" wrapText="1"/>
    </xf>
    <xf numFmtId="9" fontId="6" fillId="6" borderId="7" xfId="1" applyNumberFormat="1" applyFont="1" applyFill="1" applyBorder="1" applyAlignment="1">
      <alignment horizontal="center" vertical="center" wrapText="1"/>
    </xf>
    <xf numFmtId="9" fontId="6" fillId="6" borderId="8" xfId="1" applyNumberFormat="1" applyFont="1" applyFill="1" applyBorder="1" applyAlignment="1">
      <alignment horizontal="center" vertical="center" wrapText="1"/>
    </xf>
    <xf numFmtId="9" fontId="6" fillId="6" borderId="11" xfId="1" applyNumberFormat="1" applyFont="1" applyFill="1" applyBorder="1" applyAlignment="1">
      <alignment horizontal="center" vertical="center" wrapText="1"/>
    </xf>
    <xf numFmtId="9" fontId="6" fillId="6" borderId="12" xfId="1" applyNumberFormat="1" applyFont="1" applyFill="1" applyBorder="1" applyAlignment="1">
      <alignment horizontal="center" vertical="center" wrapText="1"/>
    </xf>
    <xf numFmtId="9" fontId="6" fillId="6" borderId="13" xfId="1" applyNumberFormat="1" applyFont="1" applyFill="1" applyBorder="1" applyAlignment="1">
      <alignment horizontal="center" vertical="center" wrapText="1"/>
    </xf>
    <xf numFmtId="9" fontId="6" fillId="7" borderId="6" xfId="1" applyNumberFormat="1" applyFont="1" applyFill="1" applyBorder="1" applyAlignment="1">
      <alignment horizontal="center" vertical="center" wrapText="1"/>
    </xf>
    <xf numFmtId="9" fontId="6" fillId="7" borderId="7" xfId="1" applyNumberFormat="1" applyFont="1" applyFill="1" applyBorder="1" applyAlignment="1">
      <alignment horizontal="center" vertical="center" wrapText="1"/>
    </xf>
    <xf numFmtId="9" fontId="6" fillId="7" borderId="8" xfId="1" applyNumberFormat="1" applyFont="1" applyFill="1" applyBorder="1" applyAlignment="1">
      <alignment horizontal="center" vertical="center" wrapText="1"/>
    </xf>
    <xf numFmtId="9" fontId="6" fillId="7" borderId="11" xfId="1" applyNumberFormat="1" applyFont="1" applyFill="1" applyBorder="1" applyAlignment="1">
      <alignment horizontal="center" vertical="center" wrapText="1"/>
    </xf>
    <xf numFmtId="9" fontId="6" fillId="7" borderId="12" xfId="1" applyNumberFormat="1" applyFont="1" applyFill="1" applyBorder="1" applyAlignment="1">
      <alignment horizontal="center" vertical="center" wrapText="1"/>
    </xf>
    <xf numFmtId="9" fontId="6" fillId="7" borderId="13" xfId="1" applyNumberFormat="1" applyFont="1" applyFill="1" applyBorder="1" applyAlignment="1">
      <alignment horizontal="center" vertical="center" wrapText="1"/>
    </xf>
    <xf numFmtId="9" fontId="3" fillId="11" borderId="6" xfId="1" applyNumberFormat="1" applyFont="1" applyFill="1" applyBorder="1" applyAlignment="1">
      <alignment horizontal="center" vertical="center" wrapText="1"/>
    </xf>
    <xf numFmtId="9" fontId="3" fillId="11" borderId="7" xfId="1" applyNumberFormat="1" applyFont="1" applyFill="1" applyBorder="1" applyAlignment="1">
      <alignment horizontal="center" vertical="center" wrapText="1"/>
    </xf>
    <xf numFmtId="9" fontId="3" fillId="11" borderId="8" xfId="1" applyNumberFormat="1" applyFont="1" applyFill="1" applyBorder="1" applyAlignment="1">
      <alignment horizontal="center" vertical="center" wrapText="1"/>
    </xf>
    <xf numFmtId="9" fontId="3" fillId="11" borderId="11" xfId="1" applyNumberFormat="1" applyFont="1" applyFill="1" applyBorder="1" applyAlignment="1">
      <alignment horizontal="center" vertical="center" wrapText="1"/>
    </xf>
    <xf numFmtId="9" fontId="3" fillId="11" borderId="12" xfId="1" applyNumberFormat="1" applyFont="1" applyFill="1" applyBorder="1" applyAlignment="1">
      <alignment horizontal="center" vertical="center" wrapText="1"/>
    </xf>
    <xf numFmtId="9" fontId="3" fillId="11" borderId="13" xfId="1" applyNumberFormat="1" applyFont="1" applyFill="1" applyBorder="1" applyAlignment="1">
      <alignment horizontal="center" vertical="center" wrapText="1"/>
    </xf>
    <xf numFmtId="9" fontId="3" fillId="21" borderId="6" xfId="1" applyNumberFormat="1" applyFont="1" applyFill="1" applyBorder="1" applyAlignment="1">
      <alignment horizontal="center" vertical="center" wrapText="1"/>
    </xf>
    <xf numFmtId="9" fontId="3" fillId="21" borderId="7" xfId="1" applyNumberFormat="1" applyFont="1" applyFill="1" applyBorder="1" applyAlignment="1">
      <alignment horizontal="center" vertical="center" wrapText="1"/>
    </xf>
    <xf numFmtId="9" fontId="3" fillId="21" borderId="8" xfId="1" applyNumberFormat="1" applyFont="1" applyFill="1" applyBorder="1" applyAlignment="1">
      <alignment horizontal="center" vertical="center" wrapText="1"/>
    </xf>
    <xf numFmtId="9" fontId="3" fillId="21" borderId="11" xfId="1" applyNumberFormat="1" applyFont="1" applyFill="1" applyBorder="1" applyAlignment="1">
      <alignment horizontal="center" vertical="center" wrapText="1"/>
    </xf>
    <xf numFmtId="9" fontId="3" fillId="21" borderId="12" xfId="1" applyNumberFormat="1" applyFont="1" applyFill="1" applyBorder="1" applyAlignment="1">
      <alignment horizontal="center" vertical="center" wrapText="1"/>
    </xf>
    <xf numFmtId="9" fontId="3" fillId="21" borderId="13" xfId="1" applyNumberFormat="1" applyFont="1" applyFill="1" applyBorder="1" applyAlignment="1">
      <alignment horizontal="center" vertical="center" wrapText="1"/>
    </xf>
    <xf numFmtId="9" fontId="7" fillId="19" borderId="6" xfId="1" applyNumberFormat="1" applyFont="1" applyFill="1" applyBorder="1" applyAlignment="1">
      <alignment horizontal="center" vertical="center" wrapText="1"/>
    </xf>
    <xf numFmtId="9" fontId="7" fillId="19" borderId="7" xfId="1" applyNumberFormat="1" applyFont="1" applyFill="1" applyBorder="1" applyAlignment="1">
      <alignment horizontal="center" vertical="center" wrapText="1"/>
    </xf>
    <xf numFmtId="9" fontId="7" fillId="19" borderId="8" xfId="1" applyNumberFormat="1" applyFont="1" applyFill="1" applyBorder="1" applyAlignment="1">
      <alignment horizontal="center" vertical="center" wrapText="1"/>
    </xf>
    <xf numFmtId="9" fontId="7" fillId="19" borderId="11" xfId="1" applyNumberFormat="1" applyFont="1" applyFill="1" applyBorder="1" applyAlignment="1">
      <alignment horizontal="center" vertical="center" wrapText="1"/>
    </xf>
    <xf numFmtId="9" fontId="7" fillId="19" borderId="12" xfId="1" applyNumberFormat="1" applyFont="1" applyFill="1" applyBorder="1" applyAlignment="1">
      <alignment horizontal="center" vertical="center" wrapText="1"/>
    </xf>
    <xf numFmtId="9" fontId="7" fillId="19" borderId="13" xfId="1" applyNumberFormat="1" applyFont="1" applyFill="1" applyBorder="1" applyAlignment="1">
      <alignment horizontal="center" vertical="center" wrapText="1"/>
    </xf>
    <xf numFmtId="9" fontId="3" fillId="15" borderId="6" xfId="1" applyNumberFormat="1" applyFont="1" applyFill="1" applyBorder="1" applyAlignment="1">
      <alignment horizontal="center" vertical="center" wrapText="1"/>
    </xf>
    <xf numFmtId="9" fontId="3" fillId="15" borderId="7" xfId="1" applyNumberFormat="1" applyFont="1" applyFill="1" applyBorder="1" applyAlignment="1">
      <alignment horizontal="center" vertical="center" wrapText="1"/>
    </xf>
    <xf numFmtId="9" fontId="3" fillId="15" borderId="8" xfId="1" applyNumberFormat="1" applyFont="1" applyFill="1" applyBorder="1" applyAlignment="1">
      <alignment horizontal="center" vertical="center" wrapText="1"/>
    </xf>
    <xf numFmtId="9" fontId="3" fillId="15" borderId="11" xfId="1" applyNumberFormat="1" applyFont="1" applyFill="1" applyBorder="1" applyAlignment="1">
      <alignment horizontal="center" vertical="center" wrapText="1"/>
    </xf>
    <xf numFmtId="9" fontId="3" fillId="15" borderId="12" xfId="1" applyNumberFormat="1" applyFont="1" applyFill="1" applyBorder="1" applyAlignment="1">
      <alignment horizontal="center" vertical="center" wrapText="1"/>
    </xf>
    <xf numFmtId="9" fontId="3" fillId="15" borderId="13" xfId="1" applyNumberFormat="1" applyFont="1" applyFill="1" applyBorder="1" applyAlignment="1">
      <alignment horizontal="center" vertical="center" wrapText="1"/>
    </xf>
    <xf numFmtId="9" fontId="3" fillId="26" borderId="6" xfId="1" applyNumberFormat="1" applyFont="1" applyFill="1" applyBorder="1" applyAlignment="1">
      <alignment horizontal="center" vertical="center" wrapText="1"/>
    </xf>
    <xf numFmtId="9" fontId="3" fillId="26" borderId="7" xfId="1" applyNumberFormat="1" applyFont="1" applyFill="1" applyBorder="1" applyAlignment="1">
      <alignment horizontal="center" vertical="center" wrapText="1"/>
    </xf>
    <xf numFmtId="9" fontId="3" fillId="26" borderId="8" xfId="1" applyNumberFormat="1" applyFont="1" applyFill="1" applyBorder="1" applyAlignment="1">
      <alignment horizontal="center" vertical="center" wrapText="1"/>
    </xf>
    <xf numFmtId="9" fontId="3" fillId="26" borderId="11" xfId="1" applyNumberFormat="1" applyFont="1" applyFill="1" applyBorder="1" applyAlignment="1">
      <alignment horizontal="center" vertical="center" wrapText="1"/>
    </xf>
    <xf numFmtId="9" fontId="3" fillId="26" borderId="12" xfId="1" applyNumberFormat="1" applyFont="1" applyFill="1" applyBorder="1" applyAlignment="1">
      <alignment horizontal="center" vertical="center" wrapText="1"/>
    </xf>
    <xf numFmtId="9" fontId="3" fillId="26" borderId="13" xfId="1" applyNumberFormat="1" applyFont="1" applyFill="1" applyBorder="1" applyAlignment="1">
      <alignment horizontal="center" vertical="center" wrapText="1"/>
    </xf>
    <xf numFmtId="9" fontId="3" fillId="18" borderId="6" xfId="1" applyNumberFormat="1" applyFont="1" applyFill="1" applyBorder="1" applyAlignment="1">
      <alignment horizontal="center" vertical="center" wrapText="1"/>
    </xf>
    <xf numFmtId="9" fontId="3" fillId="18" borderId="7" xfId="1" applyNumberFormat="1" applyFont="1" applyFill="1" applyBorder="1" applyAlignment="1">
      <alignment horizontal="center" vertical="center" wrapText="1"/>
    </xf>
    <xf numFmtId="9" fontId="3" fillId="18" borderId="8" xfId="1" applyNumberFormat="1" applyFont="1" applyFill="1" applyBorder="1" applyAlignment="1">
      <alignment horizontal="center" vertical="center" wrapText="1"/>
    </xf>
    <xf numFmtId="9" fontId="3" fillId="18" borderId="11" xfId="1" applyNumberFormat="1" applyFont="1" applyFill="1" applyBorder="1" applyAlignment="1">
      <alignment horizontal="center" vertical="center" wrapText="1"/>
    </xf>
    <xf numFmtId="9" fontId="3" fillId="18" borderId="12" xfId="1" applyNumberFormat="1" applyFont="1" applyFill="1" applyBorder="1" applyAlignment="1">
      <alignment horizontal="center" vertical="center" wrapText="1"/>
    </xf>
    <xf numFmtId="9" fontId="3" fillId="18" borderId="13" xfId="1" applyNumberFormat="1" applyFont="1" applyFill="1" applyBorder="1" applyAlignment="1">
      <alignment horizontal="center" vertical="center" wrapText="1"/>
    </xf>
    <xf numFmtId="9" fontId="3" fillId="21" borderId="1" xfId="1" applyNumberFormat="1" applyFont="1" applyFill="1" applyBorder="1" applyAlignment="1">
      <alignment horizontal="center" vertical="center" wrapText="1"/>
    </xf>
    <xf numFmtId="9" fontId="3" fillId="21" borderId="14" xfId="1" applyNumberFormat="1" applyFont="1" applyFill="1" applyBorder="1" applyAlignment="1">
      <alignment horizontal="center" vertical="center" wrapText="1"/>
    </xf>
    <xf numFmtId="9" fontId="3" fillId="8" borderId="1" xfId="1" applyNumberFormat="1" applyFont="1" applyFill="1" applyBorder="1" applyAlignment="1">
      <alignment horizontal="center" vertical="center" wrapText="1"/>
    </xf>
    <xf numFmtId="9" fontId="3" fillId="8" borderId="14" xfId="1" applyNumberFormat="1" applyFont="1" applyFill="1" applyBorder="1" applyAlignment="1">
      <alignment horizontal="center" vertical="center" wrapText="1"/>
    </xf>
    <xf numFmtId="9" fontId="3" fillId="26" borderId="1" xfId="1" applyNumberFormat="1" applyFont="1" applyFill="1" applyBorder="1" applyAlignment="1">
      <alignment horizontal="center" vertical="center" wrapText="1"/>
    </xf>
    <xf numFmtId="9" fontId="3" fillId="26" borderId="14" xfId="1" applyNumberFormat="1" applyFont="1" applyFill="1" applyBorder="1" applyAlignment="1">
      <alignment horizontal="center" vertical="center" wrapText="1"/>
    </xf>
    <xf numFmtId="9" fontId="3" fillId="18" borderId="1" xfId="1" applyNumberFormat="1" applyFont="1" applyFill="1" applyBorder="1" applyAlignment="1">
      <alignment horizontal="center" vertical="center" wrapText="1"/>
    </xf>
    <xf numFmtId="9" fontId="3" fillId="18" borderId="14" xfId="1" applyNumberFormat="1" applyFont="1" applyFill="1" applyBorder="1" applyAlignment="1">
      <alignment horizontal="center" vertical="center" wrapText="1"/>
    </xf>
    <xf numFmtId="9" fontId="3" fillId="9" borderId="1" xfId="1" applyNumberFormat="1" applyFont="1" applyFill="1" applyBorder="1" applyAlignment="1">
      <alignment horizontal="center" vertical="center" wrapText="1"/>
    </xf>
    <xf numFmtId="9" fontId="3" fillId="9" borderId="14" xfId="1" applyNumberFormat="1" applyFont="1" applyFill="1" applyBorder="1" applyAlignment="1">
      <alignment horizontal="center" vertical="center" wrapText="1"/>
    </xf>
    <xf numFmtId="0" fontId="2" fillId="0" borderId="9" xfId="2" applyFont="1" applyBorder="1" applyAlignment="1">
      <alignment horizontal="center" vertical="center" wrapText="1"/>
    </xf>
    <xf numFmtId="0" fontId="9" fillId="0" borderId="9" xfId="2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4" fillId="5" borderId="3" xfId="3" applyFont="1" applyFill="1" applyBorder="1" applyAlignment="1">
      <alignment horizontal="center" vertical="center" wrapText="1"/>
    </xf>
    <xf numFmtId="0" fontId="14" fillId="5" borderId="4" xfId="3" applyFont="1" applyFill="1" applyBorder="1" applyAlignment="1">
      <alignment horizontal="center" vertical="center" wrapText="1"/>
    </xf>
    <xf numFmtId="0" fontId="14" fillId="5" borderId="5" xfId="3" applyFont="1" applyFill="1" applyBorder="1" applyAlignment="1">
      <alignment horizontal="center" vertical="center" wrapText="1"/>
    </xf>
    <xf numFmtId="0" fontId="15" fillId="6" borderId="3" xfId="3" applyFont="1" applyFill="1" applyBorder="1" applyAlignment="1">
      <alignment horizontal="center" vertical="center" wrapText="1"/>
    </xf>
    <xf numFmtId="0" fontId="15" fillId="6" borderId="4" xfId="3" applyFont="1" applyFill="1" applyBorder="1" applyAlignment="1">
      <alignment horizontal="center" vertical="center" wrapText="1"/>
    </xf>
    <xf numFmtId="0" fontId="15" fillId="6" borderId="5" xfId="3" applyFont="1" applyFill="1" applyBorder="1" applyAlignment="1">
      <alignment horizontal="center" vertical="center" wrapText="1"/>
    </xf>
    <xf numFmtId="165" fontId="10" fillId="16" borderId="1" xfId="2" applyNumberFormat="1" applyFont="1" applyFill="1" applyBorder="1" applyAlignment="1">
      <alignment horizontal="center" vertical="center" wrapText="1"/>
    </xf>
    <xf numFmtId="165" fontId="10" fillId="16" borderId="10" xfId="2" applyNumberFormat="1" applyFont="1" applyFill="1" applyBorder="1" applyAlignment="1">
      <alignment horizontal="center" vertical="center" wrapText="1"/>
    </xf>
    <xf numFmtId="165" fontId="10" fillId="16" borderId="14" xfId="2" applyNumberFormat="1" applyFont="1" applyFill="1" applyBorder="1" applyAlignment="1">
      <alignment horizontal="center" vertical="center" wrapText="1"/>
    </xf>
    <xf numFmtId="165" fontId="10" fillId="32" borderId="1" xfId="2" applyNumberFormat="1" applyFont="1" applyFill="1" applyBorder="1" applyAlignment="1">
      <alignment horizontal="center" vertical="center" wrapText="1"/>
    </xf>
    <xf numFmtId="165" fontId="10" fillId="32" borderId="10" xfId="2" applyNumberFormat="1" applyFont="1" applyFill="1" applyBorder="1" applyAlignment="1">
      <alignment horizontal="center" vertical="center" wrapText="1"/>
    </xf>
    <xf numFmtId="165" fontId="10" fillId="32" borderId="14" xfId="2" applyNumberFormat="1" applyFont="1" applyFill="1" applyBorder="1" applyAlignment="1">
      <alignment horizontal="center" vertical="center" wrapText="1"/>
    </xf>
    <xf numFmtId="165" fontId="3" fillId="33" borderId="1" xfId="1" applyNumberFormat="1" applyFont="1" applyFill="1" applyBorder="1" applyAlignment="1">
      <alignment horizontal="center" vertical="center" wrapText="1"/>
    </xf>
    <xf numFmtId="165" fontId="3" fillId="33" borderId="10" xfId="1" applyNumberFormat="1" applyFont="1" applyFill="1" applyBorder="1" applyAlignment="1">
      <alignment horizontal="center" vertical="center" wrapText="1"/>
    </xf>
    <xf numFmtId="165" fontId="3" fillId="33" borderId="14" xfId="1" applyNumberFormat="1" applyFont="1" applyFill="1" applyBorder="1" applyAlignment="1">
      <alignment horizontal="center" vertical="center" wrapText="1"/>
    </xf>
    <xf numFmtId="10" fontId="10" fillId="29" borderId="1" xfId="2" applyNumberFormat="1" applyFont="1" applyFill="1" applyBorder="1" applyAlignment="1">
      <alignment horizontal="center" vertical="center" wrapText="1"/>
    </xf>
    <xf numFmtId="10" fontId="10" fillId="29" borderId="10" xfId="2" applyNumberFormat="1" applyFont="1" applyFill="1" applyBorder="1" applyAlignment="1">
      <alignment horizontal="center" vertical="center" wrapText="1"/>
    </xf>
    <xf numFmtId="10" fontId="10" fillId="29" borderId="14" xfId="2" applyNumberFormat="1" applyFont="1" applyFill="1" applyBorder="1" applyAlignment="1">
      <alignment horizontal="center" vertical="center" wrapText="1"/>
    </xf>
    <xf numFmtId="10" fontId="11" fillId="30" borderId="1" xfId="2" applyNumberFormat="1" applyFont="1" applyFill="1" applyBorder="1" applyAlignment="1">
      <alignment horizontal="center" vertical="center" wrapText="1"/>
    </xf>
    <xf numFmtId="10" fontId="11" fillId="30" borderId="10" xfId="2" applyNumberFormat="1" applyFont="1" applyFill="1" applyBorder="1" applyAlignment="1">
      <alignment horizontal="center" vertical="center" wrapText="1"/>
    </xf>
    <xf numFmtId="10" fontId="11" fillId="30" borderId="14" xfId="2" applyNumberFormat="1" applyFont="1" applyFill="1" applyBorder="1" applyAlignment="1">
      <alignment horizontal="center" vertical="center" wrapText="1"/>
    </xf>
    <xf numFmtId="10" fontId="10" fillId="31" borderId="1" xfId="2" applyNumberFormat="1" applyFont="1" applyFill="1" applyBorder="1" applyAlignment="1">
      <alignment horizontal="center" vertical="center" wrapText="1"/>
    </xf>
    <xf numFmtId="10" fontId="10" fillId="31" borderId="10" xfId="2" applyNumberFormat="1" applyFont="1" applyFill="1" applyBorder="1" applyAlignment="1">
      <alignment horizontal="center" vertical="center" wrapText="1"/>
    </xf>
    <xf numFmtId="10" fontId="10" fillId="31" borderId="14" xfId="2" applyNumberFormat="1" applyFont="1" applyFill="1" applyBorder="1" applyAlignment="1">
      <alignment horizontal="center" vertical="center" wrapText="1"/>
    </xf>
    <xf numFmtId="165" fontId="8" fillId="23" borderId="1" xfId="1" applyNumberFormat="1" applyFont="1" applyFill="1" applyBorder="1" applyAlignment="1">
      <alignment horizontal="center" vertical="center" wrapText="1"/>
    </xf>
    <xf numFmtId="165" fontId="8" fillId="23" borderId="10" xfId="1" applyNumberFormat="1" applyFont="1" applyFill="1" applyBorder="1" applyAlignment="1">
      <alignment horizontal="center" vertical="center" wrapText="1"/>
    </xf>
    <xf numFmtId="165" fontId="8" fillId="23" borderId="14" xfId="1" applyNumberFormat="1" applyFont="1" applyFill="1" applyBorder="1" applyAlignment="1">
      <alignment horizontal="center" vertical="center" wrapText="1"/>
    </xf>
    <xf numFmtId="165" fontId="3" fillId="17" borderId="1" xfId="1" applyNumberFormat="1" applyFont="1" applyFill="1" applyBorder="1" applyAlignment="1">
      <alignment horizontal="center" vertical="center" wrapText="1"/>
    </xf>
    <xf numFmtId="165" fontId="3" fillId="17" borderId="10" xfId="1" applyNumberFormat="1" applyFont="1" applyFill="1" applyBorder="1" applyAlignment="1">
      <alignment horizontal="center" vertical="center" wrapText="1"/>
    </xf>
    <xf numFmtId="165" fontId="3" fillId="17" borderId="14" xfId="1" applyNumberFormat="1" applyFont="1" applyFill="1" applyBorder="1" applyAlignment="1">
      <alignment horizontal="center" vertical="center" wrapText="1"/>
    </xf>
    <xf numFmtId="0" fontId="17" fillId="10" borderId="3" xfId="3" applyFont="1" applyFill="1" applyBorder="1" applyAlignment="1">
      <alignment horizontal="center" vertical="center" wrapText="1"/>
    </xf>
    <xf numFmtId="0" fontId="17" fillId="10" borderId="4" xfId="3" applyFont="1" applyFill="1" applyBorder="1" applyAlignment="1">
      <alignment horizontal="center" vertical="center" wrapText="1"/>
    </xf>
    <xf numFmtId="0" fontId="17" fillId="10" borderId="5" xfId="3" applyFont="1" applyFill="1" applyBorder="1" applyAlignment="1">
      <alignment horizontal="center" vertical="center" wrapText="1"/>
    </xf>
    <xf numFmtId="0" fontId="16" fillId="11" borderId="3" xfId="3" applyFont="1" applyFill="1" applyBorder="1" applyAlignment="1">
      <alignment horizontal="center" vertical="center" wrapText="1"/>
    </xf>
    <xf numFmtId="0" fontId="16" fillId="11" borderId="4" xfId="3" applyFont="1" applyFill="1" applyBorder="1" applyAlignment="1">
      <alignment horizontal="center" vertical="center" wrapText="1"/>
    </xf>
    <xf numFmtId="0" fontId="16" fillId="11" borderId="5" xfId="3" applyFont="1" applyFill="1" applyBorder="1" applyAlignment="1">
      <alignment horizontal="center" vertical="center" wrapText="1"/>
    </xf>
    <xf numFmtId="165" fontId="11" fillId="34" borderId="1" xfId="1" applyNumberFormat="1" applyFont="1" applyFill="1" applyBorder="1" applyAlignment="1">
      <alignment horizontal="center" vertical="center"/>
    </xf>
    <xf numFmtId="165" fontId="11" fillId="34" borderId="10" xfId="1" applyNumberFormat="1" applyFont="1" applyFill="1" applyBorder="1" applyAlignment="1">
      <alignment horizontal="center" vertical="center"/>
    </xf>
    <xf numFmtId="165" fontId="11" fillId="34" borderId="14" xfId="1" applyNumberFormat="1" applyFont="1" applyFill="1" applyBorder="1" applyAlignment="1">
      <alignment horizontal="center" vertical="center"/>
    </xf>
    <xf numFmtId="165" fontId="11" fillId="34" borderId="1" xfId="1" applyNumberFormat="1" applyFont="1" applyFill="1" applyBorder="1" applyAlignment="1">
      <alignment horizontal="center" vertical="center" wrapText="1"/>
    </xf>
    <xf numFmtId="165" fontId="11" fillId="34" borderId="10" xfId="1" applyNumberFormat="1" applyFont="1" applyFill="1" applyBorder="1" applyAlignment="1">
      <alignment horizontal="center" vertical="center" wrapText="1"/>
    </xf>
    <xf numFmtId="165" fontId="11" fillId="34" borderId="14" xfId="1" applyNumberFormat="1" applyFont="1" applyFill="1" applyBorder="1" applyAlignment="1">
      <alignment horizontal="center" vertical="center" wrapText="1"/>
    </xf>
    <xf numFmtId="2" fontId="10" fillId="28" borderId="6" xfId="2" applyNumberFormat="1" applyFont="1" applyFill="1" applyBorder="1" applyAlignment="1">
      <alignment horizontal="center" vertical="center"/>
    </xf>
    <xf numFmtId="2" fontId="10" fillId="28" borderId="8" xfId="2" applyNumberFormat="1" applyFont="1" applyFill="1" applyBorder="1" applyAlignment="1">
      <alignment horizontal="center" vertical="center"/>
    </xf>
    <xf numFmtId="2" fontId="10" fillId="28" borderId="11" xfId="2" applyNumberFormat="1" applyFont="1" applyFill="1" applyBorder="1" applyAlignment="1">
      <alignment horizontal="center" vertical="center"/>
    </xf>
    <xf numFmtId="2" fontId="10" fillId="28" borderId="13" xfId="2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  <xf numFmtId="165" fontId="8" fillId="2" borderId="1" xfId="1" applyNumberFormat="1" applyFont="1" applyFill="1" applyBorder="1" applyAlignment="1">
      <alignment horizontal="center" vertical="center" wrapText="1"/>
    </xf>
    <xf numFmtId="165" fontId="8" fillId="2" borderId="10" xfId="1" applyNumberFormat="1" applyFont="1" applyFill="1" applyBorder="1" applyAlignment="1">
      <alignment horizontal="center" vertical="center" wrapText="1"/>
    </xf>
    <xf numFmtId="165" fontId="8" fillId="2" borderId="14" xfId="1" applyNumberFormat="1" applyFont="1" applyFill="1" applyBorder="1" applyAlignment="1">
      <alignment horizontal="center" vertical="center" wrapText="1"/>
    </xf>
    <xf numFmtId="9" fontId="7" fillId="10" borderId="6" xfId="1" applyNumberFormat="1" applyFont="1" applyFill="1" applyBorder="1" applyAlignment="1">
      <alignment horizontal="center" vertical="center" wrapText="1"/>
    </xf>
    <xf numFmtId="9" fontId="7" fillId="10" borderId="7" xfId="1" applyNumberFormat="1" applyFont="1" applyFill="1" applyBorder="1" applyAlignment="1">
      <alignment horizontal="center" vertical="center" wrapText="1"/>
    </xf>
    <xf numFmtId="9" fontId="7" fillId="10" borderId="8" xfId="1" applyNumberFormat="1" applyFont="1" applyFill="1" applyBorder="1" applyAlignment="1">
      <alignment horizontal="center" vertical="center" wrapText="1"/>
    </xf>
    <xf numFmtId="9" fontId="7" fillId="10" borderId="11" xfId="1" applyNumberFormat="1" applyFont="1" applyFill="1" applyBorder="1" applyAlignment="1">
      <alignment horizontal="center" vertical="center" wrapText="1"/>
    </xf>
    <xf numFmtId="9" fontId="7" fillId="10" borderId="12" xfId="1" applyNumberFormat="1" applyFont="1" applyFill="1" applyBorder="1" applyAlignment="1">
      <alignment horizontal="center" vertical="center" wrapText="1"/>
    </xf>
    <xf numFmtId="9" fontId="7" fillId="10" borderId="13" xfId="1" applyNumberFormat="1" applyFont="1" applyFill="1" applyBorder="1" applyAlignment="1">
      <alignment horizontal="center" vertical="center" wrapText="1"/>
    </xf>
    <xf numFmtId="9" fontId="3" fillId="14" borderId="6" xfId="1" applyNumberFormat="1" applyFont="1" applyFill="1" applyBorder="1" applyAlignment="1">
      <alignment horizontal="center" vertical="center" wrapText="1"/>
    </xf>
    <xf numFmtId="9" fontId="3" fillId="14" borderId="7" xfId="1" applyNumberFormat="1" applyFont="1" applyFill="1" applyBorder="1" applyAlignment="1">
      <alignment horizontal="center" vertical="center" wrapText="1"/>
    </xf>
    <xf numFmtId="9" fontId="3" fillId="14" borderId="8" xfId="1" applyNumberFormat="1" applyFont="1" applyFill="1" applyBorder="1" applyAlignment="1">
      <alignment horizontal="center" vertical="center" wrapText="1"/>
    </xf>
    <xf numFmtId="9" fontId="3" fillId="14" borderId="11" xfId="1" applyNumberFormat="1" applyFont="1" applyFill="1" applyBorder="1" applyAlignment="1">
      <alignment horizontal="center" vertical="center" wrapText="1"/>
    </xf>
    <xf numFmtId="9" fontId="3" fillId="14" borderId="12" xfId="1" applyNumberFormat="1" applyFont="1" applyFill="1" applyBorder="1" applyAlignment="1">
      <alignment horizontal="center" vertical="center" wrapText="1"/>
    </xf>
    <xf numFmtId="9" fontId="3" fillId="14" borderId="13" xfId="1" applyNumberFormat="1" applyFont="1" applyFill="1" applyBorder="1" applyAlignment="1">
      <alignment horizontal="center" vertical="center" wrapText="1"/>
    </xf>
    <xf numFmtId="9" fontId="3" fillId="13" borderId="6" xfId="1" applyNumberFormat="1" applyFont="1" applyFill="1" applyBorder="1" applyAlignment="1">
      <alignment horizontal="center" vertical="center" wrapText="1"/>
    </xf>
    <xf numFmtId="9" fontId="3" fillId="13" borderId="7" xfId="1" applyNumberFormat="1" applyFont="1" applyFill="1" applyBorder="1" applyAlignment="1">
      <alignment horizontal="center" vertical="center" wrapText="1"/>
    </xf>
    <xf numFmtId="9" fontId="3" fillId="13" borderId="8" xfId="1" applyNumberFormat="1" applyFont="1" applyFill="1" applyBorder="1" applyAlignment="1">
      <alignment horizontal="center" vertical="center" wrapText="1"/>
    </xf>
    <xf numFmtId="9" fontId="3" fillId="13" borderId="11" xfId="1" applyNumberFormat="1" applyFont="1" applyFill="1" applyBorder="1" applyAlignment="1">
      <alignment horizontal="center" vertical="center" wrapText="1"/>
    </xf>
    <xf numFmtId="9" fontId="3" fillId="13" borderId="12" xfId="1" applyNumberFormat="1" applyFont="1" applyFill="1" applyBorder="1" applyAlignment="1">
      <alignment horizontal="center" vertical="center" wrapText="1"/>
    </xf>
    <xf numFmtId="9" fontId="3" fillId="13" borderId="13" xfId="1" applyNumberFormat="1" applyFont="1" applyFill="1" applyBorder="1" applyAlignment="1">
      <alignment horizontal="center" vertical="center" wrapText="1"/>
    </xf>
    <xf numFmtId="9" fontId="3" fillId="27" borderId="6" xfId="1" applyNumberFormat="1" applyFont="1" applyFill="1" applyBorder="1" applyAlignment="1">
      <alignment horizontal="center" vertical="center" wrapText="1"/>
    </xf>
    <xf numFmtId="9" fontId="3" fillId="27" borderId="7" xfId="1" applyNumberFormat="1" applyFont="1" applyFill="1" applyBorder="1" applyAlignment="1">
      <alignment horizontal="center" vertical="center" wrapText="1"/>
    </xf>
    <xf numFmtId="9" fontId="3" fillId="27" borderId="8" xfId="1" applyNumberFormat="1" applyFont="1" applyFill="1" applyBorder="1" applyAlignment="1">
      <alignment horizontal="center" vertical="center" wrapText="1"/>
    </xf>
    <xf numFmtId="9" fontId="3" fillId="27" borderId="11" xfId="1" applyNumberFormat="1" applyFont="1" applyFill="1" applyBorder="1" applyAlignment="1">
      <alignment horizontal="center" vertical="center" wrapText="1"/>
    </xf>
    <xf numFmtId="9" fontId="3" fillId="27" borderId="12" xfId="1" applyNumberFormat="1" applyFont="1" applyFill="1" applyBorder="1" applyAlignment="1">
      <alignment horizontal="center" vertical="center" wrapText="1"/>
    </xf>
    <xf numFmtId="9" fontId="3" fillId="27" borderId="13" xfId="1" applyNumberFormat="1" applyFont="1" applyFill="1" applyBorder="1" applyAlignment="1">
      <alignment horizontal="center" vertical="center" wrapText="1"/>
    </xf>
    <xf numFmtId="9" fontId="5" fillId="5" borderId="6" xfId="1" applyNumberFormat="1" applyFont="1" applyFill="1" applyBorder="1" applyAlignment="1">
      <alignment horizontal="center" vertical="center" wrapText="1"/>
    </xf>
    <xf numFmtId="9" fontId="5" fillId="5" borderId="7" xfId="1" applyNumberFormat="1" applyFont="1" applyFill="1" applyBorder="1" applyAlignment="1">
      <alignment horizontal="center" vertical="center" wrapText="1"/>
    </xf>
    <xf numFmtId="9" fontId="5" fillId="5" borderId="8" xfId="1" applyNumberFormat="1" applyFont="1" applyFill="1" applyBorder="1" applyAlignment="1">
      <alignment horizontal="center" vertical="center" wrapText="1"/>
    </xf>
    <xf numFmtId="9" fontId="5" fillId="5" borderId="11" xfId="1" applyNumberFormat="1" applyFont="1" applyFill="1" applyBorder="1" applyAlignment="1">
      <alignment horizontal="center" vertical="center" wrapText="1"/>
    </xf>
    <xf numFmtId="9" fontId="5" fillId="5" borderId="12" xfId="1" applyNumberFormat="1" applyFont="1" applyFill="1" applyBorder="1" applyAlignment="1">
      <alignment horizontal="center" vertical="center" wrapText="1"/>
    </xf>
    <xf numFmtId="9" fontId="5" fillId="5" borderId="13" xfId="1" applyNumberFormat="1" applyFont="1" applyFill="1" applyBorder="1" applyAlignment="1">
      <alignment horizontal="center" vertical="center" wrapText="1"/>
    </xf>
    <xf numFmtId="0" fontId="16" fillId="14" borderId="3" xfId="3" applyFont="1" applyFill="1" applyBorder="1" applyAlignment="1">
      <alignment horizontal="center" vertical="center" wrapText="1"/>
    </xf>
    <xf numFmtId="0" fontId="16" fillId="14" borderId="4" xfId="3" applyFont="1" applyFill="1" applyBorder="1" applyAlignment="1">
      <alignment horizontal="center" vertical="center" wrapText="1"/>
    </xf>
    <xf numFmtId="0" fontId="16" fillId="14" borderId="5" xfId="3" applyFont="1" applyFill="1" applyBorder="1" applyAlignment="1">
      <alignment horizontal="center" vertical="center" wrapText="1"/>
    </xf>
    <xf numFmtId="0" fontId="16" fillId="15" borderId="3" xfId="3" applyFont="1" applyFill="1" applyBorder="1" applyAlignment="1">
      <alignment horizontal="center" vertical="center" wrapText="1"/>
    </xf>
    <xf numFmtId="0" fontId="16" fillId="15" borderId="4" xfId="3" applyFont="1" applyFill="1" applyBorder="1" applyAlignment="1">
      <alignment horizontal="center" vertical="center" wrapText="1"/>
    </xf>
    <xf numFmtId="0" fontId="16" fillId="15" borderId="5" xfId="3" applyFont="1" applyFill="1" applyBorder="1" applyAlignment="1">
      <alignment horizontal="center" vertical="center" wrapText="1"/>
    </xf>
    <xf numFmtId="0" fontId="18" fillId="16" borderId="3" xfId="3" applyFont="1" applyFill="1" applyBorder="1" applyAlignment="1">
      <alignment horizontal="center" vertical="center" wrapText="1"/>
    </xf>
    <xf numFmtId="0" fontId="18" fillId="16" borderId="4" xfId="3" applyFont="1" applyFill="1" applyBorder="1" applyAlignment="1">
      <alignment horizontal="center" vertical="center" wrapText="1"/>
    </xf>
    <xf numFmtId="0" fontId="18" fillId="16" borderId="5" xfId="3" applyFont="1" applyFill="1" applyBorder="1" applyAlignment="1">
      <alignment horizontal="center" vertical="center" wrapText="1"/>
    </xf>
    <xf numFmtId="0" fontId="3" fillId="12" borderId="3" xfId="4" applyFont="1" applyFill="1" applyBorder="1" applyAlignment="1">
      <alignment horizontal="center" vertical="center" wrapText="1"/>
    </xf>
    <xf numFmtId="0" fontId="3" fillId="12" borderId="4" xfId="4" applyFont="1" applyFill="1" applyBorder="1" applyAlignment="1">
      <alignment horizontal="center" vertical="center" wrapText="1"/>
    </xf>
    <xf numFmtId="0" fontId="3" fillId="12" borderId="5" xfId="4" applyFont="1" applyFill="1" applyBorder="1" applyAlignment="1">
      <alignment horizontal="center" vertical="center" wrapText="1"/>
    </xf>
    <xf numFmtId="0" fontId="16" fillId="13" borderId="3" xfId="3" applyFont="1" applyFill="1" applyBorder="1" applyAlignment="1">
      <alignment horizontal="center" vertical="center" wrapText="1"/>
    </xf>
    <xf numFmtId="0" fontId="16" fillId="13" borderId="4" xfId="3" applyFont="1" applyFill="1" applyBorder="1" applyAlignment="1">
      <alignment horizontal="center" vertical="center" wrapText="1"/>
    </xf>
    <xf numFmtId="0" fontId="16" fillId="13" borderId="5" xfId="3" applyFont="1" applyFill="1" applyBorder="1" applyAlignment="1">
      <alignment horizontal="center" vertical="center" wrapText="1"/>
    </xf>
    <xf numFmtId="0" fontId="19" fillId="18" borderId="3" xfId="3" applyFont="1" applyFill="1" applyBorder="1" applyAlignment="1">
      <alignment horizontal="center" vertical="center" wrapText="1"/>
    </xf>
    <xf numFmtId="0" fontId="19" fillId="18" borderId="4" xfId="3" applyFont="1" applyFill="1" applyBorder="1" applyAlignment="1">
      <alignment horizontal="center" vertical="center" wrapText="1"/>
    </xf>
    <xf numFmtId="0" fontId="19" fillId="18" borderId="5" xfId="3" applyFont="1" applyFill="1" applyBorder="1" applyAlignment="1">
      <alignment horizontal="center" vertical="center" wrapText="1"/>
    </xf>
    <xf numFmtId="0" fontId="20" fillId="19" borderId="3" xfId="3" applyFont="1" applyFill="1" applyBorder="1" applyAlignment="1">
      <alignment horizontal="center" vertical="center" wrapText="1"/>
    </xf>
    <xf numFmtId="0" fontId="20" fillId="19" borderId="4" xfId="3" applyFont="1" applyFill="1" applyBorder="1" applyAlignment="1">
      <alignment horizontal="center" vertical="center" wrapText="1"/>
    </xf>
    <xf numFmtId="0" fontId="20" fillId="19" borderId="5" xfId="3" applyFont="1" applyFill="1" applyBorder="1" applyAlignment="1">
      <alignment horizontal="center" vertical="center" wrapText="1"/>
    </xf>
    <xf numFmtId="0" fontId="18" fillId="20" borderId="3" xfId="3" applyFont="1" applyFill="1" applyBorder="1" applyAlignment="1">
      <alignment horizontal="center" vertical="center" wrapText="1"/>
    </xf>
    <xf numFmtId="0" fontId="18" fillId="20" borderId="4" xfId="3" applyFont="1" applyFill="1" applyBorder="1" applyAlignment="1">
      <alignment horizontal="center" vertical="center" wrapText="1"/>
    </xf>
    <xf numFmtId="0" fontId="18" fillId="20" borderId="5" xfId="3" applyFont="1" applyFill="1" applyBorder="1" applyAlignment="1">
      <alignment horizontal="center" vertical="center" wrapText="1"/>
    </xf>
    <xf numFmtId="0" fontId="16" fillId="17" borderId="3" xfId="3" applyFont="1" applyFill="1" applyBorder="1" applyAlignment="1">
      <alignment horizontal="center" vertical="center" wrapText="1"/>
    </xf>
    <xf numFmtId="0" fontId="16" fillId="17" borderId="4" xfId="3" applyFont="1" applyFill="1" applyBorder="1" applyAlignment="1">
      <alignment horizontal="center" vertical="center" wrapText="1"/>
    </xf>
    <xf numFmtId="0" fontId="16" fillId="17" borderId="5" xfId="3" applyFont="1" applyFill="1" applyBorder="1" applyAlignment="1">
      <alignment horizontal="center" vertical="center" wrapText="1"/>
    </xf>
    <xf numFmtId="0" fontId="16" fillId="21" borderId="3" xfId="3" applyFont="1" applyFill="1" applyBorder="1" applyAlignment="1">
      <alignment horizontal="center" vertical="center" wrapText="1"/>
    </xf>
    <xf numFmtId="0" fontId="16" fillId="21" borderId="4" xfId="3" applyFont="1" applyFill="1" applyBorder="1" applyAlignment="1">
      <alignment horizontal="center" vertical="center" wrapText="1"/>
    </xf>
    <xf numFmtId="0" fontId="16" fillId="21" borderId="5" xfId="3" applyFont="1" applyFill="1" applyBorder="1" applyAlignment="1">
      <alignment horizontal="center" vertical="center" wrapText="1"/>
    </xf>
    <xf numFmtId="0" fontId="18" fillId="21" borderId="3" xfId="3" applyFont="1" applyFill="1" applyBorder="1" applyAlignment="1">
      <alignment horizontal="center" vertical="center" wrapText="1"/>
    </xf>
    <xf numFmtId="0" fontId="18" fillId="21" borderId="4" xfId="3" applyFont="1" applyFill="1" applyBorder="1" applyAlignment="1">
      <alignment horizontal="center" vertical="center" wrapText="1"/>
    </xf>
    <xf numFmtId="0" fontId="18" fillId="21" borderId="5" xfId="3" applyFont="1" applyFill="1" applyBorder="1" applyAlignment="1">
      <alignment horizontal="center" vertical="center" wrapText="1"/>
    </xf>
    <xf numFmtId="0" fontId="6" fillId="6" borderId="3" xfId="3" applyFont="1" applyFill="1" applyBorder="1" applyAlignment="1">
      <alignment horizontal="center" vertical="center" wrapText="1"/>
    </xf>
    <xf numFmtId="0" fontId="6" fillId="6" borderId="4" xfId="3" applyFont="1" applyFill="1" applyBorder="1" applyAlignment="1">
      <alignment horizontal="center" vertical="center" wrapText="1"/>
    </xf>
    <xf numFmtId="0" fontId="6" fillId="6" borderId="5" xfId="3" applyFont="1" applyFill="1" applyBorder="1" applyAlignment="1">
      <alignment horizontal="center" vertical="center" wrapText="1"/>
    </xf>
    <xf numFmtId="0" fontId="21" fillId="5" borderId="3" xfId="3" applyFont="1" applyFill="1" applyBorder="1" applyAlignment="1">
      <alignment horizontal="center" vertical="center" wrapText="1"/>
    </xf>
    <xf numFmtId="0" fontId="21" fillId="5" borderId="4" xfId="3" applyFont="1" applyFill="1" applyBorder="1" applyAlignment="1">
      <alignment horizontal="center" vertical="center" wrapText="1"/>
    </xf>
    <xf numFmtId="0" fontId="21" fillId="5" borderId="5" xfId="3" applyFont="1" applyFill="1" applyBorder="1" applyAlignment="1">
      <alignment horizontal="center" vertical="center" wrapText="1"/>
    </xf>
    <xf numFmtId="0" fontId="22" fillId="5" borderId="3" xfId="3" applyFont="1" applyFill="1" applyBorder="1" applyAlignment="1">
      <alignment horizontal="center" vertical="center" wrapText="1"/>
    </xf>
    <xf numFmtId="0" fontId="22" fillId="5" borderId="4" xfId="3" applyFont="1" applyFill="1" applyBorder="1" applyAlignment="1">
      <alignment horizontal="center" vertical="center" wrapText="1"/>
    </xf>
    <xf numFmtId="0" fontId="22" fillId="5" borderId="5" xfId="3" applyFont="1" applyFill="1" applyBorder="1" applyAlignment="1">
      <alignment horizontal="center" vertical="center" wrapText="1"/>
    </xf>
    <xf numFmtId="166" fontId="16" fillId="11" borderId="3" xfId="5" applyFont="1" applyFill="1" applyBorder="1" applyAlignment="1">
      <alignment horizontal="center" vertical="center" wrapText="1"/>
    </xf>
    <xf numFmtId="166" fontId="16" fillId="11" borderId="4" xfId="5" applyFont="1" applyFill="1" applyBorder="1" applyAlignment="1">
      <alignment horizontal="center" vertical="center" wrapText="1"/>
    </xf>
    <xf numFmtId="166" fontId="16" fillId="11" borderId="5" xfId="5" applyFont="1" applyFill="1" applyBorder="1" applyAlignment="1">
      <alignment horizontal="center" vertical="center" wrapText="1"/>
    </xf>
    <xf numFmtId="0" fontId="3" fillId="23" borderId="3" xfId="1" applyFont="1" applyFill="1" applyBorder="1" applyAlignment="1">
      <alignment horizontal="center" vertical="center" wrapText="1"/>
    </xf>
    <xf numFmtId="0" fontId="3" fillId="23" borderId="4" xfId="1" applyFont="1" applyFill="1" applyBorder="1" applyAlignment="1">
      <alignment horizontal="center" vertical="center" wrapText="1"/>
    </xf>
    <xf numFmtId="0" fontId="3" fillId="23" borderId="5" xfId="1" applyFont="1" applyFill="1" applyBorder="1" applyAlignment="1">
      <alignment horizontal="center" vertical="center" wrapText="1"/>
    </xf>
    <xf numFmtId="0" fontId="3" fillId="24" borderId="3" xfId="1" applyFont="1" applyFill="1" applyBorder="1" applyAlignment="1">
      <alignment horizontal="center" vertical="center" wrapText="1"/>
    </xf>
    <xf numFmtId="0" fontId="3" fillId="24" borderId="4" xfId="1" applyFont="1" applyFill="1" applyBorder="1" applyAlignment="1">
      <alignment horizontal="center" vertical="center" wrapText="1"/>
    </xf>
    <xf numFmtId="0" fontId="3" fillId="24" borderId="5" xfId="1" applyFont="1" applyFill="1" applyBorder="1" applyAlignment="1">
      <alignment horizontal="center" vertical="center" wrapText="1"/>
    </xf>
    <xf numFmtId="0" fontId="23" fillId="16" borderId="3" xfId="3" applyFont="1" applyFill="1" applyBorder="1" applyAlignment="1">
      <alignment horizontal="center" vertical="center" wrapText="1"/>
    </xf>
    <xf numFmtId="0" fontId="23" fillId="16" borderId="4" xfId="3" applyFont="1" applyFill="1" applyBorder="1" applyAlignment="1">
      <alignment horizontal="center" vertical="center" wrapText="1"/>
    </xf>
    <xf numFmtId="0" fontId="23" fillId="16" borderId="5" xfId="3" applyFont="1" applyFill="1" applyBorder="1" applyAlignment="1">
      <alignment horizontal="center" vertical="center" wrapText="1"/>
    </xf>
    <xf numFmtId="0" fontId="16" fillId="18" borderId="3" xfId="3" applyFont="1" applyFill="1" applyBorder="1" applyAlignment="1">
      <alignment horizontal="center" vertical="center"/>
    </xf>
    <xf numFmtId="0" fontId="16" fillId="18" borderId="4" xfId="3" applyFont="1" applyFill="1" applyBorder="1" applyAlignment="1">
      <alignment horizontal="center" vertical="center"/>
    </xf>
    <xf numFmtId="0" fontId="16" fillId="18" borderId="5" xfId="3" applyFont="1" applyFill="1" applyBorder="1" applyAlignment="1">
      <alignment horizontal="center" vertical="center"/>
    </xf>
    <xf numFmtId="0" fontId="16" fillId="18" borderId="3" xfId="3" applyFont="1" applyFill="1" applyBorder="1" applyAlignment="1">
      <alignment horizontal="center" vertical="center" wrapText="1"/>
    </xf>
    <xf numFmtId="0" fontId="16" fillId="18" borderId="4" xfId="3" applyFont="1" applyFill="1" applyBorder="1" applyAlignment="1">
      <alignment horizontal="center" vertical="center" wrapText="1"/>
    </xf>
    <xf numFmtId="0" fontId="16" fillId="18" borderId="5" xfId="3" applyFont="1" applyFill="1" applyBorder="1" applyAlignment="1">
      <alignment horizontal="center" vertical="center" wrapText="1"/>
    </xf>
    <xf numFmtId="0" fontId="22" fillId="25" borderId="3" xfId="3" applyFont="1" applyFill="1" applyBorder="1" applyAlignment="1">
      <alignment horizontal="center" vertical="center" wrapText="1"/>
    </xf>
    <xf numFmtId="0" fontId="22" fillId="25" borderId="4" xfId="3" applyFont="1" applyFill="1" applyBorder="1" applyAlignment="1">
      <alignment horizontal="center" vertical="center" wrapText="1"/>
    </xf>
    <xf numFmtId="0" fontId="22" fillId="25" borderId="5" xfId="3" applyFont="1" applyFill="1" applyBorder="1" applyAlignment="1">
      <alignment horizontal="center" vertical="center" wrapText="1"/>
    </xf>
    <xf numFmtId="167" fontId="22" fillId="25" borderId="3" xfId="3" applyNumberFormat="1" applyFont="1" applyFill="1" applyBorder="1" applyAlignment="1">
      <alignment horizontal="center" vertical="center" wrapText="1"/>
    </xf>
    <xf numFmtId="167" fontId="22" fillId="25" borderId="4" xfId="3" applyNumberFormat="1" applyFont="1" applyFill="1" applyBorder="1" applyAlignment="1">
      <alignment horizontal="center" vertical="center" wrapText="1"/>
    </xf>
    <xf numFmtId="167" fontId="22" fillId="25" borderId="5" xfId="3" applyNumberFormat="1" applyFont="1" applyFill="1" applyBorder="1" applyAlignment="1">
      <alignment horizontal="center" vertical="center" wrapText="1"/>
    </xf>
    <xf numFmtId="167" fontId="17" fillId="10" borderId="3" xfId="3" applyNumberFormat="1" applyFont="1" applyFill="1" applyBorder="1" applyAlignment="1">
      <alignment horizontal="center" vertical="center" wrapText="1"/>
    </xf>
    <xf numFmtId="167" fontId="17" fillId="10" borderId="4" xfId="3" applyNumberFormat="1" applyFont="1" applyFill="1" applyBorder="1" applyAlignment="1">
      <alignment horizontal="center" vertical="center" wrapText="1"/>
    </xf>
    <xf numFmtId="167" fontId="17" fillId="10" borderId="5" xfId="3" applyNumberFormat="1" applyFont="1" applyFill="1" applyBorder="1" applyAlignment="1">
      <alignment horizontal="center" vertical="center" wrapText="1"/>
    </xf>
    <xf numFmtId="167" fontId="16" fillId="11" borderId="3" xfId="3" applyNumberFormat="1" applyFont="1" applyFill="1" applyBorder="1" applyAlignment="1">
      <alignment horizontal="center" vertical="center" wrapText="1"/>
    </xf>
    <xf numFmtId="167" fontId="16" fillId="11" borderId="4" xfId="3" applyNumberFormat="1" applyFont="1" applyFill="1" applyBorder="1" applyAlignment="1">
      <alignment horizontal="center" vertical="center" wrapText="1"/>
    </xf>
    <xf numFmtId="167" fontId="16" fillId="11" borderId="5" xfId="3" applyNumberFormat="1" applyFont="1" applyFill="1" applyBorder="1" applyAlignment="1">
      <alignment horizontal="center" vertical="center" wrapText="1"/>
    </xf>
    <xf numFmtId="9" fontId="3" fillId="12" borderId="3" xfId="1" applyNumberFormat="1" applyFont="1" applyFill="1" applyBorder="1" applyAlignment="1">
      <alignment horizontal="center" vertical="center"/>
    </xf>
    <xf numFmtId="9" fontId="3" fillId="12" borderId="4" xfId="1" applyNumberFormat="1" applyFont="1" applyFill="1" applyBorder="1" applyAlignment="1">
      <alignment horizontal="center" vertical="center"/>
    </xf>
    <xf numFmtId="9" fontId="3" fillId="12" borderId="5" xfId="1" applyNumberFormat="1" applyFont="1" applyFill="1" applyBorder="1" applyAlignment="1">
      <alignment horizontal="center" vertical="center"/>
    </xf>
    <xf numFmtId="10" fontId="22" fillId="5" borderId="3" xfId="6" applyNumberFormat="1" applyFont="1" applyFill="1" applyBorder="1" applyAlignment="1">
      <alignment horizontal="center" vertical="center" wrapText="1"/>
    </xf>
    <xf numFmtId="10" fontId="22" fillId="5" borderId="4" xfId="6" applyNumberFormat="1" applyFont="1" applyFill="1" applyBorder="1" applyAlignment="1">
      <alignment horizontal="center" vertical="center" wrapText="1"/>
    </xf>
    <xf numFmtId="10" fontId="22" fillId="5" borderId="5" xfId="6" applyNumberFormat="1" applyFont="1" applyFill="1" applyBorder="1" applyAlignment="1">
      <alignment horizontal="center" vertical="center" wrapText="1"/>
    </xf>
    <xf numFmtId="167" fontId="15" fillId="6" borderId="3" xfId="3" applyNumberFormat="1" applyFont="1" applyFill="1" applyBorder="1" applyAlignment="1">
      <alignment horizontal="center" vertical="center" wrapText="1"/>
    </xf>
    <xf numFmtId="167" fontId="15" fillId="6" borderId="4" xfId="3" applyNumberFormat="1" applyFont="1" applyFill="1" applyBorder="1" applyAlignment="1">
      <alignment horizontal="center" vertical="center" wrapText="1"/>
    </xf>
    <xf numFmtId="167" fontId="15" fillId="6" borderId="5" xfId="3" applyNumberFormat="1" applyFont="1" applyFill="1" applyBorder="1" applyAlignment="1">
      <alignment horizontal="center" vertical="center" wrapText="1"/>
    </xf>
    <xf numFmtId="167" fontId="15" fillId="7" borderId="3" xfId="3" applyNumberFormat="1" applyFont="1" applyFill="1" applyBorder="1" applyAlignment="1">
      <alignment horizontal="center" vertical="center" wrapText="1"/>
    </xf>
    <xf numFmtId="167" fontId="15" fillId="7" borderId="4" xfId="3" applyNumberFormat="1" applyFont="1" applyFill="1" applyBorder="1" applyAlignment="1">
      <alignment horizontal="center" vertical="center" wrapText="1"/>
    </xf>
    <xf numFmtId="167" fontId="15" fillId="7" borderId="5" xfId="3" applyNumberFormat="1" applyFont="1" applyFill="1" applyBorder="1" applyAlignment="1">
      <alignment horizontal="center" vertical="center" wrapText="1"/>
    </xf>
    <xf numFmtId="167" fontId="16" fillId="8" borderId="3" xfId="3" applyNumberFormat="1" applyFont="1" applyFill="1" applyBorder="1" applyAlignment="1">
      <alignment horizontal="center" vertical="center" wrapText="1"/>
    </xf>
    <xf numFmtId="167" fontId="16" fillId="8" borderId="4" xfId="3" applyNumberFormat="1" applyFont="1" applyFill="1" applyBorder="1" applyAlignment="1">
      <alignment horizontal="center" vertical="center" wrapText="1"/>
    </xf>
    <xf numFmtId="167" fontId="16" fillId="8" borderId="5" xfId="3" applyNumberFormat="1" applyFont="1" applyFill="1" applyBorder="1" applyAlignment="1">
      <alignment horizontal="center" vertical="center" wrapText="1"/>
    </xf>
    <xf numFmtId="0" fontId="16" fillId="14" borderId="3" xfId="2" applyFont="1" applyFill="1" applyBorder="1" applyAlignment="1">
      <alignment horizontal="center" vertical="center" wrapText="1"/>
    </xf>
    <xf numFmtId="0" fontId="16" fillId="14" borderId="4" xfId="2" applyFont="1" applyFill="1" applyBorder="1" applyAlignment="1">
      <alignment horizontal="center" vertical="center" wrapText="1"/>
    </xf>
    <xf numFmtId="0" fontId="16" fillId="14" borderId="5" xfId="2" applyFont="1" applyFill="1" applyBorder="1" applyAlignment="1">
      <alignment horizontal="center" vertical="center" wrapText="1"/>
    </xf>
    <xf numFmtId="167" fontId="16" fillId="14" borderId="3" xfId="3" applyNumberFormat="1" applyFont="1" applyFill="1" applyBorder="1" applyAlignment="1">
      <alignment horizontal="center" vertical="center" wrapText="1"/>
    </xf>
    <xf numFmtId="167" fontId="16" fillId="14" borderId="4" xfId="3" applyNumberFormat="1" applyFont="1" applyFill="1" applyBorder="1" applyAlignment="1">
      <alignment horizontal="center" vertical="center" wrapText="1"/>
    </xf>
    <xf numFmtId="167" fontId="16" fillId="14" borderId="5" xfId="3" applyNumberFormat="1" applyFont="1" applyFill="1" applyBorder="1" applyAlignment="1">
      <alignment horizontal="center" vertical="center" wrapText="1"/>
    </xf>
    <xf numFmtId="167" fontId="16" fillId="15" borderId="3" xfId="3" applyNumberFormat="1" applyFont="1" applyFill="1" applyBorder="1" applyAlignment="1">
      <alignment horizontal="center" vertical="center" wrapText="1"/>
    </xf>
    <xf numFmtId="167" fontId="16" fillId="15" borderId="4" xfId="3" applyNumberFormat="1" applyFont="1" applyFill="1" applyBorder="1" applyAlignment="1">
      <alignment horizontal="center" vertical="center" wrapText="1"/>
    </xf>
    <xf numFmtId="167" fontId="16" fillId="15" borderId="5" xfId="3" applyNumberFormat="1" applyFont="1" applyFill="1" applyBorder="1" applyAlignment="1">
      <alignment horizontal="center" vertical="center" wrapText="1"/>
    </xf>
    <xf numFmtId="167" fontId="18" fillId="16" borderId="3" xfId="3" applyNumberFormat="1" applyFont="1" applyFill="1" applyBorder="1" applyAlignment="1">
      <alignment horizontal="center" vertical="center" wrapText="1"/>
    </xf>
    <xf numFmtId="167" fontId="18" fillId="16" borderId="4" xfId="3" applyNumberFormat="1" applyFont="1" applyFill="1" applyBorder="1" applyAlignment="1">
      <alignment horizontal="center" vertical="center" wrapText="1"/>
    </xf>
    <xf numFmtId="167" fontId="18" fillId="16" borderId="5" xfId="3" applyNumberFormat="1" applyFont="1" applyFill="1" applyBorder="1" applyAlignment="1">
      <alignment horizontal="center" vertical="center" wrapText="1"/>
    </xf>
    <xf numFmtId="167" fontId="16" fillId="13" borderId="3" xfId="3" applyNumberFormat="1" applyFont="1" applyFill="1" applyBorder="1" applyAlignment="1">
      <alignment horizontal="center" vertical="center" wrapText="1"/>
    </xf>
    <xf numFmtId="167" fontId="16" fillId="13" borderId="4" xfId="3" applyNumberFormat="1" applyFont="1" applyFill="1" applyBorder="1" applyAlignment="1">
      <alignment horizontal="center" vertical="center" wrapText="1"/>
    </xf>
    <xf numFmtId="167" fontId="16" fillId="13" borderId="5" xfId="3" applyNumberFormat="1" applyFont="1" applyFill="1" applyBorder="1" applyAlignment="1">
      <alignment horizontal="center" vertical="center" wrapText="1"/>
    </xf>
    <xf numFmtId="167" fontId="19" fillId="18" borderId="3" xfId="3" applyNumberFormat="1" applyFont="1" applyFill="1" applyBorder="1" applyAlignment="1">
      <alignment horizontal="center" vertical="center" wrapText="1"/>
    </xf>
    <xf numFmtId="167" fontId="19" fillId="18" borderId="4" xfId="3" applyNumberFormat="1" applyFont="1" applyFill="1" applyBorder="1" applyAlignment="1">
      <alignment horizontal="center" vertical="center" wrapText="1"/>
    </xf>
    <xf numFmtId="167" fontId="19" fillId="18" borderId="5" xfId="3" applyNumberFormat="1" applyFont="1" applyFill="1" applyBorder="1" applyAlignment="1">
      <alignment horizontal="center" vertical="center" wrapText="1"/>
    </xf>
    <xf numFmtId="167" fontId="20" fillId="19" borderId="3" xfId="3" applyNumberFormat="1" applyFont="1" applyFill="1" applyBorder="1" applyAlignment="1">
      <alignment horizontal="center" vertical="center" wrapText="1"/>
    </xf>
    <xf numFmtId="167" fontId="20" fillId="19" borderId="4" xfId="3" applyNumberFormat="1" applyFont="1" applyFill="1" applyBorder="1" applyAlignment="1">
      <alignment horizontal="center" vertical="center" wrapText="1"/>
    </xf>
    <xf numFmtId="167" fontId="20" fillId="19" borderId="5" xfId="3" applyNumberFormat="1" applyFont="1" applyFill="1" applyBorder="1" applyAlignment="1">
      <alignment horizontal="center" vertical="center" wrapText="1"/>
    </xf>
    <xf numFmtId="167" fontId="18" fillId="20" borderId="3" xfId="3" applyNumberFormat="1" applyFont="1" applyFill="1" applyBorder="1" applyAlignment="1">
      <alignment horizontal="center" vertical="center" wrapText="1"/>
    </xf>
    <xf numFmtId="167" fontId="18" fillId="20" borderId="4" xfId="3" applyNumberFormat="1" applyFont="1" applyFill="1" applyBorder="1" applyAlignment="1">
      <alignment horizontal="center" vertical="center" wrapText="1"/>
    </xf>
    <xf numFmtId="167" fontId="18" fillId="20" borderId="5" xfId="3" applyNumberFormat="1" applyFont="1" applyFill="1" applyBorder="1" applyAlignment="1">
      <alignment horizontal="center" vertical="center" wrapText="1"/>
    </xf>
    <xf numFmtId="167" fontId="18" fillId="16" borderId="3" xfId="3" applyNumberFormat="1" applyFont="1" applyFill="1" applyBorder="1" applyAlignment="1">
      <alignment horizontal="center" vertical="center"/>
    </xf>
    <xf numFmtId="167" fontId="18" fillId="16" borderId="4" xfId="3" applyNumberFormat="1" applyFont="1" applyFill="1" applyBorder="1" applyAlignment="1">
      <alignment horizontal="center" vertical="center"/>
    </xf>
    <xf numFmtId="167" fontId="18" fillId="16" borderId="5" xfId="3" applyNumberFormat="1" applyFont="1" applyFill="1" applyBorder="1" applyAlignment="1">
      <alignment horizontal="center" vertical="center"/>
    </xf>
    <xf numFmtId="167" fontId="16" fillId="17" borderId="3" xfId="3" applyNumberFormat="1" applyFont="1" applyFill="1" applyBorder="1" applyAlignment="1">
      <alignment horizontal="center" vertical="center" wrapText="1"/>
    </xf>
    <xf numFmtId="167" fontId="16" fillId="17" borderId="4" xfId="3" applyNumberFormat="1" applyFont="1" applyFill="1" applyBorder="1" applyAlignment="1">
      <alignment horizontal="center" vertical="center" wrapText="1"/>
    </xf>
    <xf numFmtId="167" fontId="16" fillId="17" borderId="5" xfId="3" applyNumberFormat="1" applyFont="1" applyFill="1" applyBorder="1" applyAlignment="1">
      <alignment horizontal="center" vertical="center" wrapText="1"/>
    </xf>
    <xf numFmtId="167" fontId="15" fillId="22" borderId="3" xfId="3" applyNumberFormat="1" applyFont="1" applyFill="1" applyBorder="1" applyAlignment="1">
      <alignment horizontal="center" vertical="center" wrapText="1"/>
    </xf>
    <xf numFmtId="167" fontId="15" fillId="22" borderId="4" xfId="3" applyNumberFormat="1" applyFont="1" applyFill="1" applyBorder="1" applyAlignment="1">
      <alignment horizontal="center" vertical="center" wrapText="1"/>
    </xf>
    <xf numFmtId="167" fontId="15" fillId="22" borderId="5" xfId="3" applyNumberFormat="1" applyFont="1" applyFill="1" applyBorder="1" applyAlignment="1">
      <alignment horizontal="center" vertical="center" wrapText="1"/>
    </xf>
    <xf numFmtId="167" fontId="18" fillId="20" borderId="3" xfId="3" applyNumberFormat="1" applyFont="1" applyFill="1" applyBorder="1" applyAlignment="1">
      <alignment horizontal="center" vertical="center"/>
    </xf>
    <xf numFmtId="167" fontId="18" fillId="20" borderId="4" xfId="3" applyNumberFormat="1" applyFont="1" applyFill="1" applyBorder="1" applyAlignment="1">
      <alignment horizontal="center" vertical="center"/>
    </xf>
    <xf numFmtId="167" fontId="18" fillId="20" borderId="5" xfId="3" applyNumberFormat="1" applyFont="1" applyFill="1" applyBorder="1" applyAlignment="1">
      <alignment horizontal="center" vertical="center"/>
    </xf>
    <xf numFmtId="167" fontId="16" fillId="21" borderId="3" xfId="3" applyNumberFormat="1" applyFont="1" applyFill="1" applyBorder="1" applyAlignment="1">
      <alignment horizontal="center" vertical="center" wrapText="1"/>
    </xf>
    <xf numFmtId="167" fontId="16" fillId="21" borderId="4" xfId="3" applyNumberFormat="1" applyFont="1" applyFill="1" applyBorder="1" applyAlignment="1">
      <alignment horizontal="center" vertical="center" wrapText="1"/>
    </xf>
    <xf numFmtId="167" fontId="16" fillId="21" borderId="5" xfId="3" applyNumberFormat="1" applyFont="1" applyFill="1" applyBorder="1" applyAlignment="1">
      <alignment horizontal="center" vertical="center" wrapText="1"/>
    </xf>
    <xf numFmtId="167" fontId="18" fillId="21" borderId="3" xfId="3" applyNumberFormat="1" applyFont="1" applyFill="1" applyBorder="1" applyAlignment="1">
      <alignment horizontal="center" vertical="center"/>
    </xf>
    <xf numFmtId="167" fontId="18" fillId="21" borderId="4" xfId="3" applyNumberFormat="1" applyFont="1" applyFill="1" applyBorder="1" applyAlignment="1">
      <alignment horizontal="center" vertical="center"/>
    </xf>
    <xf numFmtId="167" fontId="18" fillId="21" borderId="5" xfId="3" applyNumberFormat="1" applyFont="1" applyFill="1" applyBorder="1" applyAlignment="1">
      <alignment horizontal="center" vertical="center"/>
    </xf>
    <xf numFmtId="167" fontId="6" fillId="6" borderId="3" xfId="3" applyNumberFormat="1" applyFont="1" applyFill="1" applyBorder="1" applyAlignment="1">
      <alignment horizontal="center" vertical="center" wrapText="1"/>
    </xf>
    <xf numFmtId="167" fontId="6" fillId="6" borderId="4" xfId="3" applyNumberFormat="1" applyFont="1" applyFill="1" applyBorder="1" applyAlignment="1">
      <alignment horizontal="center" vertical="center" wrapText="1"/>
    </xf>
    <xf numFmtId="167" fontId="6" fillId="6" borderId="5" xfId="3" applyNumberFormat="1" applyFont="1" applyFill="1" applyBorder="1" applyAlignment="1">
      <alignment horizontal="center" vertical="center" wrapText="1"/>
    </xf>
    <xf numFmtId="9" fontId="24" fillId="8" borderId="3" xfId="2" applyNumberFormat="1" applyFont="1" applyFill="1" applyBorder="1" applyAlignment="1">
      <alignment horizontal="center" vertical="center" wrapText="1"/>
    </xf>
    <xf numFmtId="9" fontId="24" fillId="8" borderId="4" xfId="2" applyNumberFormat="1" applyFont="1" applyFill="1" applyBorder="1" applyAlignment="1">
      <alignment horizontal="center" vertical="center" wrapText="1"/>
    </xf>
    <xf numFmtId="9" fontId="24" fillId="8" borderId="5" xfId="2" applyNumberFormat="1" applyFont="1" applyFill="1" applyBorder="1" applyAlignment="1">
      <alignment horizontal="center" vertical="center" wrapText="1"/>
    </xf>
    <xf numFmtId="167" fontId="22" fillId="5" borderId="3" xfId="3" applyNumberFormat="1" applyFont="1" applyFill="1" applyBorder="1" applyAlignment="1">
      <alignment horizontal="center" vertical="center" wrapText="1"/>
    </xf>
    <xf numFmtId="167" fontId="22" fillId="5" borderId="4" xfId="3" applyNumberFormat="1" applyFont="1" applyFill="1" applyBorder="1" applyAlignment="1">
      <alignment horizontal="center" vertical="center" wrapText="1"/>
    </xf>
    <xf numFmtId="167" fontId="22" fillId="5" borderId="5" xfId="3" applyNumberFormat="1" applyFont="1" applyFill="1" applyBorder="1" applyAlignment="1">
      <alignment horizontal="center" vertical="center" wrapText="1"/>
    </xf>
    <xf numFmtId="9" fontId="3" fillId="23" borderId="3" xfId="1" applyNumberFormat="1" applyFont="1" applyFill="1" applyBorder="1" applyAlignment="1">
      <alignment horizontal="center" vertical="center"/>
    </xf>
    <xf numFmtId="9" fontId="3" fillId="23" borderId="4" xfId="1" applyNumberFormat="1" applyFont="1" applyFill="1" applyBorder="1" applyAlignment="1">
      <alignment horizontal="center" vertical="center"/>
    </xf>
    <xf numFmtId="9" fontId="3" fillId="23" borderId="5" xfId="1" applyNumberFormat="1" applyFont="1" applyFill="1" applyBorder="1" applyAlignment="1">
      <alignment horizontal="center" vertical="center"/>
    </xf>
    <xf numFmtId="9" fontId="3" fillId="24" borderId="3" xfId="1" applyNumberFormat="1" applyFont="1" applyFill="1" applyBorder="1" applyAlignment="1">
      <alignment horizontal="center" vertical="center"/>
    </xf>
    <xf numFmtId="9" fontId="3" fillId="24" borderId="4" xfId="1" applyNumberFormat="1" applyFont="1" applyFill="1" applyBorder="1" applyAlignment="1">
      <alignment horizontal="center" vertical="center"/>
    </xf>
    <xf numFmtId="9" fontId="3" fillId="24" borderId="5" xfId="1" applyNumberFormat="1" applyFont="1" applyFill="1" applyBorder="1" applyAlignment="1">
      <alignment horizontal="center" vertical="center"/>
    </xf>
    <xf numFmtId="167" fontId="23" fillId="16" borderId="3" xfId="3" applyNumberFormat="1" applyFont="1" applyFill="1" applyBorder="1" applyAlignment="1">
      <alignment horizontal="center" vertical="center" wrapText="1"/>
    </xf>
    <xf numFmtId="167" fontId="23" fillId="16" borderId="4" xfId="3" applyNumberFormat="1" applyFont="1" applyFill="1" applyBorder="1" applyAlignment="1">
      <alignment horizontal="center" vertical="center" wrapText="1"/>
    </xf>
    <xf numFmtId="167" fontId="23" fillId="16" borderId="5" xfId="3" applyNumberFormat="1" applyFont="1" applyFill="1" applyBorder="1" applyAlignment="1">
      <alignment horizontal="center" vertical="center" wrapText="1"/>
    </xf>
    <xf numFmtId="167" fontId="16" fillId="18" borderId="3" xfId="3" applyNumberFormat="1" applyFont="1" applyFill="1" applyBorder="1" applyAlignment="1">
      <alignment horizontal="center" vertical="center" wrapText="1"/>
    </xf>
    <xf numFmtId="167" fontId="16" fillId="18" borderId="4" xfId="3" applyNumberFormat="1" applyFont="1" applyFill="1" applyBorder="1" applyAlignment="1">
      <alignment horizontal="center" vertical="center" wrapText="1"/>
    </xf>
    <xf numFmtId="167" fontId="16" fillId="18" borderId="5" xfId="3" applyNumberFormat="1" applyFont="1" applyFill="1" applyBorder="1" applyAlignment="1">
      <alignment horizontal="center" vertical="center" wrapText="1"/>
    </xf>
    <xf numFmtId="9" fontId="16" fillId="14" borderId="3" xfId="2" applyNumberFormat="1" applyFont="1" applyFill="1" applyBorder="1" applyAlignment="1">
      <alignment horizontal="center" vertical="center" wrapText="1"/>
    </xf>
    <xf numFmtId="9" fontId="16" fillId="14" borderId="4" xfId="2" applyNumberFormat="1" applyFont="1" applyFill="1" applyBorder="1" applyAlignment="1">
      <alignment horizontal="center" vertical="center" wrapText="1"/>
    </xf>
    <xf numFmtId="9" fontId="16" fillId="14" borderId="5" xfId="2" applyNumberFormat="1" applyFont="1" applyFill="1" applyBorder="1" applyAlignment="1">
      <alignment horizontal="center" vertical="center" wrapText="1"/>
    </xf>
    <xf numFmtId="167" fontId="3" fillId="2" borderId="3" xfId="1" applyNumberFormat="1" applyFont="1" applyFill="1" applyBorder="1" applyAlignment="1">
      <alignment horizontal="center" vertical="center"/>
    </xf>
    <xf numFmtId="167" fontId="3" fillId="2" borderId="4" xfId="1" applyNumberFormat="1" applyFont="1" applyFill="1" applyBorder="1" applyAlignment="1">
      <alignment horizontal="center" vertical="center"/>
    </xf>
    <xf numFmtId="167" fontId="3" fillId="2" borderId="5" xfId="1" applyNumberFormat="1" applyFont="1" applyFill="1" applyBorder="1" applyAlignment="1">
      <alignment horizontal="center" vertical="center"/>
    </xf>
    <xf numFmtId="167" fontId="3" fillId="20" borderId="3" xfId="1" applyNumberFormat="1" applyFont="1" applyFill="1" applyBorder="1" applyAlignment="1">
      <alignment horizontal="center" vertical="center"/>
    </xf>
    <xf numFmtId="167" fontId="3" fillId="20" borderId="4" xfId="1" applyNumberFormat="1" applyFont="1" applyFill="1" applyBorder="1" applyAlignment="1">
      <alignment horizontal="center" vertical="center"/>
    </xf>
    <xf numFmtId="167" fontId="3" fillId="20" borderId="5" xfId="1" applyNumberFormat="1" applyFont="1" applyFill="1" applyBorder="1" applyAlignment="1">
      <alignment horizontal="center" vertical="center"/>
    </xf>
    <xf numFmtId="0" fontId="6" fillId="22" borderId="1" xfId="1" applyFont="1" applyFill="1" applyBorder="1" applyAlignment="1">
      <alignment horizontal="center" vertical="center" wrapText="1"/>
    </xf>
    <xf numFmtId="0" fontId="6" fillId="22" borderId="14" xfId="1" applyFont="1" applyFill="1" applyBorder="1" applyAlignment="1">
      <alignment horizontal="center" vertical="center" wrapText="1"/>
    </xf>
    <xf numFmtId="9" fontId="3" fillId="20" borderId="1" xfId="1" applyNumberFormat="1" applyFont="1" applyFill="1" applyBorder="1" applyAlignment="1">
      <alignment horizontal="center" vertical="center" wrapText="1"/>
    </xf>
    <xf numFmtId="9" fontId="3" fillId="20" borderId="14" xfId="1" applyNumberFormat="1" applyFont="1" applyFill="1" applyBorder="1" applyAlignment="1">
      <alignment horizontal="center" vertical="center" wrapText="1"/>
    </xf>
    <xf numFmtId="9" fontId="7" fillId="19" borderId="1" xfId="1" applyNumberFormat="1" applyFont="1" applyFill="1" applyBorder="1" applyAlignment="1">
      <alignment horizontal="center" vertical="center" wrapText="1"/>
    </xf>
    <xf numFmtId="9" fontId="7" fillId="19" borderId="14" xfId="1" applyNumberFormat="1" applyFont="1" applyFill="1" applyBorder="1" applyAlignment="1">
      <alignment horizontal="center" vertical="center" wrapText="1"/>
    </xf>
    <xf numFmtId="9" fontId="3" fillId="15" borderId="1" xfId="1" applyNumberFormat="1" applyFont="1" applyFill="1" applyBorder="1" applyAlignment="1">
      <alignment horizontal="center" vertical="center" wrapText="1"/>
    </xf>
    <xf numFmtId="9" fontId="3" fillId="15" borderId="14" xfId="1" applyNumberFormat="1" applyFont="1" applyFill="1" applyBorder="1" applyAlignment="1">
      <alignment horizontal="center" vertical="center" wrapText="1"/>
    </xf>
    <xf numFmtId="9" fontId="6" fillId="6" borderId="1" xfId="1" applyNumberFormat="1" applyFont="1" applyFill="1" applyBorder="1" applyAlignment="1">
      <alignment horizontal="center" vertical="center" wrapText="1"/>
    </xf>
    <xf numFmtId="9" fontId="6" fillId="6" borderId="14" xfId="1" applyNumberFormat="1" applyFont="1" applyFill="1" applyBorder="1" applyAlignment="1">
      <alignment horizontal="center" vertical="center" wrapText="1"/>
    </xf>
    <xf numFmtId="9" fontId="3" fillId="17" borderId="1" xfId="1" applyNumberFormat="1" applyFont="1" applyFill="1" applyBorder="1" applyAlignment="1">
      <alignment horizontal="center" vertical="center" wrapText="1"/>
    </xf>
    <xf numFmtId="9" fontId="3" fillId="17" borderId="14" xfId="1" applyNumberFormat="1" applyFont="1" applyFill="1" applyBorder="1" applyAlignment="1">
      <alignment horizontal="center" vertical="center" wrapText="1"/>
    </xf>
    <xf numFmtId="9" fontId="3" fillId="11" borderId="1" xfId="1" applyNumberFormat="1" applyFont="1" applyFill="1" applyBorder="1" applyAlignment="1">
      <alignment horizontal="center" vertical="center" wrapText="1"/>
    </xf>
    <xf numFmtId="9" fontId="3" fillId="11" borderId="14" xfId="1" applyNumberFormat="1" applyFont="1" applyFill="1" applyBorder="1" applyAlignment="1">
      <alignment horizontal="center" vertical="center" wrapText="1"/>
    </xf>
    <xf numFmtId="9" fontId="7" fillId="10" borderId="1" xfId="1" applyNumberFormat="1" applyFont="1" applyFill="1" applyBorder="1" applyAlignment="1">
      <alignment horizontal="center" vertical="center" wrapText="1"/>
    </xf>
    <xf numFmtId="9" fontId="7" fillId="10" borderId="14" xfId="1" applyNumberFormat="1" applyFont="1" applyFill="1" applyBorder="1" applyAlignment="1">
      <alignment horizontal="center" vertical="center" wrapText="1"/>
    </xf>
    <xf numFmtId="9" fontId="6" fillId="7" borderId="1" xfId="1" applyNumberFormat="1" applyFont="1" applyFill="1" applyBorder="1" applyAlignment="1">
      <alignment horizontal="center" vertical="center" wrapText="1"/>
    </xf>
    <xf numFmtId="9" fontId="6" fillId="7" borderId="14" xfId="1" applyNumberFormat="1" applyFont="1" applyFill="1" applyBorder="1" applyAlignment="1">
      <alignment horizontal="center" vertical="center" wrapText="1"/>
    </xf>
    <xf numFmtId="9" fontId="5" fillId="5" borderId="1" xfId="1" applyNumberFormat="1" applyFont="1" applyFill="1" applyBorder="1" applyAlignment="1">
      <alignment horizontal="center" vertical="center" wrapText="1"/>
    </xf>
    <xf numFmtId="9" fontId="5" fillId="5" borderId="14" xfId="1" applyNumberFormat="1" applyFont="1" applyFill="1" applyBorder="1" applyAlignment="1">
      <alignment horizontal="center" vertical="center" wrapText="1"/>
    </xf>
    <xf numFmtId="2" fontId="10" fillId="35" borderId="1" xfId="2" applyNumberFormat="1" applyFont="1" applyFill="1" applyBorder="1" applyAlignment="1">
      <alignment horizontal="center" vertical="center"/>
    </xf>
    <xf numFmtId="2" fontId="10" fillId="35" borderId="14" xfId="2" applyNumberFormat="1" applyFont="1" applyFill="1" applyBorder="1" applyAlignment="1">
      <alignment horizontal="center" vertical="center"/>
    </xf>
    <xf numFmtId="9" fontId="3" fillId="27" borderId="1" xfId="1" applyNumberFormat="1" applyFont="1" applyFill="1" applyBorder="1" applyAlignment="1">
      <alignment horizontal="center" vertical="center" wrapText="1"/>
    </xf>
    <xf numFmtId="9" fontId="3" fillId="27" borderId="14" xfId="1" applyNumberFormat="1" applyFont="1" applyFill="1" applyBorder="1" applyAlignment="1">
      <alignment horizontal="center" vertical="center" wrapText="1"/>
    </xf>
    <xf numFmtId="1" fontId="26" fillId="40" borderId="1" xfId="2" applyNumberFormat="1" applyFont="1" applyFill="1" applyBorder="1" applyAlignment="1">
      <alignment horizontal="center" vertical="center" wrapText="1"/>
    </xf>
    <xf numFmtId="1" fontId="26" fillId="40" borderId="14" xfId="2" applyNumberFormat="1" applyFont="1" applyFill="1" applyBorder="1" applyAlignment="1">
      <alignment horizontal="center" vertical="center" wrapText="1"/>
    </xf>
    <xf numFmtId="0" fontId="26" fillId="40" borderId="2" xfId="2" applyFont="1" applyFill="1" applyBorder="1" applyAlignment="1">
      <alignment horizontal="center" vertical="center" wrapText="1"/>
    </xf>
    <xf numFmtId="0" fontId="26" fillId="40" borderId="1" xfId="2" applyFont="1" applyFill="1" applyBorder="1" applyAlignment="1">
      <alignment horizontal="center" vertical="center" wrapText="1"/>
    </xf>
    <xf numFmtId="0" fontId="26" fillId="40" borderId="14" xfId="2" applyFont="1" applyFill="1" applyBorder="1" applyAlignment="1">
      <alignment horizontal="center" vertical="center" wrapText="1"/>
    </xf>
    <xf numFmtId="164" fontId="26" fillId="40" borderId="1" xfId="2" applyNumberFormat="1" applyFont="1" applyFill="1" applyBorder="1" applyAlignment="1">
      <alignment horizontal="center" vertical="center" wrapText="1"/>
    </xf>
    <xf numFmtId="164" fontId="26" fillId="40" borderId="14" xfId="2" applyNumberFormat="1" applyFont="1" applyFill="1" applyBorder="1" applyAlignment="1">
      <alignment horizontal="center" vertical="center" wrapText="1"/>
    </xf>
    <xf numFmtId="164" fontId="26" fillId="40" borderId="2" xfId="2" applyNumberFormat="1" applyFont="1" applyFill="1" applyBorder="1" applyAlignment="1">
      <alignment horizontal="center" vertical="center" wrapText="1"/>
    </xf>
    <xf numFmtId="2" fontId="26" fillId="40" borderId="1" xfId="2" applyNumberFormat="1" applyFont="1" applyFill="1" applyBorder="1" applyAlignment="1">
      <alignment horizontal="center" vertical="center" wrapText="1"/>
    </xf>
    <xf numFmtId="2" fontId="26" fillId="40" borderId="14" xfId="2" applyNumberFormat="1" applyFont="1" applyFill="1" applyBorder="1" applyAlignment="1">
      <alignment horizontal="center" vertical="center" wrapText="1"/>
    </xf>
    <xf numFmtId="0" fontId="26" fillId="40" borderId="3" xfId="2" applyFont="1" applyFill="1" applyBorder="1" applyAlignment="1">
      <alignment horizontal="center" vertical="center" wrapText="1"/>
    </xf>
    <xf numFmtId="0" fontId="26" fillId="40" borderId="5" xfId="2" applyFont="1" applyFill="1" applyBorder="1" applyAlignment="1">
      <alignment horizontal="center" vertical="center" wrapText="1"/>
    </xf>
  </cellXfs>
  <cellStyles count="14">
    <cellStyle name="0,0_x000d__x000a_NA_x000d__x000a__LAPORAN INITIAL TRAINING BATCH 107" xfId="13" xr:uid="{F96DBB02-9325-420C-B8A4-ACD1AEB05D23}"/>
    <cellStyle name="Comma 5 3 2 2" xfId="5" xr:uid="{42F04D3D-57A9-49FC-AE1A-B22A235F4E5E}"/>
    <cellStyle name="Normal" xfId="0" builtinId="0"/>
    <cellStyle name="Normal 13" xfId="9" xr:uid="{F478EE91-BBBF-442E-92EE-FEB703867B71}"/>
    <cellStyle name="Normal 147 2 2 2 2" xfId="12" xr:uid="{DC7A3570-23F5-4A95-88D4-5F1EF82BE0A3}"/>
    <cellStyle name="Normal 2" xfId="2" xr:uid="{11AC97D3-D685-4FD1-9198-72278546556C}"/>
    <cellStyle name="Normal 2 2" xfId="10" xr:uid="{DE46B190-2B21-4FAB-A166-484F809DE532}"/>
    <cellStyle name="Normal 3" xfId="11" xr:uid="{1B859234-2EB5-4743-906C-771EFB063C43}"/>
    <cellStyle name="Normal 3 3 2" xfId="7" xr:uid="{C6AFBE88-5273-4F85-A678-CB782A3DFC2B}"/>
    <cellStyle name="Normal 4 10" xfId="4" xr:uid="{E2359FC3-6719-4C1F-8633-8A025220CA15}"/>
    <cellStyle name="Normal 4 10 7" xfId="1" xr:uid="{7431A41F-1D0D-4A9C-B216-EC4233D6583E}"/>
    <cellStyle name="Normal_Kinerja Siska Sept 2010" xfId="3" xr:uid="{5798EA9B-45C2-4FEF-B990-BD7206414ED8}"/>
    <cellStyle name="Percent 2" xfId="6" xr:uid="{7F082F17-6CFB-43B2-A10F-C090E793CAC7}"/>
    <cellStyle name="Percent 2 2" xfId="8" xr:uid="{1BBA67A2-F236-4477-81A5-C7BA72CBB345}"/>
  </cellStyles>
  <dxfs count="118"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EB89-8D18-46BA-A870-F60D233F9852}">
  <dimension ref="A1:ADT336"/>
  <sheetViews>
    <sheetView tabSelected="1" zoomScale="70" zoomScaleNormal="70" workbookViewId="0">
      <pane xSplit="7" ySplit="4" topLeftCell="ADE5" activePane="bottomRight" state="frozen"/>
      <selection pane="topRight" activeCell="E1" sqref="E1"/>
      <selection pane="bottomLeft" activeCell="A6" sqref="A6"/>
      <selection pane="bottomRight" activeCell="ADN8" sqref="ADN8"/>
    </sheetView>
  </sheetViews>
  <sheetFormatPr defaultRowHeight="15" x14ac:dyDescent="0.25"/>
  <cols>
    <col min="1" max="1" width="4.28515625" style="3" bestFit="1" customWidth="1"/>
    <col min="2" max="2" width="9.140625" style="3"/>
    <col min="3" max="3" width="31.5703125" style="3" bestFit="1" customWidth="1"/>
    <col min="4" max="5" width="11.7109375" style="3" hidden="1" customWidth="1"/>
    <col min="6" max="6" width="7.42578125" style="3" hidden="1" customWidth="1"/>
    <col min="7" max="7" width="28.28515625" style="3" customWidth="1"/>
    <col min="8" max="8" width="10.85546875" style="3" hidden="1" customWidth="1"/>
    <col min="9" max="9" width="28.140625" style="3" hidden="1" customWidth="1"/>
    <col min="10" max="10" width="21.7109375" style="3" hidden="1" customWidth="1"/>
    <col min="11" max="11" width="14.5703125" style="3" hidden="1" customWidth="1"/>
    <col min="12" max="12" width="4.140625" style="3" hidden="1" customWidth="1"/>
    <col min="13" max="25" width="9.140625" style="3"/>
    <col min="26" max="27" width="12.85546875" style="3" customWidth="1"/>
    <col min="28" max="29" width="12.85546875" style="110" customWidth="1"/>
    <col min="30" max="30" width="12.85546875" style="3" customWidth="1"/>
    <col min="31" max="32" width="12.85546875" style="110" customWidth="1"/>
    <col min="33" max="33" width="12.85546875" style="3" customWidth="1"/>
    <col min="34" max="35" width="12.85546875" style="110" customWidth="1"/>
    <col min="36" max="36" width="12.85546875" style="3" customWidth="1"/>
    <col min="37" max="38" width="12.85546875" style="110" customWidth="1"/>
    <col min="39" max="39" width="12.85546875" style="3" customWidth="1"/>
    <col min="40" max="41" width="12.85546875" style="110" customWidth="1"/>
    <col min="42" max="42" width="12.85546875" style="3" customWidth="1"/>
    <col min="43" max="44" width="12.85546875" style="110" customWidth="1"/>
    <col min="45" max="45" width="12.85546875" style="3" customWidth="1"/>
    <col min="46" max="47" width="12.85546875" style="110" customWidth="1"/>
    <col min="48" max="48" width="12.85546875" style="3" customWidth="1"/>
    <col min="49" max="50" width="12.85546875" style="110" customWidth="1"/>
    <col min="51" max="51" width="12.85546875" style="3" customWidth="1"/>
    <col min="52" max="53" width="12.85546875" style="110" customWidth="1"/>
    <col min="54" max="54" width="12.85546875" style="3" customWidth="1"/>
    <col min="55" max="56" width="12.85546875" style="110" customWidth="1"/>
    <col min="57" max="57" width="12.85546875" style="3" customWidth="1"/>
    <col min="58" max="59" width="12.85546875" style="110" customWidth="1"/>
    <col min="60" max="60" width="12.85546875" style="3" customWidth="1"/>
    <col min="61" max="62" width="12.85546875" style="110" customWidth="1"/>
    <col min="63" max="63" width="12.85546875" style="3" customWidth="1"/>
    <col min="64" max="65" width="12.85546875" style="110" customWidth="1"/>
    <col min="66" max="66" width="12.85546875" style="3" customWidth="1"/>
    <col min="67" max="68" width="12.85546875" style="110" customWidth="1"/>
    <col min="69" max="69" width="9.140625" style="3"/>
    <col min="70" max="70" width="9.140625" style="110"/>
    <col min="71" max="71" width="9.140625" style="3"/>
    <col min="72" max="72" width="9.140625" style="110"/>
    <col min="73" max="73" width="9.140625" style="3"/>
    <col min="74" max="74" width="9.140625" style="110"/>
    <col min="75" max="75" width="9.140625" style="3"/>
    <col min="76" max="76" width="9.140625" style="110"/>
    <col min="77" max="78" width="9.140625" style="3"/>
    <col min="79" max="79" width="9.140625" style="111"/>
    <col min="80" max="80" width="9.140625" style="3"/>
    <col min="81" max="81" width="9.140625" style="110"/>
    <col min="82" max="82" width="9.140625" style="3"/>
    <col min="83" max="83" width="8.28515625" style="112" customWidth="1"/>
    <col min="84" max="84" width="9.140625" style="3"/>
    <col min="85" max="86" width="9.140625" style="110"/>
    <col min="87" max="87" width="9.140625" style="3"/>
    <col min="88" max="89" width="9.140625" style="110"/>
    <col min="90" max="90" width="9.140625" style="3"/>
    <col min="91" max="91" width="9.140625" style="110"/>
    <col min="92" max="92" width="9.140625" style="3"/>
    <col min="93" max="94" width="9.140625" style="110"/>
    <col min="95" max="95" width="9.140625" style="3"/>
    <col min="96" max="97" width="9.140625" style="110"/>
    <col min="98" max="98" width="9.140625" style="3"/>
    <col min="99" max="100" width="9.140625" style="110"/>
    <col min="101" max="101" width="9.140625" style="3"/>
    <col min="102" max="103" width="9.140625" style="110"/>
    <col min="104" max="104" width="9.140625" style="111"/>
    <col min="105" max="105" width="9.140625" style="3"/>
    <col min="106" max="106" width="9.140625" style="110"/>
    <col min="107" max="107" width="9.140625" style="111"/>
    <col min="108" max="108" width="9.140625" style="3"/>
    <col min="109" max="109" width="9.140625" style="110"/>
    <col min="110" max="110" width="10.28515625" style="112" bestFit="1" customWidth="1"/>
    <col min="111" max="111" width="9.140625" style="3"/>
    <col min="112" max="113" width="9.140625" style="110"/>
    <col min="114" max="114" width="9.140625" style="3"/>
    <col min="115" max="115" width="9.140625" style="110"/>
    <col min="116" max="116" width="9.140625" style="3"/>
    <col min="117" max="118" width="9.140625" style="110"/>
    <col min="119" max="119" width="9.140625" style="3"/>
    <col min="120" max="121" width="9.140625" style="110"/>
    <col min="122" max="122" width="9.140625" style="3"/>
    <col min="123" max="124" width="9.140625" style="110"/>
    <col min="125" max="125" width="9.140625" style="3"/>
    <col min="126" max="127" width="9.140625" style="110"/>
    <col min="128" max="128" width="9.140625" style="3"/>
    <col min="129" max="130" width="9.140625" style="110"/>
    <col min="131" max="131" width="9.140625" style="3"/>
    <col min="132" max="133" width="9.140625" style="110"/>
    <col min="134" max="134" width="9.140625" style="3"/>
    <col min="135" max="136" width="9.140625" style="110"/>
    <col min="137" max="137" width="9.140625" style="3"/>
    <col min="138" max="139" width="9.140625" style="110"/>
    <col min="140" max="141" width="9.140625" style="3"/>
    <col min="142" max="142" width="9.140625" style="110"/>
    <col min="143" max="144" width="9.140625" style="3"/>
    <col min="145" max="145" width="9.140625" style="110"/>
    <col min="146" max="147" width="9.140625" style="3"/>
    <col min="148" max="148" width="9.140625" style="110"/>
    <col min="149" max="150" width="9.140625" style="3"/>
    <col min="151" max="151" width="9.140625" style="110"/>
    <col min="152" max="153" width="9.140625" style="3"/>
    <col min="154" max="154" width="9.140625" style="110"/>
    <col min="155" max="155" width="9.140625" style="3"/>
    <col min="156" max="157" width="9.140625" style="110"/>
    <col min="158" max="158" width="9.140625" style="3"/>
    <col min="159" max="160" width="9.140625" style="110"/>
    <col min="161" max="161" width="9.140625" style="3"/>
    <col min="162" max="163" width="9.140625" style="110"/>
    <col min="164" max="164" width="9.140625" style="3"/>
    <col min="165" max="166" width="9.140625" style="110"/>
    <col min="167" max="167" width="9.140625" style="3"/>
    <col min="168" max="169" width="9.140625" style="110"/>
    <col min="170" max="170" width="9.140625" style="3"/>
    <col min="171" max="172" width="9.140625" style="110"/>
    <col min="173" max="173" width="9.140625" style="3"/>
    <col min="174" max="175" width="9.140625" style="110"/>
    <col min="176" max="176" width="9.140625" style="3"/>
    <col min="177" max="178" width="9.140625" style="110"/>
    <col min="179" max="179" width="9.140625" style="3"/>
    <col min="180" max="181" width="9.140625" style="110"/>
    <col min="182" max="182" width="9.140625" style="3"/>
    <col min="183" max="184" width="9.140625" style="110"/>
    <col min="185" max="185" width="9.140625" style="3"/>
    <col min="186" max="187" width="9.140625" style="110"/>
    <col min="188" max="188" width="9.140625" style="3"/>
    <col min="189" max="190" width="9.140625" style="110"/>
    <col min="191" max="191" width="9.140625" style="3"/>
    <col min="192" max="193" width="9.140625" style="110"/>
    <col min="194" max="194" width="9.140625" style="3"/>
    <col min="195" max="196" width="9.140625" style="110"/>
    <col min="197" max="197" width="9.140625" style="3"/>
    <col min="198" max="199" width="9.140625" style="110"/>
    <col min="200" max="200" width="9.140625" style="3"/>
    <col min="201" max="202" width="9.140625" style="110"/>
    <col min="203" max="203" width="9.140625" style="3"/>
    <col min="204" max="205" width="9.140625" style="110"/>
    <col min="206" max="206" width="9.140625" style="3"/>
    <col min="207" max="208" width="9.140625" style="110"/>
    <col min="209" max="209" width="9.140625" style="3"/>
    <col min="210" max="211" width="9.140625" style="110"/>
    <col min="212" max="212" width="9.140625" style="3"/>
    <col min="213" max="214" width="9.140625" style="110"/>
    <col min="215" max="215" width="9.140625" style="3"/>
    <col min="216" max="217" width="9.140625" style="110"/>
    <col min="218" max="218" width="9.140625" style="3"/>
    <col min="219" max="220" width="9.140625" style="110"/>
    <col min="221" max="221" width="9.140625" style="3"/>
    <col min="222" max="223" width="9.140625" style="110"/>
    <col min="224" max="224" width="9.140625" style="3"/>
    <col min="225" max="226" width="9.140625" style="110"/>
    <col min="227" max="227" width="9.140625" style="3"/>
    <col min="228" max="229" width="9.140625" style="110"/>
    <col min="230" max="230" width="9.140625" style="3"/>
    <col min="231" max="232" width="9.140625" style="110"/>
    <col min="233" max="233" width="9.140625" style="3"/>
    <col min="234" max="235" width="9.140625" style="110"/>
    <col min="236" max="236" width="9.140625" style="3"/>
    <col min="237" max="238" width="9.140625" style="110"/>
    <col min="239" max="239" width="9.140625" style="3"/>
    <col min="240" max="241" width="9.140625" style="110"/>
    <col min="242" max="242" width="9.140625" style="3"/>
    <col min="243" max="244" width="9.140625" style="110"/>
    <col min="245" max="245" width="9.140625" style="3"/>
    <col min="246" max="247" width="9.140625" style="110"/>
    <col min="248" max="248" width="9.140625" style="3"/>
    <col min="249" max="250" width="9.140625" style="110"/>
    <col min="251" max="251" width="9.140625" style="3"/>
    <col min="252" max="253" width="9.140625" style="110"/>
    <col min="254" max="254" width="9.140625" style="3"/>
    <col min="255" max="256" width="9.140625" style="110"/>
    <col min="257" max="257" width="9.140625" style="3"/>
    <col min="258" max="259" width="9.140625" style="110"/>
    <col min="260" max="260" width="9.140625" style="3"/>
    <col min="261" max="262" width="9.140625" style="110"/>
    <col min="263" max="263" width="9.140625" style="3"/>
    <col min="264" max="265" width="9.140625" style="110"/>
    <col min="266" max="266" width="9.140625" style="3"/>
    <col min="267" max="268" width="9.140625" style="110"/>
    <col min="269" max="269" width="9.140625" style="3"/>
    <col min="270" max="271" width="9.140625" style="110"/>
    <col min="272" max="272" width="9.140625" style="3"/>
    <col min="273" max="274" width="9.140625" style="110"/>
    <col min="275" max="275" width="9.140625" style="3"/>
    <col min="276" max="277" width="9.140625" style="110"/>
    <col min="278" max="278" width="9.140625" style="3"/>
    <col min="279" max="280" width="9.140625" style="110"/>
    <col min="281" max="281" width="9.140625" style="3"/>
    <col min="282" max="283" width="9.140625" style="110"/>
    <col min="284" max="284" width="9.140625" style="3"/>
    <col min="285" max="286" width="9.140625" style="110"/>
    <col min="287" max="287" width="9.140625" style="3"/>
    <col min="288" max="289" width="9.140625" style="110"/>
    <col min="290" max="290" width="9.140625" style="3"/>
    <col min="291" max="292" width="9.140625" style="110"/>
    <col min="293" max="293" width="9.140625" style="3"/>
    <col min="294" max="295" width="9.140625" style="110"/>
    <col min="296" max="296" width="9.140625" style="3"/>
    <col min="297" max="298" width="9.140625" style="110"/>
    <col min="299" max="299" width="9.140625" style="3"/>
    <col min="300" max="301" width="9.140625" style="110"/>
    <col min="302" max="302" width="9.140625" style="3"/>
    <col min="303" max="304" width="9.140625" style="110"/>
    <col min="305" max="305" width="9.140625" style="3"/>
    <col min="306" max="307" width="9.140625" style="110"/>
    <col min="308" max="308" width="9.140625" style="3"/>
    <col min="309" max="310" width="9.140625" style="110"/>
    <col min="311" max="311" width="9.140625" style="3"/>
    <col min="312" max="313" width="9.140625" style="110"/>
    <col min="314" max="314" width="9.140625" style="3"/>
    <col min="315" max="316" width="9.140625" style="110"/>
    <col min="317" max="317" width="9.140625" style="3"/>
    <col min="318" max="319" width="9.140625" style="110"/>
    <col min="320" max="320" width="9.140625" style="3"/>
    <col min="321" max="322" width="9.140625" style="110"/>
    <col min="323" max="323" width="9.140625" style="3"/>
    <col min="324" max="325" width="9.140625" style="110"/>
    <col min="326" max="326" width="9.140625" style="3"/>
    <col min="327" max="328" width="9.140625" style="110"/>
    <col min="329" max="329" width="9.140625" style="3"/>
    <col min="330" max="331" width="9.140625" style="110"/>
    <col min="332" max="332" width="9.140625" style="3"/>
    <col min="333" max="334" width="9.140625" style="110"/>
    <col min="335" max="335" width="9.140625" style="3"/>
    <col min="336" max="337" width="9.140625" style="110"/>
    <col min="338" max="338" width="9.140625" style="3"/>
    <col min="339" max="340" width="9.140625" style="110"/>
    <col min="341" max="341" width="9.140625" style="3"/>
    <col min="342" max="343" width="9.140625" style="110"/>
    <col min="344" max="344" width="9.140625" style="3"/>
    <col min="345" max="346" width="9.140625" style="110"/>
    <col min="347" max="347" width="9.140625" style="3"/>
    <col min="348" max="349" width="9.140625" style="110"/>
    <col min="350" max="350" width="9.140625" style="3"/>
    <col min="351" max="352" width="9.140625" style="110"/>
    <col min="353" max="353" width="9.140625" style="3"/>
    <col min="354" max="355" width="9.140625" style="110"/>
    <col min="356" max="356" width="9.140625" style="3"/>
    <col min="357" max="358" width="9.140625" style="110"/>
    <col min="359" max="359" width="9.140625" style="3"/>
    <col min="360" max="361" width="9.140625" style="110"/>
    <col min="362" max="363" width="9.140625" style="112"/>
    <col min="364" max="364" width="9.140625" style="3"/>
    <col min="365" max="365" width="9.140625" style="110"/>
    <col min="366" max="367" width="9.140625" style="111"/>
    <col min="368" max="368" width="9.140625" style="3"/>
    <col min="369" max="369" width="9.140625" style="110"/>
    <col min="370" max="370" width="9.140625" style="112"/>
    <col min="371" max="371" width="8.28515625" style="113" customWidth="1"/>
    <col min="372" max="372" width="9.140625" style="3"/>
    <col min="373" max="375" width="9.140625" style="110"/>
    <col min="376" max="377" width="9.140625" style="3"/>
    <col min="378" max="380" width="9.140625" style="110"/>
    <col min="381" max="381" width="9.140625" style="3"/>
    <col min="382" max="382" width="9.140625" style="110"/>
    <col min="383" max="383" width="9.140625" style="112"/>
    <col min="384" max="384" width="9.28515625" style="112" bestFit="1" customWidth="1"/>
    <col min="385" max="385" width="9.140625" style="3"/>
    <col min="386" max="387" width="9.140625" style="110"/>
    <col min="388" max="388" width="9.140625" style="111"/>
    <col min="389" max="389" width="9.140625" style="3"/>
    <col min="390" max="390" width="9.140625" style="110"/>
    <col min="391" max="391" width="9.140625" style="112"/>
    <col min="392" max="393" width="9.140625" style="3"/>
    <col min="394" max="395" width="9.140625" style="110"/>
    <col min="396" max="396" width="9.140625" style="111"/>
    <col min="397" max="398" width="9.140625" style="3"/>
    <col min="399" max="400" width="9.140625" style="110"/>
    <col min="401" max="401" width="9.140625" style="111"/>
    <col min="402" max="402" width="9.140625" style="3"/>
    <col min="403" max="403" width="9.140625" style="110"/>
    <col min="404" max="404" width="9.140625" style="3"/>
    <col min="405" max="405" width="9.140625" style="112"/>
    <col min="406" max="407" width="9.140625" style="110"/>
    <col min="408" max="408" width="9.140625" style="3"/>
    <col min="409" max="410" width="9.140625" style="110"/>
    <col min="411" max="411" width="9.140625" style="3"/>
    <col min="412" max="413" width="9.140625" style="110"/>
    <col min="414" max="414" width="9.140625" style="3"/>
    <col min="415" max="416" width="9.140625" style="110"/>
    <col min="417" max="417" width="9.140625" style="3"/>
    <col min="418" max="419" width="9.140625" style="110"/>
    <col min="420" max="421" width="9.140625" style="3"/>
    <col min="422" max="423" width="9.140625" style="110"/>
    <col min="424" max="424" width="9.140625" style="3"/>
    <col min="425" max="426" width="9.140625" style="110"/>
    <col min="427" max="427" width="9.140625" style="3"/>
    <col min="428" max="429" width="9.140625" style="110"/>
    <col min="430" max="430" width="9.140625" style="3"/>
    <col min="431" max="432" width="9.140625" style="110"/>
    <col min="433" max="433" width="9.140625" style="3"/>
    <col min="434" max="435" width="9.140625" style="110"/>
    <col min="436" max="436" width="9.140625" style="3"/>
    <col min="437" max="438" width="9.140625" style="110"/>
    <col min="439" max="439" width="9.140625" style="3"/>
    <col min="440" max="441" width="9.140625" style="110"/>
    <col min="442" max="442" width="9.140625" style="3"/>
    <col min="443" max="444" width="9.140625" style="110"/>
    <col min="445" max="445" width="9.140625" style="3"/>
    <col min="446" max="447" width="9.140625" style="110"/>
    <col min="448" max="448" width="9.140625" style="3"/>
    <col min="449" max="450" width="9.140625" style="110"/>
    <col min="451" max="451" width="9.140625" style="3"/>
    <col min="452" max="453" width="9.140625" style="110"/>
    <col min="454" max="454" width="9.140625" style="3"/>
    <col min="455" max="456" width="9.140625" style="110"/>
    <col min="457" max="457" width="9.140625" style="3"/>
    <col min="458" max="459" width="9.140625" style="110"/>
    <col min="460" max="460" width="9.140625" style="3"/>
    <col min="461" max="462" width="9.140625" style="110"/>
    <col min="463" max="463" width="9.140625" style="3"/>
    <col min="464" max="465" width="9.140625" style="110"/>
    <col min="466" max="466" width="9.140625" style="3"/>
    <col min="467" max="468" width="9.140625" style="110"/>
    <col min="469" max="469" width="9.140625" style="3"/>
    <col min="470" max="471" width="9.140625" style="110"/>
    <col min="472" max="472" width="9.140625" style="111"/>
    <col min="473" max="473" width="9.140625" style="3"/>
    <col min="474" max="474" width="9.140625" style="110"/>
    <col min="475" max="475" width="9.140625" style="111"/>
    <col min="476" max="476" width="9.140625" style="3"/>
    <col min="477" max="477" width="9.140625" style="110"/>
    <col min="478" max="478" width="9.140625" style="111"/>
    <col min="479" max="479" width="9.140625" style="3"/>
    <col min="480" max="480" width="9.140625" style="110"/>
    <col min="481" max="481" width="9.140625" style="111"/>
    <col min="482" max="482" width="9.140625" style="3"/>
    <col min="483" max="485" width="9.140625" style="111"/>
    <col min="486" max="486" width="9.140625" style="3"/>
    <col min="487" max="487" width="9.140625" style="110"/>
    <col min="488" max="488" width="9.140625" style="111"/>
    <col min="489" max="489" width="9.140625" style="3"/>
    <col min="490" max="490" width="9.140625" style="110"/>
    <col min="491" max="491" width="9.140625" style="3"/>
    <col min="492" max="493" width="9.140625" style="110"/>
    <col min="494" max="494" width="9.140625" style="3"/>
    <col min="495" max="496" width="9.140625" style="110"/>
    <col min="497" max="497" width="9.140625" style="3"/>
    <col min="498" max="499" width="9.140625" style="110"/>
    <col min="500" max="500" width="9.140625" style="3"/>
    <col min="501" max="502" width="9.140625" style="110"/>
    <col min="503" max="503" width="9.140625" style="3"/>
    <col min="504" max="505" width="9.140625" style="110"/>
    <col min="506" max="506" width="9.140625" style="3"/>
    <col min="507" max="508" width="9.140625" style="110"/>
    <col min="509" max="509" width="9.140625" style="3"/>
    <col min="510" max="511" width="9.140625" style="110"/>
    <col min="512" max="512" width="9.140625" style="3"/>
    <col min="513" max="514" width="9.140625" style="110"/>
    <col min="515" max="515" width="9.140625" style="3"/>
    <col min="516" max="517" width="9.140625" style="110"/>
    <col min="518" max="518" width="9.140625" style="3"/>
    <col min="519" max="520" width="9.140625" style="110"/>
    <col min="521" max="521" width="9.140625" style="3"/>
    <col min="522" max="523" width="9.140625" style="110"/>
    <col min="524" max="524" width="9.140625" style="3"/>
    <col min="525" max="526" width="9.140625" style="110"/>
    <col min="527" max="527" width="9.140625" style="3"/>
    <col min="528" max="529" width="9.140625" style="110"/>
    <col min="530" max="530" width="9.140625" style="3"/>
    <col min="531" max="532" width="9.140625" style="110"/>
    <col min="533" max="533" width="9.140625" style="3"/>
    <col min="534" max="535" width="9.140625" style="110"/>
    <col min="536" max="536" width="9.140625" style="3"/>
    <col min="537" max="538" width="9.140625" style="110"/>
    <col min="539" max="539" width="9.140625" style="3"/>
    <col min="540" max="541" width="9.140625" style="110"/>
    <col min="542" max="542" width="9.140625" style="3"/>
    <col min="543" max="544" width="9.140625" style="110"/>
    <col min="545" max="545" width="9.140625" style="3"/>
    <col min="546" max="547" width="9.140625" style="110"/>
    <col min="548" max="548" width="9.140625" style="3"/>
    <col min="549" max="550" width="9.140625" style="110"/>
    <col min="551" max="551" width="9.140625" style="3"/>
    <col min="552" max="553" width="9.140625" style="110"/>
    <col min="554" max="554" width="9.140625" style="3"/>
    <col min="555" max="556" width="9.140625" style="110"/>
    <col min="557" max="557" width="9.140625" style="3"/>
    <col min="558" max="559" width="9.140625" style="110"/>
    <col min="560" max="561" width="9.140625" style="111"/>
    <col min="562" max="562" width="9.140625" style="3"/>
    <col min="563" max="563" width="9.140625" style="110"/>
    <col min="564" max="564" width="9.140625" style="111"/>
    <col min="565" max="565" width="9.140625" style="3"/>
    <col min="566" max="566" width="9.140625" style="110"/>
    <col min="567" max="567" width="9.140625" style="111"/>
    <col min="568" max="568" width="9.140625" style="3"/>
    <col min="569" max="569" width="9.140625" style="110"/>
    <col min="570" max="570" width="9.140625" style="111"/>
    <col min="571" max="571" width="9.140625" style="3"/>
    <col min="572" max="572" width="9.140625" style="110"/>
    <col min="573" max="573" width="9.140625" style="111"/>
    <col min="574" max="574" width="9.140625" style="3"/>
    <col min="575" max="575" width="9.140625" style="110"/>
    <col min="576" max="576" width="9.140625" style="111"/>
    <col min="577" max="577" width="9.140625" style="3"/>
    <col min="578" max="578" width="9.140625" style="110"/>
    <col min="579" max="580" width="9.140625" style="3"/>
    <col min="581" max="581" width="9.140625" style="110"/>
    <col min="582" max="582" width="9.140625" style="3"/>
    <col min="583" max="584" width="9.140625" style="110"/>
    <col min="585" max="585" width="9.140625" style="3"/>
    <col min="586" max="587" width="9.140625" style="110"/>
    <col min="588" max="588" width="9.140625" style="3"/>
    <col min="589" max="590" width="9.140625" style="110"/>
    <col min="591" max="591" width="9.140625" style="3"/>
    <col min="592" max="593" width="9.140625" style="110"/>
    <col min="594" max="594" width="9.140625" style="3"/>
    <col min="595" max="596" width="9.140625" style="110"/>
    <col min="597" max="597" width="9.140625" style="3"/>
    <col min="598" max="599" width="9.140625" style="110"/>
    <col min="600" max="600" width="9.140625" style="3"/>
    <col min="601" max="602" width="9.140625" style="110"/>
    <col min="603" max="603" width="9.140625" style="3"/>
    <col min="604" max="605" width="9.140625" style="110"/>
    <col min="606" max="606" width="9.140625" style="3"/>
    <col min="607" max="608" width="9.140625" style="110"/>
    <col min="609" max="609" width="9.140625" style="3"/>
    <col min="610" max="611" width="9.140625" style="110"/>
    <col min="612" max="612" width="9.140625" style="3"/>
    <col min="613" max="614" width="9.140625" style="110"/>
    <col min="615" max="615" width="9.140625" style="3"/>
    <col min="616" max="617" width="9.140625" style="110"/>
    <col min="618" max="618" width="9.140625" style="3"/>
    <col min="619" max="620" width="9.140625" style="110"/>
    <col min="621" max="621" width="9.140625" style="3"/>
    <col min="622" max="623" width="9.140625" style="110"/>
    <col min="624" max="624" width="9.140625" style="3"/>
    <col min="625" max="626" width="9.140625" style="110"/>
    <col min="627" max="627" width="9.140625" style="3"/>
    <col min="628" max="629" width="9.140625" style="110"/>
    <col min="630" max="630" width="9.140625" style="3"/>
    <col min="631" max="632" width="9.140625" style="110"/>
    <col min="633" max="633" width="9.140625" style="3"/>
    <col min="634" max="635" width="9.140625" style="110"/>
    <col min="636" max="636" width="9.140625" style="3"/>
    <col min="637" max="638" width="9.140625" style="110"/>
    <col min="639" max="639" width="9.140625" style="3"/>
    <col min="640" max="641" width="9.140625" style="110"/>
    <col min="642" max="642" width="9.140625" style="3"/>
    <col min="643" max="644" width="9.140625" style="110"/>
    <col min="645" max="645" width="9.140625" style="3"/>
    <col min="646" max="647" width="9.140625" style="110"/>
    <col min="648" max="648" width="9.140625" style="3"/>
    <col min="649" max="650" width="9.140625" style="110"/>
    <col min="651" max="651" width="9.140625" style="3"/>
    <col min="652" max="653" width="9.140625" style="110"/>
    <col min="654" max="654" width="9.140625" style="3"/>
    <col min="655" max="656" width="9.140625" style="110"/>
    <col min="657" max="657" width="9.140625" style="3"/>
    <col min="658" max="659" width="9.140625" style="110"/>
    <col min="660" max="660" width="9.140625" style="3"/>
    <col min="661" max="662" width="9.140625" style="110"/>
    <col min="663" max="663" width="9.140625" style="3"/>
    <col min="664" max="665" width="9.140625" style="110"/>
    <col min="666" max="666" width="9.140625" style="3"/>
    <col min="667" max="668" width="9.140625" style="110"/>
    <col min="669" max="669" width="9.140625" style="3"/>
    <col min="670" max="671" width="9.140625" style="110"/>
    <col min="672" max="672" width="9.140625" style="3"/>
    <col min="673" max="674" width="9.140625" style="110"/>
    <col min="675" max="675" width="9.140625" style="3"/>
    <col min="676" max="677" width="9.140625" style="110"/>
    <col min="678" max="678" width="9.140625" style="3"/>
    <col min="679" max="680" width="9.140625" style="110"/>
    <col min="681" max="681" width="9.140625" style="3"/>
    <col min="682" max="683" width="9.140625" style="110"/>
    <col min="684" max="684" width="9.140625" style="3"/>
    <col min="685" max="686" width="9.140625" style="110"/>
    <col min="687" max="687" width="9.140625" style="3"/>
    <col min="688" max="689" width="9.140625" style="110"/>
    <col min="690" max="690" width="9.140625" style="3"/>
    <col min="691" max="694" width="9.140625" style="110"/>
    <col min="695" max="695" width="9.140625" style="3"/>
    <col min="696" max="696" width="9.140625" style="110"/>
    <col min="697" max="698" width="9.140625" style="3"/>
    <col min="699" max="699" width="9.140625" style="110"/>
    <col min="700" max="700" width="9.140625" style="111"/>
    <col min="701" max="701" width="9.140625" style="3"/>
    <col min="702" max="702" width="9.140625" style="110"/>
    <col min="703" max="705" width="9.140625" style="3"/>
    <col min="706" max="721" width="9.140625" style="110"/>
    <col min="722" max="754" width="10.7109375" style="110" customWidth="1"/>
    <col min="755" max="764" width="9.140625" style="110"/>
    <col min="765" max="767" width="9.140625" style="3"/>
    <col min="768" max="768" width="9.140625" style="114"/>
    <col min="769" max="769" width="16.42578125" style="115" customWidth="1"/>
    <col min="770" max="770" width="11.7109375" style="115" customWidth="1"/>
    <col min="771" max="771" width="13.85546875" style="115" customWidth="1"/>
    <col min="772" max="772" width="12.85546875" style="115" customWidth="1"/>
    <col min="773" max="773" width="14" style="115" customWidth="1"/>
    <col min="774" max="775" width="11.7109375" style="116" customWidth="1"/>
    <col min="776" max="776" width="13.42578125" style="116" customWidth="1"/>
    <col min="777" max="778" width="9.28515625" style="112" customWidth="1"/>
    <col min="779" max="780" width="13.42578125" style="111" customWidth="1"/>
    <col min="781" max="781" width="10.85546875" style="111" bestFit="1" customWidth="1"/>
    <col min="782" max="783" width="13.42578125" style="111" customWidth="1"/>
    <col min="784" max="787" width="13.42578125" style="116" customWidth="1"/>
    <col min="788" max="788" width="12.28515625" style="116" customWidth="1"/>
    <col min="789" max="790" width="11.42578125" style="116" customWidth="1"/>
    <col min="791" max="791" width="12.28515625" style="116" customWidth="1"/>
    <col min="792" max="792" width="11.42578125" style="116" customWidth="1"/>
    <col min="793" max="793" width="12.7109375" style="116" customWidth="1"/>
    <col min="794" max="794" width="13.85546875" style="3" customWidth="1"/>
    <col min="795" max="795" width="9.140625" style="3" customWidth="1"/>
    <col min="796" max="796" width="11.28515625" style="3" customWidth="1"/>
    <col min="797" max="799" width="9.5703125" style="3" customWidth="1"/>
    <col min="800" max="800" width="11.7109375" style="3" customWidth="1"/>
    <col min="801" max="16384" width="9.140625" style="3"/>
  </cols>
  <sheetData>
    <row r="1" spans="1:800" ht="33.75" x14ac:dyDescent="0.25">
      <c r="A1" s="250" t="s">
        <v>0</v>
      </c>
      <c r="B1" s="253" t="s">
        <v>1</v>
      </c>
      <c r="C1" s="250" t="s">
        <v>2</v>
      </c>
      <c r="D1" s="256" t="s">
        <v>3</v>
      </c>
      <c r="E1" s="256" t="s">
        <v>4</v>
      </c>
      <c r="F1" s="250" t="s">
        <v>5</v>
      </c>
      <c r="G1" s="250" t="s">
        <v>6</v>
      </c>
      <c r="H1" s="250" t="s">
        <v>7</v>
      </c>
      <c r="I1" s="250" t="s">
        <v>8</v>
      </c>
      <c r="J1" s="250" t="s">
        <v>9</v>
      </c>
      <c r="K1" s="250" t="s">
        <v>10</v>
      </c>
      <c r="L1" s="250" t="s">
        <v>11</v>
      </c>
      <c r="M1" s="250" t="s">
        <v>12</v>
      </c>
      <c r="N1" s="250" t="s">
        <v>13</v>
      </c>
      <c r="O1" s="250" t="s">
        <v>14</v>
      </c>
      <c r="P1" s="250" t="s">
        <v>15</v>
      </c>
      <c r="Q1" s="250" t="s">
        <v>16</v>
      </c>
      <c r="R1" s="250" t="s">
        <v>17</v>
      </c>
      <c r="S1" s="250" t="s">
        <v>18</v>
      </c>
      <c r="T1" s="250" t="s">
        <v>19</v>
      </c>
      <c r="U1" s="250" t="s">
        <v>20</v>
      </c>
      <c r="V1" s="259" t="s">
        <v>21</v>
      </c>
      <c r="W1" s="250" t="s">
        <v>22</v>
      </c>
      <c r="X1" s="250" t="s">
        <v>23</v>
      </c>
      <c r="Y1" s="250" t="s">
        <v>24</v>
      </c>
      <c r="Z1" s="1" t="s">
        <v>25</v>
      </c>
      <c r="AA1" s="262" t="s">
        <v>26</v>
      </c>
      <c r="AB1" s="263"/>
      <c r="AC1" s="263"/>
      <c r="AD1" s="263"/>
      <c r="AE1" s="263"/>
      <c r="AF1" s="264"/>
      <c r="AG1" s="265" t="s">
        <v>27</v>
      </c>
      <c r="AH1" s="266"/>
      <c r="AI1" s="266"/>
      <c r="AJ1" s="266"/>
      <c r="AK1" s="266"/>
      <c r="AL1" s="267"/>
      <c r="AM1" s="268" t="s">
        <v>28</v>
      </c>
      <c r="AN1" s="269"/>
      <c r="AO1" s="269"/>
      <c r="AP1" s="269"/>
      <c r="AQ1" s="269"/>
      <c r="AR1" s="270"/>
      <c r="AS1" s="271" t="s">
        <v>29</v>
      </c>
      <c r="AT1" s="272"/>
      <c r="AU1" s="272"/>
      <c r="AV1" s="272"/>
      <c r="AW1" s="272"/>
      <c r="AX1" s="273"/>
      <c r="AY1" s="274" t="s">
        <v>30</v>
      </c>
      <c r="AZ1" s="275"/>
      <c r="BA1" s="275"/>
      <c r="BB1" s="275"/>
      <c r="BC1" s="275"/>
      <c r="BD1" s="276"/>
      <c r="BE1" s="310" t="s">
        <v>31</v>
      </c>
      <c r="BF1" s="311"/>
      <c r="BG1" s="311"/>
      <c r="BH1" s="311"/>
      <c r="BI1" s="311"/>
      <c r="BJ1" s="312"/>
      <c r="BK1" s="313" t="s">
        <v>32</v>
      </c>
      <c r="BL1" s="314"/>
      <c r="BM1" s="314"/>
      <c r="BN1" s="314"/>
      <c r="BO1" s="314"/>
      <c r="BP1" s="315"/>
      <c r="BQ1" s="316" t="s">
        <v>33</v>
      </c>
      <c r="BR1" s="317"/>
      <c r="BS1" s="317"/>
      <c r="BT1" s="317"/>
      <c r="BU1" s="317"/>
      <c r="BV1" s="317"/>
      <c r="BW1" s="317"/>
      <c r="BX1" s="317"/>
      <c r="BY1" s="317"/>
      <c r="BZ1" s="317"/>
      <c r="CA1" s="317"/>
      <c r="CB1" s="317"/>
      <c r="CC1" s="317"/>
      <c r="CD1" s="317"/>
      <c r="CE1" s="317"/>
      <c r="CF1" s="317"/>
      <c r="CG1" s="318"/>
      <c r="CH1" s="319" t="s">
        <v>34</v>
      </c>
      <c r="CI1" s="320"/>
      <c r="CJ1" s="320"/>
      <c r="CK1" s="320"/>
      <c r="CL1" s="320"/>
      <c r="CM1" s="321"/>
      <c r="CN1" s="322" t="s">
        <v>35</v>
      </c>
      <c r="CO1" s="323"/>
      <c r="CP1" s="323"/>
      <c r="CQ1" s="323"/>
      <c r="CR1" s="323"/>
      <c r="CS1" s="324"/>
      <c r="CT1" s="325" t="s">
        <v>36</v>
      </c>
      <c r="CU1" s="326"/>
      <c r="CV1" s="326"/>
      <c r="CW1" s="326"/>
      <c r="CX1" s="326"/>
      <c r="CY1" s="327"/>
      <c r="CZ1" s="292" t="s">
        <v>37</v>
      </c>
      <c r="DA1" s="293"/>
      <c r="DB1" s="293"/>
      <c r="DC1" s="293"/>
      <c r="DD1" s="293"/>
      <c r="DE1" s="293"/>
      <c r="DF1" s="293"/>
      <c r="DG1" s="293"/>
      <c r="DH1" s="293"/>
      <c r="DI1" s="293"/>
      <c r="DJ1" s="293"/>
      <c r="DK1" s="294"/>
      <c r="DL1" s="295" t="s">
        <v>38</v>
      </c>
      <c r="DM1" s="296"/>
      <c r="DN1" s="296"/>
      <c r="DO1" s="296"/>
      <c r="DP1" s="296"/>
      <c r="DQ1" s="296"/>
      <c r="DR1" s="296"/>
      <c r="DS1" s="296"/>
      <c r="DT1" s="297"/>
      <c r="DU1" s="298" t="s">
        <v>39</v>
      </c>
      <c r="DV1" s="299"/>
      <c r="DW1" s="299"/>
      <c r="DX1" s="299"/>
      <c r="DY1" s="299"/>
      <c r="DZ1" s="299"/>
      <c r="EA1" s="299"/>
      <c r="EB1" s="299"/>
      <c r="EC1" s="300"/>
      <c r="ED1" s="301" t="s">
        <v>40</v>
      </c>
      <c r="EE1" s="302"/>
      <c r="EF1" s="302"/>
      <c r="EG1" s="302"/>
      <c r="EH1" s="302"/>
      <c r="EI1" s="303"/>
      <c r="EJ1" s="304" t="s">
        <v>41</v>
      </c>
      <c r="EK1" s="305"/>
      <c r="EL1" s="305"/>
      <c r="EM1" s="305"/>
      <c r="EN1" s="305"/>
      <c r="EO1" s="305"/>
      <c r="EP1" s="305"/>
      <c r="EQ1" s="305"/>
      <c r="ER1" s="305"/>
      <c r="ES1" s="305"/>
      <c r="ET1" s="305"/>
      <c r="EU1" s="305"/>
      <c r="EV1" s="305"/>
      <c r="EW1" s="305"/>
      <c r="EX1" s="306"/>
      <c r="EY1" s="307" t="s">
        <v>42</v>
      </c>
      <c r="EZ1" s="308"/>
      <c r="FA1" s="308"/>
      <c r="FB1" s="308"/>
      <c r="FC1" s="308"/>
      <c r="FD1" s="308"/>
      <c r="FE1" s="308"/>
      <c r="FF1" s="308"/>
      <c r="FG1" s="309"/>
      <c r="FH1" s="343" t="s">
        <v>43</v>
      </c>
      <c r="FI1" s="344"/>
      <c r="FJ1" s="344"/>
      <c r="FK1" s="344"/>
      <c r="FL1" s="344"/>
      <c r="FM1" s="344"/>
      <c r="FN1" s="344"/>
      <c r="FO1" s="344"/>
      <c r="FP1" s="345"/>
      <c r="FQ1" s="346" t="s">
        <v>44</v>
      </c>
      <c r="FR1" s="347"/>
      <c r="FS1" s="347"/>
      <c r="FT1" s="347"/>
      <c r="FU1" s="347"/>
      <c r="FV1" s="347"/>
      <c r="FW1" s="347"/>
      <c r="FX1" s="347"/>
      <c r="FY1" s="348"/>
      <c r="FZ1" s="349" t="s">
        <v>45</v>
      </c>
      <c r="GA1" s="350"/>
      <c r="GB1" s="350"/>
      <c r="GC1" s="350"/>
      <c r="GD1" s="350"/>
      <c r="GE1" s="350"/>
      <c r="GF1" s="350"/>
      <c r="GG1" s="350"/>
      <c r="GH1" s="350"/>
      <c r="GI1" s="350"/>
      <c r="GJ1" s="350"/>
      <c r="GK1" s="350"/>
      <c r="GL1" s="350"/>
      <c r="GM1" s="350"/>
      <c r="GN1" s="350"/>
      <c r="GO1" s="350"/>
      <c r="GP1" s="350"/>
      <c r="GQ1" s="350"/>
      <c r="GR1" s="350"/>
      <c r="GS1" s="350"/>
      <c r="GT1" s="350"/>
      <c r="GU1" s="350"/>
      <c r="GV1" s="350"/>
      <c r="GW1" s="351"/>
      <c r="GX1" s="352" t="s">
        <v>46</v>
      </c>
      <c r="GY1" s="353"/>
      <c r="GZ1" s="353"/>
      <c r="HA1" s="353"/>
      <c r="HB1" s="353"/>
      <c r="HC1" s="353"/>
      <c r="HD1" s="353"/>
      <c r="HE1" s="353"/>
      <c r="HF1" s="353"/>
      <c r="HG1" s="353"/>
      <c r="HH1" s="353"/>
      <c r="HI1" s="353"/>
      <c r="HJ1" s="353"/>
      <c r="HK1" s="353"/>
      <c r="HL1" s="353"/>
      <c r="HM1" s="353"/>
      <c r="HN1" s="353"/>
      <c r="HO1" s="353"/>
      <c r="HP1" s="353"/>
      <c r="HQ1" s="353"/>
      <c r="HR1" s="353"/>
      <c r="HS1" s="353"/>
      <c r="HT1" s="353"/>
      <c r="HU1" s="354"/>
      <c r="HV1" s="352" t="s">
        <v>47</v>
      </c>
      <c r="HW1" s="353"/>
      <c r="HX1" s="353"/>
      <c r="HY1" s="353"/>
      <c r="HZ1" s="353"/>
      <c r="IA1" s="353"/>
      <c r="IB1" s="353"/>
      <c r="IC1" s="353"/>
      <c r="ID1" s="353"/>
      <c r="IE1" s="353"/>
      <c r="IF1" s="353"/>
      <c r="IG1" s="353"/>
      <c r="IH1" s="353"/>
      <c r="II1" s="353"/>
      <c r="IJ1" s="353"/>
      <c r="IK1" s="353"/>
      <c r="IL1" s="353"/>
      <c r="IM1" s="354"/>
      <c r="IN1" s="343" t="s">
        <v>48</v>
      </c>
      <c r="IO1" s="344"/>
      <c r="IP1" s="344"/>
      <c r="IQ1" s="344"/>
      <c r="IR1" s="344"/>
      <c r="IS1" s="344"/>
      <c r="IT1" s="344"/>
      <c r="IU1" s="344"/>
      <c r="IV1" s="344"/>
      <c r="IW1" s="344"/>
      <c r="IX1" s="344"/>
      <c r="IY1" s="344"/>
      <c r="IZ1" s="344"/>
      <c r="JA1" s="344"/>
      <c r="JB1" s="344"/>
      <c r="JC1" s="344"/>
      <c r="JD1" s="344"/>
      <c r="JE1" s="344"/>
      <c r="JF1" s="344"/>
      <c r="JG1" s="344"/>
      <c r="JH1" s="344"/>
      <c r="JI1" s="344"/>
      <c r="JJ1" s="344"/>
      <c r="JK1" s="345"/>
      <c r="JL1" s="328" t="s">
        <v>49</v>
      </c>
      <c r="JM1" s="329"/>
      <c r="JN1" s="329"/>
      <c r="JO1" s="329"/>
      <c r="JP1" s="329"/>
      <c r="JQ1" s="329"/>
      <c r="JR1" s="329"/>
      <c r="JS1" s="329"/>
      <c r="JT1" s="329"/>
      <c r="JU1" s="329"/>
      <c r="JV1" s="329"/>
      <c r="JW1" s="329"/>
      <c r="JX1" s="329"/>
      <c r="JY1" s="329"/>
      <c r="JZ1" s="329"/>
      <c r="KA1" s="329"/>
      <c r="KB1" s="329"/>
      <c r="KC1" s="330"/>
      <c r="KD1" s="331" t="s">
        <v>50</v>
      </c>
      <c r="KE1" s="332"/>
      <c r="KF1" s="332"/>
      <c r="KG1" s="332"/>
      <c r="KH1" s="332"/>
      <c r="KI1" s="332"/>
      <c r="KJ1" s="332"/>
      <c r="KK1" s="332"/>
      <c r="KL1" s="332"/>
      <c r="KM1" s="332"/>
      <c r="KN1" s="332"/>
      <c r="KO1" s="333"/>
      <c r="KP1" s="331" t="s">
        <v>51</v>
      </c>
      <c r="KQ1" s="332"/>
      <c r="KR1" s="332"/>
      <c r="KS1" s="332"/>
      <c r="KT1" s="332"/>
      <c r="KU1" s="332"/>
      <c r="KV1" s="332"/>
      <c r="KW1" s="332"/>
      <c r="KX1" s="332"/>
      <c r="KY1" s="332"/>
      <c r="KZ1" s="332"/>
      <c r="LA1" s="332"/>
      <c r="LB1" s="332"/>
      <c r="LC1" s="332"/>
      <c r="LD1" s="333"/>
      <c r="LE1" s="334" t="s">
        <v>52</v>
      </c>
      <c r="LF1" s="335"/>
      <c r="LG1" s="335"/>
      <c r="LH1" s="335"/>
      <c r="LI1" s="335"/>
      <c r="LJ1" s="335"/>
      <c r="LK1" s="335"/>
      <c r="LL1" s="335"/>
      <c r="LM1" s="335"/>
      <c r="LN1" s="335"/>
      <c r="LO1" s="335"/>
      <c r="LP1" s="335"/>
      <c r="LQ1" s="335"/>
      <c r="LR1" s="335"/>
      <c r="LS1" s="335"/>
      <c r="LT1" s="335"/>
      <c r="LU1" s="335"/>
      <c r="LV1" s="336"/>
      <c r="LW1" s="337" t="s">
        <v>53</v>
      </c>
      <c r="LX1" s="338"/>
      <c r="LY1" s="338"/>
      <c r="LZ1" s="338"/>
      <c r="MA1" s="338"/>
      <c r="MB1" s="338"/>
      <c r="MC1" s="338"/>
      <c r="MD1" s="338"/>
      <c r="ME1" s="338"/>
      <c r="MF1" s="338"/>
      <c r="MG1" s="338"/>
      <c r="MH1" s="338"/>
      <c r="MI1" s="338"/>
      <c r="MJ1" s="338"/>
      <c r="MK1" s="338"/>
      <c r="ML1" s="338"/>
      <c r="MM1" s="338"/>
      <c r="MN1" s="338"/>
      <c r="MO1" s="338"/>
      <c r="MP1" s="338"/>
      <c r="MQ1" s="338"/>
      <c r="MR1" s="338"/>
      <c r="MS1" s="338"/>
      <c r="MT1" s="338"/>
      <c r="MU1" s="338"/>
      <c r="MV1" s="338"/>
      <c r="MW1" s="339"/>
      <c r="MX1" s="340" t="s">
        <v>54</v>
      </c>
      <c r="MY1" s="341"/>
      <c r="MZ1" s="341"/>
      <c r="NA1" s="341"/>
      <c r="NB1" s="341"/>
      <c r="NC1" s="341"/>
      <c r="ND1" s="341"/>
      <c r="NE1" s="341"/>
      <c r="NF1" s="341"/>
      <c r="NG1" s="341"/>
      <c r="NH1" s="341"/>
      <c r="NI1" s="341"/>
      <c r="NJ1" s="341"/>
      <c r="NK1" s="341"/>
      <c r="NL1" s="341"/>
      <c r="NM1" s="341"/>
      <c r="NN1" s="341"/>
      <c r="NO1" s="341"/>
      <c r="NP1" s="341"/>
      <c r="NQ1" s="341"/>
      <c r="NR1" s="342"/>
      <c r="NS1" s="358" t="s">
        <v>55</v>
      </c>
      <c r="NT1" s="359"/>
      <c r="NU1" s="359"/>
      <c r="NV1" s="359"/>
      <c r="NW1" s="359"/>
      <c r="NX1" s="359"/>
      <c r="NY1" s="359"/>
      <c r="NZ1" s="359"/>
      <c r="OA1" s="359"/>
      <c r="OB1" s="359"/>
      <c r="OC1" s="359"/>
      <c r="OD1" s="359"/>
      <c r="OE1" s="359"/>
      <c r="OF1" s="359"/>
      <c r="OG1" s="359"/>
      <c r="OH1" s="359"/>
      <c r="OI1" s="359"/>
      <c r="OJ1" s="359"/>
      <c r="OK1" s="359"/>
      <c r="OL1" s="359"/>
      <c r="OM1" s="360"/>
      <c r="ON1" s="319" t="s">
        <v>56</v>
      </c>
      <c r="OO1" s="320"/>
      <c r="OP1" s="320"/>
      <c r="OQ1" s="320"/>
      <c r="OR1" s="320"/>
      <c r="OS1" s="320"/>
      <c r="OT1" s="320"/>
      <c r="OU1" s="320"/>
      <c r="OV1" s="320"/>
      <c r="OW1" s="320"/>
      <c r="OX1" s="320"/>
      <c r="OY1" s="320"/>
      <c r="OZ1" s="320"/>
      <c r="PA1" s="320"/>
      <c r="PB1" s="320"/>
      <c r="PC1" s="320"/>
      <c r="PD1" s="320"/>
      <c r="PE1" s="320"/>
      <c r="PF1" s="320"/>
      <c r="PG1" s="320"/>
      <c r="PH1" s="320"/>
      <c r="PI1" s="320"/>
      <c r="PJ1" s="321"/>
      <c r="PK1" s="322" t="s">
        <v>57</v>
      </c>
      <c r="PL1" s="323"/>
      <c r="PM1" s="323"/>
      <c r="PN1" s="323"/>
      <c r="PO1" s="323"/>
      <c r="PP1" s="323"/>
      <c r="PQ1" s="323"/>
      <c r="PR1" s="323"/>
      <c r="PS1" s="323"/>
      <c r="PT1" s="323"/>
      <c r="PU1" s="323"/>
      <c r="PV1" s="323"/>
      <c r="PW1" s="323"/>
      <c r="PX1" s="323"/>
      <c r="PY1" s="323"/>
      <c r="PZ1" s="323"/>
      <c r="QA1" s="323"/>
      <c r="QB1" s="323"/>
      <c r="QC1" s="323"/>
      <c r="QD1" s="323"/>
      <c r="QE1" s="324"/>
      <c r="QF1" s="325" t="s">
        <v>58</v>
      </c>
      <c r="QG1" s="326"/>
      <c r="QH1" s="326"/>
      <c r="QI1" s="326"/>
      <c r="QJ1" s="326"/>
      <c r="QK1" s="326"/>
      <c r="QL1" s="326"/>
      <c r="QM1" s="326"/>
      <c r="QN1" s="326"/>
      <c r="QO1" s="326"/>
      <c r="QP1" s="326"/>
      <c r="QQ1" s="326"/>
      <c r="QR1" s="326"/>
      <c r="QS1" s="326"/>
      <c r="QT1" s="326"/>
      <c r="QU1" s="326"/>
      <c r="QV1" s="326"/>
      <c r="QW1" s="326"/>
      <c r="QX1" s="326"/>
      <c r="QY1" s="326"/>
      <c r="QZ1" s="326"/>
      <c r="RA1" s="326"/>
      <c r="RB1" s="326"/>
      <c r="RC1" s="327"/>
      <c r="RD1" s="292" t="s">
        <v>59</v>
      </c>
      <c r="RE1" s="293"/>
      <c r="RF1" s="293"/>
      <c r="RG1" s="293"/>
      <c r="RH1" s="293"/>
      <c r="RI1" s="293"/>
      <c r="RJ1" s="293"/>
      <c r="RK1" s="293"/>
      <c r="RL1" s="293"/>
      <c r="RM1" s="293"/>
      <c r="RN1" s="293"/>
      <c r="RO1" s="293"/>
      <c r="RP1" s="293"/>
      <c r="RQ1" s="293"/>
      <c r="RR1" s="293"/>
      <c r="RS1" s="293"/>
      <c r="RT1" s="293"/>
      <c r="RU1" s="293"/>
      <c r="RV1" s="294"/>
      <c r="RW1" s="295" t="s">
        <v>60</v>
      </c>
      <c r="RX1" s="296"/>
      <c r="RY1" s="296"/>
      <c r="RZ1" s="296"/>
      <c r="SA1" s="296"/>
      <c r="SB1" s="296"/>
      <c r="SC1" s="296"/>
      <c r="SD1" s="296"/>
      <c r="SE1" s="296"/>
      <c r="SF1" s="296"/>
      <c r="SG1" s="296"/>
      <c r="SH1" s="296"/>
      <c r="SI1" s="296"/>
      <c r="SJ1" s="296"/>
      <c r="SK1" s="296"/>
      <c r="SL1" s="296"/>
      <c r="SM1" s="296"/>
      <c r="SN1" s="296"/>
      <c r="SO1" s="296"/>
      <c r="SP1" s="296"/>
      <c r="SQ1" s="297"/>
      <c r="SR1" s="298" t="s">
        <v>61</v>
      </c>
      <c r="SS1" s="299"/>
      <c r="ST1" s="299"/>
      <c r="SU1" s="299"/>
      <c r="SV1" s="299"/>
      <c r="SW1" s="299"/>
      <c r="SX1" s="299"/>
      <c r="SY1" s="299"/>
      <c r="SZ1" s="299"/>
      <c r="TA1" s="299"/>
      <c r="TB1" s="299"/>
      <c r="TC1" s="299"/>
      <c r="TD1" s="299"/>
      <c r="TE1" s="299"/>
      <c r="TF1" s="299"/>
      <c r="TG1" s="299"/>
      <c r="TH1" s="299"/>
      <c r="TI1" s="299"/>
      <c r="TJ1" s="299"/>
      <c r="TK1" s="299"/>
      <c r="TL1" s="299"/>
      <c r="TM1" s="299"/>
      <c r="TN1" s="299"/>
      <c r="TO1" s="299"/>
      <c r="TP1" s="299"/>
      <c r="TQ1" s="299"/>
      <c r="TR1" s="300"/>
      <c r="TS1" s="301" t="s">
        <v>62</v>
      </c>
      <c r="TT1" s="302"/>
      <c r="TU1" s="302"/>
      <c r="TV1" s="302"/>
      <c r="TW1" s="302"/>
      <c r="TX1" s="302"/>
      <c r="TY1" s="302"/>
      <c r="TZ1" s="302"/>
      <c r="UA1" s="302"/>
      <c r="UB1" s="302"/>
      <c r="UC1" s="302"/>
      <c r="UD1" s="302"/>
      <c r="UE1" s="302"/>
      <c r="UF1" s="302"/>
      <c r="UG1" s="302"/>
      <c r="UH1" s="302"/>
      <c r="UI1" s="302"/>
      <c r="UJ1" s="302"/>
      <c r="UK1" s="302"/>
      <c r="UL1" s="302"/>
      <c r="UM1" s="303"/>
      <c r="UN1" s="304" t="s">
        <v>63</v>
      </c>
      <c r="UO1" s="305"/>
      <c r="UP1" s="305"/>
      <c r="UQ1" s="305"/>
      <c r="UR1" s="305"/>
      <c r="US1" s="305"/>
      <c r="UT1" s="305"/>
      <c r="UU1" s="305"/>
      <c r="UV1" s="305"/>
      <c r="UW1" s="305"/>
      <c r="UX1" s="305"/>
      <c r="UY1" s="305"/>
      <c r="UZ1" s="305"/>
      <c r="VA1" s="305"/>
      <c r="VB1" s="305"/>
      <c r="VC1" s="305"/>
      <c r="VD1" s="305"/>
      <c r="VE1" s="305"/>
      <c r="VF1" s="305"/>
      <c r="VG1" s="305"/>
      <c r="VH1" s="305"/>
      <c r="VI1" s="306"/>
      <c r="VJ1" s="307" t="s">
        <v>64</v>
      </c>
      <c r="VK1" s="308"/>
      <c r="VL1" s="308"/>
      <c r="VM1" s="308"/>
      <c r="VN1" s="308"/>
      <c r="VO1" s="308"/>
      <c r="VP1" s="308"/>
      <c r="VQ1" s="308"/>
      <c r="VR1" s="308"/>
      <c r="VS1" s="308"/>
      <c r="VT1" s="308"/>
      <c r="VU1" s="308"/>
      <c r="VV1" s="308"/>
      <c r="VW1" s="308"/>
      <c r="VX1" s="308"/>
      <c r="VY1" s="308"/>
      <c r="VZ1" s="308"/>
      <c r="WA1" s="308"/>
      <c r="WB1" s="308"/>
      <c r="WC1" s="308"/>
      <c r="WD1" s="308"/>
      <c r="WE1" s="308"/>
      <c r="WF1" s="308"/>
      <c r="WG1" s="308"/>
      <c r="WH1" s="308"/>
      <c r="WI1" s="308"/>
      <c r="WJ1" s="309"/>
      <c r="WK1" s="343" t="s">
        <v>65</v>
      </c>
      <c r="WL1" s="344"/>
      <c r="WM1" s="344"/>
      <c r="WN1" s="344"/>
      <c r="WO1" s="344"/>
      <c r="WP1" s="344"/>
      <c r="WQ1" s="344"/>
      <c r="WR1" s="344"/>
      <c r="WS1" s="344"/>
      <c r="WT1" s="344"/>
      <c r="WU1" s="344"/>
      <c r="WV1" s="344"/>
      <c r="WW1" s="344"/>
      <c r="WX1" s="344"/>
      <c r="WY1" s="344"/>
      <c r="WZ1" s="344"/>
      <c r="XA1" s="344"/>
      <c r="XB1" s="344"/>
      <c r="XC1" s="344"/>
      <c r="XD1" s="344"/>
      <c r="XE1" s="344"/>
      <c r="XF1" s="344"/>
      <c r="XG1" s="344"/>
      <c r="XH1" s="344"/>
      <c r="XI1" s="344"/>
      <c r="XJ1" s="344"/>
      <c r="XK1" s="345"/>
      <c r="XL1" s="355" t="s">
        <v>66</v>
      </c>
      <c r="XM1" s="356"/>
      <c r="XN1" s="356"/>
      <c r="XO1" s="356"/>
      <c r="XP1" s="356"/>
      <c r="XQ1" s="356"/>
      <c r="XR1" s="356"/>
      <c r="XS1" s="356"/>
      <c r="XT1" s="356"/>
      <c r="XU1" s="356"/>
      <c r="XV1" s="356"/>
      <c r="XW1" s="356"/>
      <c r="XX1" s="356"/>
      <c r="XY1" s="356"/>
      <c r="XZ1" s="356"/>
      <c r="YA1" s="356"/>
      <c r="YB1" s="356"/>
      <c r="YC1" s="356"/>
      <c r="YD1" s="356"/>
      <c r="YE1" s="356"/>
      <c r="YF1" s="356"/>
      <c r="YG1" s="356"/>
      <c r="YH1" s="356"/>
      <c r="YI1" s="357"/>
      <c r="YJ1" s="346" t="s">
        <v>67</v>
      </c>
      <c r="YK1" s="347"/>
      <c r="YL1" s="347"/>
      <c r="YM1" s="347"/>
      <c r="YN1" s="347"/>
      <c r="YO1" s="347"/>
      <c r="YP1" s="347"/>
      <c r="YQ1" s="347"/>
      <c r="YR1" s="347"/>
      <c r="YS1" s="347"/>
      <c r="YT1" s="347"/>
      <c r="YU1" s="347"/>
      <c r="YV1" s="347"/>
      <c r="YW1" s="347"/>
      <c r="YX1" s="347"/>
      <c r="YY1" s="347"/>
      <c r="YZ1" s="347"/>
      <c r="ZA1" s="347"/>
      <c r="ZB1" s="347"/>
      <c r="ZC1" s="347"/>
      <c r="ZD1" s="347"/>
      <c r="ZE1" s="347"/>
      <c r="ZF1" s="347"/>
      <c r="ZG1" s="347"/>
      <c r="ZH1" s="347"/>
      <c r="ZI1" s="347"/>
      <c r="ZJ1" s="348"/>
      <c r="ZK1" s="322" t="s">
        <v>68</v>
      </c>
      <c r="ZL1" s="323"/>
      <c r="ZM1" s="323"/>
      <c r="ZN1" s="323"/>
      <c r="ZO1" s="323"/>
      <c r="ZP1" s="324"/>
      <c r="ZQ1" s="361" t="s">
        <v>69</v>
      </c>
      <c r="ZR1" s="362"/>
      <c r="ZS1" s="362"/>
      <c r="ZT1" s="362"/>
      <c r="ZU1" s="362"/>
      <c r="ZV1" s="362"/>
      <c r="ZW1" s="363"/>
      <c r="ZX1" s="304" t="s">
        <v>70</v>
      </c>
      <c r="ZY1" s="305"/>
      <c r="ZZ1" s="306"/>
      <c r="AAA1" s="364" t="s">
        <v>71</v>
      </c>
      <c r="AAB1" s="365"/>
      <c r="AAC1" s="366"/>
      <c r="AAD1" s="370" t="s">
        <v>72</v>
      </c>
      <c r="AAE1" s="371"/>
      <c r="AAF1" s="371"/>
      <c r="AAG1" s="372"/>
      <c r="AAH1" s="419" t="s">
        <v>73</v>
      </c>
      <c r="AAI1" s="420"/>
      <c r="AAJ1" s="421"/>
      <c r="AAK1" s="395" t="s">
        <v>74</v>
      </c>
      <c r="AAL1" s="396"/>
      <c r="AAM1" s="397"/>
      <c r="AAN1" s="425" t="s">
        <v>75</v>
      </c>
      <c r="AAO1" s="426"/>
      <c r="AAP1" s="427"/>
      <c r="AAQ1" s="431" t="s">
        <v>76</v>
      </c>
      <c r="AAR1" s="432"/>
      <c r="AAS1" s="433"/>
      <c r="AAT1" s="437" t="s">
        <v>77</v>
      </c>
      <c r="AAU1" s="438"/>
      <c r="AAV1" s="438"/>
      <c r="AAW1" s="438"/>
      <c r="AAX1" s="439"/>
      <c r="AAY1" s="443" t="s">
        <v>78</v>
      </c>
      <c r="AAZ1" s="444"/>
      <c r="ABA1" s="445"/>
      <c r="ABB1" s="383" t="s">
        <v>79</v>
      </c>
      <c r="ABC1" s="384"/>
      <c r="ABD1" s="385"/>
      <c r="ABE1" s="389" t="s">
        <v>80</v>
      </c>
      <c r="ABF1" s="390"/>
      <c r="ABG1" s="391"/>
      <c r="ABH1" s="395" t="s">
        <v>81</v>
      </c>
      <c r="ABI1" s="396"/>
      <c r="ABJ1" s="397"/>
      <c r="ABK1" s="401" t="s">
        <v>82</v>
      </c>
      <c r="ABL1" s="402"/>
      <c r="ABM1" s="403"/>
      <c r="ABN1" s="407" t="s">
        <v>83</v>
      </c>
      <c r="ABO1" s="408"/>
      <c r="ABP1" s="409"/>
      <c r="ABQ1" s="413" t="s">
        <v>84</v>
      </c>
      <c r="ABR1" s="414"/>
      <c r="ABS1" s="415"/>
      <c r="ABT1" s="515" t="s">
        <v>85</v>
      </c>
      <c r="ABU1" s="516"/>
      <c r="ABV1" s="517"/>
      <c r="ABW1" s="521" t="s">
        <v>86</v>
      </c>
      <c r="ABX1" s="522"/>
      <c r="ABY1" s="522"/>
      <c r="ABZ1" s="523"/>
      <c r="ACA1" s="527" t="s">
        <v>87</v>
      </c>
      <c r="ACB1" s="528"/>
      <c r="ACC1" s="529"/>
      <c r="ACD1" s="533" t="s">
        <v>88</v>
      </c>
      <c r="ACE1" s="534"/>
      <c r="ACF1" s="534"/>
      <c r="ACG1" s="535"/>
      <c r="ACH1" s="539" t="s">
        <v>89</v>
      </c>
      <c r="ACI1" s="540"/>
      <c r="ACJ1" s="541"/>
      <c r="ACK1" s="259" t="s">
        <v>90</v>
      </c>
      <c r="ACL1" s="259" t="s">
        <v>91</v>
      </c>
      <c r="ACM1" s="259" t="s">
        <v>92</v>
      </c>
      <c r="ACN1" s="509" t="s">
        <v>93</v>
      </c>
      <c r="ACO1" s="512" t="s">
        <v>94</v>
      </c>
      <c r="ACP1" s="512" t="s">
        <v>95</v>
      </c>
      <c r="ACQ1" s="487" t="s">
        <v>96</v>
      </c>
      <c r="ACR1" s="487" t="s">
        <v>97</v>
      </c>
      <c r="ACS1" s="487" t="s">
        <v>98</v>
      </c>
      <c r="ACT1" s="490" t="s">
        <v>99</v>
      </c>
      <c r="ACU1" s="490" t="s">
        <v>100</v>
      </c>
      <c r="ACV1" s="490" t="s">
        <v>101</v>
      </c>
      <c r="ACW1" s="505" t="s">
        <v>102</v>
      </c>
      <c r="ACX1" s="506"/>
      <c r="ACY1" s="478" t="s">
        <v>103</v>
      </c>
      <c r="ACZ1" s="478" t="s">
        <v>104</v>
      </c>
      <c r="ADA1" s="481" t="s">
        <v>105</v>
      </c>
      <c r="ADB1" s="484" t="s">
        <v>106</v>
      </c>
      <c r="ADC1" s="484" t="s">
        <v>107</v>
      </c>
      <c r="ADD1" s="469" t="s">
        <v>108</v>
      </c>
      <c r="ADE1" s="469" t="s">
        <v>109</v>
      </c>
      <c r="ADF1" s="469" t="s">
        <v>110</v>
      </c>
      <c r="ADG1" s="472" t="s">
        <v>98</v>
      </c>
      <c r="ADH1" s="475" t="s">
        <v>111</v>
      </c>
      <c r="ADI1" s="475" t="s">
        <v>101</v>
      </c>
      <c r="ADJ1" s="475" t="s">
        <v>112</v>
      </c>
      <c r="ADK1" s="475" t="s">
        <v>113</v>
      </c>
      <c r="ADL1" s="499" t="s">
        <v>114</v>
      </c>
      <c r="ADM1" s="502" t="s">
        <v>115</v>
      </c>
      <c r="ADN1" s="459" t="s">
        <v>116</v>
      </c>
      <c r="ADO1" s="2"/>
      <c r="ADP1" s="2"/>
      <c r="ADQ1" s="2"/>
      <c r="ADR1" s="461" t="s">
        <v>102</v>
      </c>
      <c r="ADS1" s="462"/>
      <c r="ADT1" s="2"/>
    </row>
    <row r="2" spans="1:800" ht="22.5" x14ac:dyDescent="0.25">
      <c r="A2" s="251"/>
      <c r="B2" s="254"/>
      <c r="C2" s="251"/>
      <c r="D2" s="257"/>
      <c r="E2" s="257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60"/>
      <c r="W2" s="251"/>
      <c r="X2" s="251"/>
      <c r="Y2" s="251"/>
      <c r="Z2" s="1" t="s">
        <v>117</v>
      </c>
      <c r="AA2" s="463" t="s">
        <v>118</v>
      </c>
      <c r="AB2" s="464"/>
      <c r="AC2" s="465"/>
      <c r="AD2" s="463" t="s">
        <v>119</v>
      </c>
      <c r="AE2" s="464"/>
      <c r="AF2" s="465"/>
      <c r="AG2" s="466" t="s">
        <v>119</v>
      </c>
      <c r="AH2" s="467"/>
      <c r="AI2" s="468"/>
      <c r="AJ2" s="466" t="s">
        <v>118</v>
      </c>
      <c r="AK2" s="467"/>
      <c r="AL2" s="468"/>
      <c r="AM2" s="277" t="s">
        <v>119</v>
      </c>
      <c r="AN2" s="278"/>
      <c r="AO2" s="279"/>
      <c r="AP2" s="277" t="s">
        <v>118</v>
      </c>
      <c r="AQ2" s="278"/>
      <c r="AR2" s="279"/>
      <c r="AS2" s="280" t="s">
        <v>120</v>
      </c>
      <c r="AT2" s="281"/>
      <c r="AU2" s="282"/>
      <c r="AV2" s="283" t="s">
        <v>121</v>
      </c>
      <c r="AW2" s="284"/>
      <c r="AX2" s="285"/>
      <c r="AY2" s="286" t="s">
        <v>119</v>
      </c>
      <c r="AZ2" s="287"/>
      <c r="BA2" s="288"/>
      <c r="BB2" s="286" t="s">
        <v>118</v>
      </c>
      <c r="BC2" s="287"/>
      <c r="BD2" s="288"/>
      <c r="BE2" s="493" t="s">
        <v>119</v>
      </c>
      <c r="BF2" s="494"/>
      <c r="BG2" s="495"/>
      <c r="BH2" s="493" t="s">
        <v>118</v>
      </c>
      <c r="BI2" s="494"/>
      <c r="BJ2" s="495"/>
      <c r="BK2" s="496" t="s">
        <v>119</v>
      </c>
      <c r="BL2" s="497"/>
      <c r="BM2" s="498"/>
      <c r="BN2" s="496" t="s">
        <v>118</v>
      </c>
      <c r="BO2" s="497"/>
      <c r="BP2" s="498"/>
      <c r="BQ2" s="316" t="s">
        <v>122</v>
      </c>
      <c r="BR2" s="317"/>
      <c r="BS2" s="317"/>
      <c r="BT2" s="318"/>
      <c r="BU2" s="316" t="s">
        <v>121</v>
      </c>
      <c r="BV2" s="317"/>
      <c r="BW2" s="317"/>
      <c r="BX2" s="318"/>
      <c r="BY2" s="316" t="s">
        <v>123</v>
      </c>
      <c r="BZ2" s="317"/>
      <c r="CA2" s="317"/>
      <c r="CB2" s="317"/>
      <c r="CC2" s="318"/>
      <c r="CD2" s="554" t="s">
        <v>124</v>
      </c>
      <c r="CE2" s="555"/>
      <c r="CF2" s="555"/>
      <c r="CG2" s="556"/>
      <c r="CH2" s="557" t="s">
        <v>125</v>
      </c>
      <c r="CI2" s="558"/>
      <c r="CJ2" s="559"/>
      <c r="CK2" s="557" t="s">
        <v>118</v>
      </c>
      <c r="CL2" s="558"/>
      <c r="CM2" s="559"/>
      <c r="CN2" s="545" t="s">
        <v>125</v>
      </c>
      <c r="CO2" s="546"/>
      <c r="CP2" s="547"/>
      <c r="CQ2" s="545" t="s">
        <v>118</v>
      </c>
      <c r="CR2" s="546"/>
      <c r="CS2" s="547"/>
      <c r="CT2" s="548" t="s">
        <v>125</v>
      </c>
      <c r="CU2" s="549"/>
      <c r="CV2" s="550"/>
      <c r="CW2" s="548" t="s">
        <v>118</v>
      </c>
      <c r="CX2" s="549"/>
      <c r="CY2" s="550"/>
      <c r="CZ2" s="551" t="s">
        <v>126</v>
      </c>
      <c r="DA2" s="552"/>
      <c r="DB2" s="553"/>
      <c r="DC2" s="551" t="s">
        <v>127</v>
      </c>
      <c r="DD2" s="552"/>
      <c r="DE2" s="553"/>
      <c r="DF2" s="551" t="s">
        <v>128</v>
      </c>
      <c r="DG2" s="552"/>
      <c r="DH2" s="553"/>
      <c r="DI2" s="551" t="s">
        <v>129</v>
      </c>
      <c r="DJ2" s="552"/>
      <c r="DK2" s="553"/>
      <c r="DL2" s="569" t="s">
        <v>130</v>
      </c>
      <c r="DM2" s="570"/>
      <c r="DN2" s="571"/>
      <c r="DO2" s="569" t="s">
        <v>131</v>
      </c>
      <c r="DP2" s="570"/>
      <c r="DQ2" s="571"/>
      <c r="DR2" s="569" t="s">
        <v>129</v>
      </c>
      <c r="DS2" s="570"/>
      <c r="DT2" s="571"/>
      <c r="DU2" s="560" t="s">
        <v>126</v>
      </c>
      <c r="DV2" s="561"/>
      <c r="DW2" s="562"/>
      <c r="DX2" s="560" t="s">
        <v>131</v>
      </c>
      <c r="DY2" s="561"/>
      <c r="DZ2" s="562"/>
      <c r="EA2" s="560" t="s">
        <v>129</v>
      </c>
      <c r="EB2" s="561"/>
      <c r="EC2" s="562"/>
      <c r="ED2" s="563" t="s">
        <v>119</v>
      </c>
      <c r="EE2" s="564"/>
      <c r="EF2" s="565"/>
      <c r="EG2" s="563" t="s">
        <v>118</v>
      </c>
      <c r="EH2" s="564"/>
      <c r="EI2" s="565"/>
      <c r="EJ2" s="566" t="s">
        <v>132</v>
      </c>
      <c r="EK2" s="567"/>
      <c r="EL2" s="568"/>
      <c r="EM2" s="566" t="s">
        <v>133</v>
      </c>
      <c r="EN2" s="567"/>
      <c r="EO2" s="568"/>
      <c r="EP2" s="566" t="s">
        <v>134</v>
      </c>
      <c r="EQ2" s="567"/>
      <c r="ER2" s="568"/>
      <c r="ES2" s="566" t="s">
        <v>135</v>
      </c>
      <c r="ET2" s="567"/>
      <c r="EU2" s="568"/>
      <c r="EV2" s="566" t="s">
        <v>129</v>
      </c>
      <c r="EW2" s="567"/>
      <c r="EX2" s="568"/>
      <c r="EY2" s="572" t="s">
        <v>136</v>
      </c>
      <c r="EZ2" s="573"/>
      <c r="FA2" s="574"/>
      <c r="FB2" s="572" t="s">
        <v>133</v>
      </c>
      <c r="FC2" s="573"/>
      <c r="FD2" s="574"/>
      <c r="FE2" s="575" t="s">
        <v>137</v>
      </c>
      <c r="FF2" s="576"/>
      <c r="FG2" s="577"/>
      <c r="FH2" s="283" t="s">
        <v>136</v>
      </c>
      <c r="FI2" s="284"/>
      <c r="FJ2" s="285"/>
      <c r="FK2" s="283" t="s">
        <v>133</v>
      </c>
      <c r="FL2" s="284"/>
      <c r="FM2" s="285"/>
      <c r="FN2" s="283" t="s">
        <v>129</v>
      </c>
      <c r="FO2" s="284"/>
      <c r="FP2" s="285"/>
      <c r="FQ2" s="376" t="s">
        <v>138</v>
      </c>
      <c r="FR2" s="377"/>
      <c r="FS2" s="378"/>
      <c r="FT2" s="376" t="s">
        <v>139</v>
      </c>
      <c r="FU2" s="377"/>
      <c r="FV2" s="378"/>
      <c r="FW2" s="376" t="s">
        <v>129</v>
      </c>
      <c r="FX2" s="377"/>
      <c r="FY2" s="378"/>
      <c r="FZ2" s="286" t="s">
        <v>140</v>
      </c>
      <c r="GA2" s="287"/>
      <c r="GB2" s="288"/>
      <c r="GC2" s="286" t="s">
        <v>141</v>
      </c>
      <c r="GD2" s="287"/>
      <c r="GE2" s="288"/>
      <c r="GF2" s="286" t="s">
        <v>142</v>
      </c>
      <c r="GG2" s="287"/>
      <c r="GH2" s="288"/>
      <c r="GI2" s="286" t="s">
        <v>143</v>
      </c>
      <c r="GJ2" s="287"/>
      <c r="GK2" s="288"/>
      <c r="GL2" s="286" t="s">
        <v>144</v>
      </c>
      <c r="GM2" s="287"/>
      <c r="GN2" s="288"/>
      <c r="GO2" s="286" t="s">
        <v>145</v>
      </c>
      <c r="GP2" s="287"/>
      <c r="GQ2" s="288"/>
      <c r="GR2" s="286" t="s">
        <v>146</v>
      </c>
      <c r="GS2" s="287"/>
      <c r="GT2" s="288"/>
      <c r="GU2" s="286" t="s">
        <v>147</v>
      </c>
      <c r="GV2" s="287"/>
      <c r="GW2" s="288"/>
      <c r="GX2" s="466" t="s">
        <v>148</v>
      </c>
      <c r="GY2" s="467"/>
      <c r="GZ2" s="468"/>
      <c r="HA2" s="466" t="s">
        <v>149</v>
      </c>
      <c r="HB2" s="467"/>
      <c r="HC2" s="468"/>
      <c r="HD2" s="466" t="s">
        <v>150</v>
      </c>
      <c r="HE2" s="467"/>
      <c r="HF2" s="468"/>
      <c r="HG2" s="466" t="s">
        <v>151</v>
      </c>
      <c r="HH2" s="467"/>
      <c r="HI2" s="468"/>
      <c r="HJ2" s="466" t="s">
        <v>152</v>
      </c>
      <c r="HK2" s="467"/>
      <c r="HL2" s="468"/>
      <c r="HM2" s="466" t="s">
        <v>153</v>
      </c>
      <c r="HN2" s="467"/>
      <c r="HO2" s="468"/>
      <c r="HP2" s="466" t="s">
        <v>154</v>
      </c>
      <c r="HQ2" s="467"/>
      <c r="HR2" s="468"/>
      <c r="HS2" s="466" t="s">
        <v>155</v>
      </c>
      <c r="HT2" s="467"/>
      <c r="HU2" s="468"/>
      <c r="HV2" s="578" t="s">
        <v>148</v>
      </c>
      <c r="HW2" s="579"/>
      <c r="HX2" s="580"/>
      <c r="HY2" s="578" t="s">
        <v>156</v>
      </c>
      <c r="HZ2" s="579"/>
      <c r="IA2" s="580"/>
      <c r="IB2" s="578" t="s">
        <v>157</v>
      </c>
      <c r="IC2" s="579"/>
      <c r="ID2" s="580"/>
      <c r="IE2" s="578" t="s">
        <v>158</v>
      </c>
      <c r="IF2" s="579"/>
      <c r="IG2" s="580"/>
      <c r="IH2" s="578" t="s">
        <v>159</v>
      </c>
      <c r="II2" s="579"/>
      <c r="IJ2" s="580"/>
      <c r="IK2" s="578" t="s">
        <v>160</v>
      </c>
      <c r="IL2" s="579"/>
      <c r="IM2" s="580"/>
      <c r="IN2" s="280" t="s">
        <v>161</v>
      </c>
      <c r="IO2" s="281"/>
      <c r="IP2" s="282"/>
      <c r="IQ2" s="280" t="s">
        <v>162</v>
      </c>
      <c r="IR2" s="281"/>
      <c r="IS2" s="282"/>
      <c r="IT2" s="280" t="s">
        <v>163</v>
      </c>
      <c r="IU2" s="281"/>
      <c r="IV2" s="282"/>
      <c r="IW2" s="280" t="s">
        <v>164</v>
      </c>
      <c r="IX2" s="281"/>
      <c r="IY2" s="282"/>
      <c r="IZ2" s="280" t="s">
        <v>165</v>
      </c>
      <c r="JA2" s="281"/>
      <c r="JB2" s="282"/>
      <c r="JC2" s="280" t="s">
        <v>166</v>
      </c>
      <c r="JD2" s="281"/>
      <c r="JE2" s="282"/>
      <c r="JF2" s="280" t="s">
        <v>167</v>
      </c>
      <c r="JG2" s="281"/>
      <c r="JH2" s="282"/>
      <c r="JI2" s="280" t="s">
        <v>168</v>
      </c>
      <c r="JJ2" s="281"/>
      <c r="JK2" s="282"/>
      <c r="JL2" s="277" t="s">
        <v>169</v>
      </c>
      <c r="JM2" s="278"/>
      <c r="JN2" s="279"/>
      <c r="JO2" s="277" t="s">
        <v>170</v>
      </c>
      <c r="JP2" s="278"/>
      <c r="JQ2" s="279"/>
      <c r="JR2" s="277" t="s">
        <v>171</v>
      </c>
      <c r="JS2" s="278"/>
      <c r="JT2" s="279"/>
      <c r="JU2" s="277" t="s">
        <v>172</v>
      </c>
      <c r="JV2" s="278"/>
      <c r="JW2" s="279"/>
      <c r="JX2" s="277" t="s">
        <v>173</v>
      </c>
      <c r="JY2" s="278"/>
      <c r="JZ2" s="279"/>
      <c r="KA2" s="277" t="s">
        <v>174</v>
      </c>
      <c r="KB2" s="278"/>
      <c r="KC2" s="279"/>
      <c r="KD2" s="581" t="s">
        <v>175</v>
      </c>
      <c r="KE2" s="582"/>
      <c r="KF2" s="583"/>
      <c r="KG2" s="581" t="s">
        <v>176</v>
      </c>
      <c r="KH2" s="582"/>
      <c r="KI2" s="583"/>
      <c r="KJ2" s="584" t="s">
        <v>177</v>
      </c>
      <c r="KK2" s="585"/>
      <c r="KL2" s="586"/>
      <c r="KM2" s="584" t="s">
        <v>178</v>
      </c>
      <c r="KN2" s="585"/>
      <c r="KO2" s="586"/>
      <c r="KP2" s="584" t="s">
        <v>179</v>
      </c>
      <c r="KQ2" s="585"/>
      <c r="KR2" s="586"/>
      <c r="KS2" s="584" t="s">
        <v>180</v>
      </c>
      <c r="KT2" s="585"/>
      <c r="KU2" s="586"/>
      <c r="KV2" s="584" t="s">
        <v>181</v>
      </c>
      <c r="KW2" s="585"/>
      <c r="KX2" s="586"/>
      <c r="KY2" s="584" t="s">
        <v>178</v>
      </c>
      <c r="KZ2" s="585"/>
      <c r="LA2" s="586"/>
      <c r="LB2" s="584" t="s">
        <v>182</v>
      </c>
      <c r="LC2" s="585"/>
      <c r="LD2" s="586"/>
      <c r="LE2" s="493" t="s">
        <v>183</v>
      </c>
      <c r="LF2" s="494"/>
      <c r="LG2" s="495"/>
      <c r="LH2" s="493" t="s">
        <v>184</v>
      </c>
      <c r="LI2" s="494"/>
      <c r="LJ2" s="495"/>
      <c r="LK2" s="493" t="s">
        <v>185</v>
      </c>
      <c r="LL2" s="494"/>
      <c r="LM2" s="495"/>
      <c r="LN2" s="493" t="s">
        <v>186</v>
      </c>
      <c r="LO2" s="494"/>
      <c r="LP2" s="495"/>
      <c r="LQ2" s="493" t="s">
        <v>187</v>
      </c>
      <c r="LR2" s="494"/>
      <c r="LS2" s="495"/>
      <c r="LT2" s="493" t="s">
        <v>188</v>
      </c>
      <c r="LU2" s="494"/>
      <c r="LV2" s="495"/>
      <c r="LW2" s="496" t="s">
        <v>189</v>
      </c>
      <c r="LX2" s="497"/>
      <c r="LY2" s="498"/>
      <c r="LZ2" s="587" t="s">
        <v>190</v>
      </c>
      <c r="MA2" s="588"/>
      <c r="MB2" s="589"/>
      <c r="MC2" s="496" t="s">
        <v>191</v>
      </c>
      <c r="MD2" s="497"/>
      <c r="ME2" s="498"/>
      <c r="MF2" s="496" t="s">
        <v>192</v>
      </c>
      <c r="MG2" s="497"/>
      <c r="MH2" s="498"/>
      <c r="MI2" s="496" t="s">
        <v>193</v>
      </c>
      <c r="MJ2" s="497"/>
      <c r="MK2" s="498"/>
      <c r="ML2" s="496" t="s">
        <v>194</v>
      </c>
      <c r="MM2" s="497"/>
      <c r="MN2" s="498"/>
      <c r="MO2" s="496" t="s">
        <v>195</v>
      </c>
      <c r="MP2" s="497"/>
      <c r="MQ2" s="498"/>
      <c r="MR2" s="496" t="s">
        <v>196</v>
      </c>
      <c r="MS2" s="497"/>
      <c r="MT2" s="498"/>
      <c r="MU2" s="496" t="s">
        <v>197</v>
      </c>
      <c r="MV2" s="497"/>
      <c r="MW2" s="498"/>
      <c r="MX2" s="340" t="s">
        <v>198</v>
      </c>
      <c r="MY2" s="341"/>
      <c r="MZ2" s="341"/>
      <c r="NA2" s="342"/>
      <c r="NB2" s="590" t="s">
        <v>199</v>
      </c>
      <c r="NC2" s="591"/>
      <c r="ND2" s="591"/>
      <c r="NE2" s="592"/>
      <c r="NF2" s="340" t="s">
        <v>200</v>
      </c>
      <c r="NG2" s="341"/>
      <c r="NH2" s="341"/>
      <c r="NI2" s="342"/>
      <c r="NJ2" s="340" t="s">
        <v>201</v>
      </c>
      <c r="NK2" s="341"/>
      <c r="NL2" s="341"/>
      <c r="NM2" s="341"/>
      <c r="NN2" s="342"/>
      <c r="NO2" s="340" t="s">
        <v>202</v>
      </c>
      <c r="NP2" s="341"/>
      <c r="NQ2" s="341"/>
      <c r="NR2" s="342"/>
      <c r="NS2" s="358" t="s">
        <v>198</v>
      </c>
      <c r="NT2" s="359"/>
      <c r="NU2" s="359"/>
      <c r="NV2" s="360"/>
      <c r="NW2" s="593" t="s">
        <v>199</v>
      </c>
      <c r="NX2" s="594"/>
      <c r="NY2" s="594"/>
      <c r="NZ2" s="595"/>
      <c r="OA2" s="358" t="s">
        <v>200</v>
      </c>
      <c r="OB2" s="359"/>
      <c r="OC2" s="359"/>
      <c r="OD2" s="360"/>
      <c r="OE2" s="358" t="s">
        <v>201</v>
      </c>
      <c r="OF2" s="359"/>
      <c r="OG2" s="359"/>
      <c r="OH2" s="359"/>
      <c r="OI2" s="360"/>
      <c r="OJ2" s="358" t="s">
        <v>202</v>
      </c>
      <c r="OK2" s="359"/>
      <c r="OL2" s="359"/>
      <c r="OM2" s="360"/>
      <c r="ON2" s="557" t="s">
        <v>199</v>
      </c>
      <c r="OO2" s="558"/>
      <c r="OP2" s="558"/>
      <c r="OQ2" s="559"/>
      <c r="OR2" s="557" t="s">
        <v>203</v>
      </c>
      <c r="OS2" s="558"/>
      <c r="OT2" s="559"/>
      <c r="OU2" s="557" t="s">
        <v>204</v>
      </c>
      <c r="OV2" s="558"/>
      <c r="OW2" s="559"/>
      <c r="OX2" s="557" t="s">
        <v>205</v>
      </c>
      <c r="OY2" s="558"/>
      <c r="OZ2" s="559"/>
      <c r="PA2" s="557" t="s">
        <v>206</v>
      </c>
      <c r="PB2" s="558"/>
      <c r="PC2" s="559"/>
      <c r="PD2" s="557" t="s">
        <v>207</v>
      </c>
      <c r="PE2" s="558"/>
      <c r="PF2" s="558"/>
      <c r="PG2" s="559"/>
      <c r="PH2" s="557" t="s">
        <v>208</v>
      </c>
      <c r="PI2" s="558"/>
      <c r="PJ2" s="559"/>
      <c r="PK2" s="545" t="s">
        <v>209</v>
      </c>
      <c r="PL2" s="546"/>
      <c r="PM2" s="547"/>
      <c r="PN2" s="545" t="s">
        <v>210</v>
      </c>
      <c r="PO2" s="546"/>
      <c r="PP2" s="547"/>
      <c r="PQ2" s="545" t="s">
        <v>211</v>
      </c>
      <c r="PR2" s="546"/>
      <c r="PS2" s="547"/>
      <c r="PT2" s="545" t="s">
        <v>212</v>
      </c>
      <c r="PU2" s="546"/>
      <c r="PV2" s="547"/>
      <c r="PW2" s="545" t="s">
        <v>213</v>
      </c>
      <c r="PX2" s="546"/>
      <c r="PY2" s="547"/>
      <c r="PZ2" s="545" t="s">
        <v>214</v>
      </c>
      <c r="QA2" s="546"/>
      <c r="QB2" s="547"/>
      <c r="QC2" s="545" t="s">
        <v>215</v>
      </c>
      <c r="QD2" s="546"/>
      <c r="QE2" s="547"/>
      <c r="QF2" s="548" t="s">
        <v>216</v>
      </c>
      <c r="QG2" s="549"/>
      <c r="QH2" s="550"/>
      <c r="QI2" s="548" t="s">
        <v>217</v>
      </c>
      <c r="QJ2" s="549"/>
      <c r="QK2" s="550"/>
      <c r="QL2" s="548" t="s">
        <v>218</v>
      </c>
      <c r="QM2" s="549"/>
      <c r="QN2" s="550"/>
      <c r="QO2" s="548" t="s">
        <v>219</v>
      </c>
      <c r="QP2" s="549"/>
      <c r="QQ2" s="550"/>
      <c r="QR2" s="548" t="s">
        <v>220</v>
      </c>
      <c r="QS2" s="549"/>
      <c r="QT2" s="550"/>
      <c r="QU2" s="548" t="s">
        <v>221</v>
      </c>
      <c r="QV2" s="549"/>
      <c r="QW2" s="550"/>
      <c r="QX2" s="548" t="s">
        <v>222</v>
      </c>
      <c r="QY2" s="549"/>
      <c r="QZ2" s="550"/>
      <c r="RA2" s="548" t="s">
        <v>223</v>
      </c>
      <c r="RB2" s="549"/>
      <c r="RC2" s="550"/>
      <c r="RD2" s="551" t="s">
        <v>224</v>
      </c>
      <c r="RE2" s="552"/>
      <c r="RF2" s="553"/>
      <c r="RG2" s="551" t="s">
        <v>225</v>
      </c>
      <c r="RH2" s="552"/>
      <c r="RI2" s="553"/>
      <c r="RJ2" s="551" t="s">
        <v>226</v>
      </c>
      <c r="RK2" s="552"/>
      <c r="RL2" s="553"/>
      <c r="RM2" s="596" t="s">
        <v>227</v>
      </c>
      <c r="RN2" s="597"/>
      <c r="RO2" s="598"/>
      <c r="RP2" s="596" t="s">
        <v>228</v>
      </c>
      <c r="RQ2" s="597"/>
      <c r="RR2" s="597"/>
      <c r="RS2" s="598"/>
      <c r="RT2" s="596" t="s">
        <v>229</v>
      </c>
      <c r="RU2" s="597"/>
      <c r="RV2" s="598"/>
      <c r="RW2" s="569" t="s">
        <v>230</v>
      </c>
      <c r="RX2" s="570"/>
      <c r="RY2" s="571"/>
      <c r="RZ2" s="569" t="s">
        <v>231</v>
      </c>
      <c r="SA2" s="570"/>
      <c r="SB2" s="571"/>
      <c r="SC2" s="569" t="s">
        <v>232</v>
      </c>
      <c r="SD2" s="570"/>
      <c r="SE2" s="571"/>
      <c r="SF2" s="569" t="s">
        <v>233</v>
      </c>
      <c r="SG2" s="570"/>
      <c r="SH2" s="571"/>
      <c r="SI2" s="569" t="s">
        <v>234</v>
      </c>
      <c r="SJ2" s="570"/>
      <c r="SK2" s="571"/>
      <c r="SL2" s="569" t="s">
        <v>235</v>
      </c>
      <c r="SM2" s="570"/>
      <c r="SN2" s="571"/>
      <c r="SO2" s="569" t="s">
        <v>236</v>
      </c>
      <c r="SP2" s="570"/>
      <c r="SQ2" s="571"/>
      <c r="SR2" s="599" t="s">
        <v>237</v>
      </c>
      <c r="SS2" s="600"/>
      <c r="ST2" s="601"/>
      <c r="SU2" s="602" t="s">
        <v>212</v>
      </c>
      <c r="SV2" s="603"/>
      <c r="SW2" s="604"/>
      <c r="SX2" s="602" t="s">
        <v>194</v>
      </c>
      <c r="SY2" s="603"/>
      <c r="SZ2" s="604"/>
      <c r="TA2" s="560" t="s">
        <v>238</v>
      </c>
      <c r="TB2" s="561"/>
      <c r="TC2" s="562"/>
      <c r="TD2" s="560" t="s">
        <v>239</v>
      </c>
      <c r="TE2" s="561"/>
      <c r="TF2" s="562"/>
      <c r="TG2" s="560" t="s">
        <v>240</v>
      </c>
      <c r="TH2" s="561"/>
      <c r="TI2" s="562"/>
      <c r="TJ2" s="560" t="s">
        <v>241</v>
      </c>
      <c r="TK2" s="561"/>
      <c r="TL2" s="562"/>
      <c r="TM2" s="560" t="s">
        <v>242</v>
      </c>
      <c r="TN2" s="561"/>
      <c r="TO2" s="562"/>
      <c r="TP2" s="560" t="s">
        <v>134</v>
      </c>
      <c r="TQ2" s="561"/>
      <c r="TR2" s="562"/>
      <c r="TS2" s="563" t="s">
        <v>243</v>
      </c>
      <c r="TT2" s="564"/>
      <c r="TU2" s="565"/>
      <c r="TV2" s="563" t="s">
        <v>244</v>
      </c>
      <c r="TW2" s="564"/>
      <c r="TX2" s="565"/>
      <c r="TY2" s="563" t="s">
        <v>245</v>
      </c>
      <c r="TZ2" s="564"/>
      <c r="UA2" s="565"/>
      <c r="UB2" s="563" t="s">
        <v>246</v>
      </c>
      <c r="UC2" s="564"/>
      <c r="UD2" s="565"/>
      <c r="UE2" s="563" t="s">
        <v>247</v>
      </c>
      <c r="UF2" s="564"/>
      <c r="UG2" s="565"/>
      <c r="UH2" s="563" t="s">
        <v>248</v>
      </c>
      <c r="UI2" s="564"/>
      <c r="UJ2" s="565"/>
      <c r="UK2" s="563" t="s">
        <v>249</v>
      </c>
      <c r="UL2" s="564"/>
      <c r="UM2" s="565"/>
      <c r="UN2" s="566" t="s">
        <v>224</v>
      </c>
      <c r="UO2" s="567"/>
      <c r="UP2" s="567"/>
      <c r="UQ2" s="568"/>
      <c r="UR2" s="566" t="s">
        <v>225</v>
      </c>
      <c r="US2" s="567"/>
      <c r="UT2" s="568"/>
      <c r="UU2" s="566" t="s">
        <v>226</v>
      </c>
      <c r="UV2" s="567"/>
      <c r="UW2" s="568"/>
      <c r="UX2" s="566" t="s">
        <v>227</v>
      </c>
      <c r="UY2" s="567"/>
      <c r="UZ2" s="568"/>
      <c r="VA2" s="566" t="s">
        <v>250</v>
      </c>
      <c r="VB2" s="567"/>
      <c r="VC2" s="568"/>
      <c r="VD2" s="566" t="s">
        <v>251</v>
      </c>
      <c r="VE2" s="567"/>
      <c r="VF2" s="568"/>
      <c r="VG2" s="566" t="s">
        <v>252</v>
      </c>
      <c r="VH2" s="567"/>
      <c r="VI2" s="568"/>
      <c r="VJ2" s="572" t="s">
        <v>253</v>
      </c>
      <c r="VK2" s="573"/>
      <c r="VL2" s="574"/>
      <c r="VM2" s="572" t="s">
        <v>254</v>
      </c>
      <c r="VN2" s="573"/>
      <c r="VO2" s="574"/>
      <c r="VP2" s="572" t="s">
        <v>255</v>
      </c>
      <c r="VQ2" s="573"/>
      <c r="VR2" s="574"/>
      <c r="VS2" s="572" t="s">
        <v>256</v>
      </c>
      <c r="VT2" s="573"/>
      <c r="VU2" s="574"/>
      <c r="VV2" s="572" t="s">
        <v>257</v>
      </c>
      <c r="VW2" s="573"/>
      <c r="VX2" s="574"/>
      <c r="VY2" s="572" t="s">
        <v>258</v>
      </c>
      <c r="VZ2" s="573"/>
      <c r="WA2" s="574"/>
      <c r="WB2" s="572" t="s">
        <v>259</v>
      </c>
      <c r="WC2" s="573"/>
      <c r="WD2" s="574"/>
      <c r="WE2" s="572" t="s">
        <v>260</v>
      </c>
      <c r="WF2" s="573"/>
      <c r="WG2" s="574"/>
      <c r="WH2" s="572" t="s">
        <v>236</v>
      </c>
      <c r="WI2" s="573"/>
      <c r="WJ2" s="574"/>
      <c r="WK2" s="283" t="s">
        <v>261</v>
      </c>
      <c r="WL2" s="284"/>
      <c r="WM2" s="285"/>
      <c r="WN2" s="283" t="s">
        <v>262</v>
      </c>
      <c r="WO2" s="284"/>
      <c r="WP2" s="285"/>
      <c r="WQ2" s="283" t="s">
        <v>263</v>
      </c>
      <c r="WR2" s="284"/>
      <c r="WS2" s="285"/>
      <c r="WT2" s="283" t="s">
        <v>134</v>
      </c>
      <c r="WU2" s="284"/>
      <c r="WV2" s="285"/>
      <c r="WW2" s="283" t="s">
        <v>264</v>
      </c>
      <c r="WX2" s="284"/>
      <c r="WY2" s="285"/>
      <c r="WZ2" s="283" t="s">
        <v>265</v>
      </c>
      <c r="XA2" s="284"/>
      <c r="XB2" s="285"/>
      <c r="XC2" s="283" t="s">
        <v>266</v>
      </c>
      <c r="XD2" s="284"/>
      <c r="XE2" s="285"/>
      <c r="XF2" s="283" t="s">
        <v>267</v>
      </c>
      <c r="XG2" s="284"/>
      <c r="XH2" s="285"/>
      <c r="XI2" s="283" t="s">
        <v>268</v>
      </c>
      <c r="XJ2" s="284"/>
      <c r="XK2" s="285"/>
      <c r="XL2" s="608" t="s">
        <v>179</v>
      </c>
      <c r="XM2" s="609"/>
      <c r="XN2" s="610"/>
      <c r="XO2" s="608" t="s">
        <v>269</v>
      </c>
      <c r="XP2" s="609"/>
      <c r="XQ2" s="610"/>
      <c r="XR2" s="608" t="s">
        <v>177</v>
      </c>
      <c r="XS2" s="609"/>
      <c r="XT2" s="610"/>
      <c r="XU2" s="608" t="s">
        <v>182</v>
      </c>
      <c r="XV2" s="609"/>
      <c r="XW2" s="610"/>
      <c r="XX2" s="608" t="s">
        <v>270</v>
      </c>
      <c r="XY2" s="609"/>
      <c r="XZ2" s="610"/>
      <c r="YA2" s="608" t="s">
        <v>271</v>
      </c>
      <c r="YB2" s="609"/>
      <c r="YC2" s="610"/>
      <c r="YD2" s="608" t="s">
        <v>272</v>
      </c>
      <c r="YE2" s="609"/>
      <c r="YF2" s="610"/>
      <c r="YG2" s="605" t="s">
        <v>273</v>
      </c>
      <c r="YH2" s="606"/>
      <c r="YI2" s="607"/>
      <c r="YJ2" s="376" t="s">
        <v>134</v>
      </c>
      <c r="YK2" s="377"/>
      <c r="YL2" s="378"/>
      <c r="YM2" s="376" t="s">
        <v>274</v>
      </c>
      <c r="YN2" s="377"/>
      <c r="YO2" s="378"/>
      <c r="YP2" s="376" t="s">
        <v>275</v>
      </c>
      <c r="YQ2" s="377"/>
      <c r="YR2" s="378"/>
      <c r="YS2" s="376" t="s">
        <v>211</v>
      </c>
      <c r="YT2" s="377"/>
      <c r="YU2" s="378"/>
      <c r="YV2" s="376" t="s">
        <v>276</v>
      </c>
      <c r="YW2" s="377"/>
      <c r="YX2" s="378"/>
      <c r="YY2" s="376" t="s">
        <v>277</v>
      </c>
      <c r="YZ2" s="377"/>
      <c r="ZA2" s="378"/>
      <c r="ZB2" s="376" t="s">
        <v>278</v>
      </c>
      <c r="ZC2" s="377"/>
      <c r="ZD2" s="378"/>
      <c r="ZE2" s="376" t="s">
        <v>279</v>
      </c>
      <c r="ZF2" s="377"/>
      <c r="ZG2" s="378"/>
      <c r="ZH2" s="376" t="s">
        <v>280</v>
      </c>
      <c r="ZI2" s="377"/>
      <c r="ZJ2" s="378"/>
      <c r="ZK2" s="632" t="s">
        <v>223</v>
      </c>
      <c r="ZL2" s="633"/>
      <c r="ZM2" s="634"/>
      <c r="ZN2" s="632" t="s">
        <v>182</v>
      </c>
      <c r="ZO2" s="633"/>
      <c r="ZP2" s="634"/>
      <c r="ZQ2" s="361" t="s">
        <v>281</v>
      </c>
      <c r="ZR2" s="362"/>
      <c r="ZS2" s="362"/>
      <c r="ZT2" s="363"/>
      <c r="ZU2" s="361" t="s">
        <v>223</v>
      </c>
      <c r="ZV2" s="362"/>
      <c r="ZW2" s="363"/>
      <c r="ZX2" s="304" t="s">
        <v>282</v>
      </c>
      <c r="ZY2" s="305"/>
      <c r="ZZ2" s="306"/>
      <c r="AAA2" s="367"/>
      <c r="AAB2" s="368"/>
      <c r="AAC2" s="369"/>
      <c r="AAD2" s="373"/>
      <c r="AAE2" s="374"/>
      <c r="AAF2" s="374"/>
      <c r="AAG2" s="375"/>
      <c r="AAH2" s="422"/>
      <c r="AAI2" s="423"/>
      <c r="AAJ2" s="424"/>
      <c r="AAK2" s="398"/>
      <c r="AAL2" s="399"/>
      <c r="AAM2" s="400"/>
      <c r="AAN2" s="428"/>
      <c r="AAO2" s="429"/>
      <c r="AAP2" s="430"/>
      <c r="AAQ2" s="434"/>
      <c r="AAR2" s="435"/>
      <c r="AAS2" s="436"/>
      <c r="AAT2" s="440"/>
      <c r="AAU2" s="441"/>
      <c r="AAV2" s="441"/>
      <c r="AAW2" s="441"/>
      <c r="AAX2" s="442"/>
      <c r="AAY2" s="446"/>
      <c r="AAZ2" s="447"/>
      <c r="ABA2" s="448"/>
      <c r="ABB2" s="386"/>
      <c r="ABC2" s="387"/>
      <c r="ABD2" s="388"/>
      <c r="ABE2" s="392"/>
      <c r="ABF2" s="393"/>
      <c r="ABG2" s="394"/>
      <c r="ABH2" s="398"/>
      <c r="ABI2" s="399"/>
      <c r="ABJ2" s="400"/>
      <c r="ABK2" s="404"/>
      <c r="ABL2" s="405"/>
      <c r="ABM2" s="406"/>
      <c r="ABN2" s="410"/>
      <c r="ABO2" s="411"/>
      <c r="ABP2" s="412"/>
      <c r="ABQ2" s="416"/>
      <c r="ABR2" s="417"/>
      <c r="ABS2" s="418"/>
      <c r="ABT2" s="518"/>
      <c r="ABU2" s="519"/>
      <c r="ABV2" s="520"/>
      <c r="ABW2" s="524"/>
      <c r="ABX2" s="525"/>
      <c r="ABY2" s="525"/>
      <c r="ABZ2" s="526"/>
      <c r="ACA2" s="530"/>
      <c r="ACB2" s="531"/>
      <c r="ACC2" s="532"/>
      <c r="ACD2" s="536"/>
      <c r="ACE2" s="537"/>
      <c r="ACF2" s="537"/>
      <c r="ACG2" s="538"/>
      <c r="ACH2" s="542"/>
      <c r="ACI2" s="543"/>
      <c r="ACJ2" s="544"/>
      <c r="ACK2" s="260"/>
      <c r="ACL2" s="260"/>
      <c r="ACM2" s="260"/>
      <c r="ACN2" s="510"/>
      <c r="ACO2" s="513"/>
      <c r="ACP2" s="513"/>
      <c r="ACQ2" s="488"/>
      <c r="ACR2" s="488"/>
      <c r="ACS2" s="488"/>
      <c r="ACT2" s="491"/>
      <c r="ACU2" s="491"/>
      <c r="ACV2" s="491"/>
      <c r="ACW2" s="507"/>
      <c r="ACX2" s="508"/>
      <c r="ACY2" s="479"/>
      <c r="ACZ2" s="479"/>
      <c r="ADA2" s="482"/>
      <c r="ADB2" s="485"/>
      <c r="ADC2" s="485"/>
      <c r="ADD2" s="470"/>
      <c r="ADE2" s="470"/>
      <c r="ADF2" s="470"/>
      <c r="ADG2" s="473"/>
      <c r="ADH2" s="476"/>
      <c r="ADI2" s="476"/>
      <c r="ADJ2" s="476"/>
      <c r="ADK2" s="476"/>
      <c r="ADL2" s="500"/>
      <c r="ADM2" s="503"/>
      <c r="ADN2" s="460"/>
      <c r="ADO2" s="4"/>
      <c r="ADP2" s="5"/>
      <c r="ADQ2" s="6" t="s">
        <v>283</v>
      </c>
      <c r="ADR2" s="6" t="s">
        <v>284</v>
      </c>
      <c r="ADS2" s="6" t="s">
        <v>285</v>
      </c>
      <c r="ADT2" s="2"/>
    </row>
    <row r="3" spans="1:800" x14ac:dyDescent="0.25">
      <c r="A3" s="251"/>
      <c r="B3" s="254"/>
      <c r="C3" s="251"/>
      <c r="D3" s="257"/>
      <c r="E3" s="257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60"/>
      <c r="W3" s="251"/>
      <c r="X3" s="251"/>
      <c r="Y3" s="251"/>
      <c r="Z3" s="1" t="s">
        <v>286</v>
      </c>
      <c r="AA3" s="620">
        <v>0.15</v>
      </c>
      <c r="AB3" s="621"/>
      <c r="AC3" s="622"/>
      <c r="AD3" s="620">
        <v>0.15</v>
      </c>
      <c r="AE3" s="621"/>
      <c r="AF3" s="622"/>
      <c r="AG3" s="623">
        <v>0.15</v>
      </c>
      <c r="AH3" s="624"/>
      <c r="AI3" s="625"/>
      <c r="AJ3" s="623">
        <v>0.15</v>
      </c>
      <c r="AK3" s="624"/>
      <c r="AL3" s="625"/>
      <c r="AM3" s="626">
        <v>0.1</v>
      </c>
      <c r="AN3" s="627"/>
      <c r="AO3" s="628"/>
      <c r="AP3" s="626">
        <v>0.1</v>
      </c>
      <c r="AQ3" s="627"/>
      <c r="AR3" s="628"/>
      <c r="AS3" s="629">
        <v>0.15</v>
      </c>
      <c r="AT3" s="630"/>
      <c r="AU3" s="631"/>
      <c r="AV3" s="629">
        <v>0.15</v>
      </c>
      <c r="AW3" s="630"/>
      <c r="AX3" s="631"/>
      <c r="AY3" s="289">
        <v>0.15</v>
      </c>
      <c r="AZ3" s="290"/>
      <c r="BA3" s="291"/>
      <c r="BB3" s="289">
        <v>0.15</v>
      </c>
      <c r="BC3" s="290"/>
      <c r="BD3" s="291"/>
      <c r="BE3" s="611">
        <v>0.1</v>
      </c>
      <c r="BF3" s="612"/>
      <c r="BG3" s="613"/>
      <c r="BH3" s="611">
        <v>0.15</v>
      </c>
      <c r="BI3" s="612"/>
      <c r="BJ3" s="613"/>
      <c r="BK3" s="614">
        <v>0.1</v>
      </c>
      <c r="BL3" s="615"/>
      <c r="BM3" s="616"/>
      <c r="BN3" s="614">
        <v>0.1</v>
      </c>
      <c r="BO3" s="615"/>
      <c r="BP3" s="616"/>
      <c r="BQ3" s="617">
        <v>0.1</v>
      </c>
      <c r="BR3" s="618"/>
      <c r="BS3" s="618"/>
      <c r="BT3" s="619"/>
      <c r="BU3" s="617">
        <v>0.15</v>
      </c>
      <c r="BV3" s="618"/>
      <c r="BW3" s="618"/>
      <c r="BX3" s="619"/>
      <c r="BY3" s="617">
        <v>0.1</v>
      </c>
      <c r="BZ3" s="618"/>
      <c r="CA3" s="618"/>
      <c r="CB3" s="618"/>
      <c r="CC3" s="619"/>
      <c r="CD3" s="617">
        <v>0.15</v>
      </c>
      <c r="CE3" s="618"/>
      <c r="CF3" s="618"/>
      <c r="CG3" s="619"/>
      <c r="CH3" s="644">
        <v>0.2</v>
      </c>
      <c r="CI3" s="645"/>
      <c r="CJ3" s="646"/>
      <c r="CK3" s="644">
        <v>0.2</v>
      </c>
      <c r="CL3" s="645"/>
      <c r="CM3" s="646"/>
      <c r="CN3" s="635">
        <v>0.2</v>
      </c>
      <c r="CO3" s="636"/>
      <c r="CP3" s="637"/>
      <c r="CQ3" s="635">
        <v>0.2</v>
      </c>
      <c r="CR3" s="636"/>
      <c r="CS3" s="637"/>
      <c r="CT3" s="638">
        <v>0.1</v>
      </c>
      <c r="CU3" s="639"/>
      <c r="CV3" s="640"/>
      <c r="CW3" s="638">
        <v>0.1</v>
      </c>
      <c r="CX3" s="639"/>
      <c r="CY3" s="640"/>
      <c r="CZ3" s="641">
        <v>0.11</v>
      </c>
      <c r="DA3" s="642"/>
      <c r="DB3" s="643"/>
      <c r="DC3" s="641">
        <v>0.08</v>
      </c>
      <c r="DD3" s="642"/>
      <c r="DE3" s="643"/>
      <c r="DF3" s="641">
        <v>0.11</v>
      </c>
      <c r="DG3" s="642"/>
      <c r="DH3" s="643"/>
      <c r="DI3" s="656">
        <v>0.1</v>
      </c>
      <c r="DJ3" s="657"/>
      <c r="DK3" s="658"/>
      <c r="DL3" s="659">
        <v>0.1</v>
      </c>
      <c r="DM3" s="660"/>
      <c r="DN3" s="661"/>
      <c r="DO3" s="659">
        <v>0.1</v>
      </c>
      <c r="DP3" s="660"/>
      <c r="DQ3" s="661"/>
      <c r="DR3" s="659">
        <v>0.1</v>
      </c>
      <c r="DS3" s="660"/>
      <c r="DT3" s="661"/>
      <c r="DU3" s="647">
        <v>0.1</v>
      </c>
      <c r="DV3" s="648"/>
      <c r="DW3" s="649"/>
      <c r="DX3" s="647">
        <v>0.1</v>
      </c>
      <c r="DY3" s="648"/>
      <c r="DZ3" s="649"/>
      <c r="EA3" s="647">
        <v>0.1</v>
      </c>
      <c r="EB3" s="648"/>
      <c r="EC3" s="649"/>
      <c r="ED3" s="650">
        <v>0.1</v>
      </c>
      <c r="EE3" s="651"/>
      <c r="EF3" s="652"/>
      <c r="EG3" s="650">
        <v>0.15</v>
      </c>
      <c r="EH3" s="651"/>
      <c r="EI3" s="652"/>
      <c r="EJ3" s="653">
        <v>0.1</v>
      </c>
      <c r="EK3" s="654"/>
      <c r="EL3" s="655"/>
      <c r="EM3" s="653">
        <v>0.1</v>
      </c>
      <c r="EN3" s="654"/>
      <c r="EO3" s="655"/>
      <c r="EP3" s="653">
        <v>0.1</v>
      </c>
      <c r="EQ3" s="654"/>
      <c r="ER3" s="655"/>
      <c r="ES3" s="665">
        <v>0.1</v>
      </c>
      <c r="ET3" s="666"/>
      <c r="EU3" s="667"/>
      <c r="EV3" s="665">
        <v>0.1</v>
      </c>
      <c r="EW3" s="666"/>
      <c r="EX3" s="667"/>
      <c r="EY3" s="668">
        <v>0.1</v>
      </c>
      <c r="EZ3" s="669"/>
      <c r="FA3" s="670"/>
      <c r="FB3" s="668">
        <v>0.1</v>
      </c>
      <c r="FC3" s="669"/>
      <c r="FD3" s="670"/>
      <c r="FE3" s="671">
        <v>0.1</v>
      </c>
      <c r="FF3" s="672"/>
      <c r="FG3" s="673"/>
      <c r="FH3" s="629">
        <v>0.1</v>
      </c>
      <c r="FI3" s="630"/>
      <c r="FJ3" s="631"/>
      <c r="FK3" s="629">
        <v>0.1</v>
      </c>
      <c r="FL3" s="630"/>
      <c r="FM3" s="631"/>
      <c r="FN3" s="629">
        <v>0.1</v>
      </c>
      <c r="FO3" s="630"/>
      <c r="FP3" s="631"/>
      <c r="FQ3" s="662">
        <v>0.1</v>
      </c>
      <c r="FR3" s="663"/>
      <c r="FS3" s="664"/>
      <c r="FT3" s="662">
        <v>0.1</v>
      </c>
      <c r="FU3" s="663"/>
      <c r="FV3" s="664"/>
      <c r="FW3" s="662">
        <v>0.1</v>
      </c>
      <c r="FX3" s="663"/>
      <c r="FY3" s="664"/>
      <c r="FZ3" s="289">
        <v>0.1</v>
      </c>
      <c r="GA3" s="290"/>
      <c r="GB3" s="291"/>
      <c r="GC3" s="289">
        <v>0.1</v>
      </c>
      <c r="GD3" s="290"/>
      <c r="GE3" s="291"/>
      <c r="GF3" s="289">
        <v>0.1</v>
      </c>
      <c r="GG3" s="290"/>
      <c r="GH3" s="291"/>
      <c r="GI3" s="289">
        <v>0.1</v>
      </c>
      <c r="GJ3" s="290"/>
      <c r="GK3" s="291"/>
      <c r="GL3" s="289">
        <v>0.1</v>
      </c>
      <c r="GM3" s="290"/>
      <c r="GN3" s="291"/>
      <c r="GO3" s="289">
        <v>0.1</v>
      </c>
      <c r="GP3" s="290"/>
      <c r="GQ3" s="291"/>
      <c r="GR3" s="289">
        <v>0.05</v>
      </c>
      <c r="GS3" s="290"/>
      <c r="GT3" s="291"/>
      <c r="GU3" s="289">
        <v>0.05</v>
      </c>
      <c r="GV3" s="290"/>
      <c r="GW3" s="291"/>
      <c r="GX3" s="623">
        <v>0.1</v>
      </c>
      <c r="GY3" s="624"/>
      <c r="GZ3" s="625"/>
      <c r="HA3" s="623">
        <v>0.1</v>
      </c>
      <c r="HB3" s="624"/>
      <c r="HC3" s="625"/>
      <c r="HD3" s="623">
        <v>0.05</v>
      </c>
      <c r="HE3" s="624"/>
      <c r="HF3" s="625"/>
      <c r="HG3" s="623">
        <v>0.1</v>
      </c>
      <c r="HH3" s="624"/>
      <c r="HI3" s="625"/>
      <c r="HJ3" s="623">
        <v>0.1</v>
      </c>
      <c r="HK3" s="624"/>
      <c r="HL3" s="625"/>
      <c r="HM3" s="623">
        <v>0.1</v>
      </c>
      <c r="HN3" s="624"/>
      <c r="HO3" s="625"/>
      <c r="HP3" s="623">
        <v>0.05</v>
      </c>
      <c r="HQ3" s="624"/>
      <c r="HR3" s="625"/>
      <c r="HS3" s="623">
        <v>0.1</v>
      </c>
      <c r="HT3" s="624"/>
      <c r="HU3" s="625"/>
      <c r="HV3" s="674">
        <v>0.1</v>
      </c>
      <c r="HW3" s="675"/>
      <c r="HX3" s="676"/>
      <c r="HY3" s="674">
        <v>0.1</v>
      </c>
      <c r="HZ3" s="675"/>
      <c r="IA3" s="676"/>
      <c r="IB3" s="674">
        <v>0.15</v>
      </c>
      <c r="IC3" s="675"/>
      <c r="ID3" s="676"/>
      <c r="IE3" s="674">
        <v>0.15</v>
      </c>
      <c r="IF3" s="675"/>
      <c r="IG3" s="676"/>
      <c r="IH3" s="674">
        <v>0.15</v>
      </c>
      <c r="II3" s="675"/>
      <c r="IJ3" s="676"/>
      <c r="IK3" s="674">
        <v>0.05</v>
      </c>
      <c r="IL3" s="675"/>
      <c r="IM3" s="676"/>
      <c r="IN3" s="677">
        <v>0.1</v>
      </c>
      <c r="IO3" s="678"/>
      <c r="IP3" s="679"/>
      <c r="IQ3" s="677">
        <v>0.1</v>
      </c>
      <c r="IR3" s="678"/>
      <c r="IS3" s="679"/>
      <c r="IT3" s="677">
        <v>0.1</v>
      </c>
      <c r="IU3" s="678"/>
      <c r="IV3" s="679"/>
      <c r="IW3" s="677">
        <v>0.1</v>
      </c>
      <c r="IX3" s="678"/>
      <c r="IY3" s="679"/>
      <c r="IZ3" s="677">
        <v>0.05</v>
      </c>
      <c r="JA3" s="678"/>
      <c r="JB3" s="679"/>
      <c r="JC3" s="677">
        <v>0.05</v>
      </c>
      <c r="JD3" s="678"/>
      <c r="JE3" s="679"/>
      <c r="JF3" s="677">
        <v>0.1</v>
      </c>
      <c r="JG3" s="678"/>
      <c r="JH3" s="679"/>
      <c r="JI3" s="677">
        <v>0.1</v>
      </c>
      <c r="JJ3" s="678"/>
      <c r="JK3" s="679"/>
      <c r="JL3" s="626">
        <v>0.15</v>
      </c>
      <c r="JM3" s="627"/>
      <c r="JN3" s="628"/>
      <c r="JO3" s="626">
        <v>0.2</v>
      </c>
      <c r="JP3" s="627"/>
      <c r="JQ3" s="628"/>
      <c r="JR3" s="626">
        <v>0.1</v>
      </c>
      <c r="JS3" s="627"/>
      <c r="JT3" s="628"/>
      <c r="JU3" s="626">
        <v>0.05</v>
      </c>
      <c r="JV3" s="627"/>
      <c r="JW3" s="628"/>
      <c r="JX3" s="626">
        <v>0.15</v>
      </c>
      <c r="JY3" s="627"/>
      <c r="JZ3" s="628"/>
      <c r="KA3" s="626">
        <v>0.15</v>
      </c>
      <c r="KB3" s="627"/>
      <c r="KC3" s="628"/>
      <c r="KD3" s="680">
        <v>0.2</v>
      </c>
      <c r="KE3" s="681"/>
      <c r="KF3" s="682"/>
      <c r="KG3" s="680">
        <v>0.2</v>
      </c>
      <c r="KH3" s="681"/>
      <c r="KI3" s="682"/>
      <c r="KJ3" s="680">
        <v>0.15</v>
      </c>
      <c r="KK3" s="681"/>
      <c r="KL3" s="682"/>
      <c r="KM3" s="680">
        <v>0.15</v>
      </c>
      <c r="KN3" s="681"/>
      <c r="KO3" s="682"/>
      <c r="KP3" s="680">
        <v>0.2</v>
      </c>
      <c r="KQ3" s="681"/>
      <c r="KR3" s="682"/>
      <c r="KS3" s="680">
        <v>0.2</v>
      </c>
      <c r="KT3" s="681"/>
      <c r="KU3" s="682"/>
      <c r="KV3" s="680">
        <v>0.1</v>
      </c>
      <c r="KW3" s="681"/>
      <c r="KX3" s="682"/>
      <c r="KY3" s="680">
        <v>0.1</v>
      </c>
      <c r="KZ3" s="681"/>
      <c r="LA3" s="682"/>
      <c r="LB3" s="680">
        <v>0.1</v>
      </c>
      <c r="LC3" s="681"/>
      <c r="LD3" s="682"/>
      <c r="LE3" s="611">
        <v>0.15</v>
      </c>
      <c r="LF3" s="612"/>
      <c r="LG3" s="613"/>
      <c r="LH3" s="611">
        <v>0.15</v>
      </c>
      <c r="LI3" s="612"/>
      <c r="LJ3" s="613"/>
      <c r="LK3" s="611">
        <v>0.15</v>
      </c>
      <c r="LL3" s="612"/>
      <c r="LM3" s="613"/>
      <c r="LN3" s="611">
        <v>0.15</v>
      </c>
      <c r="LO3" s="612"/>
      <c r="LP3" s="613"/>
      <c r="LQ3" s="611">
        <v>0.1</v>
      </c>
      <c r="LR3" s="612"/>
      <c r="LS3" s="613"/>
      <c r="LT3" s="611">
        <v>0.05</v>
      </c>
      <c r="LU3" s="612"/>
      <c r="LV3" s="613"/>
      <c r="LW3" s="614">
        <v>0.1</v>
      </c>
      <c r="LX3" s="615"/>
      <c r="LY3" s="616"/>
      <c r="LZ3" s="614">
        <v>0.05</v>
      </c>
      <c r="MA3" s="615"/>
      <c r="MB3" s="616"/>
      <c r="MC3" s="614">
        <v>0.05</v>
      </c>
      <c r="MD3" s="615"/>
      <c r="ME3" s="616"/>
      <c r="MF3" s="614">
        <v>0.1</v>
      </c>
      <c r="MG3" s="615"/>
      <c r="MH3" s="616"/>
      <c r="MI3" s="614">
        <v>0.05</v>
      </c>
      <c r="MJ3" s="615"/>
      <c r="MK3" s="616"/>
      <c r="ML3" s="614">
        <v>0.1</v>
      </c>
      <c r="MM3" s="615"/>
      <c r="MN3" s="616"/>
      <c r="MO3" s="614">
        <v>0.15</v>
      </c>
      <c r="MP3" s="615"/>
      <c r="MQ3" s="616"/>
      <c r="MR3" s="614">
        <v>0.1</v>
      </c>
      <c r="MS3" s="615"/>
      <c r="MT3" s="616"/>
      <c r="MU3" s="614">
        <v>0.1</v>
      </c>
      <c r="MV3" s="615"/>
      <c r="MW3" s="616"/>
      <c r="MX3" s="683">
        <v>0.1</v>
      </c>
      <c r="MY3" s="684"/>
      <c r="MZ3" s="684"/>
      <c r="NA3" s="685"/>
      <c r="NB3" s="683">
        <v>0.1</v>
      </c>
      <c r="NC3" s="684"/>
      <c r="ND3" s="684"/>
      <c r="NE3" s="685"/>
      <c r="NF3" s="683">
        <v>0.08</v>
      </c>
      <c r="NG3" s="684"/>
      <c r="NH3" s="684"/>
      <c r="NI3" s="685"/>
      <c r="NJ3" s="683">
        <v>0.06</v>
      </c>
      <c r="NK3" s="684"/>
      <c r="NL3" s="684"/>
      <c r="NM3" s="684"/>
      <c r="NN3" s="685"/>
      <c r="NO3" s="683">
        <v>0.06</v>
      </c>
      <c r="NP3" s="684"/>
      <c r="NQ3" s="684"/>
      <c r="NR3" s="685"/>
      <c r="NS3" s="686">
        <v>0.08</v>
      </c>
      <c r="NT3" s="687"/>
      <c r="NU3" s="687"/>
      <c r="NV3" s="688"/>
      <c r="NW3" s="686">
        <v>0.08</v>
      </c>
      <c r="NX3" s="687"/>
      <c r="NY3" s="687"/>
      <c r="NZ3" s="688"/>
      <c r="OA3" s="686">
        <v>0.06</v>
      </c>
      <c r="OB3" s="687"/>
      <c r="OC3" s="687"/>
      <c r="OD3" s="688"/>
      <c r="OE3" s="686">
        <v>0.1</v>
      </c>
      <c r="OF3" s="687"/>
      <c r="OG3" s="687"/>
      <c r="OH3" s="687"/>
      <c r="OI3" s="688"/>
      <c r="OJ3" s="686">
        <v>0.08</v>
      </c>
      <c r="OK3" s="687"/>
      <c r="OL3" s="687"/>
      <c r="OM3" s="688"/>
      <c r="ON3" s="644">
        <v>0.15</v>
      </c>
      <c r="OO3" s="645"/>
      <c r="OP3" s="645"/>
      <c r="OQ3" s="646"/>
      <c r="OR3" s="644">
        <v>0.05</v>
      </c>
      <c r="OS3" s="645"/>
      <c r="OT3" s="646"/>
      <c r="OU3" s="644">
        <v>0.1</v>
      </c>
      <c r="OV3" s="645"/>
      <c r="OW3" s="646"/>
      <c r="OX3" s="644">
        <v>0.1</v>
      </c>
      <c r="OY3" s="645"/>
      <c r="OZ3" s="646"/>
      <c r="PA3" s="644">
        <v>0.1</v>
      </c>
      <c r="PB3" s="645"/>
      <c r="PC3" s="646"/>
      <c r="PD3" s="644">
        <v>0.05</v>
      </c>
      <c r="PE3" s="645"/>
      <c r="PF3" s="645"/>
      <c r="PG3" s="646"/>
      <c r="PH3" s="644">
        <v>0.05</v>
      </c>
      <c r="PI3" s="645"/>
      <c r="PJ3" s="646"/>
      <c r="PK3" s="635">
        <v>0.05</v>
      </c>
      <c r="PL3" s="636"/>
      <c r="PM3" s="637"/>
      <c r="PN3" s="635">
        <v>0.08</v>
      </c>
      <c r="PO3" s="636"/>
      <c r="PP3" s="637"/>
      <c r="PQ3" s="635">
        <v>0.1</v>
      </c>
      <c r="PR3" s="636"/>
      <c r="PS3" s="637"/>
      <c r="PT3" s="635">
        <v>0.1</v>
      </c>
      <c r="PU3" s="636"/>
      <c r="PV3" s="637"/>
      <c r="PW3" s="635">
        <v>0.05</v>
      </c>
      <c r="PX3" s="636"/>
      <c r="PY3" s="637"/>
      <c r="PZ3" s="635">
        <v>7.0000000000000007E-2</v>
      </c>
      <c r="QA3" s="636"/>
      <c r="QB3" s="637"/>
      <c r="QC3" s="635">
        <v>0.05</v>
      </c>
      <c r="QD3" s="636"/>
      <c r="QE3" s="637"/>
      <c r="QF3" s="638">
        <v>0.1</v>
      </c>
      <c r="QG3" s="639"/>
      <c r="QH3" s="640"/>
      <c r="QI3" s="638">
        <v>0.1</v>
      </c>
      <c r="QJ3" s="639"/>
      <c r="QK3" s="640"/>
      <c r="QL3" s="638">
        <v>0.1</v>
      </c>
      <c r="QM3" s="639"/>
      <c r="QN3" s="640"/>
      <c r="QO3" s="638">
        <v>0.1</v>
      </c>
      <c r="QP3" s="639"/>
      <c r="QQ3" s="640"/>
      <c r="QR3" s="638">
        <v>0.1</v>
      </c>
      <c r="QS3" s="639"/>
      <c r="QT3" s="640"/>
      <c r="QU3" s="638">
        <v>0.1</v>
      </c>
      <c r="QV3" s="639"/>
      <c r="QW3" s="640"/>
      <c r="QX3" s="638">
        <v>0.1</v>
      </c>
      <c r="QY3" s="639"/>
      <c r="QZ3" s="640"/>
      <c r="RA3" s="638">
        <v>0.1</v>
      </c>
      <c r="RB3" s="639"/>
      <c r="RC3" s="640"/>
      <c r="RD3" s="641">
        <v>0.05</v>
      </c>
      <c r="RE3" s="642"/>
      <c r="RF3" s="643"/>
      <c r="RG3" s="641">
        <v>0.1</v>
      </c>
      <c r="RH3" s="642"/>
      <c r="RI3" s="643"/>
      <c r="RJ3" s="641">
        <v>0.09</v>
      </c>
      <c r="RK3" s="642"/>
      <c r="RL3" s="643"/>
      <c r="RM3" s="689">
        <v>0.1</v>
      </c>
      <c r="RN3" s="690"/>
      <c r="RO3" s="691"/>
      <c r="RP3" s="689">
        <v>0.08</v>
      </c>
      <c r="RQ3" s="690"/>
      <c r="RR3" s="690"/>
      <c r="RS3" s="691"/>
      <c r="RT3" s="689">
        <v>0.08</v>
      </c>
      <c r="RU3" s="690"/>
      <c r="RV3" s="691"/>
      <c r="RW3" s="659">
        <v>0.1</v>
      </c>
      <c r="RX3" s="660"/>
      <c r="RY3" s="661"/>
      <c r="RZ3" s="659">
        <v>0.15</v>
      </c>
      <c r="SA3" s="660"/>
      <c r="SB3" s="661"/>
      <c r="SC3" s="659">
        <v>0.15</v>
      </c>
      <c r="SD3" s="660"/>
      <c r="SE3" s="661"/>
      <c r="SF3" s="659">
        <v>0.05</v>
      </c>
      <c r="SG3" s="660"/>
      <c r="SH3" s="661"/>
      <c r="SI3" s="659">
        <v>0.1</v>
      </c>
      <c r="SJ3" s="660"/>
      <c r="SK3" s="661"/>
      <c r="SL3" s="659">
        <v>0.1</v>
      </c>
      <c r="SM3" s="660"/>
      <c r="SN3" s="661"/>
      <c r="SO3" s="659">
        <v>0.05</v>
      </c>
      <c r="SP3" s="660"/>
      <c r="SQ3" s="661"/>
      <c r="SR3" s="692">
        <v>0.1</v>
      </c>
      <c r="SS3" s="693"/>
      <c r="ST3" s="694"/>
      <c r="SU3" s="692">
        <v>0.1</v>
      </c>
      <c r="SV3" s="693"/>
      <c r="SW3" s="694"/>
      <c r="SX3" s="692">
        <v>0.1</v>
      </c>
      <c r="SY3" s="693"/>
      <c r="SZ3" s="694"/>
      <c r="TA3" s="647">
        <v>0.05</v>
      </c>
      <c r="TB3" s="648"/>
      <c r="TC3" s="649"/>
      <c r="TD3" s="647">
        <v>0.05</v>
      </c>
      <c r="TE3" s="648"/>
      <c r="TF3" s="649"/>
      <c r="TG3" s="647">
        <v>0.1</v>
      </c>
      <c r="TH3" s="648"/>
      <c r="TI3" s="649"/>
      <c r="TJ3" s="647">
        <v>0.1</v>
      </c>
      <c r="TK3" s="648"/>
      <c r="TL3" s="649"/>
      <c r="TM3" s="647">
        <v>0.05</v>
      </c>
      <c r="TN3" s="648"/>
      <c r="TO3" s="649"/>
      <c r="TP3" s="647">
        <v>0.05</v>
      </c>
      <c r="TQ3" s="648"/>
      <c r="TR3" s="649"/>
      <c r="TS3" s="650">
        <v>0.1</v>
      </c>
      <c r="TT3" s="651"/>
      <c r="TU3" s="652"/>
      <c r="TV3" s="650">
        <v>0.2</v>
      </c>
      <c r="TW3" s="651"/>
      <c r="TX3" s="652"/>
      <c r="TY3" s="650">
        <v>0.1</v>
      </c>
      <c r="TZ3" s="651"/>
      <c r="UA3" s="652"/>
      <c r="UB3" s="650">
        <v>0.15</v>
      </c>
      <c r="UC3" s="651"/>
      <c r="UD3" s="652"/>
      <c r="UE3" s="650">
        <v>0.05</v>
      </c>
      <c r="UF3" s="651"/>
      <c r="UG3" s="652"/>
      <c r="UH3" s="650">
        <v>0.1</v>
      </c>
      <c r="UI3" s="651"/>
      <c r="UJ3" s="652"/>
      <c r="UK3" s="650">
        <v>0.05</v>
      </c>
      <c r="UL3" s="651"/>
      <c r="UM3" s="652"/>
      <c r="UN3" s="653">
        <v>0.08</v>
      </c>
      <c r="UO3" s="654"/>
      <c r="UP3" s="654"/>
      <c r="UQ3" s="655"/>
      <c r="UR3" s="653">
        <v>0.08</v>
      </c>
      <c r="US3" s="654"/>
      <c r="UT3" s="655"/>
      <c r="UU3" s="653">
        <v>0.06</v>
      </c>
      <c r="UV3" s="654"/>
      <c r="UW3" s="655"/>
      <c r="UX3" s="653">
        <v>0.08</v>
      </c>
      <c r="UY3" s="654"/>
      <c r="UZ3" s="655"/>
      <c r="VA3" s="653">
        <v>0.05</v>
      </c>
      <c r="VB3" s="654"/>
      <c r="VC3" s="655"/>
      <c r="VD3" s="653">
        <v>0.05</v>
      </c>
      <c r="VE3" s="654"/>
      <c r="VF3" s="655"/>
      <c r="VG3" s="653">
        <v>0.05</v>
      </c>
      <c r="VH3" s="654"/>
      <c r="VI3" s="655"/>
      <c r="VJ3" s="668">
        <v>0.1</v>
      </c>
      <c r="VK3" s="669"/>
      <c r="VL3" s="670"/>
      <c r="VM3" s="668">
        <v>0.1</v>
      </c>
      <c r="VN3" s="669"/>
      <c r="VO3" s="670"/>
      <c r="VP3" s="668">
        <v>0.05</v>
      </c>
      <c r="VQ3" s="669"/>
      <c r="VR3" s="670"/>
      <c r="VS3" s="668">
        <v>0.05</v>
      </c>
      <c r="VT3" s="669"/>
      <c r="VU3" s="670"/>
      <c r="VV3" s="668">
        <v>0.05</v>
      </c>
      <c r="VW3" s="669"/>
      <c r="VX3" s="670"/>
      <c r="VY3" s="668">
        <v>0.1</v>
      </c>
      <c r="VZ3" s="669"/>
      <c r="WA3" s="670"/>
      <c r="WB3" s="668">
        <v>0.1</v>
      </c>
      <c r="WC3" s="669"/>
      <c r="WD3" s="670"/>
      <c r="WE3" s="668">
        <v>0.1</v>
      </c>
      <c r="WF3" s="669"/>
      <c r="WG3" s="670"/>
      <c r="WH3" s="668">
        <v>0.05</v>
      </c>
      <c r="WI3" s="669"/>
      <c r="WJ3" s="670"/>
      <c r="WK3" s="629">
        <v>0.1</v>
      </c>
      <c r="WL3" s="630"/>
      <c r="WM3" s="631"/>
      <c r="WN3" s="629">
        <v>0.1</v>
      </c>
      <c r="WO3" s="630"/>
      <c r="WP3" s="631"/>
      <c r="WQ3" s="629">
        <v>0.05</v>
      </c>
      <c r="WR3" s="630"/>
      <c r="WS3" s="631"/>
      <c r="WT3" s="629">
        <v>0.05</v>
      </c>
      <c r="WU3" s="630"/>
      <c r="WV3" s="631"/>
      <c r="WW3" s="629">
        <v>0.1</v>
      </c>
      <c r="WX3" s="630"/>
      <c r="WY3" s="631"/>
      <c r="WZ3" s="629">
        <v>0.05</v>
      </c>
      <c r="XA3" s="630"/>
      <c r="XB3" s="631"/>
      <c r="XC3" s="629">
        <v>0.1</v>
      </c>
      <c r="XD3" s="630"/>
      <c r="XE3" s="631"/>
      <c r="XF3" s="629">
        <v>0.1</v>
      </c>
      <c r="XG3" s="630"/>
      <c r="XH3" s="631"/>
      <c r="XI3" s="629">
        <v>0.05</v>
      </c>
      <c r="XJ3" s="630"/>
      <c r="XK3" s="631"/>
      <c r="XL3" s="608">
        <v>0.1</v>
      </c>
      <c r="XM3" s="609"/>
      <c r="XN3" s="610"/>
      <c r="XO3" s="608">
        <v>0.1</v>
      </c>
      <c r="XP3" s="609"/>
      <c r="XQ3" s="610"/>
      <c r="XR3" s="608">
        <v>0.05</v>
      </c>
      <c r="XS3" s="609"/>
      <c r="XT3" s="610"/>
      <c r="XU3" s="608">
        <v>0.05</v>
      </c>
      <c r="XV3" s="609"/>
      <c r="XW3" s="610"/>
      <c r="XX3" s="608">
        <v>0.1</v>
      </c>
      <c r="XY3" s="609"/>
      <c r="XZ3" s="610"/>
      <c r="YA3" s="608">
        <v>0.1</v>
      </c>
      <c r="YB3" s="609"/>
      <c r="YC3" s="610"/>
      <c r="YD3" s="608">
        <v>0.1</v>
      </c>
      <c r="YE3" s="609"/>
      <c r="YF3" s="610"/>
      <c r="YG3" s="608">
        <v>0.1</v>
      </c>
      <c r="YH3" s="609"/>
      <c r="YI3" s="610"/>
      <c r="YJ3" s="662">
        <v>0.1</v>
      </c>
      <c r="YK3" s="663"/>
      <c r="YL3" s="664"/>
      <c r="YM3" s="662">
        <v>0.1</v>
      </c>
      <c r="YN3" s="663"/>
      <c r="YO3" s="664"/>
      <c r="YP3" s="662">
        <v>0.1</v>
      </c>
      <c r="YQ3" s="663"/>
      <c r="YR3" s="664"/>
      <c r="YS3" s="662">
        <v>7.0000000000000007E-2</v>
      </c>
      <c r="YT3" s="663"/>
      <c r="YU3" s="664"/>
      <c r="YV3" s="662">
        <v>0.05</v>
      </c>
      <c r="YW3" s="663"/>
      <c r="YX3" s="664"/>
      <c r="YY3" s="662">
        <v>0.09</v>
      </c>
      <c r="YZ3" s="663"/>
      <c r="ZA3" s="664"/>
      <c r="ZB3" s="662">
        <v>0.09</v>
      </c>
      <c r="ZC3" s="663"/>
      <c r="ZD3" s="664"/>
      <c r="ZE3" s="662">
        <v>0.05</v>
      </c>
      <c r="ZF3" s="663"/>
      <c r="ZG3" s="664"/>
      <c r="ZH3" s="662">
        <v>0.05</v>
      </c>
      <c r="ZI3" s="663"/>
      <c r="ZJ3" s="664"/>
      <c r="ZK3" s="695">
        <v>0.05</v>
      </c>
      <c r="ZL3" s="696"/>
      <c r="ZM3" s="697"/>
      <c r="ZN3" s="695">
        <v>0.05</v>
      </c>
      <c r="ZO3" s="696"/>
      <c r="ZP3" s="697"/>
      <c r="ZQ3" s="698">
        <v>0.05</v>
      </c>
      <c r="ZR3" s="699"/>
      <c r="ZS3" s="699"/>
      <c r="ZT3" s="700"/>
      <c r="ZU3" s="698">
        <v>0.05</v>
      </c>
      <c r="ZV3" s="699"/>
      <c r="ZW3" s="700"/>
      <c r="ZX3" s="701">
        <v>0.05</v>
      </c>
      <c r="ZY3" s="702"/>
      <c r="ZZ3" s="703"/>
      <c r="AAA3" s="704" t="s">
        <v>287</v>
      </c>
      <c r="AAB3" s="704" t="s">
        <v>288</v>
      </c>
      <c r="AAC3" s="704" t="s">
        <v>289</v>
      </c>
      <c r="AAD3" s="706" t="s">
        <v>290</v>
      </c>
      <c r="AAE3" s="706" t="s">
        <v>291</v>
      </c>
      <c r="AAF3" s="706" t="s">
        <v>292</v>
      </c>
      <c r="AAG3" s="706" t="s">
        <v>289</v>
      </c>
      <c r="AAH3" s="449" t="s">
        <v>287</v>
      </c>
      <c r="AAI3" s="449" t="s">
        <v>288</v>
      </c>
      <c r="AAJ3" s="449" t="s">
        <v>289</v>
      </c>
      <c r="AAK3" s="451" t="s">
        <v>287</v>
      </c>
      <c r="AAL3" s="451" t="s">
        <v>288</v>
      </c>
      <c r="AAM3" s="451" t="s">
        <v>289</v>
      </c>
      <c r="AAN3" s="708" t="s">
        <v>293</v>
      </c>
      <c r="AAO3" s="708" t="s">
        <v>294</v>
      </c>
      <c r="AAP3" s="708" t="s">
        <v>289</v>
      </c>
      <c r="AAQ3" s="710" t="s">
        <v>295</v>
      </c>
      <c r="AAR3" s="710" t="s">
        <v>296</v>
      </c>
      <c r="AAS3" s="710" t="s">
        <v>105</v>
      </c>
      <c r="AAT3" s="453" t="s">
        <v>297</v>
      </c>
      <c r="AAU3" s="453" t="s">
        <v>298</v>
      </c>
      <c r="AAV3" s="453" t="s">
        <v>299</v>
      </c>
      <c r="AAW3" s="453" t="s">
        <v>300</v>
      </c>
      <c r="AAX3" s="453" t="s">
        <v>301</v>
      </c>
      <c r="AAY3" s="455" t="s">
        <v>287</v>
      </c>
      <c r="AAZ3" s="455" t="s">
        <v>288</v>
      </c>
      <c r="ABA3" s="455" t="s">
        <v>289</v>
      </c>
      <c r="ABB3" s="714" t="s">
        <v>287</v>
      </c>
      <c r="ABC3" s="714" t="s">
        <v>288</v>
      </c>
      <c r="ABD3" s="714" t="s">
        <v>289</v>
      </c>
      <c r="ABE3" s="457" t="s">
        <v>287</v>
      </c>
      <c r="ABF3" s="457" t="s">
        <v>288</v>
      </c>
      <c r="ABG3" s="457" t="s">
        <v>105</v>
      </c>
      <c r="ABH3" s="451" t="s">
        <v>287</v>
      </c>
      <c r="ABI3" s="451" t="s">
        <v>288</v>
      </c>
      <c r="ABJ3" s="451" t="s">
        <v>105</v>
      </c>
      <c r="ABK3" s="712" t="s">
        <v>287</v>
      </c>
      <c r="ABL3" s="712" t="s">
        <v>288</v>
      </c>
      <c r="ABM3" s="712" t="s">
        <v>105</v>
      </c>
      <c r="ABN3" s="720" t="s">
        <v>295</v>
      </c>
      <c r="ABO3" s="720" t="s">
        <v>296</v>
      </c>
      <c r="ABP3" s="720" t="s">
        <v>105</v>
      </c>
      <c r="ABQ3" s="716" t="s">
        <v>295</v>
      </c>
      <c r="ABR3" s="716" t="s">
        <v>296</v>
      </c>
      <c r="ABS3" s="716" t="s">
        <v>105</v>
      </c>
      <c r="ABT3" s="718" t="s">
        <v>293</v>
      </c>
      <c r="ABU3" s="718" t="s">
        <v>294</v>
      </c>
      <c r="ABV3" s="718" t="s">
        <v>105</v>
      </c>
      <c r="ABW3" s="379" t="s">
        <v>302</v>
      </c>
      <c r="ABX3" s="379" t="s">
        <v>303</v>
      </c>
      <c r="ABY3" s="379" t="s">
        <v>304</v>
      </c>
      <c r="ABZ3" s="379" t="s">
        <v>105</v>
      </c>
      <c r="ACA3" s="381" t="s">
        <v>302</v>
      </c>
      <c r="ACB3" s="381" t="s">
        <v>305</v>
      </c>
      <c r="ACC3" s="381" t="s">
        <v>289</v>
      </c>
      <c r="ACD3" s="726" t="s">
        <v>306</v>
      </c>
      <c r="ACE3" s="726" t="s">
        <v>307</v>
      </c>
      <c r="ACF3" s="726" t="s">
        <v>308</v>
      </c>
      <c r="ACG3" s="726" t="s">
        <v>105</v>
      </c>
      <c r="ACH3" s="722" t="s">
        <v>287</v>
      </c>
      <c r="ACI3" s="722" t="s">
        <v>288</v>
      </c>
      <c r="ACJ3" s="722" t="s">
        <v>105</v>
      </c>
      <c r="ACK3" s="260"/>
      <c r="ACL3" s="260"/>
      <c r="ACM3" s="260"/>
      <c r="ACN3" s="510"/>
      <c r="ACO3" s="513"/>
      <c r="ACP3" s="513"/>
      <c r="ACQ3" s="488"/>
      <c r="ACR3" s="488"/>
      <c r="ACS3" s="488"/>
      <c r="ACT3" s="491"/>
      <c r="ACU3" s="491"/>
      <c r="ACV3" s="491"/>
      <c r="ACW3" s="724" t="s">
        <v>285</v>
      </c>
      <c r="ACX3" s="724" t="s">
        <v>284</v>
      </c>
      <c r="ACY3" s="479"/>
      <c r="ACZ3" s="479"/>
      <c r="ADA3" s="482"/>
      <c r="ADB3" s="485"/>
      <c r="ADC3" s="485"/>
      <c r="ADD3" s="470"/>
      <c r="ADE3" s="470"/>
      <c r="ADF3" s="470"/>
      <c r="ADG3" s="473"/>
      <c r="ADH3" s="476"/>
      <c r="ADI3" s="476"/>
      <c r="ADJ3" s="476"/>
      <c r="ADK3" s="476"/>
      <c r="ADL3" s="500"/>
      <c r="ADM3" s="503"/>
      <c r="ADN3" s="460"/>
      <c r="ADO3" s="7" t="s">
        <v>309</v>
      </c>
      <c r="ADP3" s="8">
        <v>1000000</v>
      </c>
      <c r="ADQ3" s="9">
        <v>500000</v>
      </c>
      <c r="ADR3" s="10">
        <v>250000</v>
      </c>
      <c r="ADS3" s="10">
        <v>250000</v>
      </c>
      <c r="ADT3" s="11">
        <v>1000000</v>
      </c>
    </row>
    <row r="4" spans="1:800" ht="22.5" x14ac:dyDescent="0.25">
      <c r="A4" s="252"/>
      <c r="B4" s="255"/>
      <c r="C4" s="252"/>
      <c r="D4" s="258"/>
      <c r="E4" s="258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61"/>
      <c r="W4" s="252"/>
      <c r="X4" s="252"/>
      <c r="Y4" s="252"/>
      <c r="Z4" s="1" t="s">
        <v>310</v>
      </c>
      <c r="AA4" s="12" t="s">
        <v>311</v>
      </c>
      <c r="AB4" s="13" t="s">
        <v>312</v>
      </c>
      <c r="AC4" s="13" t="s">
        <v>313</v>
      </c>
      <c r="AD4" s="12" t="s">
        <v>311</v>
      </c>
      <c r="AE4" s="13" t="s">
        <v>312</v>
      </c>
      <c r="AF4" s="13" t="s">
        <v>313</v>
      </c>
      <c r="AG4" s="14" t="s">
        <v>311</v>
      </c>
      <c r="AH4" s="15" t="s">
        <v>312</v>
      </c>
      <c r="AI4" s="15" t="s">
        <v>313</v>
      </c>
      <c r="AJ4" s="14" t="s">
        <v>311</v>
      </c>
      <c r="AK4" s="15" t="s">
        <v>312</v>
      </c>
      <c r="AL4" s="15" t="s">
        <v>313</v>
      </c>
      <c r="AM4" s="16" t="s">
        <v>313</v>
      </c>
      <c r="AN4" s="17" t="s">
        <v>311</v>
      </c>
      <c r="AO4" s="17" t="s">
        <v>312</v>
      </c>
      <c r="AP4" s="18" t="s">
        <v>311</v>
      </c>
      <c r="AQ4" s="17" t="s">
        <v>312</v>
      </c>
      <c r="AR4" s="19" t="s">
        <v>313</v>
      </c>
      <c r="AS4" s="20" t="s">
        <v>313</v>
      </c>
      <c r="AT4" s="21" t="s">
        <v>311</v>
      </c>
      <c r="AU4" s="21" t="s">
        <v>312</v>
      </c>
      <c r="AV4" s="20" t="s">
        <v>313</v>
      </c>
      <c r="AW4" s="21" t="s">
        <v>311</v>
      </c>
      <c r="AX4" s="21" t="s">
        <v>312</v>
      </c>
      <c r="AY4" s="22" t="s">
        <v>311</v>
      </c>
      <c r="AZ4" s="23" t="s">
        <v>312</v>
      </c>
      <c r="BA4" s="23" t="s">
        <v>313</v>
      </c>
      <c r="BB4" s="22" t="s">
        <v>311</v>
      </c>
      <c r="BC4" s="23" t="s">
        <v>312</v>
      </c>
      <c r="BD4" s="23" t="s">
        <v>313</v>
      </c>
      <c r="BE4" s="24" t="s">
        <v>311</v>
      </c>
      <c r="BF4" s="25" t="s">
        <v>312</v>
      </c>
      <c r="BG4" s="25" t="s">
        <v>313</v>
      </c>
      <c r="BH4" s="24" t="s">
        <v>311</v>
      </c>
      <c r="BI4" s="25" t="s">
        <v>312</v>
      </c>
      <c r="BJ4" s="25" t="s">
        <v>313</v>
      </c>
      <c r="BK4" s="26" t="s">
        <v>311</v>
      </c>
      <c r="BL4" s="27" t="s">
        <v>312</v>
      </c>
      <c r="BM4" s="27" t="s">
        <v>313</v>
      </c>
      <c r="BN4" s="26" t="s">
        <v>311</v>
      </c>
      <c r="BO4" s="27" t="s">
        <v>312</v>
      </c>
      <c r="BP4" s="27" t="s">
        <v>313</v>
      </c>
      <c r="BQ4" s="28" t="s">
        <v>314</v>
      </c>
      <c r="BR4" s="29" t="s">
        <v>315</v>
      </c>
      <c r="BS4" s="30" t="s">
        <v>316</v>
      </c>
      <c r="BT4" s="31" t="s">
        <v>317</v>
      </c>
      <c r="BU4" s="28" t="s">
        <v>314</v>
      </c>
      <c r="BV4" s="29" t="s">
        <v>315</v>
      </c>
      <c r="BW4" s="30" t="s">
        <v>316</v>
      </c>
      <c r="BX4" s="31" t="s">
        <v>317</v>
      </c>
      <c r="BY4" s="30" t="s">
        <v>318</v>
      </c>
      <c r="BZ4" s="28" t="s">
        <v>314</v>
      </c>
      <c r="CA4" s="32" t="s">
        <v>315</v>
      </c>
      <c r="CB4" s="30" t="s">
        <v>316</v>
      </c>
      <c r="CC4" s="31" t="s">
        <v>317</v>
      </c>
      <c r="CD4" s="30" t="s">
        <v>318</v>
      </c>
      <c r="CE4" s="33" t="s">
        <v>314</v>
      </c>
      <c r="CF4" s="30" t="s">
        <v>316</v>
      </c>
      <c r="CG4" s="31" t="s">
        <v>317</v>
      </c>
      <c r="CH4" s="34" t="s">
        <v>314</v>
      </c>
      <c r="CI4" s="35" t="s">
        <v>316</v>
      </c>
      <c r="CJ4" s="36" t="s">
        <v>319</v>
      </c>
      <c r="CK4" s="34" t="s">
        <v>314</v>
      </c>
      <c r="CL4" s="35" t="s">
        <v>316</v>
      </c>
      <c r="CM4" s="36" t="s">
        <v>319</v>
      </c>
      <c r="CN4" s="37" t="s">
        <v>311</v>
      </c>
      <c r="CO4" s="38" t="s">
        <v>312</v>
      </c>
      <c r="CP4" s="38" t="s">
        <v>313</v>
      </c>
      <c r="CQ4" s="37" t="s">
        <v>311</v>
      </c>
      <c r="CR4" s="38" t="s">
        <v>312</v>
      </c>
      <c r="CS4" s="38" t="s">
        <v>313</v>
      </c>
      <c r="CT4" s="39" t="s">
        <v>311</v>
      </c>
      <c r="CU4" s="40" t="s">
        <v>312</v>
      </c>
      <c r="CV4" s="40" t="s">
        <v>313</v>
      </c>
      <c r="CW4" s="39" t="s">
        <v>311</v>
      </c>
      <c r="CX4" s="40" t="s">
        <v>312</v>
      </c>
      <c r="CY4" s="40" t="s">
        <v>313</v>
      </c>
      <c r="CZ4" s="41" t="s">
        <v>314</v>
      </c>
      <c r="DA4" s="42" t="s">
        <v>316</v>
      </c>
      <c r="DB4" s="36" t="s">
        <v>319</v>
      </c>
      <c r="DC4" s="43" t="s">
        <v>314</v>
      </c>
      <c r="DD4" s="42" t="s">
        <v>316</v>
      </c>
      <c r="DE4" s="36" t="s">
        <v>319</v>
      </c>
      <c r="DF4" s="44" t="s">
        <v>314</v>
      </c>
      <c r="DG4" s="42" t="s">
        <v>316</v>
      </c>
      <c r="DH4" s="36" t="s">
        <v>319</v>
      </c>
      <c r="DI4" s="45" t="s">
        <v>314</v>
      </c>
      <c r="DJ4" s="42" t="s">
        <v>316</v>
      </c>
      <c r="DK4" s="36" t="s">
        <v>319</v>
      </c>
      <c r="DL4" s="46" t="s">
        <v>311</v>
      </c>
      <c r="DM4" s="47" t="s">
        <v>312</v>
      </c>
      <c r="DN4" s="48" t="s">
        <v>313</v>
      </c>
      <c r="DO4" s="46" t="s">
        <v>311</v>
      </c>
      <c r="DP4" s="47" t="s">
        <v>312</v>
      </c>
      <c r="DQ4" s="48" t="s">
        <v>313</v>
      </c>
      <c r="DR4" s="46" t="s">
        <v>311</v>
      </c>
      <c r="DS4" s="47" t="s">
        <v>312</v>
      </c>
      <c r="DT4" s="48" t="s">
        <v>313</v>
      </c>
      <c r="DU4" s="49" t="s">
        <v>311</v>
      </c>
      <c r="DV4" s="50" t="s">
        <v>312</v>
      </c>
      <c r="DW4" s="50" t="s">
        <v>313</v>
      </c>
      <c r="DX4" s="49" t="s">
        <v>311</v>
      </c>
      <c r="DY4" s="50" t="s">
        <v>312</v>
      </c>
      <c r="DZ4" s="50" t="s">
        <v>313</v>
      </c>
      <c r="EA4" s="49" t="s">
        <v>311</v>
      </c>
      <c r="EB4" s="50" t="s">
        <v>312</v>
      </c>
      <c r="EC4" s="50" t="s">
        <v>313</v>
      </c>
      <c r="ED4" s="51" t="s">
        <v>313</v>
      </c>
      <c r="EE4" s="52" t="s">
        <v>311</v>
      </c>
      <c r="EF4" s="52" t="s">
        <v>312</v>
      </c>
      <c r="EG4" s="51" t="s">
        <v>313</v>
      </c>
      <c r="EH4" s="52" t="s">
        <v>311</v>
      </c>
      <c r="EI4" s="52" t="s">
        <v>312</v>
      </c>
      <c r="EJ4" s="53" t="s">
        <v>314</v>
      </c>
      <c r="EK4" s="54" t="s">
        <v>316</v>
      </c>
      <c r="EL4" s="36" t="s">
        <v>319</v>
      </c>
      <c r="EM4" s="55" t="s">
        <v>314</v>
      </c>
      <c r="EN4" s="54" t="s">
        <v>316</v>
      </c>
      <c r="EO4" s="36" t="s">
        <v>319</v>
      </c>
      <c r="EP4" s="55" t="s">
        <v>314</v>
      </c>
      <c r="EQ4" s="54" t="s">
        <v>316</v>
      </c>
      <c r="ER4" s="36" t="s">
        <v>319</v>
      </c>
      <c r="ES4" s="56" t="s">
        <v>314</v>
      </c>
      <c r="ET4" s="57" t="s">
        <v>316</v>
      </c>
      <c r="EU4" s="58" t="s">
        <v>317</v>
      </c>
      <c r="EV4" s="56" t="s">
        <v>314</v>
      </c>
      <c r="EW4" s="57" t="s">
        <v>316</v>
      </c>
      <c r="EX4" s="58" t="s">
        <v>317</v>
      </c>
      <c r="EY4" s="59" t="s">
        <v>311</v>
      </c>
      <c r="EZ4" s="60" t="s">
        <v>312</v>
      </c>
      <c r="FA4" s="60" t="s">
        <v>313</v>
      </c>
      <c r="FB4" s="59" t="s">
        <v>311</v>
      </c>
      <c r="FC4" s="60" t="s">
        <v>312</v>
      </c>
      <c r="FD4" s="60" t="s">
        <v>313</v>
      </c>
      <c r="FE4" s="59" t="s">
        <v>311</v>
      </c>
      <c r="FF4" s="60" t="s">
        <v>312</v>
      </c>
      <c r="FG4" s="60" t="s">
        <v>313</v>
      </c>
      <c r="FH4" s="61" t="s">
        <v>311</v>
      </c>
      <c r="FI4" s="21" t="s">
        <v>312</v>
      </c>
      <c r="FJ4" s="21" t="s">
        <v>313</v>
      </c>
      <c r="FK4" s="61" t="s">
        <v>311</v>
      </c>
      <c r="FL4" s="21" t="s">
        <v>312</v>
      </c>
      <c r="FM4" s="21" t="s">
        <v>313</v>
      </c>
      <c r="FN4" s="61" t="s">
        <v>311</v>
      </c>
      <c r="FO4" s="21" t="s">
        <v>312</v>
      </c>
      <c r="FP4" s="21" t="s">
        <v>313</v>
      </c>
      <c r="FQ4" s="62" t="s">
        <v>311</v>
      </c>
      <c r="FR4" s="63" t="s">
        <v>312</v>
      </c>
      <c r="FS4" s="63" t="s">
        <v>313</v>
      </c>
      <c r="FT4" s="62" t="s">
        <v>311</v>
      </c>
      <c r="FU4" s="63" t="s">
        <v>312</v>
      </c>
      <c r="FV4" s="63" t="s">
        <v>313</v>
      </c>
      <c r="FW4" s="62" t="s">
        <v>311</v>
      </c>
      <c r="FX4" s="63" t="s">
        <v>312</v>
      </c>
      <c r="FY4" s="63" t="s">
        <v>313</v>
      </c>
      <c r="FZ4" s="22" t="s">
        <v>311</v>
      </c>
      <c r="GA4" s="23" t="s">
        <v>312</v>
      </c>
      <c r="GB4" s="23" t="s">
        <v>313</v>
      </c>
      <c r="GC4" s="22" t="s">
        <v>311</v>
      </c>
      <c r="GD4" s="23" t="s">
        <v>312</v>
      </c>
      <c r="GE4" s="23" t="s">
        <v>313</v>
      </c>
      <c r="GF4" s="22" t="s">
        <v>311</v>
      </c>
      <c r="GG4" s="23" t="s">
        <v>312</v>
      </c>
      <c r="GH4" s="23" t="s">
        <v>313</v>
      </c>
      <c r="GI4" s="22" t="s">
        <v>311</v>
      </c>
      <c r="GJ4" s="23" t="s">
        <v>312</v>
      </c>
      <c r="GK4" s="23" t="s">
        <v>313</v>
      </c>
      <c r="GL4" s="22" t="s">
        <v>311</v>
      </c>
      <c r="GM4" s="23" t="s">
        <v>312</v>
      </c>
      <c r="GN4" s="23" t="s">
        <v>313</v>
      </c>
      <c r="GO4" s="22" t="s">
        <v>311</v>
      </c>
      <c r="GP4" s="23" t="s">
        <v>312</v>
      </c>
      <c r="GQ4" s="23" t="s">
        <v>313</v>
      </c>
      <c r="GR4" s="22" t="s">
        <v>311</v>
      </c>
      <c r="GS4" s="23" t="s">
        <v>312</v>
      </c>
      <c r="GT4" s="23" t="s">
        <v>313</v>
      </c>
      <c r="GU4" s="22" t="s">
        <v>311</v>
      </c>
      <c r="GV4" s="23" t="s">
        <v>312</v>
      </c>
      <c r="GW4" s="23" t="s">
        <v>313</v>
      </c>
      <c r="GX4" s="14" t="s">
        <v>311</v>
      </c>
      <c r="GY4" s="15" t="s">
        <v>312</v>
      </c>
      <c r="GZ4" s="15" t="s">
        <v>313</v>
      </c>
      <c r="HA4" s="14" t="s">
        <v>311</v>
      </c>
      <c r="HB4" s="15" t="s">
        <v>312</v>
      </c>
      <c r="HC4" s="15" t="s">
        <v>313</v>
      </c>
      <c r="HD4" s="14" t="s">
        <v>311</v>
      </c>
      <c r="HE4" s="15" t="s">
        <v>312</v>
      </c>
      <c r="HF4" s="15" t="s">
        <v>313</v>
      </c>
      <c r="HG4" s="14" t="s">
        <v>311</v>
      </c>
      <c r="HH4" s="15" t="s">
        <v>312</v>
      </c>
      <c r="HI4" s="15" t="s">
        <v>313</v>
      </c>
      <c r="HJ4" s="14" t="s">
        <v>311</v>
      </c>
      <c r="HK4" s="15" t="s">
        <v>312</v>
      </c>
      <c r="HL4" s="15" t="s">
        <v>313</v>
      </c>
      <c r="HM4" s="14" t="s">
        <v>311</v>
      </c>
      <c r="HN4" s="15" t="s">
        <v>312</v>
      </c>
      <c r="HO4" s="15" t="s">
        <v>313</v>
      </c>
      <c r="HP4" s="14" t="s">
        <v>311</v>
      </c>
      <c r="HQ4" s="15" t="s">
        <v>312</v>
      </c>
      <c r="HR4" s="15" t="s">
        <v>313</v>
      </c>
      <c r="HS4" s="14" t="s">
        <v>311</v>
      </c>
      <c r="HT4" s="15" t="s">
        <v>312</v>
      </c>
      <c r="HU4" s="15" t="s">
        <v>313</v>
      </c>
      <c r="HV4" s="64" t="s">
        <v>311</v>
      </c>
      <c r="HW4" s="65" t="s">
        <v>312</v>
      </c>
      <c r="HX4" s="66" t="s">
        <v>313</v>
      </c>
      <c r="HY4" s="64" t="s">
        <v>311</v>
      </c>
      <c r="HZ4" s="65" t="s">
        <v>312</v>
      </c>
      <c r="IA4" s="66" t="s">
        <v>313</v>
      </c>
      <c r="IB4" s="64" t="s">
        <v>311</v>
      </c>
      <c r="IC4" s="65" t="s">
        <v>312</v>
      </c>
      <c r="ID4" s="66" t="s">
        <v>313</v>
      </c>
      <c r="IE4" s="64" t="s">
        <v>311</v>
      </c>
      <c r="IF4" s="65" t="s">
        <v>312</v>
      </c>
      <c r="IG4" s="66" t="s">
        <v>313</v>
      </c>
      <c r="IH4" s="64" t="s">
        <v>311</v>
      </c>
      <c r="II4" s="65" t="s">
        <v>312</v>
      </c>
      <c r="IJ4" s="66" t="s">
        <v>313</v>
      </c>
      <c r="IK4" s="64" t="s">
        <v>311</v>
      </c>
      <c r="IL4" s="65" t="s">
        <v>312</v>
      </c>
      <c r="IM4" s="66" t="s">
        <v>313</v>
      </c>
      <c r="IN4" s="20" t="s">
        <v>313</v>
      </c>
      <c r="IO4" s="21" t="s">
        <v>311</v>
      </c>
      <c r="IP4" s="21" t="s">
        <v>312</v>
      </c>
      <c r="IQ4" s="20" t="s">
        <v>313</v>
      </c>
      <c r="IR4" s="21" t="s">
        <v>311</v>
      </c>
      <c r="IS4" s="21" t="s">
        <v>312</v>
      </c>
      <c r="IT4" s="20" t="s">
        <v>313</v>
      </c>
      <c r="IU4" s="21" t="s">
        <v>311</v>
      </c>
      <c r="IV4" s="21" t="s">
        <v>312</v>
      </c>
      <c r="IW4" s="20" t="s">
        <v>313</v>
      </c>
      <c r="IX4" s="21" t="s">
        <v>311</v>
      </c>
      <c r="IY4" s="21" t="s">
        <v>312</v>
      </c>
      <c r="IZ4" s="20" t="s">
        <v>313</v>
      </c>
      <c r="JA4" s="21" t="s">
        <v>311</v>
      </c>
      <c r="JB4" s="21" t="s">
        <v>312</v>
      </c>
      <c r="JC4" s="20" t="s">
        <v>313</v>
      </c>
      <c r="JD4" s="21" t="s">
        <v>311</v>
      </c>
      <c r="JE4" s="21" t="s">
        <v>312</v>
      </c>
      <c r="JF4" s="20" t="s">
        <v>313</v>
      </c>
      <c r="JG4" s="21" t="s">
        <v>311</v>
      </c>
      <c r="JH4" s="21" t="s">
        <v>312</v>
      </c>
      <c r="JI4" s="20" t="s">
        <v>313</v>
      </c>
      <c r="JJ4" s="21" t="s">
        <v>311</v>
      </c>
      <c r="JK4" s="21" t="s">
        <v>312</v>
      </c>
      <c r="JL4" s="18" t="s">
        <v>311</v>
      </c>
      <c r="JM4" s="17" t="s">
        <v>312</v>
      </c>
      <c r="JN4" s="19" t="s">
        <v>313</v>
      </c>
      <c r="JO4" s="18" t="s">
        <v>311</v>
      </c>
      <c r="JP4" s="17" t="s">
        <v>312</v>
      </c>
      <c r="JQ4" s="19" t="s">
        <v>313</v>
      </c>
      <c r="JR4" s="18" t="s">
        <v>311</v>
      </c>
      <c r="JS4" s="17" t="s">
        <v>312</v>
      </c>
      <c r="JT4" s="19" t="s">
        <v>313</v>
      </c>
      <c r="JU4" s="18" t="s">
        <v>311</v>
      </c>
      <c r="JV4" s="17" t="s">
        <v>312</v>
      </c>
      <c r="JW4" s="19" t="s">
        <v>313</v>
      </c>
      <c r="JX4" s="18" t="s">
        <v>311</v>
      </c>
      <c r="JY4" s="17" t="s">
        <v>312</v>
      </c>
      <c r="JZ4" s="19" t="s">
        <v>313</v>
      </c>
      <c r="KA4" s="18" t="s">
        <v>311</v>
      </c>
      <c r="KB4" s="17" t="s">
        <v>312</v>
      </c>
      <c r="KC4" s="19" t="s">
        <v>313</v>
      </c>
      <c r="KD4" s="67" t="s">
        <v>311</v>
      </c>
      <c r="KE4" s="68" t="s">
        <v>312</v>
      </c>
      <c r="KF4" s="68" t="s">
        <v>313</v>
      </c>
      <c r="KG4" s="67" t="s">
        <v>311</v>
      </c>
      <c r="KH4" s="68" t="s">
        <v>312</v>
      </c>
      <c r="KI4" s="68" t="s">
        <v>313</v>
      </c>
      <c r="KJ4" s="67" t="s">
        <v>311</v>
      </c>
      <c r="KK4" s="68" t="s">
        <v>312</v>
      </c>
      <c r="KL4" s="68" t="s">
        <v>313</v>
      </c>
      <c r="KM4" s="67" t="s">
        <v>311</v>
      </c>
      <c r="KN4" s="68" t="s">
        <v>312</v>
      </c>
      <c r="KO4" s="68" t="s">
        <v>313</v>
      </c>
      <c r="KP4" s="67" t="s">
        <v>311</v>
      </c>
      <c r="KQ4" s="68" t="s">
        <v>312</v>
      </c>
      <c r="KR4" s="68" t="s">
        <v>313</v>
      </c>
      <c r="KS4" s="67" t="s">
        <v>311</v>
      </c>
      <c r="KT4" s="68" t="s">
        <v>312</v>
      </c>
      <c r="KU4" s="68" t="s">
        <v>313</v>
      </c>
      <c r="KV4" s="67" t="s">
        <v>311</v>
      </c>
      <c r="KW4" s="68" t="s">
        <v>312</v>
      </c>
      <c r="KX4" s="68" t="s">
        <v>313</v>
      </c>
      <c r="KY4" s="67" t="s">
        <v>311</v>
      </c>
      <c r="KZ4" s="68" t="s">
        <v>312</v>
      </c>
      <c r="LA4" s="68" t="s">
        <v>313</v>
      </c>
      <c r="LB4" s="67" t="s">
        <v>311</v>
      </c>
      <c r="LC4" s="68" t="s">
        <v>312</v>
      </c>
      <c r="LD4" s="68" t="s">
        <v>313</v>
      </c>
      <c r="LE4" s="69" t="s">
        <v>311</v>
      </c>
      <c r="LF4" s="70" t="s">
        <v>312</v>
      </c>
      <c r="LG4" s="70" t="s">
        <v>313</v>
      </c>
      <c r="LH4" s="69" t="s">
        <v>311</v>
      </c>
      <c r="LI4" s="70" t="s">
        <v>312</v>
      </c>
      <c r="LJ4" s="70" t="s">
        <v>313</v>
      </c>
      <c r="LK4" s="69" t="s">
        <v>311</v>
      </c>
      <c r="LL4" s="70" t="s">
        <v>312</v>
      </c>
      <c r="LM4" s="70" t="s">
        <v>313</v>
      </c>
      <c r="LN4" s="69" t="s">
        <v>311</v>
      </c>
      <c r="LO4" s="70" t="s">
        <v>312</v>
      </c>
      <c r="LP4" s="70" t="s">
        <v>313</v>
      </c>
      <c r="LQ4" s="69" t="s">
        <v>311</v>
      </c>
      <c r="LR4" s="70" t="s">
        <v>312</v>
      </c>
      <c r="LS4" s="70" t="s">
        <v>313</v>
      </c>
      <c r="LT4" s="69" t="s">
        <v>311</v>
      </c>
      <c r="LU4" s="70" t="s">
        <v>312</v>
      </c>
      <c r="LV4" s="70" t="s">
        <v>313</v>
      </c>
      <c r="LW4" s="26" t="s">
        <v>311</v>
      </c>
      <c r="LX4" s="27" t="s">
        <v>312</v>
      </c>
      <c r="LY4" s="27" t="s">
        <v>313</v>
      </c>
      <c r="LZ4" s="26" t="s">
        <v>311</v>
      </c>
      <c r="MA4" s="27" t="s">
        <v>312</v>
      </c>
      <c r="MB4" s="27" t="s">
        <v>313</v>
      </c>
      <c r="MC4" s="26" t="s">
        <v>311</v>
      </c>
      <c r="MD4" s="27" t="s">
        <v>312</v>
      </c>
      <c r="ME4" s="27" t="s">
        <v>313</v>
      </c>
      <c r="MF4" s="26" t="s">
        <v>311</v>
      </c>
      <c r="MG4" s="27" t="s">
        <v>312</v>
      </c>
      <c r="MH4" s="27" t="s">
        <v>313</v>
      </c>
      <c r="MI4" s="26" t="s">
        <v>311</v>
      </c>
      <c r="MJ4" s="27" t="s">
        <v>312</v>
      </c>
      <c r="MK4" s="27" t="s">
        <v>313</v>
      </c>
      <c r="ML4" s="26" t="s">
        <v>311</v>
      </c>
      <c r="MM4" s="27" t="s">
        <v>312</v>
      </c>
      <c r="MN4" s="27" t="s">
        <v>313</v>
      </c>
      <c r="MO4" s="26" t="s">
        <v>311</v>
      </c>
      <c r="MP4" s="27" t="s">
        <v>312</v>
      </c>
      <c r="MQ4" s="27" t="s">
        <v>313</v>
      </c>
      <c r="MR4" s="26" t="s">
        <v>311</v>
      </c>
      <c r="MS4" s="27" t="s">
        <v>312</v>
      </c>
      <c r="MT4" s="27" t="s">
        <v>313</v>
      </c>
      <c r="MU4" s="26" t="s">
        <v>311</v>
      </c>
      <c r="MV4" s="27" t="s">
        <v>312</v>
      </c>
      <c r="MW4" s="27" t="s">
        <v>313</v>
      </c>
      <c r="MX4" s="71" t="s">
        <v>320</v>
      </c>
      <c r="MY4" s="72" t="s">
        <v>314</v>
      </c>
      <c r="MZ4" s="73" t="s">
        <v>316</v>
      </c>
      <c r="NA4" s="74" t="s">
        <v>317</v>
      </c>
      <c r="NB4" s="75" t="s">
        <v>320</v>
      </c>
      <c r="NC4" s="76" t="s">
        <v>314</v>
      </c>
      <c r="ND4" s="73" t="s">
        <v>316</v>
      </c>
      <c r="NE4" s="74" t="s">
        <v>317</v>
      </c>
      <c r="NF4" s="71" t="s">
        <v>320</v>
      </c>
      <c r="NG4" s="77" t="s">
        <v>314</v>
      </c>
      <c r="NH4" s="73" t="s">
        <v>316</v>
      </c>
      <c r="NI4" s="74" t="s">
        <v>317</v>
      </c>
      <c r="NJ4" s="74" t="s">
        <v>320</v>
      </c>
      <c r="NK4" s="78" t="s">
        <v>314</v>
      </c>
      <c r="NL4" s="79" t="s">
        <v>321</v>
      </c>
      <c r="NM4" s="73" t="s">
        <v>316</v>
      </c>
      <c r="NN4" s="74" t="s">
        <v>317</v>
      </c>
      <c r="NO4" s="74" t="s">
        <v>320</v>
      </c>
      <c r="NP4" s="78" t="s">
        <v>314</v>
      </c>
      <c r="NQ4" s="73" t="s">
        <v>316</v>
      </c>
      <c r="NR4" s="74" t="s">
        <v>317</v>
      </c>
      <c r="NS4" s="80" t="s">
        <v>320</v>
      </c>
      <c r="NT4" s="81" t="s">
        <v>314</v>
      </c>
      <c r="NU4" s="82" t="s">
        <v>316</v>
      </c>
      <c r="NV4" s="83" t="s">
        <v>317</v>
      </c>
      <c r="NW4" s="83" t="s">
        <v>320</v>
      </c>
      <c r="NX4" s="84" t="s">
        <v>314</v>
      </c>
      <c r="NY4" s="82" t="s">
        <v>316</v>
      </c>
      <c r="NZ4" s="83" t="s">
        <v>317</v>
      </c>
      <c r="OA4" s="80" t="s">
        <v>320</v>
      </c>
      <c r="OB4" s="85" t="s">
        <v>314</v>
      </c>
      <c r="OC4" s="82" t="s">
        <v>316</v>
      </c>
      <c r="OD4" s="83" t="s">
        <v>317</v>
      </c>
      <c r="OE4" s="83" t="s">
        <v>320</v>
      </c>
      <c r="OF4" s="84" t="s">
        <v>314</v>
      </c>
      <c r="OG4" s="86" t="s">
        <v>321</v>
      </c>
      <c r="OH4" s="82" t="s">
        <v>316</v>
      </c>
      <c r="OI4" s="83" t="s">
        <v>317</v>
      </c>
      <c r="OJ4" s="83" t="s">
        <v>320</v>
      </c>
      <c r="OK4" s="84" t="s">
        <v>314</v>
      </c>
      <c r="OL4" s="82" t="s">
        <v>316</v>
      </c>
      <c r="OM4" s="83" t="s">
        <v>317</v>
      </c>
      <c r="ON4" s="87" t="s">
        <v>311</v>
      </c>
      <c r="OO4" s="88" t="s">
        <v>314</v>
      </c>
      <c r="OP4" s="89" t="s">
        <v>312</v>
      </c>
      <c r="OQ4" s="89" t="s">
        <v>313</v>
      </c>
      <c r="OR4" s="87" t="s">
        <v>311</v>
      </c>
      <c r="OS4" s="89" t="s">
        <v>312</v>
      </c>
      <c r="OT4" s="48" t="s">
        <v>314</v>
      </c>
      <c r="OU4" s="87" t="s">
        <v>311</v>
      </c>
      <c r="OV4" s="89" t="s">
        <v>312</v>
      </c>
      <c r="OW4" s="48" t="s">
        <v>314</v>
      </c>
      <c r="OX4" s="87" t="s">
        <v>311</v>
      </c>
      <c r="OY4" s="89" t="s">
        <v>312</v>
      </c>
      <c r="OZ4" s="48" t="s">
        <v>314</v>
      </c>
      <c r="PA4" s="87" t="s">
        <v>311</v>
      </c>
      <c r="PB4" s="89" t="s">
        <v>312</v>
      </c>
      <c r="PC4" s="48" t="s">
        <v>314</v>
      </c>
      <c r="PD4" s="87" t="s">
        <v>311</v>
      </c>
      <c r="PE4" s="90" t="s">
        <v>314</v>
      </c>
      <c r="PF4" s="89" t="s">
        <v>312</v>
      </c>
      <c r="PG4" s="48" t="s">
        <v>314</v>
      </c>
      <c r="PH4" s="87" t="s">
        <v>311</v>
      </c>
      <c r="PI4" s="89" t="s">
        <v>312</v>
      </c>
      <c r="PJ4" s="48" t="s">
        <v>314</v>
      </c>
      <c r="PK4" s="37" t="s">
        <v>311</v>
      </c>
      <c r="PL4" s="38" t="s">
        <v>312</v>
      </c>
      <c r="PM4" s="38" t="s">
        <v>313</v>
      </c>
      <c r="PN4" s="37" t="s">
        <v>311</v>
      </c>
      <c r="PO4" s="38" t="s">
        <v>312</v>
      </c>
      <c r="PP4" s="38" t="s">
        <v>313</v>
      </c>
      <c r="PQ4" s="37" t="s">
        <v>311</v>
      </c>
      <c r="PR4" s="38" t="s">
        <v>312</v>
      </c>
      <c r="PS4" s="38" t="s">
        <v>313</v>
      </c>
      <c r="PT4" s="37" t="s">
        <v>311</v>
      </c>
      <c r="PU4" s="38" t="s">
        <v>312</v>
      </c>
      <c r="PV4" s="38" t="s">
        <v>313</v>
      </c>
      <c r="PW4" s="37" t="s">
        <v>311</v>
      </c>
      <c r="PX4" s="38" t="s">
        <v>312</v>
      </c>
      <c r="PY4" s="38" t="s">
        <v>313</v>
      </c>
      <c r="PZ4" s="37" t="s">
        <v>311</v>
      </c>
      <c r="QA4" s="38" t="s">
        <v>312</v>
      </c>
      <c r="QB4" s="38" t="s">
        <v>313</v>
      </c>
      <c r="QC4" s="37" t="s">
        <v>311</v>
      </c>
      <c r="QD4" s="38" t="s">
        <v>312</v>
      </c>
      <c r="QE4" s="38" t="s">
        <v>313</v>
      </c>
      <c r="QF4" s="39" t="s">
        <v>311</v>
      </c>
      <c r="QG4" s="40" t="s">
        <v>312</v>
      </c>
      <c r="QH4" s="40" t="s">
        <v>313</v>
      </c>
      <c r="QI4" s="39" t="s">
        <v>311</v>
      </c>
      <c r="QJ4" s="40" t="s">
        <v>312</v>
      </c>
      <c r="QK4" s="40" t="s">
        <v>313</v>
      </c>
      <c r="QL4" s="39" t="s">
        <v>311</v>
      </c>
      <c r="QM4" s="40" t="s">
        <v>312</v>
      </c>
      <c r="QN4" s="40" t="s">
        <v>313</v>
      </c>
      <c r="QO4" s="39" t="s">
        <v>311</v>
      </c>
      <c r="QP4" s="40" t="s">
        <v>312</v>
      </c>
      <c r="QQ4" s="40" t="s">
        <v>313</v>
      </c>
      <c r="QR4" s="39" t="s">
        <v>311</v>
      </c>
      <c r="QS4" s="40" t="s">
        <v>312</v>
      </c>
      <c r="QT4" s="40" t="s">
        <v>313</v>
      </c>
      <c r="QU4" s="39" t="s">
        <v>311</v>
      </c>
      <c r="QV4" s="40" t="s">
        <v>312</v>
      </c>
      <c r="QW4" s="40" t="s">
        <v>313</v>
      </c>
      <c r="QX4" s="39" t="s">
        <v>311</v>
      </c>
      <c r="QY4" s="40" t="s">
        <v>312</v>
      </c>
      <c r="QZ4" s="40" t="s">
        <v>313</v>
      </c>
      <c r="RA4" s="39" t="s">
        <v>311</v>
      </c>
      <c r="RB4" s="40" t="s">
        <v>312</v>
      </c>
      <c r="RC4" s="40" t="s">
        <v>313</v>
      </c>
      <c r="RD4" s="91" t="s">
        <v>314</v>
      </c>
      <c r="RE4" s="92" t="s">
        <v>316</v>
      </c>
      <c r="RF4" s="93" t="s">
        <v>319</v>
      </c>
      <c r="RG4" s="91" t="s">
        <v>314</v>
      </c>
      <c r="RH4" s="92" t="s">
        <v>316</v>
      </c>
      <c r="RI4" s="93" t="s">
        <v>319</v>
      </c>
      <c r="RJ4" s="91" t="s">
        <v>314</v>
      </c>
      <c r="RK4" s="92" t="s">
        <v>316</v>
      </c>
      <c r="RL4" s="93" t="s">
        <v>319</v>
      </c>
      <c r="RM4" s="91" t="s">
        <v>314</v>
      </c>
      <c r="RN4" s="92" t="s">
        <v>316</v>
      </c>
      <c r="RO4" s="94" t="s">
        <v>319</v>
      </c>
      <c r="RP4" s="94" t="s">
        <v>320</v>
      </c>
      <c r="RQ4" s="91" t="s">
        <v>314</v>
      </c>
      <c r="RR4" s="92" t="s">
        <v>316</v>
      </c>
      <c r="RS4" s="93" t="s">
        <v>319</v>
      </c>
      <c r="RT4" s="91" t="s">
        <v>314</v>
      </c>
      <c r="RU4" s="92" t="s">
        <v>316</v>
      </c>
      <c r="RV4" s="93" t="s">
        <v>319</v>
      </c>
      <c r="RW4" s="46" t="s">
        <v>311</v>
      </c>
      <c r="RX4" s="47" t="s">
        <v>312</v>
      </c>
      <c r="RY4" s="48" t="s">
        <v>313</v>
      </c>
      <c r="RZ4" s="46" t="s">
        <v>311</v>
      </c>
      <c r="SA4" s="47" t="s">
        <v>312</v>
      </c>
      <c r="SB4" s="48" t="s">
        <v>313</v>
      </c>
      <c r="SC4" s="46" t="s">
        <v>311</v>
      </c>
      <c r="SD4" s="47" t="s">
        <v>312</v>
      </c>
      <c r="SE4" s="48" t="s">
        <v>313</v>
      </c>
      <c r="SF4" s="46" t="s">
        <v>311</v>
      </c>
      <c r="SG4" s="47" t="s">
        <v>312</v>
      </c>
      <c r="SH4" s="48" t="s">
        <v>313</v>
      </c>
      <c r="SI4" s="46" t="s">
        <v>311</v>
      </c>
      <c r="SJ4" s="47" t="s">
        <v>312</v>
      </c>
      <c r="SK4" s="48" t="s">
        <v>313</v>
      </c>
      <c r="SL4" s="46" t="s">
        <v>311</v>
      </c>
      <c r="SM4" s="47" t="s">
        <v>312</v>
      </c>
      <c r="SN4" s="48" t="s">
        <v>313</v>
      </c>
      <c r="SO4" s="46" t="s">
        <v>311</v>
      </c>
      <c r="SP4" s="47" t="s">
        <v>312</v>
      </c>
      <c r="SQ4" s="48" t="s">
        <v>313</v>
      </c>
      <c r="SR4" s="95" t="s">
        <v>311</v>
      </c>
      <c r="SS4" s="96" t="s">
        <v>312</v>
      </c>
      <c r="ST4" s="96" t="s">
        <v>313</v>
      </c>
      <c r="SU4" s="95" t="s">
        <v>311</v>
      </c>
      <c r="SV4" s="96" t="s">
        <v>312</v>
      </c>
      <c r="SW4" s="96" t="s">
        <v>313</v>
      </c>
      <c r="SX4" s="95" t="s">
        <v>311</v>
      </c>
      <c r="SY4" s="96" t="s">
        <v>312</v>
      </c>
      <c r="SZ4" s="96" t="s">
        <v>313</v>
      </c>
      <c r="TA4" s="95" t="s">
        <v>311</v>
      </c>
      <c r="TB4" s="96" t="s">
        <v>312</v>
      </c>
      <c r="TC4" s="96" t="s">
        <v>313</v>
      </c>
      <c r="TD4" s="95" t="s">
        <v>311</v>
      </c>
      <c r="TE4" s="96" t="s">
        <v>312</v>
      </c>
      <c r="TF4" s="96" t="s">
        <v>313</v>
      </c>
      <c r="TG4" s="95" t="s">
        <v>311</v>
      </c>
      <c r="TH4" s="96" t="s">
        <v>312</v>
      </c>
      <c r="TI4" s="96" t="s">
        <v>313</v>
      </c>
      <c r="TJ4" s="95" t="s">
        <v>311</v>
      </c>
      <c r="TK4" s="96" t="s">
        <v>312</v>
      </c>
      <c r="TL4" s="96" t="s">
        <v>313</v>
      </c>
      <c r="TM4" s="95" t="s">
        <v>311</v>
      </c>
      <c r="TN4" s="96" t="s">
        <v>312</v>
      </c>
      <c r="TO4" s="96" t="s">
        <v>313</v>
      </c>
      <c r="TP4" s="95" t="s">
        <v>311</v>
      </c>
      <c r="TQ4" s="96" t="s">
        <v>312</v>
      </c>
      <c r="TR4" s="96" t="s">
        <v>313</v>
      </c>
      <c r="TS4" s="51" t="s">
        <v>313</v>
      </c>
      <c r="TT4" s="52" t="s">
        <v>311</v>
      </c>
      <c r="TU4" s="52" t="s">
        <v>312</v>
      </c>
      <c r="TV4" s="51" t="s">
        <v>313</v>
      </c>
      <c r="TW4" s="52" t="s">
        <v>311</v>
      </c>
      <c r="TX4" s="52" t="s">
        <v>312</v>
      </c>
      <c r="TY4" s="51" t="s">
        <v>313</v>
      </c>
      <c r="TZ4" s="52" t="s">
        <v>311</v>
      </c>
      <c r="UA4" s="52" t="s">
        <v>312</v>
      </c>
      <c r="UB4" s="51" t="s">
        <v>313</v>
      </c>
      <c r="UC4" s="52" t="s">
        <v>311</v>
      </c>
      <c r="UD4" s="52" t="s">
        <v>312</v>
      </c>
      <c r="UE4" s="51" t="s">
        <v>313</v>
      </c>
      <c r="UF4" s="52" t="s">
        <v>311</v>
      </c>
      <c r="UG4" s="52" t="s">
        <v>312</v>
      </c>
      <c r="UH4" s="51" t="s">
        <v>313</v>
      </c>
      <c r="UI4" s="52" t="s">
        <v>311</v>
      </c>
      <c r="UJ4" s="52" t="s">
        <v>312</v>
      </c>
      <c r="UK4" s="51" t="s">
        <v>313</v>
      </c>
      <c r="UL4" s="52" t="s">
        <v>311</v>
      </c>
      <c r="UM4" s="52" t="s">
        <v>312</v>
      </c>
      <c r="UN4" s="97" t="s">
        <v>322</v>
      </c>
      <c r="UO4" s="43" t="s">
        <v>314</v>
      </c>
      <c r="UP4" s="54" t="s">
        <v>316</v>
      </c>
      <c r="UQ4" s="98" t="s">
        <v>319</v>
      </c>
      <c r="UR4" s="41" t="s">
        <v>314</v>
      </c>
      <c r="US4" s="54" t="s">
        <v>316</v>
      </c>
      <c r="UT4" s="36" t="s">
        <v>319</v>
      </c>
      <c r="UU4" s="43" t="s">
        <v>314</v>
      </c>
      <c r="UV4" s="54" t="s">
        <v>316</v>
      </c>
      <c r="UW4" s="36" t="s">
        <v>319</v>
      </c>
      <c r="UX4" s="43" t="s">
        <v>314</v>
      </c>
      <c r="UY4" s="54" t="s">
        <v>316</v>
      </c>
      <c r="UZ4" s="36" t="s">
        <v>319</v>
      </c>
      <c r="VA4" s="43" t="s">
        <v>314</v>
      </c>
      <c r="VB4" s="54" t="s">
        <v>316</v>
      </c>
      <c r="VC4" s="36" t="s">
        <v>319</v>
      </c>
      <c r="VD4" s="43" t="s">
        <v>314</v>
      </c>
      <c r="VE4" s="54" t="s">
        <v>316</v>
      </c>
      <c r="VF4" s="36" t="s">
        <v>319</v>
      </c>
      <c r="VG4" s="44" t="s">
        <v>314</v>
      </c>
      <c r="VH4" s="54" t="s">
        <v>316</v>
      </c>
      <c r="VI4" s="36" t="s">
        <v>319</v>
      </c>
      <c r="VJ4" s="59" t="s">
        <v>311</v>
      </c>
      <c r="VK4" s="60" t="s">
        <v>312</v>
      </c>
      <c r="VL4" s="60" t="s">
        <v>313</v>
      </c>
      <c r="VM4" s="59" t="s">
        <v>311</v>
      </c>
      <c r="VN4" s="60" t="s">
        <v>312</v>
      </c>
      <c r="VO4" s="60" t="s">
        <v>313</v>
      </c>
      <c r="VP4" s="59" t="s">
        <v>311</v>
      </c>
      <c r="VQ4" s="60" t="s">
        <v>312</v>
      </c>
      <c r="VR4" s="60" t="s">
        <v>313</v>
      </c>
      <c r="VS4" s="59" t="s">
        <v>311</v>
      </c>
      <c r="VT4" s="60" t="s">
        <v>312</v>
      </c>
      <c r="VU4" s="60" t="s">
        <v>313</v>
      </c>
      <c r="VV4" s="59" t="s">
        <v>311</v>
      </c>
      <c r="VW4" s="60" t="s">
        <v>312</v>
      </c>
      <c r="VX4" s="60" t="s">
        <v>313</v>
      </c>
      <c r="VY4" s="59" t="s">
        <v>311</v>
      </c>
      <c r="VZ4" s="60" t="s">
        <v>312</v>
      </c>
      <c r="WA4" s="60" t="s">
        <v>313</v>
      </c>
      <c r="WB4" s="59" t="s">
        <v>311</v>
      </c>
      <c r="WC4" s="60" t="s">
        <v>312</v>
      </c>
      <c r="WD4" s="60" t="s">
        <v>313</v>
      </c>
      <c r="WE4" s="59" t="s">
        <v>311</v>
      </c>
      <c r="WF4" s="60" t="s">
        <v>312</v>
      </c>
      <c r="WG4" s="60" t="s">
        <v>313</v>
      </c>
      <c r="WH4" s="59" t="s">
        <v>311</v>
      </c>
      <c r="WI4" s="60" t="s">
        <v>312</v>
      </c>
      <c r="WJ4" s="60" t="s">
        <v>313</v>
      </c>
      <c r="WK4" s="61" t="s">
        <v>311</v>
      </c>
      <c r="WL4" s="21" t="s">
        <v>312</v>
      </c>
      <c r="WM4" s="21" t="s">
        <v>313</v>
      </c>
      <c r="WN4" s="61" t="s">
        <v>311</v>
      </c>
      <c r="WO4" s="21" t="s">
        <v>312</v>
      </c>
      <c r="WP4" s="21" t="s">
        <v>313</v>
      </c>
      <c r="WQ4" s="61" t="s">
        <v>311</v>
      </c>
      <c r="WR4" s="21" t="s">
        <v>312</v>
      </c>
      <c r="WS4" s="21" t="s">
        <v>313</v>
      </c>
      <c r="WT4" s="61" t="s">
        <v>311</v>
      </c>
      <c r="WU4" s="21" t="s">
        <v>312</v>
      </c>
      <c r="WV4" s="21" t="s">
        <v>313</v>
      </c>
      <c r="WW4" s="61" t="s">
        <v>311</v>
      </c>
      <c r="WX4" s="21" t="s">
        <v>312</v>
      </c>
      <c r="WY4" s="21" t="s">
        <v>313</v>
      </c>
      <c r="WZ4" s="61" t="s">
        <v>311</v>
      </c>
      <c r="XA4" s="21" t="s">
        <v>312</v>
      </c>
      <c r="XB4" s="21" t="s">
        <v>313</v>
      </c>
      <c r="XC4" s="61" t="s">
        <v>311</v>
      </c>
      <c r="XD4" s="21" t="s">
        <v>312</v>
      </c>
      <c r="XE4" s="21" t="s">
        <v>313</v>
      </c>
      <c r="XF4" s="61" t="s">
        <v>311</v>
      </c>
      <c r="XG4" s="21" t="s">
        <v>312</v>
      </c>
      <c r="XH4" s="21" t="s">
        <v>313</v>
      </c>
      <c r="XI4" s="61" t="s">
        <v>311</v>
      </c>
      <c r="XJ4" s="21" t="s">
        <v>312</v>
      </c>
      <c r="XK4" s="21" t="s">
        <v>313</v>
      </c>
      <c r="XL4" s="99" t="s">
        <v>311</v>
      </c>
      <c r="XM4" s="100" t="s">
        <v>312</v>
      </c>
      <c r="XN4" s="100" t="s">
        <v>313</v>
      </c>
      <c r="XO4" s="99" t="s">
        <v>311</v>
      </c>
      <c r="XP4" s="100" t="s">
        <v>312</v>
      </c>
      <c r="XQ4" s="100" t="s">
        <v>313</v>
      </c>
      <c r="XR4" s="99" t="s">
        <v>311</v>
      </c>
      <c r="XS4" s="100" t="s">
        <v>312</v>
      </c>
      <c r="XT4" s="100" t="s">
        <v>313</v>
      </c>
      <c r="XU4" s="99" t="s">
        <v>311</v>
      </c>
      <c r="XV4" s="100" t="s">
        <v>312</v>
      </c>
      <c r="XW4" s="100" t="s">
        <v>313</v>
      </c>
      <c r="XX4" s="99" t="s">
        <v>311</v>
      </c>
      <c r="XY4" s="100" t="s">
        <v>312</v>
      </c>
      <c r="XZ4" s="100" t="s">
        <v>313</v>
      </c>
      <c r="YA4" s="99" t="s">
        <v>311</v>
      </c>
      <c r="YB4" s="100" t="s">
        <v>312</v>
      </c>
      <c r="YC4" s="100" t="s">
        <v>313</v>
      </c>
      <c r="YD4" s="99" t="s">
        <v>311</v>
      </c>
      <c r="YE4" s="100" t="s">
        <v>312</v>
      </c>
      <c r="YF4" s="100" t="s">
        <v>313</v>
      </c>
      <c r="YG4" s="99" t="s">
        <v>311</v>
      </c>
      <c r="YH4" s="100" t="s">
        <v>312</v>
      </c>
      <c r="YI4" s="100" t="s">
        <v>313</v>
      </c>
      <c r="YJ4" s="62" t="s">
        <v>311</v>
      </c>
      <c r="YK4" s="63" t="s">
        <v>312</v>
      </c>
      <c r="YL4" s="63" t="s">
        <v>313</v>
      </c>
      <c r="YM4" s="62" t="s">
        <v>311</v>
      </c>
      <c r="YN4" s="63" t="s">
        <v>312</v>
      </c>
      <c r="YO4" s="63" t="s">
        <v>313</v>
      </c>
      <c r="YP4" s="62" t="s">
        <v>311</v>
      </c>
      <c r="YQ4" s="63" t="s">
        <v>312</v>
      </c>
      <c r="YR4" s="63" t="s">
        <v>313</v>
      </c>
      <c r="YS4" s="62" t="s">
        <v>311</v>
      </c>
      <c r="YT4" s="63" t="s">
        <v>312</v>
      </c>
      <c r="YU4" s="63" t="s">
        <v>313</v>
      </c>
      <c r="YV4" s="62" t="s">
        <v>311</v>
      </c>
      <c r="YW4" s="63" t="s">
        <v>312</v>
      </c>
      <c r="YX4" s="63" t="s">
        <v>313</v>
      </c>
      <c r="YY4" s="62" t="s">
        <v>311</v>
      </c>
      <c r="YZ4" s="63" t="s">
        <v>312</v>
      </c>
      <c r="ZA4" s="63" t="s">
        <v>313</v>
      </c>
      <c r="ZB4" s="62" t="s">
        <v>311</v>
      </c>
      <c r="ZC4" s="63" t="s">
        <v>312</v>
      </c>
      <c r="ZD4" s="63" t="s">
        <v>313</v>
      </c>
      <c r="ZE4" s="62" t="s">
        <v>311</v>
      </c>
      <c r="ZF4" s="63" t="s">
        <v>312</v>
      </c>
      <c r="ZG4" s="63" t="s">
        <v>313</v>
      </c>
      <c r="ZH4" s="62" t="s">
        <v>311</v>
      </c>
      <c r="ZI4" s="63" t="s">
        <v>312</v>
      </c>
      <c r="ZJ4" s="63" t="s">
        <v>313</v>
      </c>
      <c r="ZK4" s="37" t="s">
        <v>311</v>
      </c>
      <c r="ZL4" s="38" t="s">
        <v>312</v>
      </c>
      <c r="ZM4" s="38" t="s">
        <v>313</v>
      </c>
      <c r="ZN4" s="37" t="s">
        <v>311</v>
      </c>
      <c r="ZO4" s="38" t="s">
        <v>312</v>
      </c>
      <c r="ZP4" s="38" t="s">
        <v>313</v>
      </c>
      <c r="ZQ4" s="101" t="s">
        <v>320</v>
      </c>
      <c r="ZR4" s="102" t="s">
        <v>314</v>
      </c>
      <c r="ZS4" s="103" t="s">
        <v>316</v>
      </c>
      <c r="ZT4" s="101" t="s">
        <v>317</v>
      </c>
      <c r="ZU4" s="104" t="s">
        <v>314</v>
      </c>
      <c r="ZV4" s="103" t="s">
        <v>316</v>
      </c>
      <c r="ZW4" s="101" t="s">
        <v>317</v>
      </c>
      <c r="ZX4" s="105" t="s">
        <v>314</v>
      </c>
      <c r="ZY4" s="106" t="s">
        <v>316</v>
      </c>
      <c r="ZZ4" s="107" t="s">
        <v>317</v>
      </c>
      <c r="AAA4" s="705"/>
      <c r="AAB4" s="705"/>
      <c r="AAC4" s="705"/>
      <c r="AAD4" s="707"/>
      <c r="AAE4" s="707"/>
      <c r="AAF4" s="707"/>
      <c r="AAG4" s="707"/>
      <c r="AAH4" s="450"/>
      <c r="AAI4" s="450"/>
      <c r="AAJ4" s="450"/>
      <c r="AAK4" s="452"/>
      <c r="AAL4" s="452"/>
      <c r="AAM4" s="452"/>
      <c r="AAN4" s="709"/>
      <c r="AAO4" s="709"/>
      <c r="AAP4" s="709"/>
      <c r="AAQ4" s="711"/>
      <c r="AAR4" s="711"/>
      <c r="AAS4" s="711"/>
      <c r="AAT4" s="454"/>
      <c r="AAU4" s="454"/>
      <c r="AAV4" s="454"/>
      <c r="AAW4" s="454"/>
      <c r="AAX4" s="454"/>
      <c r="AAY4" s="456"/>
      <c r="AAZ4" s="456"/>
      <c r="ABA4" s="456"/>
      <c r="ABB4" s="715"/>
      <c r="ABC4" s="715"/>
      <c r="ABD4" s="715"/>
      <c r="ABE4" s="458"/>
      <c r="ABF4" s="458"/>
      <c r="ABG4" s="458"/>
      <c r="ABH4" s="452"/>
      <c r="ABI4" s="452"/>
      <c r="ABJ4" s="452"/>
      <c r="ABK4" s="713"/>
      <c r="ABL4" s="713"/>
      <c r="ABM4" s="713"/>
      <c r="ABN4" s="721"/>
      <c r="ABO4" s="721"/>
      <c r="ABP4" s="721"/>
      <c r="ABQ4" s="717"/>
      <c r="ABR4" s="717"/>
      <c r="ABS4" s="717"/>
      <c r="ABT4" s="719"/>
      <c r="ABU4" s="719"/>
      <c r="ABV4" s="719"/>
      <c r="ABW4" s="380"/>
      <c r="ABX4" s="380"/>
      <c r="ABY4" s="380"/>
      <c r="ABZ4" s="380"/>
      <c r="ACA4" s="382"/>
      <c r="ACB4" s="382"/>
      <c r="ACC4" s="382"/>
      <c r="ACD4" s="727"/>
      <c r="ACE4" s="727"/>
      <c r="ACF4" s="727"/>
      <c r="ACG4" s="727"/>
      <c r="ACH4" s="723"/>
      <c r="ACI4" s="723"/>
      <c r="ACJ4" s="723"/>
      <c r="ACK4" s="261"/>
      <c r="ACL4" s="261"/>
      <c r="ACM4" s="261"/>
      <c r="ACN4" s="511"/>
      <c r="ACO4" s="514"/>
      <c r="ACP4" s="514"/>
      <c r="ACQ4" s="489"/>
      <c r="ACR4" s="489"/>
      <c r="ACS4" s="489"/>
      <c r="ACT4" s="492"/>
      <c r="ACU4" s="492"/>
      <c r="ACV4" s="492"/>
      <c r="ACW4" s="725"/>
      <c r="ACX4" s="725"/>
      <c r="ACY4" s="480"/>
      <c r="ACZ4" s="480"/>
      <c r="ADA4" s="483"/>
      <c r="ADB4" s="486"/>
      <c r="ADC4" s="486"/>
      <c r="ADD4" s="471"/>
      <c r="ADE4" s="471"/>
      <c r="ADF4" s="471"/>
      <c r="ADG4" s="474"/>
      <c r="ADH4" s="477"/>
      <c r="ADI4" s="477"/>
      <c r="ADJ4" s="477"/>
      <c r="ADK4" s="477"/>
      <c r="ADL4" s="501"/>
      <c r="ADM4" s="504"/>
      <c r="ADN4" s="460"/>
      <c r="ADP4" s="108"/>
      <c r="ADQ4" s="109"/>
      <c r="ADR4" s="109"/>
      <c r="ADS4" s="109"/>
      <c r="ADT4" s="109"/>
    </row>
    <row r="5" spans="1:800" x14ac:dyDescent="0.25">
      <c r="A5" s="3">
        <f t="shared" ref="A5:A10" si="0">ROW()-4</f>
        <v>1</v>
      </c>
      <c r="B5" s="3">
        <v>30714</v>
      </c>
      <c r="C5" s="3" t="s">
        <v>1316</v>
      </c>
      <c r="G5" s="3" t="s">
        <v>1382</v>
      </c>
      <c r="O5" s="3">
        <v>22</v>
      </c>
      <c r="P5" s="3">
        <v>22</v>
      </c>
      <c r="Q5" s="3">
        <v>0</v>
      </c>
      <c r="R5" s="3">
        <v>0</v>
      </c>
      <c r="S5" s="3">
        <v>0</v>
      </c>
      <c r="T5" s="3">
        <v>2</v>
      </c>
      <c r="U5" s="3">
        <v>0</v>
      </c>
      <c r="V5" s="3">
        <f t="shared" ref="V5:V10" si="1">SUM(Q5:S5)</f>
        <v>0</v>
      </c>
      <c r="W5" s="3">
        <v>22</v>
      </c>
      <c r="X5" s="3">
        <v>20</v>
      </c>
      <c r="Y5" s="3" t="s">
        <v>1387</v>
      </c>
      <c r="AG5" s="110"/>
      <c r="FQ5" s="3">
        <v>5</v>
      </c>
      <c r="FR5" s="110">
        <f>FQ5/5*FQ3</f>
        <v>0.1</v>
      </c>
      <c r="FS5" s="110">
        <f>FR5/FQ3*100%</f>
        <v>1</v>
      </c>
      <c r="FT5" s="3">
        <v>5</v>
      </c>
      <c r="FU5" s="110">
        <f>FT5/5*FT3</f>
        <v>0.1</v>
      </c>
      <c r="FV5" s="110">
        <f>FU5/FT3*100%</f>
        <v>1</v>
      </c>
      <c r="FW5" s="3">
        <v>5</v>
      </c>
      <c r="FX5" s="110">
        <f>FW5/5*FW3</f>
        <v>0.1</v>
      </c>
      <c r="FY5" s="110">
        <f>FX5/FW3*100%</f>
        <v>1</v>
      </c>
      <c r="YJ5" s="3">
        <v>5</v>
      </c>
      <c r="YK5" s="110">
        <f>YJ5/5*YJ3</f>
        <v>0.1</v>
      </c>
      <c r="YL5" s="110">
        <f>YK5/YJ3*100%</f>
        <v>1</v>
      </c>
      <c r="YM5" s="3">
        <v>5</v>
      </c>
      <c r="YN5" s="110">
        <f>YM5/5*YM3</f>
        <v>0.1</v>
      </c>
      <c r="YO5" s="110">
        <f>YN5/YM3*100%</f>
        <v>1</v>
      </c>
      <c r="YP5" s="3">
        <v>5</v>
      </c>
      <c r="YQ5" s="110">
        <f>YP5/5*YP3</f>
        <v>0.1</v>
      </c>
      <c r="YR5" s="110">
        <f>YQ5/YP3*100%</f>
        <v>1</v>
      </c>
      <c r="YS5" s="3">
        <v>5</v>
      </c>
      <c r="YT5" s="110">
        <f>YS5/5*YS3</f>
        <v>7.0000000000000007E-2</v>
      </c>
      <c r="YU5" s="110">
        <f>YT5/YS3*100%</f>
        <v>1</v>
      </c>
      <c r="YV5" s="3">
        <v>5</v>
      </c>
      <c r="YW5" s="110">
        <f>YV5/5*YV3</f>
        <v>0.05</v>
      </c>
      <c r="YX5" s="110">
        <f>YW5/YV3*100%</f>
        <v>1</v>
      </c>
      <c r="YY5" s="3">
        <v>5</v>
      </c>
      <c r="YZ5" s="110">
        <f>YY5/5*YY3</f>
        <v>0.09</v>
      </c>
      <c r="ZA5" s="110">
        <f>YZ5/YY3*100%</f>
        <v>1</v>
      </c>
      <c r="ZB5" s="3">
        <v>5</v>
      </c>
      <c r="ZC5" s="110">
        <f>ZB5/5*ZB3</f>
        <v>0.09</v>
      </c>
      <c r="ZD5" s="110">
        <f>ZC5/ZB3*100%</f>
        <v>1</v>
      </c>
      <c r="ZE5" s="3">
        <v>5</v>
      </c>
      <c r="ZF5" s="110">
        <f>ZE5/5*ZE3</f>
        <v>0.05</v>
      </c>
      <c r="ZG5" s="110">
        <f>ZF5/ZE3*100%</f>
        <v>1</v>
      </c>
      <c r="ZH5" s="3">
        <v>5</v>
      </c>
      <c r="ZI5" s="110">
        <f>ZH5/5*ZH3</f>
        <v>0.05</v>
      </c>
      <c r="ZJ5" s="110">
        <f>ZI5/ZH3*100%</f>
        <v>1</v>
      </c>
      <c r="AAA5" s="110">
        <f>FR5+FU5+FX5</f>
        <v>0.30000000000000004</v>
      </c>
      <c r="AAB5" s="110">
        <f>YK5+YN5+YQ5+YT5+YW5+YZ5+ZC5+ZF5+ZI5</f>
        <v>0.70000000000000007</v>
      </c>
      <c r="AAC5" s="110">
        <f>AAA5+AAB5</f>
        <v>1</v>
      </c>
      <c r="ACN5" s="114" t="str">
        <f>IF(ACM5&gt;0,"GUGUR","TERIMA")</f>
        <v>TERIMA</v>
      </c>
      <c r="ACO5" s="115">
        <f>IF(ACN5="GUGUR",0,IF(G5="SPV QIA CC TELKOMSEL",2500000))</f>
        <v>2500000</v>
      </c>
      <c r="ACQ5" s="115">
        <f>ACO5*AAC5</f>
        <v>2500000</v>
      </c>
      <c r="ACR5" s="115">
        <f>IF(U5&gt;0,(W5/O5)*ACQ5,ACQ5)</f>
        <v>2500000</v>
      </c>
      <c r="ACS5" s="115">
        <f>IF(N5=1,(W5/O5)*ACR5,IF(ACK5&gt;0,ACR5*85%,IF(ACL5&gt;0,ACR5*60%,IF(ACM5&gt;0,ACR5*0%,ACR5))))</f>
        <v>2500000</v>
      </c>
      <c r="ADN5" s="3" t="s">
        <v>1390</v>
      </c>
    </row>
    <row r="6" spans="1:800" x14ac:dyDescent="0.25">
      <c r="A6" s="3">
        <f t="shared" si="0"/>
        <v>2</v>
      </c>
      <c r="B6" s="3">
        <v>15042</v>
      </c>
      <c r="C6" s="3" t="s">
        <v>1340</v>
      </c>
      <c r="G6" s="3" t="s">
        <v>1339</v>
      </c>
      <c r="O6" s="3">
        <v>22</v>
      </c>
      <c r="P6" s="3">
        <v>22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f t="shared" si="1"/>
        <v>0</v>
      </c>
      <c r="W6" s="3">
        <v>22</v>
      </c>
      <c r="X6" s="3">
        <v>22</v>
      </c>
      <c r="Y6" s="3" t="s">
        <v>1387</v>
      </c>
      <c r="BE6" s="3">
        <v>5</v>
      </c>
      <c r="BF6" s="110">
        <f>$BE6/5*$BE$3</f>
        <v>0.1</v>
      </c>
      <c r="BG6" s="110">
        <f>BF6/$BE$3*100%</f>
        <v>1</v>
      </c>
      <c r="BH6" s="3">
        <v>5</v>
      </c>
      <c r="BI6" s="110">
        <f>$BH6/5*$BH$3</f>
        <v>0.15</v>
      </c>
      <c r="BJ6" s="110">
        <f>BI6/$BH$3*100%</f>
        <v>1</v>
      </c>
      <c r="LE6" s="3">
        <v>5</v>
      </c>
      <c r="LF6" s="110">
        <f>LE6/5*$LE$3</f>
        <v>0.15</v>
      </c>
      <c r="LG6" s="110">
        <f>$LF6/$LE$3*100%</f>
        <v>1</v>
      </c>
      <c r="LH6" s="3">
        <v>5</v>
      </c>
      <c r="LI6" s="110">
        <f>LH6/5*$LH$3</f>
        <v>0.15</v>
      </c>
      <c r="LJ6" s="110">
        <f>$LI6/$LH$3*100%</f>
        <v>1</v>
      </c>
      <c r="LK6" s="3">
        <v>5</v>
      </c>
      <c r="LL6" s="110">
        <f>LK6/5*$LK$3</f>
        <v>0.15</v>
      </c>
      <c r="LM6" s="110">
        <f>$LL6/$LK$3*100%</f>
        <v>1</v>
      </c>
      <c r="LN6" s="3">
        <v>5</v>
      </c>
      <c r="LO6" s="110">
        <f>LN6/5*$LN$3</f>
        <v>0.15</v>
      </c>
      <c r="LP6" s="110">
        <f>$LO6/$LN$3*100%</f>
        <v>1</v>
      </c>
      <c r="LQ6" s="3">
        <v>5</v>
      </c>
      <c r="LR6" s="110">
        <f>LQ6/5*$LQ$3</f>
        <v>0.1</v>
      </c>
      <c r="LS6" s="110">
        <f>$LR6/$LQ$3*100%</f>
        <v>1</v>
      </c>
      <c r="LT6" s="3">
        <v>5</v>
      </c>
      <c r="LU6" s="110">
        <f>LT6/5*$LT$3</f>
        <v>0.05</v>
      </c>
      <c r="LV6" s="110">
        <f>$LU6/$LT$3*100%</f>
        <v>1</v>
      </c>
      <c r="ABT6" s="110">
        <f>BF6+BI6</f>
        <v>0.25</v>
      </c>
      <c r="ABU6" s="110">
        <f>LF6+LI6+LL6+LO6+LR6+LU6</f>
        <v>0.75</v>
      </c>
      <c r="ABV6" s="110">
        <f>ABT6+ABU6</f>
        <v>1</v>
      </c>
      <c r="ACN6" s="114" t="str">
        <f>IF(ACM6&gt;0,"GUGUR","TERIMA")</f>
        <v>TERIMA</v>
      </c>
      <c r="ACO6" s="115">
        <f>IF(ACN6="GUGUR",0,IF(G6="OPERATION PLAN CC TELKOMSEL",950000))</f>
        <v>950000</v>
      </c>
      <c r="ACQ6" s="115">
        <f>ACO6*ABV6</f>
        <v>950000</v>
      </c>
      <c r="ACR6" s="115">
        <f>IF(U6&gt;0,(W6/O6)*ACQ6,ACQ6)</f>
        <v>950000</v>
      </c>
      <c r="ACS6" s="115">
        <f>IF(N6=1,(W6/O6)*ACR6,IF(ACK6&gt;0,ACR6*85%,IF(ACL6&gt;0,ACR6*60%,IF(ACM6&gt;0,ACR6*0%,ACR6))))</f>
        <v>950000</v>
      </c>
      <c r="ADN6" s="3" t="s">
        <v>1390</v>
      </c>
    </row>
    <row r="7" spans="1:800" x14ac:dyDescent="0.25">
      <c r="A7" s="3">
        <f t="shared" si="0"/>
        <v>3</v>
      </c>
      <c r="B7" s="3">
        <v>32412</v>
      </c>
      <c r="C7" s="3" t="s">
        <v>1337</v>
      </c>
      <c r="G7" s="3" t="s">
        <v>1339</v>
      </c>
      <c r="O7" s="3">
        <v>22</v>
      </c>
      <c r="P7" s="3">
        <v>22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f t="shared" si="1"/>
        <v>0</v>
      </c>
      <c r="W7" s="3">
        <v>22</v>
      </c>
      <c r="X7" s="3">
        <v>22</v>
      </c>
      <c r="Y7" s="3" t="s">
        <v>1387</v>
      </c>
      <c r="BE7" s="3">
        <v>5</v>
      </c>
      <c r="BF7" s="110">
        <f>$BE7/5*$BE$3</f>
        <v>0.1</v>
      </c>
      <c r="BG7" s="110">
        <f>BF7/$BE$3*100%</f>
        <v>1</v>
      </c>
      <c r="BH7" s="3">
        <v>5</v>
      </c>
      <c r="BI7" s="110">
        <f>$BH7/5*$BH$3</f>
        <v>0.15</v>
      </c>
      <c r="BJ7" s="110">
        <f>BI7/$BH$3*100%</f>
        <v>1</v>
      </c>
      <c r="LE7" s="3">
        <v>5</v>
      </c>
      <c r="LF7" s="110">
        <f>LE7/5*$LE$3</f>
        <v>0.15</v>
      </c>
      <c r="LG7" s="110">
        <f>$LF7/$LE$3*100%</f>
        <v>1</v>
      </c>
      <c r="LH7" s="3">
        <v>5</v>
      </c>
      <c r="LI7" s="110">
        <f>LH7/5*$LH$3</f>
        <v>0.15</v>
      </c>
      <c r="LJ7" s="110">
        <f>$LI7/$LH$3*100%</f>
        <v>1</v>
      </c>
      <c r="LK7" s="3">
        <v>5</v>
      </c>
      <c r="LL7" s="110">
        <f>LK7/5*$LK$3</f>
        <v>0.15</v>
      </c>
      <c r="LM7" s="110">
        <f>$LL7/$LK$3*100%</f>
        <v>1</v>
      </c>
      <c r="LN7" s="3">
        <v>5</v>
      </c>
      <c r="LO7" s="110">
        <f>LN7/5*$LN$3</f>
        <v>0.15</v>
      </c>
      <c r="LP7" s="110">
        <f>$LO7/$LN$3*100%</f>
        <v>1</v>
      </c>
      <c r="LQ7" s="3">
        <v>5</v>
      </c>
      <c r="LR7" s="110">
        <f>LQ7/5*$LQ$3</f>
        <v>0.1</v>
      </c>
      <c r="LS7" s="110">
        <f>$LR7/$LQ$3*100%</f>
        <v>1</v>
      </c>
      <c r="LT7" s="3">
        <v>5</v>
      </c>
      <c r="LU7" s="110">
        <f>LT7/5*$LT$3</f>
        <v>0.05</v>
      </c>
      <c r="LV7" s="110">
        <f>$LU7/$LT$3*100%</f>
        <v>1</v>
      </c>
      <c r="ABT7" s="110">
        <f>BF7+BI7</f>
        <v>0.25</v>
      </c>
      <c r="ABU7" s="110">
        <f>LF7+LI7+LL7+LO7+LR7+LU7</f>
        <v>0.75</v>
      </c>
      <c r="ABV7" s="110">
        <f>ABT7+ABU7</f>
        <v>1</v>
      </c>
      <c r="ACN7" s="114" t="str">
        <f>IF(ACM7&gt;0,"GUGUR","TERIMA")</f>
        <v>TERIMA</v>
      </c>
      <c r="ACO7" s="115">
        <f>IF(ACN7="GUGUR",0,IF(G7="OPERATION PLAN CC TELKOMSEL",950000))</f>
        <v>950000</v>
      </c>
      <c r="ACQ7" s="115">
        <f>ACO7*ABV7</f>
        <v>950000</v>
      </c>
      <c r="ACR7" s="115">
        <f>IF(U7&gt;0,(W7/O7)*ACQ7,ACQ7)</f>
        <v>950000</v>
      </c>
      <c r="ACS7" s="115">
        <f>IF(N7=1,(W7/O7)*ACR7,IF(ACK7&gt;0,ACR7*85%,IF(ACL7&gt;0,ACR7*60%,IF(ACM7&gt;0,ACR7*0%,ACR7))))</f>
        <v>950000</v>
      </c>
      <c r="ADN7" s="3" t="s">
        <v>1390</v>
      </c>
    </row>
    <row r="8" spans="1:800" x14ac:dyDescent="0.25">
      <c r="A8" s="3">
        <f t="shared" si="0"/>
        <v>4</v>
      </c>
      <c r="B8" s="3">
        <v>32480</v>
      </c>
      <c r="C8" s="3" t="s">
        <v>1379</v>
      </c>
      <c r="G8" s="3" t="s">
        <v>1380</v>
      </c>
      <c r="O8" s="3">
        <v>22</v>
      </c>
      <c r="P8" s="3">
        <v>22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f t="shared" si="1"/>
        <v>0</v>
      </c>
      <c r="W8" s="3">
        <v>22</v>
      </c>
      <c r="X8" s="3">
        <v>22</v>
      </c>
      <c r="Y8" s="3" t="s">
        <v>1387</v>
      </c>
      <c r="AY8" s="3">
        <v>5</v>
      </c>
      <c r="AZ8" s="110">
        <f>AY8/5*AY3</f>
        <v>0.15</v>
      </c>
      <c r="BA8" s="110">
        <f>AZ8/AY3*100%</f>
        <v>1</v>
      </c>
      <c r="BB8" s="3">
        <v>5</v>
      </c>
      <c r="BC8" s="110">
        <f>BB8/5*BB3</f>
        <v>0.15</v>
      </c>
      <c r="BD8" s="110">
        <f>BC8/BB3*100%</f>
        <v>1</v>
      </c>
      <c r="FZ8" s="3">
        <v>5</v>
      </c>
      <c r="GA8" s="110">
        <f>FZ8/5*FZ3</f>
        <v>0.1</v>
      </c>
      <c r="GB8" s="110">
        <f>GA8/FZ3*100%</f>
        <v>1</v>
      </c>
      <c r="GC8" s="3">
        <v>5</v>
      </c>
      <c r="GD8" s="110">
        <f>GC8/5*GC3</f>
        <v>0.1</v>
      </c>
      <c r="GE8" s="110">
        <f>GD8/GC3*100%</f>
        <v>1</v>
      </c>
      <c r="GF8" s="3">
        <v>5</v>
      </c>
      <c r="GG8" s="110">
        <f>GF8/5*GF3</f>
        <v>0.1</v>
      </c>
      <c r="GH8" s="110">
        <f>GG8/GF3*100%</f>
        <v>1</v>
      </c>
      <c r="GI8" s="3">
        <v>5</v>
      </c>
      <c r="GJ8" s="110">
        <f>GI8/5*GI3</f>
        <v>0.1</v>
      </c>
      <c r="GK8" s="110">
        <f>GJ8/GI3*100%</f>
        <v>1</v>
      </c>
      <c r="GL8" s="3">
        <v>5</v>
      </c>
      <c r="GM8" s="110">
        <f>GL8/5*GL3</f>
        <v>0.1</v>
      </c>
      <c r="GN8" s="110">
        <f>GM8/GL3*100%</f>
        <v>1</v>
      </c>
      <c r="GO8" s="3">
        <v>5</v>
      </c>
      <c r="GP8" s="110">
        <f>GO8/5*GO3</f>
        <v>0.1</v>
      </c>
      <c r="GQ8" s="110">
        <f>GP8/GO3*100%</f>
        <v>1</v>
      </c>
      <c r="GR8" s="3">
        <v>5</v>
      </c>
      <c r="GS8" s="110">
        <f>GR8/5*GR3</f>
        <v>0.05</v>
      </c>
      <c r="GT8" s="110">
        <f>GS8/GR3*100%</f>
        <v>1</v>
      </c>
      <c r="GU8" s="3">
        <v>5</v>
      </c>
      <c r="GV8" s="110">
        <f>GU8/5*GU3</f>
        <v>0.05</v>
      </c>
      <c r="GW8" s="110">
        <f>GV8/GU3*100%</f>
        <v>1</v>
      </c>
      <c r="ABE8" s="110">
        <f>AZ8+BC8</f>
        <v>0.3</v>
      </c>
      <c r="ABF8" s="110">
        <f>GA8+GD8+GG8+GJ8+GM8+GP8+GS8+GV8</f>
        <v>0.70000000000000007</v>
      </c>
      <c r="ABG8" s="110">
        <f>ABE8+ABF8</f>
        <v>1</v>
      </c>
      <c r="ACN8" s="114" t="str">
        <f>IF(ACM8&gt;0,"GUGUR","TERIMA")</f>
        <v>TERIMA</v>
      </c>
      <c r="ACO8" s="115">
        <f>IF(ACN8="GUGUR",0,IF(G8="DOCUMENT CONTROL CC TELKOMSEL",800000))</f>
        <v>800000</v>
      </c>
      <c r="ACQ8" s="115">
        <f>ACO8*ABG8</f>
        <v>800000</v>
      </c>
      <c r="ACR8" s="115">
        <f>IF(U8&gt;0,(W8/O8)*ACQ8,ACQ8)</f>
        <v>800000</v>
      </c>
      <c r="ACS8" s="115">
        <f>IF(N8=1,(W8/O8)*ACR8,IF(ACK8&gt;0,ACR8*85%,IF(ACL8&gt;0,ACR8*60%,IF(ACM8&gt;0,ACR8*0%,ACR8))))</f>
        <v>800000</v>
      </c>
      <c r="ADN8" s="3" t="s">
        <v>1390</v>
      </c>
    </row>
    <row r="9" spans="1:800" x14ac:dyDescent="0.25">
      <c r="A9" s="3">
        <f t="shared" si="0"/>
        <v>5</v>
      </c>
      <c r="B9" s="3">
        <v>62646</v>
      </c>
      <c r="C9" s="3" t="s">
        <v>1357</v>
      </c>
      <c r="G9" s="3" t="s">
        <v>1359</v>
      </c>
      <c r="O9" s="3">
        <v>22</v>
      </c>
      <c r="P9" s="3">
        <v>22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f t="shared" si="1"/>
        <v>0</v>
      </c>
      <c r="W9" s="3">
        <v>22</v>
      </c>
      <c r="X9" s="3">
        <v>22</v>
      </c>
      <c r="Y9" s="3" t="s">
        <v>1387</v>
      </c>
      <c r="AS9" s="3">
        <v>5</v>
      </c>
      <c r="AT9" s="110">
        <f>AS9/5*AS3</f>
        <v>0.15</v>
      </c>
      <c r="AU9" s="110">
        <f>AT9/AS3*100%</f>
        <v>1</v>
      </c>
      <c r="AV9" s="3">
        <v>5</v>
      </c>
      <c r="AW9" s="110">
        <f>AV9/5*AV3</f>
        <v>0.15</v>
      </c>
      <c r="AX9" s="110">
        <f>AW9/AV3*100%</f>
        <v>1</v>
      </c>
      <c r="IN9" s="3">
        <v>5</v>
      </c>
      <c r="IO9" s="110">
        <f>IN9/5*IN3</f>
        <v>0.1</v>
      </c>
      <c r="IP9" s="110">
        <f>IO9/IN3</f>
        <v>1</v>
      </c>
      <c r="IQ9" s="3">
        <v>5</v>
      </c>
      <c r="IR9" s="110">
        <f>IQ9/5*IQ3</f>
        <v>0.1</v>
      </c>
      <c r="IS9" s="110">
        <f>IR9/IQ3</f>
        <v>1</v>
      </c>
      <c r="IT9" s="3">
        <v>5</v>
      </c>
      <c r="IU9" s="110">
        <f>IT9/5*IT3</f>
        <v>0.1</v>
      </c>
      <c r="IV9" s="110">
        <f>IU9/IT3</f>
        <v>1</v>
      </c>
      <c r="IW9" s="3">
        <v>5</v>
      </c>
      <c r="IX9" s="110">
        <f>IW9/5*IW3</f>
        <v>0.1</v>
      </c>
      <c r="IY9" s="110">
        <f>IX9/IW3</f>
        <v>1</v>
      </c>
      <c r="IZ9" s="3">
        <v>5</v>
      </c>
      <c r="JA9" s="110">
        <f>IZ9/5*IZ3</f>
        <v>0.05</v>
      </c>
      <c r="JB9" s="110">
        <f>JA9/IZ3</f>
        <v>1</v>
      </c>
      <c r="JC9" s="3">
        <v>5</v>
      </c>
      <c r="JD9" s="110">
        <f>JC9/5*JC3</f>
        <v>0.05</v>
      </c>
      <c r="JE9" s="110">
        <f>JD9/JC3</f>
        <v>1</v>
      </c>
      <c r="JF9" s="3">
        <v>5</v>
      </c>
      <c r="JG9" s="110">
        <f>JF9/5*JF3</f>
        <v>0.1</v>
      </c>
      <c r="JH9" s="110">
        <f>JG9/JF3</f>
        <v>1</v>
      </c>
      <c r="JI9" s="3">
        <v>5</v>
      </c>
      <c r="JJ9" s="110">
        <f>JI9/5*JI3</f>
        <v>0.1</v>
      </c>
      <c r="JK9" s="110">
        <f>JJ9/JI3</f>
        <v>1</v>
      </c>
      <c r="ABH9" s="110">
        <f>AT9+AW9</f>
        <v>0.3</v>
      </c>
      <c r="ABI9" s="110">
        <f>IO9+IR9+IU9+IX9+JA9+JD9+JG9+JJ9</f>
        <v>0.7</v>
      </c>
      <c r="ABJ9" s="110">
        <f>ABH9+ABI9</f>
        <v>1</v>
      </c>
      <c r="ACO9" s="115">
        <f>IF(ACN9="GUGUR",0,IF(G9="HR SUPPORT CC TELKOMSEL",684040))</f>
        <v>684040</v>
      </c>
      <c r="ACQ9" s="115">
        <f>ACO9*ABJ9</f>
        <v>684040</v>
      </c>
      <c r="ACS9" s="115">
        <f>ACQ9</f>
        <v>684040</v>
      </c>
      <c r="ADN9" s="3" t="s">
        <v>1390</v>
      </c>
    </row>
    <row r="10" spans="1:800" x14ac:dyDescent="0.25">
      <c r="A10" s="3">
        <f t="shared" si="0"/>
        <v>6</v>
      </c>
      <c r="B10" s="3">
        <v>2085</v>
      </c>
      <c r="C10" s="3" t="s">
        <v>624</v>
      </c>
      <c r="G10" s="3" t="s">
        <v>1385</v>
      </c>
      <c r="O10" s="3">
        <v>22</v>
      </c>
      <c r="P10" s="3">
        <v>22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f t="shared" si="1"/>
        <v>0</v>
      </c>
      <c r="W10" s="3">
        <v>22</v>
      </c>
      <c r="X10" s="3">
        <v>22</v>
      </c>
      <c r="Y10" s="3" t="s">
        <v>1387</v>
      </c>
      <c r="ED10" s="3">
        <v>5</v>
      </c>
      <c r="EE10" s="110">
        <f>ED10/5*ED3</f>
        <v>0.1</v>
      </c>
      <c r="EF10" s="110">
        <f>EE10/ED3*100%</f>
        <v>1</v>
      </c>
      <c r="EG10" s="3">
        <v>5</v>
      </c>
      <c r="EH10" s="110">
        <f>EG10/5*EG3</f>
        <v>0.15</v>
      </c>
      <c r="EI10" s="110">
        <f>EH10/EG3*100%</f>
        <v>1</v>
      </c>
      <c r="TS10" s="3">
        <v>5</v>
      </c>
      <c r="TT10" s="110">
        <f>TS10/5*TS3</f>
        <v>0.1</v>
      </c>
      <c r="TU10" s="110">
        <f>TT10/TS3*100%</f>
        <v>1</v>
      </c>
      <c r="TV10" s="3">
        <v>5</v>
      </c>
      <c r="TW10" s="110">
        <f>TV10/5*TV3</f>
        <v>0.2</v>
      </c>
      <c r="TX10" s="110">
        <f>TW10/TV3*100%</f>
        <v>1</v>
      </c>
      <c r="TY10" s="3">
        <v>5</v>
      </c>
      <c r="TZ10" s="110">
        <f>TY10/5*TY3</f>
        <v>0.1</v>
      </c>
      <c r="UA10" s="110">
        <f>TZ10/TY3*100%</f>
        <v>1</v>
      </c>
      <c r="UB10" s="3">
        <v>5</v>
      </c>
      <c r="UC10" s="110">
        <f>UB10/5*UB3</f>
        <v>0.15</v>
      </c>
      <c r="UD10" s="110">
        <f>UC10/UB3*100%</f>
        <v>1</v>
      </c>
      <c r="UE10" s="3">
        <v>5</v>
      </c>
      <c r="UF10" s="110">
        <f>UE10/5*UE3</f>
        <v>0.05</v>
      </c>
      <c r="UG10" s="110">
        <f>UF10/UE3*100%</f>
        <v>1</v>
      </c>
      <c r="UH10" s="3">
        <v>5</v>
      </c>
      <c r="UI10" s="110">
        <f>UH10/5*UH3</f>
        <v>0.1</v>
      </c>
      <c r="UJ10" s="110">
        <f>UI10/UH3*100%</f>
        <v>1</v>
      </c>
      <c r="UK10" s="3">
        <v>5</v>
      </c>
      <c r="UL10" s="110">
        <f>UK10/5*UK3</f>
        <v>0.05</v>
      </c>
      <c r="UM10" s="110">
        <f>UL10/UK3*100%</f>
        <v>1</v>
      </c>
      <c r="AAN10" s="110">
        <f>$EE$10+$EH$10</f>
        <v>0.25</v>
      </c>
      <c r="AAO10" s="110">
        <f>$TT$10+$TW$10+$TZ$10+$UC$10+$UF$10+$UI$10+$UL$10</f>
        <v>0.75000000000000011</v>
      </c>
      <c r="AAP10" s="110">
        <f>AAN10+AAO10</f>
        <v>1</v>
      </c>
      <c r="ACN10" s="114" t="str">
        <f t="shared" ref="ACN10:ACN17" si="2">IF(ACM10&gt;0,"GUGUR","TERIMA")</f>
        <v>TERIMA</v>
      </c>
      <c r="ACO10" s="115">
        <f>IF(ACN10="GUGUR",0,IF(G10="GENERAL AFFAIRS CC TELKOMSEL",670000))</f>
        <v>670000</v>
      </c>
      <c r="ACR10" s="115">
        <f>ACO10*AAP10</f>
        <v>670000</v>
      </c>
      <c r="ACS10" s="115">
        <f>IF(N10=1,(W10/O10)*ACR10,IF(ACK10&gt;0,ACR10*85%,IF(ACL10&gt;0,ACR10*60%,IF(ACM10&gt;0,ACR10*0%,ACR10))))</f>
        <v>670000</v>
      </c>
      <c r="ADN10" s="3" t="s">
        <v>1390</v>
      </c>
    </row>
    <row r="11" spans="1:800" x14ac:dyDescent="0.25">
      <c r="A11" s="3">
        <f t="shared" ref="A11:A17" si="3">ROW()-4</f>
        <v>7</v>
      </c>
      <c r="B11" s="3">
        <v>53356</v>
      </c>
      <c r="C11" s="3" t="s">
        <v>1363</v>
      </c>
      <c r="G11" s="3" t="s">
        <v>1362</v>
      </c>
      <c r="O11" s="3">
        <v>22</v>
      </c>
      <c r="P11" s="3">
        <v>22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f t="shared" ref="V11:V17" si="4">SUM(Q11:S11)</f>
        <v>0</v>
      </c>
      <c r="W11" s="3">
        <v>22</v>
      </c>
      <c r="X11" s="3">
        <v>22</v>
      </c>
      <c r="Y11" s="3" t="s">
        <v>1387</v>
      </c>
      <c r="AM11" s="3">
        <v>5</v>
      </c>
      <c r="AN11" s="110">
        <f>$AM11/5*$AM$3</f>
        <v>0.1</v>
      </c>
      <c r="AO11" s="110">
        <f>$AN11/$AM$3*100%</f>
        <v>1</v>
      </c>
      <c r="AP11" s="3">
        <v>5</v>
      </c>
      <c r="AQ11" s="110">
        <f>$AP11/5*$AP$3</f>
        <v>0.1</v>
      </c>
      <c r="AR11" s="110">
        <f>$AQ11/$AP$3*100%</f>
        <v>1</v>
      </c>
      <c r="JL11" s="3">
        <v>5</v>
      </c>
      <c r="JM11" s="110">
        <f>$JL11/5*$JL$3</f>
        <v>0.15</v>
      </c>
      <c r="JN11" s="110">
        <f>$JM11/$JL$3*100%</f>
        <v>1</v>
      </c>
      <c r="JO11" s="3">
        <v>5</v>
      </c>
      <c r="JP11" s="110">
        <f>$JO11/5*$JO$3</f>
        <v>0.2</v>
      </c>
      <c r="JQ11" s="110">
        <f>$JM11/$JL$3*100%</f>
        <v>1</v>
      </c>
      <c r="JR11" s="3">
        <v>5</v>
      </c>
      <c r="JS11" s="110">
        <f>$JR11/5*$JR$3</f>
        <v>0.1</v>
      </c>
      <c r="JT11" s="110">
        <f>$JS11/$JR$3*100%</f>
        <v>1</v>
      </c>
      <c r="JU11" s="3">
        <v>5</v>
      </c>
      <c r="JV11" s="110">
        <f>$JU11/5*$JU$3</f>
        <v>0.05</v>
      </c>
      <c r="JW11" s="110">
        <f>$JV11/$JU$3*100%</f>
        <v>1</v>
      </c>
      <c r="JX11" s="3">
        <v>5</v>
      </c>
      <c r="JY11" s="110">
        <f>$JX11/5*$JX$3</f>
        <v>0.15</v>
      </c>
      <c r="JZ11" s="110">
        <f>$JY11/$JX$3*100%</f>
        <v>1</v>
      </c>
      <c r="KA11" s="3">
        <v>5</v>
      </c>
      <c r="KB11" s="110">
        <f>$KA11/5*$KA$3</f>
        <v>0.15</v>
      </c>
      <c r="KC11" s="110">
        <f>$KB11/$KA$3*100%</f>
        <v>1</v>
      </c>
      <c r="ABN11" s="110">
        <f>$AN$11+$AQ$11</f>
        <v>0.2</v>
      </c>
      <c r="ABO11" s="110">
        <f>$JM$11+$JP$11+$JS$11+$JV$11+$JY$11+$KB$11</f>
        <v>0.79999999999999993</v>
      </c>
      <c r="ABP11" s="110">
        <f>ABN11+ABO11</f>
        <v>1</v>
      </c>
      <c r="ACN11" s="114" t="str">
        <f t="shared" si="2"/>
        <v>TERIMA</v>
      </c>
      <c r="ACO11" s="115">
        <f>IF(ACN11="GUGUR",0,IF(G11="ADMIN LO CC TELKOMSEL",986000))</f>
        <v>986000</v>
      </c>
      <c r="ACQ11" s="115">
        <f>ACO11*ABP11</f>
        <v>986000</v>
      </c>
      <c r="ACS11" s="115">
        <f>ACQ11</f>
        <v>986000</v>
      </c>
      <c r="ADN11" s="3" t="s">
        <v>1390</v>
      </c>
    </row>
    <row r="12" spans="1:800" x14ac:dyDescent="0.25">
      <c r="A12" s="3">
        <f t="shared" si="3"/>
        <v>8</v>
      </c>
      <c r="B12" s="3">
        <v>178113</v>
      </c>
      <c r="C12" s="3" t="s">
        <v>1360</v>
      </c>
      <c r="G12" s="3" t="s">
        <v>1362</v>
      </c>
      <c r="O12" s="3">
        <v>22</v>
      </c>
      <c r="P12" s="3">
        <v>22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f t="shared" si="4"/>
        <v>0</v>
      </c>
      <c r="W12" s="3">
        <v>22</v>
      </c>
      <c r="X12" s="3">
        <v>22</v>
      </c>
      <c r="Y12" s="3" t="s">
        <v>1387</v>
      </c>
      <c r="AM12" s="3">
        <v>5</v>
      </c>
      <c r="AN12" s="110">
        <f>$AM12/5*$AM$3</f>
        <v>0.1</v>
      </c>
      <c r="AO12" s="110">
        <f>$AN12/$AM$3*100%</f>
        <v>1</v>
      </c>
      <c r="AP12" s="3">
        <v>5</v>
      </c>
      <c r="AQ12" s="110">
        <f>$AP12/5*$AP$3</f>
        <v>0.1</v>
      </c>
      <c r="AR12" s="110">
        <f>$AQ12/$AP$3*100%</f>
        <v>1</v>
      </c>
      <c r="JL12" s="3">
        <v>5</v>
      </c>
      <c r="JM12" s="110">
        <f>$JL12/5*$JL$3</f>
        <v>0.15</v>
      </c>
      <c r="JN12" s="110">
        <f>$JM12/$JL$3*100%</f>
        <v>1</v>
      </c>
      <c r="JO12" s="3">
        <v>5</v>
      </c>
      <c r="JP12" s="110">
        <f>$JO12/5*$JO$3</f>
        <v>0.2</v>
      </c>
      <c r="JQ12" s="110">
        <f>$JM12/$JL$3*100%</f>
        <v>1</v>
      </c>
      <c r="JR12" s="3">
        <v>5</v>
      </c>
      <c r="JS12" s="110">
        <f>$JR12/5*$JR$3</f>
        <v>0.1</v>
      </c>
      <c r="JT12" s="110">
        <f>$JS12/$JR$3*100%</f>
        <v>1</v>
      </c>
      <c r="JU12" s="3">
        <v>5</v>
      </c>
      <c r="JV12" s="110">
        <f>$JU12/5*$JU$3</f>
        <v>0.05</v>
      </c>
      <c r="JW12" s="110">
        <f>$JV12/$JU$3*100%</f>
        <v>1</v>
      </c>
      <c r="JX12" s="3">
        <v>5</v>
      </c>
      <c r="JY12" s="110">
        <f>$JX12/5*$JX$3</f>
        <v>0.15</v>
      </c>
      <c r="JZ12" s="110">
        <f>$JY12/$JX$3*100%</f>
        <v>1</v>
      </c>
      <c r="KA12" s="3">
        <v>5</v>
      </c>
      <c r="KB12" s="110">
        <f>$KA12/5*$KA$3</f>
        <v>0.15</v>
      </c>
      <c r="KC12" s="110">
        <f>$KB12/$KA$3*100%</f>
        <v>1</v>
      </c>
      <c r="ABN12" s="110">
        <f>$AN$12+$AQ$12</f>
        <v>0.2</v>
      </c>
      <c r="ABO12" s="110">
        <f>$JM$12+$JP$12+$JS$12+$JV$12+$JY$12+$KB$12</f>
        <v>0.79999999999999993</v>
      </c>
      <c r="ABP12" s="110">
        <f>ABN12+ABO12</f>
        <v>1</v>
      </c>
      <c r="ACN12" s="114" t="str">
        <f t="shared" si="2"/>
        <v>TERIMA</v>
      </c>
      <c r="ACO12" s="115">
        <f>IF(ACN12="GUGUR",0,IF(G12="ADMIN LO CC TELKOMSEL",986000))</f>
        <v>986000</v>
      </c>
      <c r="ACQ12" s="115">
        <f>ACO12*ABP12</f>
        <v>986000</v>
      </c>
      <c r="ACS12" s="115">
        <f>ACQ12</f>
        <v>986000</v>
      </c>
      <c r="ADN12" s="3" t="s">
        <v>1390</v>
      </c>
    </row>
    <row r="13" spans="1:800" x14ac:dyDescent="0.25">
      <c r="A13" s="3">
        <f t="shared" si="3"/>
        <v>9</v>
      </c>
      <c r="B13" s="3">
        <v>32404</v>
      </c>
      <c r="C13" s="3" t="s">
        <v>1355</v>
      </c>
      <c r="G13" s="3" t="s">
        <v>1356</v>
      </c>
      <c r="O13" s="3">
        <v>22</v>
      </c>
      <c r="P13" s="3">
        <v>22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f t="shared" si="4"/>
        <v>0</v>
      </c>
      <c r="W13" s="3">
        <v>22</v>
      </c>
      <c r="X13" s="3">
        <v>22</v>
      </c>
      <c r="Y13" s="3" t="s">
        <v>1387</v>
      </c>
      <c r="AG13" s="3">
        <v>5</v>
      </c>
      <c r="AH13" s="110">
        <f>$AG13/5*$AG$3</f>
        <v>0.15</v>
      </c>
      <c r="AI13" s="110">
        <f>AH13/$AG$3*100%</f>
        <v>1</v>
      </c>
      <c r="AJ13" s="3">
        <v>5</v>
      </c>
      <c r="AK13" s="110">
        <f>AJ$13/5*$AJ$3</f>
        <v>0.15</v>
      </c>
      <c r="AL13" s="110">
        <f>AK13/AJ$3*100%</f>
        <v>1</v>
      </c>
      <c r="GX13" s="3">
        <v>5</v>
      </c>
      <c r="GY13" s="110">
        <f>$GX13/5*$GX$3</f>
        <v>0.1</v>
      </c>
      <c r="GZ13" s="110">
        <f>GY13/$GX$3*100%</f>
        <v>1</v>
      </c>
      <c r="HA13" s="3">
        <v>5</v>
      </c>
      <c r="HB13" s="110">
        <f>$HA13/5*$HA$3</f>
        <v>0.1</v>
      </c>
      <c r="HC13" s="110">
        <f>HB13/$HA$3*100%</f>
        <v>1</v>
      </c>
      <c r="HD13" s="3">
        <v>5</v>
      </c>
      <c r="HE13" s="110">
        <f>$HD13/5*$HD$3</f>
        <v>0.05</v>
      </c>
      <c r="HF13" s="110">
        <f>HE13/$HD$3*100%</f>
        <v>1</v>
      </c>
      <c r="HG13" s="3">
        <v>5</v>
      </c>
      <c r="HH13" s="110">
        <f>$HG13/5*$HG$3</f>
        <v>0.1</v>
      </c>
      <c r="HI13" s="110">
        <f>HH13/$HG$3*100%</f>
        <v>1</v>
      </c>
      <c r="HJ13" s="3">
        <v>5</v>
      </c>
      <c r="HK13" s="110">
        <f>$HJ13/5*$HJ$3</f>
        <v>0.1</v>
      </c>
      <c r="HL13" s="110">
        <f>HK13/$HJ$3*100%</f>
        <v>1</v>
      </c>
      <c r="HM13" s="3">
        <v>5</v>
      </c>
      <c r="HN13" s="110">
        <f>$HM13/5*$HM$3</f>
        <v>0.1</v>
      </c>
      <c r="HO13" s="110">
        <f>HN13/$HM$3*100%</f>
        <v>1</v>
      </c>
      <c r="HP13" s="3">
        <v>5</v>
      </c>
      <c r="HQ13" s="110">
        <f>$HP13/5*$HP$3</f>
        <v>0.05</v>
      </c>
      <c r="HR13" s="110">
        <f>HQ13/$HP$3*100%</f>
        <v>1</v>
      </c>
      <c r="HS13" s="3">
        <v>5</v>
      </c>
      <c r="HT13" s="110">
        <f>$HS13/5*$HS$3</f>
        <v>0.1</v>
      </c>
      <c r="HU13" s="110">
        <f>HT13/$HS$3*100%</f>
        <v>1</v>
      </c>
      <c r="ABK13" s="110">
        <f>AH13+AK13</f>
        <v>0.3</v>
      </c>
      <c r="ABL13" s="110">
        <f>GY13+HB13+HE13+HH13+HK13+HN13+HQ13+HT13</f>
        <v>0.7</v>
      </c>
      <c r="ABM13" s="110">
        <f>ABK13+ABL13</f>
        <v>1</v>
      </c>
      <c r="ACN13" s="114" t="str">
        <f t="shared" si="2"/>
        <v>TERIMA</v>
      </c>
      <c r="ACO13" s="115">
        <f>IF(ACN13="GUGUR",0,IF(G13="ADMIN OFFICE CC TELKOMSEL",882000))</f>
        <v>882000</v>
      </c>
      <c r="ACQ13" s="115">
        <f>ACO13*ABM13</f>
        <v>882000</v>
      </c>
      <c r="ACR13" s="115">
        <f t="shared" ref="ACR13:ACR18" si="5">IF(U13&gt;0,(W13/O13)*ACQ13,ACQ13)</f>
        <v>882000</v>
      </c>
      <c r="ACS13" s="115">
        <f t="shared" ref="ACS13:ACS18" si="6">IF(N13=1,(W13/O13)*ACR13,IF(ACK13&gt;0,ACR13*85%,IF(ACL13&gt;0,ACR13*60%,IF(ACM13&gt;0,ACR13*0%,ACR13))))</f>
        <v>882000</v>
      </c>
      <c r="ADN13" s="3" t="s">
        <v>1390</v>
      </c>
    </row>
    <row r="14" spans="1:800" x14ac:dyDescent="0.25">
      <c r="A14" s="3">
        <f t="shared" si="3"/>
        <v>10</v>
      </c>
      <c r="B14" s="3">
        <v>150041</v>
      </c>
      <c r="C14" s="3" t="s">
        <v>1350</v>
      </c>
      <c r="G14" s="3" t="s">
        <v>1346</v>
      </c>
      <c r="O14" s="3">
        <v>22</v>
      </c>
      <c r="P14" s="3">
        <v>22</v>
      </c>
      <c r="Q14" s="3">
        <v>0</v>
      </c>
      <c r="R14" s="3">
        <v>0</v>
      </c>
      <c r="S14" s="3">
        <v>0</v>
      </c>
      <c r="T14" s="3">
        <v>1</v>
      </c>
      <c r="U14" s="3">
        <v>0</v>
      </c>
      <c r="V14" s="3">
        <f t="shared" si="4"/>
        <v>0</v>
      </c>
      <c r="W14" s="3">
        <v>22</v>
      </c>
      <c r="X14" s="3">
        <v>21</v>
      </c>
      <c r="Y14" s="3" t="s">
        <v>1387</v>
      </c>
      <c r="AG14" s="3">
        <v>5</v>
      </c>
      <c r="AH14" s="110">
        <f>AG14/5*AG$3</f>
        <v>0.15</v>
      </c>
      <c r="AI14" s="110">
        <f>AH14/AG$3*100%</f>
        <v>1</v>
      </c>
      <c r="AJ14" s="3">
        <v>5</v>
      </c>
      <c r="AK14" s="110">
        <f>AJ14/5*AJ$3</f>
        <v>0.15</v>
      </c>
      <c r="AL14" s="110">
        <f>AK14/AJ$3*100%</f>
        <v>1</v>
      </c>
      <c r="HV14" s="3">
        <v>5</v>
      </c>
      <c r="HW14" s="110">
        <f>$HV14/5*$HV$3</f>
        <v>0.1</v>
      </c>
      <c r="HX14" s="110">
        <f>HW14/$HV$3*100%</f>
        <v>1</v>
      </c>
      <c r="HY14" s="3">
        <v>5</v>
      </c>
      <c r="HZ14" s="110">
        <f>$HY14/5*$HY$3</f>
        <v>0.1</v>
      </c>
      <c r="IA14" s="110">
        <f>HZ14/$HY$3*100%</f>
        <v>1</v>
      </c>
      <c r="IB14" s="3">
        <v>5</v>
      </c>
      <c r="IC14" s="110">
        <f>$IB14/5*$IB$3</f>
        <v>0.15</v>
      </c>
      <c r="ID14" s="110">
        <f>IC14/$IB$3*100%</f>
        <v>1</v>
      </c>
      <c r="IE14" s="3">
        <v>5</v>
      </c>
      <c r="IF14" s="110">
        <f>$IE14/5*$IE$3</f>
        <v>0.15</v>
      </c>
      <c r="IG14" s="110">
        <f>IF14/$IE$3*100%</f>
        <v>1</v>
      </c>
      <c r="IH14" s="3">
        <v>5</v>
      </c>
      <c r="II14" s="110">
        <f>$IH14/5*$IH$3</f>
        <v>0.15</v>
      </c>
      <c r="IJ14" s="110">
        <f>II14/$IH$3*100%</f>
        <v>1</v>
      </c>
      <c r="IK14" s="3">
        <v>5</v>
      </c>
      <c r="IL14" s="110">
        <f>$IK14/5*$IK$3</f>
        <v>0.05</v>
      </c>
      <c r="IM14" s="110">
        <f>IL14/$IK$3*100%</f>
        <v>1</v>
      </c>
      <c r="ABK14" s="110">
        <f>AH14+AK14</f>
        <v>0.3</v>
      </c>
      <c r="ABL14" s="110">
        <f>HW14+HZ14+IC14+IF14+II14+IL14</f>
        <v>0.70000000000000007</v>
      </c>
      <c r="ABM14" s="110">
        <f>ABK14+ABL14</f>
        <v>1</v>
      </c>
      <c r="ACN14" s="114" t="str">
        <f t="shared" si="2"/>
        <v>TERIMA</v>
      </c>
      <c r="ACO14" s="115">
        <f>IF(ACN14="GUGUR",0,IF(G14="ADMIN LAYANAN CC TELKOMSEL",800000))</f>
        <v>800000</v>
      </c>
      <c r="ACQ14" s="115">
        <f>ACO14*ABM14</f>
        <v>800000</v>
      </c>
      <c r="ACR14" s="115">
        <f t="shared" si="5"/>
        <v>800000</v>
      </c>
      <c r="ACS14" s="115">
        <f t="shared" si="6"/>
        <v>800000</v>
      </c>
      <c r="ADN14" s="3" t="s">
        <v>1390</v>
      </c>
    </row>
    <row r="15" spans="1:800" x14ac:dyDescent="0.25">
      <c r="A15" s="3">
        <f t="shared" si="3"/>
        <v>11</v>
      </c>
      <c r="B15" s="3">
        <v>32489</v>
      </c>
      <c r="C15" s="3" t="s">
        <v>1353</v>
      </c>
      <c r="G15" s="3" t="s">
        <v>1346</v>
      </c>
      <c r="O15" s="3">
        <v>22</v>
      </c>
      <c r="P15" s="3">
        <v>22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f t="shared" si="4"/>
        <v>0</v>
      </c>
      <c r="W15" s="3">
        <v>22</v>
      </c>
      <c r="X15" s="3">
        <v>22</v>
      </c>
      <c r="Y15" s="3" t="s">
        <v>1387</v>
      </c>
      <c r="AG15" s="3">
        <v>5</v>
      </c>
      <c r="AH15" s="110">
        <f>AG15/5*AG$3</f>
        <v>0.15</v>
      </c>
      <c r="AI15" s="110">
        <f>AH15/AG$3*100%</f>
        <v>1</v>
      </c>
      <c r="AJ15" s="3">
        <v>5</v>
      </c>
      <c r="AK15" s="110">
        <f>AJ15/5*AJ$3</f>
        <v>0.15</v>
      </c>
      <c r="AL15" s="110">
        <f>AK15/AJ$3*100%</f>
        <v>1</v>
      </c>
      <c r="HV15" s="3">
        <v>5</v>
      </c>
      <c r="HW15" s="110">
        <f>$HV15/5*$HV$3</f>
        <v>0.1</v>
      </c>
      <c r="HX15" s="110">
        <f>HW15/$HV$3*100%</f>
        <v>1</v>
      </c>
      <c r="HY15" s="3">
        <v>5</v>
      </c>
      <c r="HZ15" s="110">
        <f>$HY15/5*$HY$3</f>
        <v>0.1</v>
      </c>
      <c r="IA15" s="110">
        <f>HZ15/$HY$3*100%</f>
        <v>1</v>
      </c>
      <c r="IB15" s="3">
        <v>5</v>
      </c>
      <c r="IC15" s="110">
        <f>$IB15/5*$IB$3</f>
        <v>0.15</v>
      </c>
      <c r="ID15" s="110">
        <f>IC15/$IB$3*100%</f>
        <v>1</v>
      </c>
      <c r="IE15" s="3">
        <v>5</v>
      </c>
      <c r="IF15" s="110">
        <f>$IE15/5*$IE$3</f>
        <v>0.15</v>
      </c>
      <c r="IG15" s="110">
        <f>IF15/$IE$3*100%</f>
        <v>1</v>
      </c>
      <c r="IH15" s="3">
        <v>5</v>
      </c>
      <c r="II15" s="110">
        <f>$IH15/5*$IH$3</f>
        <v>0.15</v>
      </c>
      <c r="IJ15" s="110">
        <f>II15/$IH$3*100%</f>
        <v>1</v>
      </c>
      <c r="IK15" s="3">
        <v>5</v>
      </c>
      <c r="IL15" s="110">
        <f>$IK15/5*$IK$3</f>
        <v>0.05</v>
      </c>
      <c r="IM15" s="110">
        <f>IL15/$IK$3*100%</f>
        <v>1</v>
      </c>
      <c r="ABK15" s="110">
        <f>AH15+AK15</f>
        <v>0.3</v>
      </c>
      <c r="ABL15" s="110">
        <f>HW15+HZ15+IC15+IF15+II15+IL15</f>
        <v>0.70000000000000007</v>
      </c>
      <c r="ABM15" s="110">
        <f>ABK15+ABL15</f>
        <v>1</v>
      </c>
      <c r="ACN15" s="114" t="str">
        <f t="shared" si="2"/>
        <v>TERIMA</v>
      </c>
      <c r="ACO15" s="115">
        <f>IF(ACN15="GUGUR",0,IF(G15="ADMIN LAYANAN CC TELKOMSEL",800000))</f>
        <v>800000</v>
      </c>
      <c r="ACQ15" s="115">
        <f>ACO15*ABM15</f>
        <v>800000</v>
      </c>
      <c r="ACR15" s="115">
        <f t="shared" si="5"/>
        <v>800000</v>
      </c>
      <c r="ACS15" s="115">
        <f t="shared" si="6"/>
        <v>800000</v>
      </c>
      <c r="ADN15" s="3" t="s">
        <v>1390</v>
      </c>
    </row>
    <row r="16" spans="1:800" x14ac:dyDescent="0.25">
      <c r="A16" s="3">
        <f t="shared" si="3"/>
        <v>12</v>
      </c>
      <c r="B16" s="3">
        <v>71676</v>
      </c>
      <c r="C16" s="3" t="s">
        <v>1343</v>
      </c>
      <c r="G16" s="3" t="s">
        <v>1346</v>
      </c>
      <c r="O16" s="3">
        <v>22</v>
      </c>
      <c r="P16" s="3">
        <v>22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f t="shared" si="4"/>
        <v>0</v>
      </c>
      <c r="W16" s="3">
        <v>22</v>
      </c>
      <c r="X16" s="3">
        <v>22</v>
      </c>
      <c r="Y16" s="3" t="s">
        <v>1387</v>
      </c>
      <c r="AG16" s="3">
        <v>5</v>
      </c>
      <c r="AH16" s="110">
        <f>AG16/5*AG$3</f>
        <v>0.15</v>
      </c>
      <c r="AI16" s="110">
        <f>AH16/AG$3*100%</f>
        <v>1</v>
      </c>
      <c r="AJ16" s="3">
        <v>5</v>
      </c>
      <c r="AK16" s="110">
        <f>AJ16/5*AJ$3</f>
        <v>0.15</v>
      </c>
      <c r="AL16" s="110">
        <f>AK16/AJ$3*100%</f>
        <v>1</v>
      </c>
      <c r="HV16" s="3">
        <v>5</v>
      </c>
      <c r="HW16" s="110">
        <f>$HV16/5*$HV$3</f>
        <v>0.1</v>
      </c>
      <c r="HX16" s="110">
        <f>HW16/$HV$3*100%</f>
        <v>1</v>
      </c>
      <c r="HY16" s="3">
        <v>5</v>
      </c>
      <c r="HZ16" s="110">
        <f>$HY16/5*$HY$3</f>
        <v>0.1</v>
      </c>
      <c r="IA16" s="110">
        <f>HZ16/$HY$3*100%</f>
        <v>1</v>
      </c>
      <c r="IB16" s="3">
        <v>5</v>
      </c>
      <c r="IC16" s="110">
        <f>$IB16/5*$IB$3</f>
        <v>0.15</v>
      </c>
      <c r="ID16" s="110">
        <f>IC16/$IB$3*100%</f>
        <v>1</v>
      </c>
      <c r="IE16" s="3">
        <v>5</v>
      </c>
      <c r="IF16" s="110">
        <f>$IE16/5*$IE$3</f>
        <v>0.15</v>
      </c>
      <c r="IG16" s="110">
        <f>IF16/$IE$3*100%</f>
        <v>1</v>
      </c>
      <c r="IH16" s="3">
        <v>5</v>
      </c>
      <c r="II16" s="110">
        <f>$IH16/5*$IH$3</f>
        <v>0.15</v>
      </c>
      <c r="IJ16" s="110">
        <f>II16/$IH$3*100%</f>
        <v>1</v>
      </c>
      <c r="IK16" s="3">
        <v>5</v>
      </c>
      <c r="IL16" s="110">
        <f>$IK16/5*$IK$3</f>
        <v>0.05</v>
      </c>
      <c r="IM16" s="110">
        <f>IL16/$IK$3*100%</f>
        <v>1</v>
      </c>
      <c r="ABK16" s="110">
        <f>AH16+AK16</f>
        <v>0.3</v>
      </c>
      <c r="ABL16" s="110">
        <f>HW16+HZ16+IC16+IF16+II16+IL16</f>
        <v>0.70000000000000007</v>
      </c>
      <c r="ABM16" s="110">
        <f>ABK16+ABL16</f>
        <v>1</v>
      </c>
      <c r="ACN16" s="114" t="str">
        <f t="shared" si="2"/>
        <v>TERIMA</v>
      </c>
      <c r="ACO16" s="115">
        <f>IF(ACN16="GUGUR",0,IF(G16="ADMIN LAYANAN CC TELKOMSEL",800000))</f>
        <v>800000</v>
      </c>
      <c r="ACQ16" s="115">
        <f>ACO16*ABM16</f>
        <v>800000</v>
      </c>
      <c r="ACR16" s="115">
        <f t="shared" si="5"/>
        <v>800000</v>
      </c>
      <c r="ACS16" s="115">
        <f t="shared" si="6"/>
        <v>800000</v>
      </c>
      <c r="ADN16" s="3" t="s">
        <v>1390</v>
      </c>
    </row>
    <row r="17" spans="1:794" x14ac:dyDescent="0.25">
      <c r="A17" s="3">
        <f t="shared" si="3"/>
        <v>13</v>
      </c>
      <c r="B17" s="3">
        <v>30422</v>
      </c>
      <c r="C17" s="3" t="s">
        <v>1347</v>
      </c>
      <c r="G17" s="3" t="s">
        <v>1346</v>
      </c>
      <c r="O17" s="3">
        <v>22</v>
      </c>
      <c r="P17" s="3">
        <v>22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f t="shared" si="4"/>
        <v>0</v>
      </c>
      <c r="W17" s="3">
        <v>22</v>
      </c>
      <c r="X17" s="3">
        <v>21</v>
      </c>
      <c r="Y17" s="3" t="s">
        <v>1387</v>
      </c>
      <c r="AG17" s="3">
        <v>5</v>
      </c>
      <c r="AH17" s="110">
        <f>AG17/5*AG$3</f>
        <v>0.15</v>
      </c>
      <c r="AI17" s="110">
        <f>AH17/AG$3*100%</f>
        <v>1</v>
      </c>
      <c r="AJ17" s="3">
        <v>5</v>
      </c>
      <c r="AK17" s="110">
        <f>AJ17/5*AJ$3</f>
        <v>0.15</v>
      </c>
      <c r="AL17" s="110">
        <f>AK17/AJ$3*100%</f>
        <v>1</v>
      </c>
      <c r="HV17" s="3">
        <v>5</v>
      </c>
      <c r="HW17" s="110">
        <f>$HV17/5*$HV$3</f>
        <v>0.1</v>
      </c>
      <c r="HX17" s="110">
        <f>HW17/$HV$3*100%</f>
        <v>1</v>
      </c>
      <c r="HY17" s="3">
        <v>5</v>
      </c>
      <c r="HZ17" s="110">
        <f>$HY17/5*$HY$3</f>
        <v>0.1</v>
      </c>
      <c r="IA17" s="110">
        <f>HZ17/$HY$3*100%</f>
        <v>1</v>
      </c>
      <c r="IB17" s="3">
        <v>5</v>
      </c>
      <c r="IC17" s="110">
        <f>$IB17/5*$IB$3</f>
        <v>0.15</v>
      </c>
      <c r="ID17" s="110">
        <f>IC17/$IB$3*100%</f>
        <v>1</v>
      </c>
      <c r="IE17" s="3">
        <v>5</v>
      </c>
      <c r="IF17" s="110">
        <f>$IE17/5*$IE$3</f>
        <v>0.15</v>
      </c>
      <c r="IG17" s="110">
        <f>IF17/$IE$3*100%</f>
        <v>1</v>
      </c>
      <c r="IH17" s="3">
        <v>5</v>
      </c>
      <c r="II17" s="110">
        <f>$IH17/5*$IH$3</f>
        <v>0.15</v>
      </c>
      <c r="IJ17" s="110">
        <f>II17/$IH$3*100%</f>
        <v>1</v>
      </c>
      <c r="IK17" s="3">
        <v>5</v>
      </c>
      <c r="IL17" s="110">
        <f>$IK17/5*$IK$3</f>
        <v>0.05</v>
      </c>
      <c r="IM17" s="110">
        <f>IL17/$IK$3*100%</f>
        <v>1</v>
      </c>
      <c r="ABK17" s="110">
        <f>AH17+AK17</f>
        <v>0.3</v>
      </c>
      <c r="ABL17" s="110">
        <f>HW17+HZ17+IC17+IF17+II17+IL17</f>
        <v>0.70000000000000007</v>
      </c>
      <c r="ABM17" s="110">
        <f>ABK17+ABL17</f>
        <v>1</v>
      </c>
      <c r="ACN17" s="114" t="str">
        <f t="shared" si="2"/>
        <v>TERIMA</v>
      </c>
      <c r="ACO17" s="115">
        <f>IF(ACN17="GUGUR",0,IF(G17="ADMIN LAYANAN CC TELKOMSEL",800000))</f>
        <v>800000</v>
      </c>
      <c r="ACQ17" s="115">
        <f>ACO17*ABM17</f>
        <v>800000</v>
      </c>
      <c r="ACR17" s="115">
        <f t="shared" si="5"/>
        <v>800000</v>
      </c>
      <c r="ACS17" s="115">
        <f t="shared" si="6"/>
        <v>800000</v>
      </c>
      <c r="ADN17" s="3" t="s">
        <v>1390</v>
      </c>
    </row>
    <row r="18" spans="1:794" x14ac:dyDescent="0.25">
      <c r="A18" s="3">
        <f t="shared" ref="A18:A28" si="7">ROW()-4</f>
        <v>14</v>
      </c>
      <c r="B18" s="3">
        <v>710200200070</v>
      </c>
      <c r="C18" s="3" t="s">
        <v>1300</v>
      </c>
      <c r="G18" s="3" t="s">
        <v>1311</v>
      </c>
      <c r="O18" s="3">
        <v>22</v>
      </c>
      <c r="P18" s="3">
        <v>22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f t="shared" ref="V18:V28" si="8">SUM(Q18:S18)</f>
        <v>0</v>
      </c>
      <c r="W18" s="3">
        <v>22</v>
      </c>
      <c r="X18" s="3">
        <v>22</v>
      </c>
      <c r="Y18" s="3" t="s">
        <v>1387</v>
      </c>
      <c r="AA18" s="3">
        <v>5</v>
      </c>
      <c r="AB18" s="110">
        <f t="shared" ref="AB18:AB28" si="9">$AA18/5*$AA$3</f>
        <v>0.15</v>
      </c>
      <c r="AC18" s="110">
        <f t="shared" ref="AC18:AC28" si="10">AB18/$AA$3*100%</f>
        <v>1</v>
      </c>
      <c r="AD18" s="3">
        <v>5</v>
      </c>
      <c r="AE18" s="110">
        <f t="shared" ref="AE18:AE28" si="11">$AD18/5*$AD$3</f>
        <v>0.15</v>
      </c>
      <c r="AF18" s="110">
        <f t="shared" ref="AF18:AF28" si="12">AE18/$AD$3*100%</f>
        <v>1</v>
      </c>
      <c r="XL18" s="3">
        <v>5</v>
      </c>
      <c r="XM18" s="110">
        <f>XL18/5*XL3</f>
        <v>0.1</v>
      </c>
      <c r="XN18" s="110">
        <f>XM18/XL3*100%</f>
        <v>1</v>
      </c>
      <c r="XO18" s="3">
        <v>5</v>
      </c>
      <c r="XP18" s="110">
        <f>XO18/5*XO3</f>
        <v>0.1</v>
      </c>
      <c r="XQ18" s="110">
        <f>XP18/XO3*100%</f>
        <v>1</v>
      </c>
      <c r="XR18" s="3">
        <v>5</v>
      </c>
      <c r="XS18" s="110">
        <f>XR18/5*XR3</f>
        <v>0.05</v>
      </c>
      <c r="XT18" s="110">
        <f>XS18/XR3*100%</f>
        <v>1</v>
      </c>
      <c r="XU18" s="3">
        <v>5</v>
      </c>
      <c r="XV18" s="110">
        <f>XU18/5*XU3</f>
        <v>0.05</v>
      </c>
      <c r="XW18" s="110">
        <f>XV18/XU3*100%</f>
        <v>1</v>
      </c>
      <c r="XX18" s="3">
        <v>5</v>
      </c>
      <c r="XY18" s="110">
        <f>XX18/5*XX3</f>
        <v>0.1</v>
      </c>
      <c r="XZ18" s="110">
        <f>XY18/XX3*100%</f>
        <v>1</v>
      </c>
      <c r="YA18" s="3">
        <v>5</v>
      </c>
      <c r="YB18" s="110">
        <f>YA18/5*YA3</f>
        <v>0.1</v>
      </c>
      <c r="YC18" s="110">
        <f>YB18/YA3*100%</f>
        <v>1</v>
      </c>
      <c r="YD18" s="3">
        <v>5</v>
      </c>
      <c r="YE18" s="110">
        <f>YD18/5*YD3</f>
        <v>0.1</v>
      </c>
      <c r="YF18" s="110">
        <f>YE18/YD3*100%</f>
        <v>1</v>
      </c>
      <c r="YG18" s="3">
        <v>5</v>
      </c>
      <c r="YH18" s="110">
        <f>YG18/5*YG3</f>
        <v>0.1</v>
      </c>
      <c r="YI18" s="110">
        <f>YH18/YG3*100%</f>
        <v>1</v>
      </c>
      <c r="ACH18" s="110">
        <f t="shared" ref="ACH18:ACH28" si="13">AB18+AE18</f>
        <v>0.3</v>
      </c>
      <c r="ACI18" s="110">
        <f>XM18+XP18+XS18+XV18+XY18+YB18+YE18+YH18</f>
        <v>0.7</v>
      </c>
      <c r="ACJ18" s="110">
        <f t="shared" ref="ACJ18:ACJ28" si="14">ACH18+ACI18</f>
        <v>1</v>
      </c>
      <c r="ACN18" s="114" t="str">
        <f t="shared" ref="ACN18:ACN28" si="15">IF(ACM18&gt;0,"GUGUR","TERIMA")</f>
        <v>TERIMA</v>
      </c>
      <c r="ACO18" s="115">
        <f>IF(ABS18="GUGUR",0,IF(G18="SPV IT CC TELKOMSEL",2500000))</f>
        <v>2500000</v>
      </c>
      <c r="ACQ18" s="115">
        <f t="shared" ref="ACQ18:ACQ28" si="16">ACO18*ACJ18</f>
        <v>2500000</v>
      </c>
      <c r="ACR18" s="115">
        <f t="shared" si="5"/>
        <v>2500000</v>
      </c>
      <c r="ACS18" s="115">
        <f t="shared" si="6"/>
        <v>2500000</v>
      </c>
      <c r="ADN18" s="3" t="s">
        <v>1390</v>
      </c>
    </row>
    <row r="19" spans="1:794" x14ac:dyDescent="0.25">
      <c r="A19" s="3">
        <f t="shared" si="7"/>
        <v>15</v>
      </c>
      <c r="B19" s="3">
        <v>58391</v>
      </c>
      <c r="C19" s="3" t="s">
        <v>1309</v>
      </c>
      <c r="G19" s="3" t="s">
        <v>1310</v>
      </c>
      <c r="O19" s="3">
        <v>22</v>
      </c>
      <c r="P19" s="3">
        <v>20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f t="shared" si="8"/>
        <v>0</v>
      </c>
      <c r="W19" s="3">
        <v>20</v>
      </c>
      <c r="X19" s="3">
        <v>20</v>
      </c>
      <c r="Y19" s="3" t="s">
        <v>1387</v>
      </c>
      <c r="AA19" s="3">
        <v>5</v>
      </c>
      <c r="AB19" s="110">
        <f t="shared" si="9"/>
        <v>0.15</v>
      </c>
      <c r="AC19" s="110">
        <f t="shared" si="10"/>
        <v>1</v>
      </c>
      <c r="AD19" s="3">
        <v>5</v>
      </c>
      <c r="AE19" s="110">
        <f t="shared" si="11"/>
        <v>0.15</v>
      </c>
      <c r="AF19" s="110">
        <f t="shared" si="12"/>
        <v>1</v>
      </c>
      <c r="KD19" s="3">
        <v>5</v>
      </c>
      <c r="KE19" s="110">
        <f>KD19/5*KD3</f>
        <v>0.2</v>
      </c>
      <c r="KF19" s="110">
        <f>KE19/KD3*100%</f>
        <v>1</v>
      </c>
      <c r="KG19" s="3">
        <v>5</v>
      </c>
      <c r="KH19" s="110">
        <f>KG19/5*KG3</f>
        <v>0.2</v>
      </c>
      <c r="KI19" s="110">
        <f>KH19/KG3*100%</f>
        <v>1</v>
      </c>
      <c r="KJ19" s="3">
        <v>5</v>
      </c>
      <c r="KK19" s="110">
        <f>KJ19/5*KJ3</f>
        <v>0.15</v>
      </c>
      <c r="KL19" s="110">
        <f>KK19/KJ3*100%</f>
        <v>1</v>
      </c>
      <c r="KM19" s="3">
        <v>5</v>
      </c>
      <c r="KN19" s="110">
        <f>KM19/5*KM3</f>
        <v>0.15</v>
      </c>
      <c r="KO19" s="110">
        <f>KN19/KM3*100%</f>
        <v>1</v>
      </c>
      <c r="ACH19" s="110">
        <f t="shared" si="13"/>
        <v>0.3</v>
      </c>
      <c r="ACI19" s="110">
        <f>KE19+KH19+KK19+KN19</f>
        <v>0.70000000000000007</v>
      </c>
      <c r="ACJ19" s="110">
        <f t="shared" si="14"/>
        <v>1</v>
      </c>
      <c r="ACN19" s="114" t="str">
        <f t="shared" si="15"/>
        <v>TERIMA</v>
      </c>
      <c r="ACO19" s="115">
        <f>IF(ACN19="GUGUR",0,IF(G19="PC CLEANING CC TELKOMSEL",150000))</f>
        <v>150000</v>
      </c>
      <c r="ACQ19" s="115">
        <f t="shared" si="16"/>
        <v>150000</v>
      </c>
      <c r="ACR19" s="115">
        <f t="shared" ref="ACR19:ACR28" si="17">IF(U19&gt;0,(W19/O19)*ACQ19,ACQ19)</f>
        <v>150000</v>
      </c>
      <c r="ACS19" s="115">
        <f t="shared" ref="ACS19:ACS28" si="18">IF(N19=1,(W19/O19)*ACR19,IF(ACK19&gt;0,ACR19*85%,IF(ACL19&gt;0,ACR19*60%,IF(ACM19&gt;0,ACR19*0%,ACR19))))</f>
        <v>150000</v>
      </c>
      <c r="ADN19" s="3" t="s">
        <v>1390</v>
      </c>
    </row>
    <row r="20" spans="1:794" x14ac:dyDescent="0.25">
      <c r="A20" s="3">
        <f t="shared" si="7"/>
        <v>16</v>
      </c>
      <c r="B20" s="3">
        <v>30683</v>
      </c>
      <c r="C20" s="3" t="s">
        <v>1303</v>
      </c>
      <c r="G20" s="3" t="s">
        <v>1299</v>
      </c>
      <c r="O20" s="3">
        <v>22</v>
      </c>
      <c r="P20" s="3">
        <v>22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f t="shared" si="8"/>
        <v>0</v>
      </c>
      <c r="W20" s="3">
        <v>22</v>
      </c>
      <c r="X20" s="3">
        <v>22</v>
      </c>
      <c r="Y20" s="3" t="s">
        <v>1387</v>
      </c>
      <c r="AA20" s="3">
        <v>5</v>
      </c>
      <c r="AB20" s="110">
        <f t="shared" si="9"/>
        <v>0.15</v>
      </c>
      <c r="AC20" s="110">
        <f t="shared" si="10"/>
        <v>1</v>
      </c>
      <c r="AD20" s="3">
        <v>5</v>
      </c>
      <c r="AE20" s="110">
        <f t="shared" si="11"/>
        <v>0.15</v>
      </c>
      <c r="AF20" s="110">
        <f t="shared" si="12"/>
        <v>1</v>
      </c>
      <c r="KP20" s="3">
        <v>5</v>
      </c>
      <c r="KQ20" s="110">
        <f t="shared" ref="KQ20:KQ28" si="19">KP20/5*$KP$3</f>
        <v>0.2</v>
      </c>
      <c r="KR20" s="110">
        <f t="shared" ref="KR20:KR28" si="20">KQ20/$KP$3*100%</f>
        <v>1</v>
      </c>
      <c r="KS20" s="3">
        <v>5</v>
      </c>
      <c r="KT20" s="110">
        <f t="shared" ref="KT20:KT28" si="21">KS20/5*$KS$3</f>
        <v>0.2</v>
      </c>
      <c r="KU20" s="110">
        <f t="shared" ref="KU20:KU28" si="22">KT20/$KS$3*100%</f>
        <v>1</v>
      </c>
      <c r="KV20" s="3">
        <v>5</v>
      </c>
      <c r="KW20" s="110">
        <f t="shared" ref="KW20:KW28" si="23">KV20/5*$KV$3</f>
        <v>0.1</v>
      </c>
      <c r="KX20" s="110">
        <f t="shared" ref="KX20:KX28" si="24">KW20/$KV$3*100%</f>
        <v>1</v>
      </c>
      <c r="KY20" s="3">
        <v>5</v>
      </c>
      <c r="KZ20" s="110">
        <f t="shared" ref="KZ20:KZ28" si="25">KY20/5*$KY$3</f>
        <v>0.1</v>
      </c>
      <c r="LA20" s="110">
        <f t="shared" ref="LA20:LA28" si="26">KZ20/$KY$3*100%</f>
        <v>1</v>
      </c>
      <c r="LB20" s="3">
        <v>5</v>
      </c>
      <c r="LC20" s="110">
        <f t="shared" ref="LC20:LC28" si="27">LB20/5*$LB$3</f>
        <v>0.1</v>
      </c>
      <c r="LD20" s="110">
        <f t="shared" ref="LD20:LD28" si="28">LC20/$LB$3*100%</f>
        <v>1</v>
      </c>
      <c r="ACH20" s="110">
        <f t="shared" si="13"/>
        <v>0.3</v>
      </c>
      <c r="ACI20" s="110">
        <f t="shared" ref="ACI20:ACI28" si="29">KQ20+KT20+KW20+KZ20+LC20</f>
        <v>0.7</v>
      </c>
      <c r="ACJ20" s="110">
        <f t="shared" si="14"/>
        <v>1</v>
      </c>
      <c r="ACN20" s="114" t="str">
        <f t="shared" si="15"/>
        <v>TERIMA</v>
      </c>
      <c r="ACO20" s="115">
        <f t="shared" ref="ACO20:ACO28" si="30">IF(ACN20="GUGUR",0,IF(G20="STAFF IT CC TELKOMSEL",1000000))</f>
        <v>1000000</v>
      </c>
      <c r="ACQ20" s="115">
        <f t="shared" si="16"/>
        <v>1000000</v>
      </c>
      <c r="ACR20" s="115">
        <f t="shared" si="17"/>
        <v>1000000</v>
      </c>
      <c r="ACS20" s="115">
        <f t="shared" si="18"/>
        <v>1000000</v>
      </c>
      <c r="ADN20" s="3" t="s">
        <v>1390</v>
      </c>
    </row>
    <row r="21" spans="1:794" x14ac:dyDescent="0.25">
      <c r="A21" s="3">
        <f t="shared" si="7"/>
        <v>17</v>
      </c>
      <c r="B21" s="3">
        <v>30687</v>
      </c>
      <c r="C21" s="3" t="s">
        <v>1304</v>
      </c>
      <c r="G21" s="3" t="s">
        <v>1299</v>
      </c>
      <c r="O21" s="3">
        <v>22</v>
      </c>
      <c r="P21" s="3">
        <v>22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f t="shared" si="8"/>
        <v>0</v>
      </c>
      <c r="W21" s="3">
        <v>22</v>
      </c>
      <c r="X21" s="3">
        <v>22</v>
      </c>
      <c r="Y21" s="3" t="s">
        <v>1387</v>
      </c>
      <c r="AA21" s="3">
        <v>5</v>
      </c>
      <c r="AB21" s="110">
        <f t="shared" si="9"/>
        <v>0.15</v>
      </c>
      <c r="AC21" s="110">
        <f t="shared" si="10"/>
        <v>1</v>
      </c>
      <c r="AD21" s="3">
        <v>5</v>
      </c>
      <c r="AE21" s="110">
        <f t="shared" si="11"/>
        <v>0.15</v>
      </c>
      <c r="AF21" s="110">
        <f t="shared" si="12"/>
        <v>1</v>
      </c>
      <c r="KP21" s="3">
        <v>5</v>
      </c>
      <c r="KQ21" s="110">
        <f t="shared" si="19"/>
        <v>0.2</v>
      </c>
      <c r="KR21" s="110">
        <f t="shared" si="20"/>
        <v>1</v>
      </c>
      <c r="KS21" s="3">
        <v>5</v>
      </c>
      <c r="KT21" s="110">
        <f t="shared" si="21"/>
        <v>0.2</v>
      </c>
      <c r="KU21" s="110">
        <f t="shared" si="22"/>
        <v>1</v>
      </c>
      <c r="KV21" s="3">
        <v>5</v>
      </c>
      <c r="KW21" s="110">
        <f t="shared" si="23"/>
        <v>0.1</v>
      </c>
      <c r="KX21" s="110">
        <f t="shared" si="24"/>
        <v>1</v>
      </c>
      <c r="KY21" s="3">
        <v>5</v>
      </c>
      <c r="KZ21" s="110">
        <f t="shared" si="25"/>
        <v>0.1</v>
      </c>
      <c r="LA21" s="110">
        <f t="shared" si="26"/>
        <v>1</v>
      </c>
      <c r="LB21" s="3">
        <v>5</v>
      </c>
      <c r="LC21" s="110">
        <f t="shared" si="27"/>
        <v>0.1</v>
      </c>
      <c r="LD21" s="110">
        <f t="shared" si="28"/>
        <v>1</v>
      </c>
      <c r="ACH21" s="110">
        <f t="shared" si="13"/>
        <v>0.3</v>
      </c>
      <c r="ACI21" s="110">
        <f t="shared" si="29"/>
        <v>0.7</v>
      </c>
      <c r="ACJ21" s="110">
        <f t="shared" si="14"/>
        <v>1</v>
      </c>
      <c r="ACN21" s="114" t="str">
        <f t="shared" si="15"/>
        <v>TERIMA</v>
      </c>
      <c r="ACO21" s="115">
        <f t="shared" si="30"/>
        <v>1000000</v>
      </c>
      <c r="ACQ21" s="115">
        <f t="shared" si="16"/>
        <v>1000000</v>
      </c>
      <c r="ACR21" s="115">
        <f t="shared" si="17"/>
        <v>1000000</v>
      </c>
      <c r="ACS21" s="115">
        <f t="shared" si="18"/>
        <v>1000000</v>
      </c>
      <c r="ADN21" s="3" t="s">
        <v>1390</v>
      </c>
    </row>
    <row r="22" spans="1:794" x14ac:dyDescent="0.25">
      <c r="A22" s="3">
        <f t="shared" si="7"/>
        <v>18</v>
      </c>
      <c r="B22" s="3">
        <v>30688</v>
      </c>
      <c r="C22" s="3" t="s">
        <v>1305</v>
      </c>
      <c r="G22" s="3" t="s">
        <v>1299</v>
      </c>
      <c r="O22" s="3">
        <v>22</v>
      </c>
      <c r="P22" s="3">
        <v>22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f t="shared" si="8"/>
        <v>0</v>
      </c>
      <c r="W22" s="3">
        <v>22</v>
      </c>
      <c r="X22" s="3">
        <v>22</v>
      </c>
      <c r="Y22" s="3" t="s">
        <v>1387</v>
      </c>
      <c r="AA22" s="3">
        <v>5</v>
      </c>
      <c r="AB22" s="110">
        <f t="shared" si="9"/>
        <v>0.15</v>
      </c>
      <c r="AC22" s="110">
        <f t="shared" si="10"/>
        <v>1</v>
      </c>
      <c r="AD22" s="3">
        <v>5</v>
      </c>
      <c r="AE22" s="110">
        <f t="shared" si="11"/>
        <v>0.15</v>
      </c>
      <c r="AF22" s="110">
        <f t="shared" si="12"/>
        <v>1</v>
      </c>
      <c r="KP22" s="3">
        <v>5</v>
      </c>
      <c r="KQ22" s="110">
        <f t="shared" si="19"/>
        <v>0.2</v>
      </c>
      <c r="KR22" s="110">
        <f t="shared" si="20"/>
        <v>1</v>
      </c>
      <c r="KS22" s="3">
        <v>5</v>
      </c>
      <c r="KT22" s="110">
        <f t="shared" si="21"/>
        <v>0.2</v>
      </c>
      <c r="KU22" s="110">
        <f t="shared" si="22"/>
        <v>1</v>
      </c>
      <c r="KV22" s="3">
        <v>5</v>
      </c>
      <c r="KW22" s="110">
        <f t="shared" si="23"/>
        <v>0.1</v>
      </c>
      <c r="KX22" s="110">
        <f t="shared" si="24"/>
        <v>1</v>
      </c>
      <c r="KY22" s="3">
        <v>5</v>
      </c>
      <c r="KZ22" s="110">
        <f t="shared" si="25"/>
        <v>0.1</v>
      </c>
      <c r="LA22" s="110">
        <f t="shared" si="26"/>
        <v>1</v>
      </c>
      <c r="LB22" s="3">
        <v>5</v>
      </c>
      <c r="LC22" s="110">
        <f t="shared" si="27"/>
        <v>0.1</v>
      </c>
      <c r="LD22" s="110">
        <f t="shared" si="28"/>
        <v>1</v>
      </c>
      <c r="ACH22" s="110">
        <f t="shared" si="13"/>
        <v>0.3</v>
      </c>
      <c r="ACI22" s="110">
        <f t="shared" si="29"/>
        <v>0.7</v>
      </c>
      <c r="ACJ22" s="110">
        <f t="shared" si="14"/>
        <v>1</v>
      </c>
      <c r="ACN22" s="114" t="str">
        <f t="shared" si="15"/>
        <v>TERIMA</v>
      </c>
      <c r="ACO22" s="115">
        <f t="shared" si="30"/>
        <v>1000000</v>
      </c>
      <c r="ACQ22" s="115">
        <f t="shared" si="16"/>
        <v>1000000</v>
      </c>
      <c r="ACR22" s="115">
        <f t="shared" si="17"/>
        <v>1000000</v>
      </c>
      <c r="ACS22" s="115">
        <f t="shared" si="18"/>
        <v>1000000</v>
      </c>
      <c r="ADN22" s="3" t="s">
        <v>1390</v>
      </c>
    </row>
    <row r="23" spans="1:794" x14ac:dyDescent="0.25">
      <c r="A23" s="3">
        <f t="shared" si="7"/>
        <v>19</v>
      </c>
      <c r="B23" s="3">
        <v>43337</v>
      </c>
      <c r="C23" s="3" t="s">
        <v>1301</v>
      </c>
      <c r="G23" s="3" t="s">
        <v>1299</v>
      </c>
      <c r="O23" s="3">
        <v>22</v>
      </c>
      <c r="P23" s="3">
        <v>24</v>
      </c>
      <c r="Q23" s="3">
        <v>0</v>
      </c>
      <c r="R23" s="3">
        <v>0</v>
      </c>
      <c r="S23" s="3">
        <v>0</v>
      </c>
      <c r="T23" s="3">
        <v>2</v>
      </c>
      <c r="U23" s="3">
        <v>0</v>
      </c>
      <c r="V23" s="3">
        <f t="shared" si="8"/>
        <v>0</v>
      </c>
      <c r="W23" s="3">
        <v>24</v>
      </c>
      <c r="X23" s="3">
        <v>22</v>
      </c>
      <c r="Y23" s="3" t="s">
        <v>1387</v>
      </c>
      <c r="AA23" s="3">
        <v>5</v>
      </c>
      <c r="AB23" s="110">
        <f t="shared" si="9"/>
        <v>0.15</v>
      </c>
      <c r="AC23" s="110">
        <f t="shared" si="10"/>
        <v>1</v>
      </c>
      <c r="AD23" s="3">
        <v>5</v>
      </c>
      <c r="AE23" s="110">
        <f t="shared" si="11"/>
        <v>0.15</v>
      </c>
      <c r="AF23" s="110">
        <f t="shared" si="12"/>
        <v>1</v>
      </c>
      <c r="KP23" s="3">
        <v>5</v>
      </c>
      <c r="KQ23" s="110">
        <f t="shared" si="19"/>
        <v>0.2</v>
      </c>
      <c r="KR23" s="110">
        <f t="shared" si="20"/>
        <v>1</v>
      </c>
      <c r="KS23" s="3">
        <v>5</v>
      </c>
      <c r="KT23" s="110">
        <f t="shared" si="21"/>
        <v>0.2</v>
      </c>
      <c r="KU23" s="110">
        <f t="shared" si="22"/>
        <v>1</v>
      </c>
      <c r="KV23" s="3">
        <v>5</v>
      </c>
      <c r="KW23" s="110">
        <f t="shared" si="23"/>
        <v>0.1</v>
      </c>
      <c r="KX23" s="110">
        <f t="shared" si="24"/>
        <v>1</v>
      </c>
      <c r="KY23" s="3">
        <v>5</v>
      </c>
      <c r="KZ23" s="110">
        <f t="shared" si="25"/>
        <v>0.1</v>
      </c>
      <c r="LA23" s="110">
        <f t="shared" si="26"/>
        <v>1</v>
      </c>
      <c r="LB23" s="3">
        <v>5</v>
      </c>
      <c r="LC23" s="110">
        <f t="shared" si="27"/>
        <v>0.1</v>
      </c>
      <c r="LD23" s="110">
        <f t="shared" si="28"/>
        <v>1</v>
      </c>
      <c r="ACH23" s="110">
        <f t="shared" si="13"/>
        <v>0.3</v>
      </c>
      <c r="ACI23" s="110">
        <f t="shared" si="29"/>
        <v>0.7</v>
      </c>
      <c r="ACJ23" s="110">
        <f t="shared" si="14"/>
        <v>1</v>
      </c>
      <c r="ACN23" s="114" t="str">
        <f t="shared" si="15"/>
        <v>TERIMA</v>
      </c>
      <c r="ACO23" s="115">
        <f t="shared" si="30"/>
        <v>1000000</v>
      </c>
      <c r="ACQ23" s="115">
        <f t="shared" si="16"/>
        <v>1000000</v>
      </c>
      <c r="ACR23" s="115">
        <f t="shared" si="17"/>
        <v>1000000</v>
      </c>
      <c r="ACS23" s="115">
        <f t="shared" si="18"/>
        <v>1000000</v>
      </c>
      <c r="ADN23" s="3" t="s">
        <v>1390</v>
      </c>
    </row>
    <row r="24" spans="1:794" x14ac:dyDescent="0.25">
      <c r="A24" s="3">
        <f t="shared" si="7"/>
        <v>20</v>
      </c>
      <c r="B24" s="3">
        <v>30679</v>
      </c>
      <c r="C24" s="3" t="s">
        <v>1302</v>
      </c>
      <c r="G24" s="3" t="s">
        <v>1299</v>
      </c>
      <c r="O24" s="3">
        <v>22</v>
      </c>
      <c r="P24" s="3">
        <v>22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f t="shared" si="8"/>
        <v>0</v>
      </c>
      <c r="W24" s="3">
        <v>22</v>
      </c>
      <c r="X24" s="3">
        <v>22</v>
      </c>
      <c r="Y24" s="3" t="s">
        <v>1387</v>
      </c>
      <c r="AA24" s="3">
        <v>5</v>
      </c>
      <c r="AB24" s="110">
        <f t="shared" si="9"/>
        <v>0.15</v>
      </c>
      <c r="AC24" s="110">
        <f t="shared" si="10"/>
        <v>1</v>
      </c>
      <c r="AD24" s="3">
        <v>5</v>
      </c>
      <c r="AE24" s="110">
        <f t="shared" si="11"/>
        <v>0.15</v>
      </c>
      <c r="AF24" s="110">
        <f t="shared" si="12"/>
        <v>1</v>
      </c>
      <c r="KP24" s="3">
        <v>5</v>
      </c>
      <c r="KQ24" s="110">
        <f t="shared" si="19"/>
        <v>0.2</v>
      </c>
      <c r="KR24" s="110">
        <f t="shared" si="20"/>
        <v>1</v>
      </c>
      <c r="KS24" s="3">
        <v>5</v>
      </c>
      <c r="KT24" s="110">
        <f t="shared" si="21"/>
        <v>0.2</v>
      </c>
      <c r="KU24" s="110">
        <f t="shared" si="22"/>
        <v>1</v>
      </c>
      <c r="KV24" s="3">
        <v>5</v>
      </c>
      <c r="KW24" s="110">
        <f t="shared" si="23"/>
        <v>0.1</v>
      </c>
      <c r="KX24" s="110">
        <f t="shared" si="24"/>
        <v>1</v>
      </c>
      <c r="KY24" s="3">
        <v>5</v>
      </c>
      <c r="KZ24" s="110">
        <f t="shared" si="25"/>
        <v>0.1</v>
      </c>
      <c r="LA24" s="110">
        <f t="shared" si="26"/>
        <v>1</v>
      </c>
      <c r="LB24" s="3">
        <v>5</v>
      </c>
      <c r="LC24" s="110">
        <f t="shared" si="27"/>
        <v>0.1</v>
      </c>
      <c r="LD24" s="110">
        <f t="shared" si="28"/>
        <v>1</v>
      </c>
      <c r="ACH24" s="110">
        <f t="shared" si="13"/>
        <v>0.3</v>
      </c>
      <c r="ACI24" s="110">
        <f t="shared" si="29"/>
        <v>0.7</v>
      </c>
      <c r="ACJ24" s="110">
        <f t="shared" si="14"/>
        <v>1</v>
      </c>
      <c r="ACN24" s="114" t="str">
        <f t="shared" si="15"/>
        <v>TERIMA</v>
      </c>
      <c r="ACO24" s="115">
        <f t="shared" si="30"/>
        <v>1000000</v>
      </c>
      <c r="ACQ24" s="115">
        <f t="shared" si="16"/>
        <v>1000000</v>
      </c>
      <c r="ACR24" s="115">
        <f t="shared" si="17"/>
        <v>1000000</v>
      </c>
      <c r="ACS24" s="115">
        <f t="shared" si="18"/>
        <v>1000000</v>
      </c>
      <c r="ADN24" s="3" t="s">
        <v>1390</v>
      </c>
    </row>
    <row r="25" spans="1:794" x14ac:dyDescent="0.25">
      <c r="A25" s="3">
        <f t="shared" si="7"/>
        <v>21</v>
      </c>
      <c r="B25" s="3">
        <v>60153</v>
      </c>
      <c r="C25" s="3" t="s">
        <v>1306</v>
      </c>
      <c r="G25" s="3" t="s">
        <v>1299</v>
      </c>
      <c r="O25" s="3">
        <v>22</v>
      </c>
      <c r="P25" s="3">
        <v>22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f t="shared" si="8"/>
        <v>0</v>
      </c>
      <c r="W25" s="3">
        <v>22</v>
      </c>
      <c r="X25" s="3">
        <v>22</v>
      </c>
      <c r="Y25" s="3" t="s">
        <v>1387</v>
      </c>
      <c r="AA25" s="3">
        <v>5</v>
      </c>
      <c r="AB25" s="110">
        <f t="shared" si="9"/>
        <v>0.15</v>
      </c>
      <c r="AC25" s="110">
        <f t="shared" si="10"/>
        <v>1</v>
      </c>
      <c r="AD25" s="3">
        <v>5</v>
      </c>
      <c r="AE25" s="110">
        <f t="shared" si="11"/>
        <v>0.15</v>
      </c>
      <c r="AF25" s="110">
        <f t="shared" si="12"/>
        <v>1</v>
      </c>
      <c r="KP25" s="3">
        <v>5</v>
      </c>
      <c r="KQ25" s="110">
        <f t="shared" si="19"/>
        <v>0.2</v>
      </c>
      <c r="KR25" s="110">
        <f t="shared" si="20"/>
        <v>1</v>
      </c>
      <c r="KS25" s="3">
        <v>5</v>
      </c>
      <c r="KT25" s="110">
        <f t="shared" si="21"/>
        <v>0.2</v>
      </c>
      <c r="KU25" s="110">
        <f t="shared" si="22"/>
        <v>1</v>
      </c>
      <c r="KV25" s="3">
        <v>5</v>
      </c>
      <c r="KW25" s="110">
        <f t="shared" si="23"/>
        <v>0.1</v>
      </c>
      <c r="KX25" s="110">
        <f t="shared" si="24"/>
        <v>1</v>
      </c>
      <c r="KY25" s="3">
        <v>5</v>
      </c>
      <c r="KZ25" s="110">
        <f t="shared" si="25"/>
        <v>0.1</v>
      </c>
      <c r="LA25" s="110">
        <f t="shared" si="26"/>
        <v>1</v>
      </c>
      <c r="LB25" s="3">
        <v>5</v>
      </c>
      <c r="LC25" s="110">
        <f t="shared" si="27"/>
        <v>0.1</v>
      </c>
      <c r="LD25" s="110">
        <f t="shared" si="28"/>
        <v>1</v>
      </c>
      <c r="ACH25" s="110">
        <f t="shared" si="13"/>
        <v>0.3</v>
      </c>
      <c r="ACI25" s="110">
        <f t="shared" si="29"/>
        <v>0.7</v>
      </c>
      <c r="ACJ25" s="110">
        <f t="shared" si="14"/>
        <v>1</v>
      </c>
      <c r="ACN25" s="114" t="str">
        <f t="shared" si="15"/>
        <v>TERIMA</v>
      </c>
      <c r="ACO25" s="115">
        <f t="shared" si="30"/>
        <v>1000000</v>
      </c>
      <c r="ACQ25" s="115">
        <f t="shared" si="16"/>
        <v>1000000</v>
      </c>
      <c r="ACR25" s="115">
        <f t="shared" si="17"/>
        <v>1000000</v>
      </c>
      <c r="ACS25" s="115">
        <f t="shared" si="18"/>
        <v>1000000</v>
      </c>
      <c r="ADN25" s="3" t="s">
        <v>1390</v>
      </c>
    </row>
    <row r="26" spans="1:794" x14ac:dyDescent="0.25">
      <c r="A26" s="3">
        <f t="shared" si="7"/>
        <v>22</v>
      </c>
      <c r="B26" s="3">
        <v>76831</v>
      </c>
      <c r="C26" s="3" t="s">
        <v>1307</v>
      </c>
      <c r="G26" s="3" t="s">
        <v>1299</v>
      </c>
      <c r="O26" s="3">
        <v>22</v>
      </c>
      <c r="P26" s="3">
        <v>24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f t="shared" si="8"/>
        <v>0</v>
      </c>
      <c r="W26" s="3">
        <v>24</v>
      </c>
      <c r="X26" s="3">
        <v>24</v>
      </c>
      <c r="Y26" s="3" t="s">
        <v>1387</v>
      </c>
      <c r="AA26" s="3">
        <v>5</v>
      </c>
      <c r="AB26" s="110">
        <f t="shared" si="9"/>
        <v>0.15</v>
      </c>
      <c r="AC26" s="110">
        <f t="shared" si="10"/>
        <v>1</v>
      </c>
      <c r="AD26" s="3">
        <v>5</v>
      </c>
      <c r="AE26" s="110">
        <f t="shared" si="11"/>
        <v>0.15</v>
      </c>
      <c r="AF26" s="110">
        <f t="shared" si="12"/>
        <v>1</v>
      </c>
      <c r="KP26" s="3">
        <v>5</v>
      </c>
      <c r="KQ26" s="110">
        <f t="shared" si="19"/>
        <v>0.2</v>
      </c>
      <c r="KR26" s="110">
        <f t="shared" si="20"/>
        <v>1</v>
      </c>
      <c r="KS26" s="3">
        <v>5</v>
      </c>
      <c r="KT26" s="110">
        <f t="shared" si="21"/>
        <v>0.2</v>
      </c>
      <c r="KU26" s="110">
        <f t="shared" si="22"/>
        <v>1</v>
      </c>
      <c r="KV26" s="3">
        <v>5</v>
      </c>
      <c r="KW26" s="110">
        <f t="shared" si="23"/>
        <v>0.1</v>
      </c>
      <c r="KX26" s="110">
        <f t="shared" si="24"/>
        <v>1</v>
      </c>
      <c r="KY26" s="3">
        <v>5</v>
      </c>
      <c r="KZ26" s="110">
        <f t="shared" si="25"/>
        <v>0.1</v>
      </c>
      <c r="LA26" s="110">
        <f t="shared" si="26"/>
        <v>1</v>
      </c>
      <c r="LB26" s="3">
        <v>5</v>
      </c>
      <c r="LC26" s="110">
        <f t="shared" si="27"/>
        <v>0.1</v>
      </c>
      <c r="LD26" s="110">
        <f t="shared" si="28"/>
        <v>1</v>
      </c>
      <c r="ACH26" s="110">
        <f t="shared" si="13"/>
        <v>0.3</v>
      </c>
      <c r="ACI26" s="110">
        <f t="shared" si="29"/>
        <v>0.7</v>
      </c>
      <c r="ACJ26" s="110">
        <f t="shared" si="14"/>
        <v>1</v>
      </c>
      <c r="ACN26" s="114" t="str">
        <f t="shared" si="15"/>
        <v>TERIMA</v>
      </c>
      <c r="ACO26" s="115">
        <f t="shared" si="30"/>
        <v>1000000</v>
      </c>
      <c r="ACQ26" s="115">
        <f t="shared" si="16"/>
        <v>1000000</v>
      </c>
      <c r="ACR26" s="115">
        <f t="shared" si="17"/>
        <v>1000000</v>
      </c>
      <c r="ACS26" s="115">
        <f t="shared" si="18"/>
        <v>1000000</v>
      </c>
      <c r="ADN26" s="3" t="s">
        <v>1390</v>
      </c>
    </row>
    <row r="27" spans="1:794" x14ac:dyDescent="0.25">
      <c r="A27" s="3">
        <f t="shared" si="7"/>
        <v>23</v>
      </c>
      <c r="B27" s="3">
        <v>30680</v>
      </c>
      <c r="C27" s="3" t="s">
        <v>1298</v>
      </c>
      <c r="G27" s="3" t="s">
        <v>1299</v>
      </c>
      <c r="O27" s="3">
        <v>22</v>
      </c>
      <c r="P27" s="3">
        <v>22</v>
      </c>
      <c r="Q27" s="3">
        <v>0</v>
      </c>
      <c r="R27" s="3">
        <v>0</v>
      </c>
      <c r="S27" s="3">
        <v>0</v>
      </c>
      <c r="T27" s="3">
        <v>6</v>
      </c>
      <c r="U27" s="3">
        <v>0</v>
      </c>
      <c r="V27" s="3">
        <f t="shared" si="8"/>
        <v>0</v>
      </c>
      <c r="W27" s="3">
        <v>22</v>
      </c>
      <c r="X27" s="3">
        <v>16</v>
      </c>
      <c r="Y27" s="3" t="s">
        <v>1387</v>
      </c>
      <c r="AA27" s="3">
        <v>5</v>
      </c>
      <c r="AB27" s="110">
        <f t="shared" si="9"/>
        <v>0.15</v>
      </c>
      <c r="AC27" s="110">
        <f t="shared" si="10"/>
        <v>1</v>
      </c>
      <c r="AD27" s="3">
        <v>5</v>
      </c>
      <c r="AE27" s="110">
        <f t="shared" si="11"/>
        <v>0.15</v>
      </c>
      <c r="AF27" s="110">
        <f t="shared" si="12"/>
        <v>1</v>
      </c>
      <c r="KP27" s="3">
        <v>5</v>
      </c>
      <c r="KQ27" s="110">
        <f t="shared" si="19"/>
        <v>0.2</v>
      </c>
      <c r="KR27" s="110">
        <f t="shared" si="20"/>
        <v>1</v>
      </c>
      <c r="KS27" s="3">
        <v>5</v>
      </c>
      <c r="KT27" s="110">
        <f t="shared" si="21"/>
        <v>0.2</v>
      </c>
      <c r="KU27" s="110">
        <f t="shared" si="22"/>
        <v>1</v>
      </c>
      <c r="KV27" s="3">
        <v>5</v>
      </c>
      <c r="KW27" s="110">
        <f t="shared" si="23"/>
        <v>0.1</v>
      </c>
      <c r="KX27" s="110">
        <f t="shared" si="24"/>
        <v>1</v>
      </c>
      <c r="KY27" s="3">
        <v>5</v>
      </c>
      <c r="KZ27" s="110">
        <f t="shared" si="25"/>
        <v>0.1</v>
      </c>
      <c r="LA27" s="110">
        <f t="shared" si="26"/>
        <v>1</v>
      </c>
      <c r="LB27" s="3">
        <v>5</v>
      </c>
      <c r="LC27" s="110">
        <f t="shared" si="27"/>
        <v>0.1</v>
      </c>
      <c r="LD27" s="110">
        <f t="shared" si="28"/>
        <v>1</v>
      </c>
      <c r="ACH27" s="110">
        <f t="shared" si="13"/>
        <v>0.3</v>
      </c>
      <c r="ACI27" s="110">
        <f t="shared" si="29"/>
        <v>0.7</v>
      </c>
      <c r="ACJ27" s="110">
        <f t="shared" si="14"/>
        <v>1</v>
      </c>
      <c r="ACN27" s="114" t="str">
        <f t="shared" si="15"/>
        <v>TERIMA</v>
      </c>
      <c r="ACO27" s="115">
        <f t="shared" si="30"/>
        <v>1000000</v>
      </c>
      <c r="ACQ27" s="115">
        <f t="shared" si="16"/>
        <v>1000000</v>
      </c>
      <c r="ACR27" s="115">
        <f t="shared" si="17"/>
        <v>1000000</v>
      </c>
      <c r="ACS27" s="115">
        <f t="shared" si="18"/>
        <v>1000000</v>
      </c>
      <c r="ADN27" s="3" t="s">
        <v>1390</v>
      </c>
    </row>
    <row r="28" spans="1:794" x14ac:dyDescent="0.25">
      <c r="A28" s="3">
        <f t="shared" si="7"/>
        <v>24</v>
      </c>
      <c r="B28" s="3">
        <v>105386</v>
      </c>
      <c r="C28" s="3" t="s">
        <v>1308</v>
      </c>
      <c r="G28" s="3" t="s">
        <v>1299</v>
      </c>
      <c r="O28" s="3">
        <v>22</v>
      </c>
      <c r="P28" s="3">
        <v>22</v>
      </c>
      <c r="Q28" s="3">
        <v>0</v>
      </c>
      <c r="R28" s="3">
        <v>0</v>
      </c>
      <c r="S28" s="3">
        <v>0</v>
      </c>
      <c r="T28" s="3">
        <v>2</v>
      </c>
      <c r="U28" s="3">
        <v>0</v>
      </c>
      <c r="V28" s="3">
        <f t="shared" si="8"/>
        <v>0</v>
      </c>
      <c r="W28" s="3">
        <v>22</v>
      </c>
      <c r="X28" s="3">
        <v>20</v>
      </c>
      <c r="Y28" s="3" t="s">
        <v>1387</v>
      </c>
      <c r="AA28" s="3">
        <v>5</v>
      </c>
      <c r="AB28" s="110">
        <f t="shared" si="9"/>
        <v>0.15</v>
      </c>
      <c r="AC28" s="110">
        <f t="shared" si="10"/>
        <v>1</v>
      </c>
      <c r="AD28" s="3">
        <v>5</v>
      </c>
      <c r="AE28" s="110">
        <f t="shared" si="11"/>
        <v>0.15</v>
      </c>
      <c r="AF28" s="110">
        <f t="shared" si="12"/>
        <v>1</v>
      </c>
      <c r="KP28" s="3">
        <v>5</v>
      </c>
      <c r="KQ28" s="110">
        <f t="shared" si="19"/>
        <v>0.2</v>
      </c>
      <c r="KR28" s="110">
        <f t="shared" si="20"/>
        <v>1</v>
      </c>
      <c r="KS28" s="3">
        <v>5</v>
      </c>
      <c r="KT28" s="110">
        <f t="shared" si="21"/>
        <v>0.2</v>
      </c>
      <c r="KU28" s="110">
        <f t="shared" si="22"/>
        <v>1</v>
      </c>
      <c r="KV28" s="3">
        <v>5</v>
      </c>
      <c r="KW28" s="110">
        <f t="shared" si="23"/>
        <v>0.1</v>
      </c>
      <c r="KX28" s="110">
        <f t="shared" si="24"/>
        <v>1</v>
      </c>
      <c r="KY28" s="3">
        <v>5</v>
      </c>
      <c r="KZ28" s="110">
        <f t="shared" si="25"/>
        <v>0.1</v>
      </c>
      <c r="LA28" s="110">
        <f t="shared" si="26"/>
        <v>1</v>
      </c>
      <c r="LB28" s="3">
        <v>5</v>
      </c>
      <c r="LC28" s="110">
        <f t="shared" si="27"/>
        <v>0.1</v>
      </c>
      <c r="LD28" s="110">
        <f t="shared" si="28"/>
        <v>1</v>
      </c>
      <c r="ACH28" s="110">
        <f t="shared" si="13"/>
        <v>0.3</v>
      </c>
      <c r="ACI28" s="110">
        <f t="shared" si="29"/>
        <v>0.7</v>
      </c>
      <c r="ACJ28" s="110">
        <f t="shared" si="14"/>
        <v>1</v>
      </c>
      <c r="ACN28" s="114" t="str">
        <f t="shared" si="15"/>
        <v>TERIMA</v>
      </c>
      <c r="ACO28" s="115">
        <f t="shared" si="30"/>
        <v>1000000</v>
      </c>
      <c r="ACQ28" s="115">
        <f t="shared" si="16"/>
        <v>1000000</v>
      </c>
      <c r="ACR28" s="115">
        <f t="shared" si="17"/>
        <v>1000000</v>
      </c>
      <c r="ACS28" s="115">
        <f t="shared" si="18"/>
        <v>1000000</v>
      </c>
      <c r="ADN28" s="3" t="s">
        <v>1390</v>
      </c>
    </row>
    <row r="29" spans="1:794" x14ac:dyDescent="0.25">
      <c r="A29" s="3">
        <f t="shared" ref="A29:A37" si="31">ROW()-4</f>
        <v>25</v>
      </c>
      <c r="B29" s="3">
        <v>30395</v>
      </c>
      <c r="C29" s="3" t="s">
        <v>1366</v>
      </c>
      <c r="G29" s="3" t="s">
        <v>1368</v>
      </c>
      <c r="O29" s="3">
        <v>22</v>
      </c>
      <c r="P29" s="3">
        <v>22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f t="shared" ref="V29:V37" si="32">SUM(Q29:S29)</f>
        <v>0</v>
      </c>
      <c r="W29" s="3">
        <v>22</v>
      </c>
      <c r="X29" s="3">
        <v>22</v>
      </c>
      <c r="Y29" s="3" t="s">
        <v>1387</v>
      </c>
      <c r="BK29" s="3">
        <v>5</v>
      </c>
      <c r="BL29" s="110">
        <f>$BK29/5*$BK$3</f>
        <v>0.1</v>
      </c>
      <c r="BM29" s="110">
        <f>BL29/$BK$3*100%</f>
        <v>1</v>
      </c>
      <c r="BN29" s="3">
        <v>5</v>
      </c>
      <c r="BO29" s="110">
        <f>$BN29/5*$BN$3</f>
        <v>0.1</v>
      </c>
      <c r="BP29" s="110">
        <f>BO29/$BN$3*100%</f>
        <v>1</v>
      </c>
      <c r="LW29" s="3">
        <v>5</v>
      </c>
      <c r="LX29" s="110">
        <f>$LW29/5*$LW$3</f>
        <v>0.1</v>
      </c>
      <c r="LY29" s="110">
        <f>$LX29/$LW$3</f>
        <v>1</v>
      </c>
      <c r="LZ29" s="3">
        <v>5</v>
      </c>
      <c r="MA29" s="110">
        <f>$LZ29/5*$LZ$3</f>
        <v>0.05</v>
      </c>
      <c r="MB29" s="110">
        <f>$MA29/$LZ$3</f>
        <v>1</v>
      </c>
      <c r="MC29" s="3">
        <v>5</v>
      </c>
      <c r="MD29" s="110">
        <f>$MC29/5*$MC$3</f>
        <v>0.05</v>
      </c>
      <c r="ME29" s="110">
        <f>$MD29/$MC$3</f>
        <v>1</v>
      </c>
      <c r="MF29" s="3">
        <v>5</v>
      </c>
      <c r="MG29" s="110">
        <f>$MF29/5*$MF$3</f>
        <v>0.1</v>
      </c>
      <c r="MH29" s="110">
        <f>$MG29/$MF$3</f>
        <v>1</v>
      </c>
      <c r="MI29" s="3">
        <v>5</v>
      </c>
      <c r="MJ29" s="110">
        <f>$MI29/5*$MI$3</f>
        <v>0.05</v>
      </c>
      <c r="MK29" s="110">
        <f>$MJ29/$MI$3</f>
        <v>1</v>
      </c>
      <c r="ML29" s="3">
        <v>5</v>
      </c>
      <c r="MM29" s="110">
        <f>$ML29/5*$ML$3</f>
        <v>0.1</v>
      </c>
      <c r="MN29" s="110">
        <f>$MM29/$ML$3</f>
        <v>1</v>
      </c>
      <c r="MO29" s="3">
        <v>5</v>
      </c>
      <c r="MP29" s="110">
        <f>$MO29/5*$MO$3</f>
        <v>0.15</v>
      </c>
      <c r="MQ29" s="110">
        <f>$MP29/$MO$3</f>
        <v>1</v>
      </c>
      <c r="MR29" s="3">
        <v>5</v>
      </c>
      <c r="MS29" s="110">
        <f>$MR29/5*$MR$3</f>
        <v>0.1</v>
      </c>
      <c r="MT29" s="110">
        <f>$MS29/$MR$3</f>
        <v>1</v>
      </c>
      <c r="MU29" s="3">
        <v>5</v>
      </c>
      <c r="MV29" s="110">
        <f>$MU29/5*$MU$3</f>
        <v>0.1</v>
      </c>
      <c r="MW29" s="110">
        <f>$MV29/$MU$3</f>
        <v>1</v>
      </c>
      <c r="ABQ29" s="110">
        <f>BL29+BO29</f>
        <v>0.2</v>
      </c>
      <c r="ABR29" s="110">
        <f>LX29+MA29+MD29+MG29+MJ29+MM29+MP29+MS29+MV29</f>
        <v>0.8</v>
      </c>
      <c r="ABS29" s="110">
        <f>ABQ29+ABR29</f>
        <v>1</v>
      </c>
      <c r="ACN29" s="114" t="str">
        <f t="shared" ref="ACN29:ACN37" si="33">IF(ACM29&gt;0,"GUGUR","TERIMA")</f>
        <v>TERIMA</v>
      </c>
      <c r="ACO29" s="115">
        <f>IF(ACN29="GUGUR",0,IF(G29="TRAINER CC TELKOMSEL",1000000))</f>
        <v>1000000</v>
      </c>
      <c r="ACQ29" s="115">
        <f>ACO29*ABS29</f>
        <v>1000000</v>
      </c>
      <c r="ACR29" s="115">
        <f t="shared" ref="ACR29:ACR37" si="34">IF(U29&gt;0,(W29/O29)*ACQ29,ACQ29)</f>
        <v>1000000</v>
      </c>
      <c r="ACS29" s="115">
        <f t="shared" ref="ACS29:ACS37" si="35">IF(N29=1,(W29/O29)*ACR29,IF(ACK29&gt;0,ACR29*85%,IF(ACL29&gt;0,ACR29*60%,IF(ACM29&gt;0,ACR29*0%,ACR29))))</f>
        <v>1000000</v>
      </c>
      <c r="ADN29" s="3" t="s">
        <v>1390</v>
      </c>
    </row>
    <row r="30" spans="1:794" x14ac:dyDescent="0.25">
      <c r="A30" s="3">
        <f t="shared" si="31"/>
        <v>26</v>
      </c>
      <c r="B30" s="3">
        <v>30413</v>
      </c>
      <c r="C30" s="3" t="s">
        <v>1369</v>
      </c>
      <c r="G30" s="3" t="s">
        <v>1368</v>
      </c>
      <c r="O30" s="3">
        <v>22</v>
      </c>
      <c r="P30" s="3">
        <v>22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f t="shared" si="32"/>
        <v>0</v>
      </c>
      <c r="W30" s="3">
        <v>22</v>
      </c>
      <c r="X30" s="3">
        <v>22</v>
      </c>
      <c r="Y30" s="3" t="s">
        <v>1387</v>
      </c>
      <c r="BK30" s="3">
        <v>5</v>
      </c>
      <c r="BL30" s="110">
        <f>$BK30/5*$BK$3</f>
        <v>0.1</v>
      </c>
      <c r="BM30" s="110">
        <f>BL30/$BK$3*100%</f>
        <v>1</v>
      </c>
      <c r="BN30" s="3">
        <v>5</v>
      </c>
      <c r="BO30" s="110">
        <f>$BN30/5*$BN$3</f>
        <v>0.1</v>
      </c>
      <c r="BP30" s="110">
        <f>BO30/$BN$3*100%</f>
        <v>1</v>
      </c>
      <c r="LW30" s="3">
        <v>5</v>
      </c>
      <c r="LX30" s="110">
        <f>$LW30/5*$LW$3</f>
        <v>0.1</v>
      </c>
      <c r="LY30" s="110">
        <f>$LX30/$LW$3</f>
        <v>1</v>
      </c>
      <c r="LZ30" s="3">
        <v>5</v>
      </c>
      <c r="MA30" s="110">
        <f>$LZ30/5*$LZ$3</f>
        <v>0.05</v>
      </c>
      <c r="MB30" s="110">
        <f>$MA30/$LZ$3</f>
        <v>1</v>
      </c>
      <c r="MC30" s="3">
        <v>5</v>
      </c>
      <c r="MD30" s="110">
        <f>$MC30/5*$MC$3</f>
        <v>0.05</v>
      </c>
      <c r="ME30" s="110">
        <f>$MD30/$MC$3</f>
        <v>1</v>
      </c>
      <c r="MF30" s="3">
        <v>5</v>
      </c>
      <c r="MG30" s="110">
        <f>$MF30/5*$MF$3</f>
        <v>0.1</v>
      </c>
      <c r="MH30" s="110">
        <f>$MG30/$MF$3</f>
        <v>1</v>
      </c>
      <c r="MI30" s="3">
        <v>5</v>
      </c>
      <c r="MJ30" s="110">
        <f>$MI30/5*$MI$3</f>
        <v>0.05</v>
      </c>
      <c r="MK30" s="110">
        <f>$MJ30/$MI$3</f>
        <v>1</v>
      </c>
      <c r="ML30" s="3">
        <v>5</v>
      </c>
      <c r="MM30" s="110">
        <f>$ML30/5*$ML$3</f>
        <v>0.1</v>
      </c>
      <c r="MN30" s="110">
        <f>$MM30/$ML$3</f>
        <v>1</v>
      </c>
      <c r="MO30" s="3">
        <v>5</v>
      </c>
      <c r="MP30" s="110">
        <f>$MO30/5*$MO$3</f>
        <v>0.15</v>
      </c>
      <c r="MQ30" s="110">
        <f>$MP30/$MO$3</f>
        <v>1</v>
      </c>
      <c r="MR30" s="3">
        <v>5</v>
      </c>
      <c r="MS30" s="110">
        <f>$MR30/5*$MR$3</f>
        <v>0.1</v>
      </c>
      <c r="MT30" s="110">
        <f>$MS30/$MR$3</f>
        <v>1</v>
      </c>
      <c r="MU30" s="3">
        <v>5</v>
      </c>
      <c r="MV30" s="110">
        <f>$MU30/5*$MU$3</f>
        <v>0.1</v>
      </c>
      <c r="MW30" s="110">
        <f>$MV30/$MU$3</f>
        <v>1</v>
      </c>
      <c r="ABQ30" s="110">
        <f>BL30+BO30</f>
        <v>0.2</v>
      </c>
      <c r="ABR30" s="110">
        <f>LX30+MA30+MD30+MG30+MJ30+MM30+MP30+MS30+MV30</f>
        <v>0.8</v>
      </c>
      <c r="ABS30" s="110">
        <f>ABQ30+ABR30</f>
        <v>1</v>
      </c>
      <c r="ACN30" s="114" t="str">
        <f t="shared" si="33"/>
        <v>TERIMA</v>
      </c>
      <c r="ACO30" s="115">
        <f>IF(ACN30="GUGUR",0,IF(G30="TRAINER CC TELKOMSEL",1000000))</f>
        <v>1000000</v>
      </c>
      <c r="ACQ30" s="115">
        <f>ACO30*ABS30</f>
        <v>1000000</v>
      </c>
      <c r="ACR30" s="115">
        <f t="shared" si="34"/>
        <v>1000000</v>
      </c>
      <c r="ACS30" s="115">
        <f t="shared" si="35"/>
        <v>1000000</v>
      </c>
      <c r="ADN30" s="3" t="s">
        <v>1390</v>
      </c>
    </row>
    <row r="31" spans="1:794" x14ac:dyDescent="0.25">
      <c r="A31" s="3">
        <f t="shared" si="31"/>
        <v>27</v>
      </c>
      <c r="B31" s="3">
        <v>56241</v>
      </c>
      <c r="C31" s="3" t="s">
        <v>1372</v>
      </c>
      <c r="G31" s="3" t="s">
        <v>1368</v>
      </c>
      <c r="O31" s="3">
        <v>22</v>
      </c>
      <c r="P31" s="3">
        <v>22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f t="shared" si="32"/>
        <v>0</v>
      </c>
      <c r="W31" s="3">
        <v>22</v>
      </c>
      <c r="X31" s="3">
        <v>22</v>
      </c>
      <c r="Y31" s="3" t="s">
        <v>1387</v>
      </c>
      <c r="BK31" s="3">
        <v>5</v>
      </c>
      <c r="BL31" s="110">
        <f>$BK31/5*$BK$3</f>
        <v>0.1</v>
      </c>
      <c r="BM31" s="110">
        <f>BL31/$BK$3*100%</f>
        <v>1</v>
      </c>
      <c r="BN31" s="3">
        <v>5</v>
      </c>
      <c r="BO31" s="110">
        <f>$BN31/5*$BN$3</f>
        <v>0.1</v>
      </c>
      <c r="BP31" s="110">
        <f>BO31/$BN$3*100%</f>
        <v>1</v>
      </c>
      <c r="LW31" s="3">
        <v>5</v>
      </c>
      <c r="LX31" s="110">
        <f>$LW31/5*$LW$3</f>
        <v>0.1</v>
      </c>
      <c r="LY31" s="110">
        <f>$LX31/$LW$3</f>
        <v>1</v>
      </c>
      <c r="LZ31" s="3">
        <v>5</v>
      </c>
      <c r="MA31" s="110">
        <f>$LZ31/5*$LZ$3</f>
        <v>0.05</v>
      </c>
      <c r="MB31" s="110">
        <f>$MA31/$LZ$3</f>
        <v>1</v>
      </c>
      <c r="MC31" s="3">
        <v>5</v>
      </c>
      <c r="MD31" s="110">
        <f>$MC31/5*$MC$3</f>
        <v>0.05</v>
      </c>
      <c r="ME31" s="110">
        <f>$MD31/$MC$3</f>
        <v>1</v>
      </c>
      <c r="MF31" s="3">
        <v>5</v>
      </c>
      <c r="MG31" s="110">
        <f>$MF31/5*$MF$3</f>
        <v>0.1</v>
      </c>
      <c r="MH31" s="110">
        <f>$MG31/$MF$3</f>
        <v>1</v>
      </c>
      <c r="MI31" s="3">
        <v>5</v>
      </c>
      <c r="MJ31" s="110">
        <f>$MI31/5*$MI$3</f>
        <v>0.05</v>
      </c>
      <c r="MK31" s="110">
        <f>$MJ31/$MI$3</f>
        <v>1</v>
      </c>
      <c r="ML31" s="3">
        <v>5</v>
      </c>
      <c r="MM31" s="110">
        <f>$ML31/5*$ML$3</f>
        <v>0.1</v>
      </c>
      <c r="MN31" s="110">
        <f>$MM31/$ML$3</f>
        <v>1</v>
      </c>
      <c r="MO31" s="3">
        <v>5</v>
      </c>
      <c r="MP31" s="110">
        <f>$MO31/5*$MO$3</f>
        <v>0.15</v>
      </c>
      <c r="MQ31" s="110">
        <f>$MP31/$MO$3</f>
        <v>1</v>
      </c>
      <c r="MR31" s="3">
        <v>5</v>
      </c>
      <c r="MS31" s="110">
        <f>$MR31/5*$MR$3</f>
        <v>0.1</v>
      </c>
      <c r="MT31" s="110">
        <f>$MS31/$MR$3</f>
        <v>1</v>
      </c>
      <c r="MU31" s="3">
        <v>5</v>
      </c>
      <c r="MV31" s="110">
        <f>$MU31/5*$MU$3</f>
        <v>0.1</v>
      </c>
      <c r="MW31" s="110">
        <f>$MV31/$MU$3</f>
        <v>1</v>
      </c>
      <c r="ABQ31" s="110">
        <f>BL31+BO31</f>
        <v>0.2</v>
      </c>
      <c r="ABR31" s="110">
        <f>LX31+MA31+MD31+MG31+MJ31+MM31+MP31+MS31+MV31</f>
        <v>0.8</v>
      </c>
      <c r="ABS31" s="110">
        <f>ABQ31+ABR31</f>
        <v>1</v>
      </c>
      <c r="ACN31" s="114" t="str">
        <f t="shared" si="33"/>
        <v>TERIMA</v>
      </c>
      <c r="ACO31" s="115">
        <f>IF(ACN31="GUGUR",0,IF(G31="TRAINER CC TELKOMSEL",1000000))</f>
        <v>1000000</v>
      </c>
      <c r="ACQ31" s="115">
        <f>ACO31*ABS31</f>
        <v>1000000</v>
      </c>
      <c r="ACR31" s="115">
        <f t="shared" si="34"/>
        <v>1000000</v>
      </c>
      <c r="ACS31" s="115">
        <f t="shared" si="35"/>
        <v>1000000</v>
      </c>
      <c r="ADN31" s="3" t="s">
        <v>1390</v>
      </c>
    </row>
    <row r="32" spans="1:794" x14ac:dyDescent="0.25">
      <c r="A32" s="3">
        <f t="shared" si="31"/>
        <v>28</v>
      </c>
      <c r="B32" s="3">
        <v>68587</v>
      </c>
      <c r="C32" s="3" t="s">
        <v>1375</v>
      </c>
      <c r="G32" s="3" t="s">
        <v>1368</v>
      </c>
      <c r="O32" s="3">
        <v>22</v>
      </c>
      <c r="P32" s="3">
        <v>22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f t="shared" si="32"/>
        <v>0</v>
      </c>
      <c r="W32" s="3">
        <v>22</v>
      </c>
      <c r="X32" s="3">
        <v>22</v>
      </c>
      <c r="Y32" s="3" t="s">
        <v>1387</v>
      </c>
      <c r="BK32" s="3">
        <v>5</v>
      </c>
      <c r="BL32" s="110">
        <f>$BK32/5*$BK$3</f>
        <v>0.1</v>
      </c>
      <c r="BM32" s="110">
        <f>BL32/$BK$3*100%</f>
        <v>1</v>
      </c>
      <c r="BN32" s="3">
        <v>5</v>
      </c>
      <c r="BO32" s="110">
        <f>$BN32/5*$BN$3</f>
        <v>0.1</v>
      </c>
      <c r="BP32" s="110">
        <f>BO32/$BN$3*100%</f>
        <v>1</v>
      </c>
      <c r="LW32" s="3">
        <v>5</v>
      </c>
      <c r="LX32" s="110">
        <f>$LW32/5*$LW$3</f>
        <v>0.1</v>
      </c>
      <c r="LY32" s="110">
        <f>$LX32/$LW$3</f>
        <v>1</v>
      </c>
      <c r="LZ32" s="3">
        <v>5</v>
      </c>
      <c r="MA32" s="110">
        <f>$LZ32/5*$LZ$3</f>
        <v>0.05</v>
      </c>
      <c r="MB32" s="110">
        <f>$MA32/$LZ$3</f>
        <v>1</v>
      </c>
      <c r="MC32" s="3">
        <v>5</v>
      </c>
      <c r="MD32" s="110">
        <f>$MC32/5*$MC$3</f>
        <v>0.05</v>
      </c>
      <c r="ME32" s="110">
        <f>$MD32/$MC$3</f>
        <v>1</v>
      </c>
      <c r="MF32" s="3">
        <v>5</v>
      </c>
      <c r="MG32" s="110">
        <f>$MF32/5*$MF$3</f>
        <v>0.1</v>
      </c>
      <c r="MH32" s="110">
        <f>$MG32/$MF$3</f>
        <v>1</v>
      </c>
      <c r="MI32" s="3">
        <v>5</v>
      </c>
      <c r="MJ32" s="110">
        <f>$MI32/5*$MI$3</f>
        <v>0.05</v>
      </c>
      <c r="MK32" s="110">
        <f>$MJ32/$MI$3</f>
        <v>1</v>
      </c>
      <c r="ML32" s="3">
        <v>5</v>
      </c>
      <c r="MM32" s="110">
        <f>$ML32/5*$ML$3</f>
        <v>0.1</v>
      </c>
      <c r="MN32" s="110">
        <f>$MM32/$ML$3</f>
        <v>1</v>
      </c>
      <c r="MO32" s="3">
        <v>5</v>
      </c>
      <c r="MP32" s="110">
        <f>$MO32/5*$MO$3</f>
        <v>0.15</v>
      </c>
      <c r="MQ32" s="110">
        <f>$MP32/$MO$3</f>
        <v>1</v>
      </c>
      <c r="MR32" s="3">
        <v>5</v>
      </c>
      <c r="MS32" s="110">
        <f>$MR32/5*$MR$3</f>
        <v>0.1</v>
      </c>
      <c r="MT32" s="110">
        <f>$MS32/$MR$3</f>
        <v>1</v>
      </c>
      <c r="MU32" s="3">
        <v>5</v>
      </c>
      <c r="MV32" s="110">
        <f>$MU32/5*$MU$3</f>
        <v>0.1</v>
      </c>
      <c r="MW32" s="110">
        <f>$MV32/$MU$3</f>
        <v>1</v>
      </c>
      <c r="ABQ32" s="110">
        <f>BL32+BO32</f>
        <v>0.2</v>
      </c>
      <c r="ABR32" s="110">
        <f>LX32+MA32+MD32+MG32+MJ32+MM32+MP32+MS32+MV32</f>
        <v>0.8</v>
      </c>
      <c r="ABS32" s="110">
        <f>ABQ32+ABR32</f>
        <v>1</v>
      </c>
      <c r="ACN32" s="114" t="str">
        <f t="shared" si="33"/>
        <v>TERIMA</v>
      </c>
      <c r="ACO32" s="115">
        <f>IF(ACN32="GUGUR",0,IF(G32="TRAINER CC TELKOMSEL",1000000))</f>
        <v>1000000</v>
      </c>
      <c r="ACQ32" s="115">
        <f>ACO32*ABS32</f>
        <v>1000000</v>
      </c>
      <c r="ACR32" s="115">
        <f t="shared" si="34"/>
        <v>1000000</v>
      </c>
      <c r="ACS32" s="115">
        <f t="shared" si="35"/>
        <v>1000000</v>
      </c>
      <c r="ADN32" s="3" t="s">
        <v>1390</v>
      </c>
    </row>
    <row r="33" spans="1:794" x14ac:dyDescent="0.25">
      <c r="A33" s="3">
        <f t="shared" si="31"/>
        <v>29</v>
      </c>
      <c r="B33" s="3">
        <v>30346</v>
      </c>
      <c r="C33" s="3" t="s">
        <v>1328</v>
      </c>
      <c r="G33" s="3" t="s">
        <v>1315</v>
      </c>
      <c r="O33" s="3">
        <v>22</v>
      </c>
      <c r="P33" s="3">
        <v>22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f t="shared" si="32"/>
        <v>0</v>
      </c>
      <c r="W33" s="3">
        <v>22</v>
      </c>
      <c r="X33" s="3">
        <v>22</v>
      </c>
      <c r="Y33" s="3" t="s">
        <v>1387</v>
      </c>
      <c r="CT33" s="3">
        <v>5</v>
      </c>
      <c r="CU33" s="110">
        <f t="shared" ref="CU33:CU40" si="36">CT33/5*$CT$3</f>
        <v>0.1</v>
      </c>
      <c r="CV33" s="110">
        <f t="shared" ref="CV33:CV40" si="37">CU33/CT$3*100%</f>
        <v>1</v>
      </c>
      <c r="CW33" s="3">
        <v>5</v>
      </c>
      <c r="CX33" s="110">
        <f t="shared" ref="CX33:CX40" si="38">CW33/5*$CW$3</f>
        <v>0.1</v>
      </c>
      <c r="CY33" s="110">
        <f t="shared" ref="CY33:CY40" si="39">CX33/CW$3*100%</f>
        <v>1</v>
      </c>
      <c r="QF33" s="3">
        <v>5</v>
      </c>
      <c r="QG33" s="110">
        <f t="shared" ref="QG33:QG40" si="40">QF33/5*$QF$3</f>
        <v>0.1</v>
      </c>
      <c r="QH33" s="110">
        <f t="shared" ref="QH33:QH40" si="41">QG33/QF$3*100%</f>
        <v>1</v>
      </c>
      <c r="QI33" s="3">
        <v>5</v>
      </c>
      <c r="QJ33" s="110">
        <f t="shared" ref="QJ33:QJ40" si="42">QI33/5*$QI$3</f>
        <v>0.1</v>
      </c>
      <c r="QK33" s="110">
        <f t="shared" ref="QK33:QK40" si="43">QJ33/QI$3*100%</f>
        <v>1</v>
      </c>
      <c r="QL33" s="3">
        <v>5</v>
      </c>
      <c r="QM33" s="110">
        <f t="shared" ref="QM33:QM40" si="44">QL33/5*$QL$3</f>
        <v>0.1</v>
      </c>
      <c r="QN33" s="110">
        <f t="shared" ref="QN33:QN40" si="45">QM33/QL$3*100%</f>
        <v>1</v>
      </c>
      <c r="QO33" s="3">
        <v>5</v>
      </c>
      <c r="QP33" s="110">
        <f t="shared" ref="QP33:QP40" si="46">QO33/5*$QO$3</f>
        <v>0.1</v>
      </c>
      <c r="QQ33" s="110">
        <f t="shared" ref="QQ33:QQ40" si="47">QP33/QO$3*100%</f>
        <v>1</v>
      </c>
      <c r="QR33" s="3">
        <v>5</v>
      </c>
      <c r="QS33" s="110">
        <f t="shared" ref="QS33:QS40" si="48">QR33/5*$QR$3</f>
        <v>0.1</v>
      </c>
      <c r="QT33" s="110">
        <f t="shared" ref="QT33:QT40" si="49">QS33/QR$3*100%</f>
        <v>1</v>
      </c>
      <c r="QU33" s="3">
        <v>5</v>
      </c>
      <c r="QV33" s="110">
        <f t="shared" ref="QV33:QV40" si="50">QU33/5*$QU$3</f>
        <v>0.1</v>
      </c>
      <c r="QW33" s="110">
        <f t="shared" ref="QW33:QW40" si="51">QV33/QU$3*100%</f>
        <v>1</v>
      </c>
      <c r="QX33" s="3">
        <v>5</v>
      </c>
      <c r="QY33" s="110">
        <f t="shared" ref="QY33:QY40" si="52">QX33/5*$QX$3</f>
        <v>0.1</v>
      </c>
      <c r="QZ33" s="110">
        <f t="shared" ref="QZ33:QZ40" si="53">QY33/QX$3*100%</f>
        <v>1</v>
      </c>
      <c r="RA33" s="3">
        <v>5</v>
      </c>
      <c r="RB33" s="110">
        <f t="shared" ref="RB33:RB40" si="54">RA33/5*$RA$3</f>
        <v>0.1</v>
      </c>
      <c r="RC33" s="110">
        <f t="shared" ref="RC33:RC40" si="55">RB33/RA$3*100%</f>
        <v>1</v>
      </c>
      <c r="AAQ33" s="110">
        <f t="shared" ref="AAQ33:AAQ40" si="56">CU33+CX33</f>
        <v>0.2</v>
      </c>
      <c r="AAR33" s="110">
        <f t="shared" ref="AAR33:AAR40" si="57">QG33+QJ33+QM33+QP33+QS33+QV33+QY33+RB33</f>
        <v>0.79999999999999993</v>
      </c>
      <c r="AAS33" s="110">
        <f t="shared" ref="AAS33:AAS40" si="58">AAQ33+AAR33</f>
        <v>1</v>
      </c>
      <c r="ACN33" s="114" t="str">
        <f t="shared" si="33"/>
        <v>TERIMA</v>
      </c>
      <c r="ACO33" s="115">
        <f>IF(ACN33="GUGUR",0,IF(G33="TL KORNAS CC TELKOMSEL",1000000))</f>
        <v>1000000</v>
      </c>
      <c r="ACQ33" s="115">
        <f t="shared" ref="ACQ33:ACQ40" si="59">ACO33*AAS33</f>
        <v>1000000</v>
      </c>
      <c r="ACR33" s="115">
        <f t="shared" si="34"/>
        <v>1000000</v>
      </c>
      <c r="ACS33" s="115">
        <f t="shared" si="35"/>
        <v>1000000</v>
      </c>
      <c r="ADN33" s="3" t="s">
        <v>1390</v>
      </c>
    </row>
    <row r="34" spans="1:794" x14ac:dyDescent="0.25">
      <c r="A34" s="3">
        <f t="shared" si="31"/>
        <v>30</v>
      </c>
      <c r="B34" s="3">
        <v>61482</v>
      </c>
      <c r="C34" s="3" t="s">
        <v>1331</v>
      </c>
      <c r="G34" s="3" t="s">
        <v>1315</v>
      </c>
      <c r="O34" s="3">
        <v>22</v>
      </c>
      <c r="P34" s="3">
        <v>22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f t="shared" si="32"/>
        <v>0</v>
      </c>
      <c r="W34" s="3">
        <v>22</v>
      </c>
      <c r="X34" s="3">
        <v>22</v>
      </c>
      <c r="Y34" s="3" t="s">
        <v>1387</v>
      </c>
      <c r="CT34" s="3">
        <v>5</v>
      </c>
      <c r="CU34" s="110">
        <f t="shared" si="36"/>
        <v>0.1</v>
      </c>
      <c r="CV34" s="110">
        <f t="shared" si="37"/>
        <v>1</v>
      </c>
      <c r="CW34" s="3">
        <v>5</v>
      </c>
      <c r="CX34" s="110">
        <f t="shared" si="38"/>
        <v>0.1</v>
      </c>
      <c r="CY34" s="110">
        <f t="shared" si="39"/>
        <v>1</v>
      </c>
      <c r="QF34" s="3">
        <v>5</v>
      </c>
      <c r="QG34" s="110">
        <f t="shared" si="40"/>
        <v>0.1</v>
      </c>
      <c r="QH34" s="110">
        <f t="shared" si="41"/>
        <v>1</v>
      </c>
      <c r="QI34" s="3">
        <v>5</v>
      </c>
      <c r="QJ34" s="110">
        <f t="shared" si="42"/>
        <v>0.1</v>
      </c>
      <c r="QK34" s="110">
        <f t="shared" si="43"/>
        <v>1</v>
      </c>
      <c r="QL34" s="3">
        <v>5</v>
      </c>
      <c r="QM34" s="110">
        <f t="shared" si="44"/>
        <v>0.1</v>
      </c>
      <c r="QN34" s="110">
        <f t="shared" si="45"/>
        <v>1</v>
      </c>
      <c r="QO34" s="3">
        <v>5</v>
      </c>
      <c r="QP34" s="110">
        <f t="shared" si="46"/>
        <v>0.1</v>
      </c>
      <c r="QQ34" s="110">
        <f t="shared" si="47"/>
        <v>1</v>
      </c>
      <c r="QR34" s="3">
        <v>5</v>
      </c>
      <c r="QS34" s="110">
        <f t="shared" si="48"/>
        <v>0.1</v>
      </c>
      <c r="QT34" s="110">
        <f t="shared" si="49"/>
        <v>1</v>
      </c>
      <c r="QU34" s="3">
        <v>5</v>
      </c>
      <c r="QV34" s="110">
        <f t="shared" si="50"/>
        <v>0.1</v>
      </c>
      <c r="QW34" s="110">
        <f t="shared" si="51"/>
        <v>1</v>
      </c>
      <c r="QX34" s="3">
        <v>5</v>
      </c>
      <c r="QY34" s="110">
        <f t="shared" si="52"/>
        <v>0.1</v>
      </c>
      <c r="QZ34" s="110">
        <f t="shared" si="53"/>
        <v>1</v>
      </c>
      <c r="RA34" s="3">
        <v>5</v>
      </c>
      <c r="RB34" s="110">
        <f t="shared" si="54"/>
        <v>0.1</v>
      </c>
      <c r="RC34" s="110">
        <f t="shared" si="55"/>
        <v>1</v>
      </c>
      <c r="AAQ34" s="110">
        <f t="shared" si="56"/>
        <v>0.2</v>
      </c>
      <c r="AAR34" s="110">
        <f t="shared" si="57"/>
        <v>0.79999999999999993</v>
      </c>
      <c r="AAS34" s="110">
        <f t="shared" si="58"/>
        <v>1</v>
      </c>
      <c r="ACN34" s="114" t="str">
        <f t="shared" si="33"/>
        <v>TERIMA</v>
      </c>
      <c r="ACO34" s="115">
        <f>IF(ACN34="GUGUR",0,IF(G34="TL KORNAS CC TELKOMSEL",1000000))</f>
        <v>1000000</v>
      </c>
      <c r="ACQ34" s="115">
        <f t="shared" si="59"/>
        <v>1000000</v>
      </c>
      <c r="ACR34" s="115">
        <f t="shared" si="34"/>
        <v>1000000</v>
      </c>
      <c r="ACS34" s="115">
        <f t="shared" si="35"/>
        <v>1000000</v>
      </c>
      <c r="ADN34" s="3" t="s">
        <v>1390</v>
      </c>
    </row>
    <row r="35" spans="1:794" x14ac:dyDescent="0.25">
      <c r="A35" s="3">
        <f t="shared" si="31"/>
        <v>31</v>
      </c>
      <c r="B35" s="3">
        <v>30473</v>
      </c>
      <c r="C35" s="3" t="s">
        <v>1334</v>
      </c>
      <c r="G35" s="3" t="s">
        <v>1315</v>
      </c>
      <c r="O35" s="3">
        <v>22</v>
      </c>
      <c r="P35" s="3">
        <v>20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f t="shared" si="32"/>
        <v>0</v>
      </c>
      <c r="W35" s="3">
        <v>20</v>
      </c>
      <c r="X35" s="3">
        <v>20</v>
      </c>
      <c r="Y35" s="3" t="s">
        <v>1387</v>
      </c>
      <c r="CT35" s="3">
        <v>5</v>
      </c>
      <c r="CU35" s="110">
        <f t="shared" si="36"/>
        <v>0.1</v>
      </c>
      <c r="CV35" s="110">
        <f t="shared" si="37"/>
        <v>1</v>
      </c>
      <c r="CW35" s="3">
        <v>5</v>
      </c>
      <c r="CX35" s="110">
        <f t="shared" si="38"/>
        <v>0.1</v>
      </c>
      <c r="CY35" s="110">
        <f t="shared" si="39"/>
        <v>1</v>
      </c>
      <c r="QF35" s="3">
        <v>5</v>
      </c>
      <c r="QG35" s="110">
        <f t="shared" si="40"/>
        <v>0.1</v>
      </c>
      <c r="QH35" s="110">
        <f t="shared" si="41"/>
        <v>1</v>
      </c>
      <c r="QI35" s="3">
        <v>5</v>
      </c>
      <c r="QJ35" s="110">
        <f t="shared" si="42"/>
        <v>0.1</v>
      </c>
      <c r="QK35" s="110">
        <f t="shared" si="43"/>
        <v>1</v>
      </c>
      <c r="QL35" s="3">
        <v>5</v>
      </c>
      <c r="QM35" s="110">
        <f t="shared" si="44"/>
        <v>0.1</v>
      </c>
      <c r="QN35" s="110">
        <f t="shared" si="45"/>
        <v>1</v>
      </c>
      <c r="QO35" s="3">
        <v>5</v>
      </c>
      <c r="QP35" s="110">
        <f t="shared" si="46"/>
        <v>0.1</v>
      </c>
      <c r="QQ35" s="110">
        <f t="shared" si="47"/>
        <v>1</v>
      </c>
      <c r="QR35" s="3">
        <v>5</v>
      </c>
      <c r="QS35" s="110">
        <f t="shared" si="48"/>
        <v>0.1</v>
      </c>
      <c r="QT35" s="110">
        <f t="shared" si="49"/>
        <v>1</v>
      </c>
      <c r="QU35" s="3">
        <v>5</v>
      </c>
      <c r="QV35" s="110">
        <f t="shared" si="50"/>
        <v>0.1</v>
      </c>
      <c r="QW35" s="110">
        <f t="shared" si="51"/>
        <v>1</v>
      </c>
      <c r="QX35" s="3">
        <v>5</v>
      </c>
      <c r="QY35" s="110">
        <f t="shared" si="52"/>
        <v>0.1</v>
      </c>
      <c r="QZ35" s="110">
        <f t="shared" si="53"/>
        <v>1</v>
      </c>
      <c r="RA35" s="3">
        <v>5</v>
      </c>
      <c r="RB35" s="110">
        <f t="shared" si="54"/>
        <v>0.1</v>
      </c>
      <c r="RC35" s="110">
        <f t="shared" si="55"/>
        <v>1</v>
      </c>
      <c r="AAQ35" s="110">
        <f t="shared" si="56"/>
        <v>0.2</v>
      </c>
      <c r="AAR35" s="110">
        <f t="shared" si="57"/>
        <v>0.79999999999999993</v>
      </c>
      <c r="AAS35" s="110">
        <f t="shared" si="58"/>
        <v>1</v>
      </c>
      <c r="ACN35" s="114" t="str">
        <f t="shared" si="33"/>
        <v>TERIMA</v>
      </c>
      <c r="ACO35" s="115">
        <f>IF(ACN35="GUGUR",0,IF(G35="TL KORNAS CC TELKOMSEL",1000000))</f>
        <v>1000000</v>
      </c>
      <c r="ACQ35" s="115">
        <f t="shared" si="59"/>
        <v>1000000</v>
      </c>
      <c r="ACR35" s="115">
        <f t="shared" si="34"/>
        <v>1000000</v>
      </c>
      <c r="ACS35" s="115">
        <f t="shared" si="35"/>
        <v>1000000</v>
      </c>
      <c r="ADN35" s="3" t="s">
        <v>1390</v>
      </c>
    </row>
    <row r="36" spans="1:794" x14ac:dyDescent="0.25">
      <c r="A36" s="3">
        <f t="shared" si="31"/>
        <v>32</v>
      </c>
      <c r="B36" s="3">
        <v>102118</v>
      </c>
      <c r="C36" s="3" t="s">
        <v>1312</v>
      </c>
      <c r="G36" s="3" t="s">
        <v>1315</v>
      </c>
      <c r="O36" s="3">
        <v>22</v>
      </c>
      <c r="P36" s="3">
        <v>20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f t="shared" si="32"/>
        <v>0</v>
      </c>
      <c r="W36" s="3">
        <v>20</v>
      </c>
      <c r="X36" s="3">
        <v>20</v>
      </c>
      <c r="Y36" s="3" t="s">
        <v>1387</v>
      </c>
      <c r="CT36" s="3">
        <v>5</v>
      </c>
      <c r="CU36" s="110">
        <f t="shared" si="36"/>
        <v>0.1</v>
      </c>
      <c r="CV36" s="110">
        <f t="shared" si="37"/>
        <v>1</v>
      </c>
      <c r="CW36" s="3">
        <v>5</v>
      </c>
      <c r="CX36" s="110">
        <f t="shared" si="38"/>
        <v>0.1</v>
      </c>
      <c r="CY36" s="110">
        <f t="shared" si="39"/>
        <v>1</v>
      </c>
      <c r="QF36" s="3">
        <v>5</v>
      </c>
      <c r="QG36" s="110">
        <f t="shared" si="40"/>
        <v>0.1</v>
      </c>
      <c r="QH36" s="110">
        <f t="shared" si="41"/>
        <v>1</v>
      </c>
      <c r="QI36" s="3">
        <v>5</v>
      </c>
      <c r="QJ36" s="110">
        <f t="shared" si="42"/>
        <v>0.1</v>
      </c>
      <c r="QK36" s="110">
        <f t="shared" si="43"/>
        <v>1</v>
      </c>
      <c r="QL36" s="3">
        <v>5</v>
      </c>
      <c r="QM36" s="110">
        <f t="shared" si="44"/>
        <v>0.1</v>
      </c>
      <c r="QN36" s="110">
        <f t="shared" si="45"/>
        <v>1</v>
      </c>
      <c r="QO36" s="3">
        <v>5</v>
      </c>
      <c r="QP36" s="110">
        <f t="shared" si="46"/>
        <v>0.1</v>
      </c>
      <c r="QQ36" s="110">
        <f t="shared" si="47"/>
        <v>1</v>
      </c>
      <c r="QR36" s="3">
        <v>5</v>
      </c>
      <c r="QS36" s="110">
        <f t="shared" si="48"/>
        <v>0.1</v>
      </c>
      <c r="QT36" s="110">
        <f t="shared" si="49"/>
        <v>1</v>
      </c>
      <c r="QU36" s="3">
        <v>5</v>
      </c>
      <c r="QV36" s="110">
        <f t="shared" si="50"/>
        <v>0.1</v>
      </c>
      <c r="QW36" s="110">
        <f t="shared" si="51"/>
        <v>1</v>
      </c>
      <c r="QX36" s="3">
        <v>5</v>
      </c>
      <c r="QY36" s="110">
        <f t="shared" si="52"/>
        <v>0.1</v>
      </c>
      <c r="QZ36" s="110">
        <f t="shared" si="53"/>
        <v>1</v>
      </c>
      <c r="RA36" s="3">
        <v>5</v>
      </c>
      <c r="RB36" s="110">
        <f t="shared" si="54"/>
        <v>0.1</v>
      </c>
      <c r="RC36" s="110">
        <f t="shared" si="55"/>
        <v>1</v>
      </c>
      <c r="AAQ36" s="110">
        <f t="shared" si="56"/>
        <v>0.2</v>
      </c>
      <c r="AAR36" s="110">
        <f t="shared" si="57"/>
        <v>0.79999999999999993</v>
      </c>
      <c r="AAS36" s="110">
        <f t="shared" si="58"/>
        <v>1</v>
      </c>
      <c r="ACN36" s="114" t="str">
        <f t="shared" si="33"/>
        <v>TERIMA</v>
      </c>
      <c r="ACO36" s="115">
        <f>IF(ACN36="GUGUR",0,IF(G36="TL KORNAS CC TELKOMSEL",1000000))</f>
        <v>1000000</v>
      </c>
      <c r="ACQ36" s="115">
        <f t="shared" si="59"/>
        <v>1000000</v>
      </c>
      <c r="ACR36" s="115">
        <f t="shared" si="34"/>
        <v>1000000</v>
      </c>
      <c r="ACS36" s="115">
        <f t="shared" si="35"/>
        <v>1000000</v>
      </c>
      <c r="ADN36" s="3" t="s">
        <v>1390</v>
      </c>
    </row>
    <row r="37" spans="1:794" x14ac:dyDescent="0.25">
      <c r="A37" s="3">
        <f t="shared" si="31"/>
        <v>33</v>
      </c>
      <c r="B37" s="3">
        <v>156544</v>
      </c>
      <c r="C37" s="3" t="s">
        <v>1317</v>
      </c>
      <c r="G37" s="3" t="s">
        <v>1315</v>
      </c>
      <c r="O37" s="3">
        <v>22</v>
      </c>
      <c r="P37" s="3">
        <v>20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f t="shared" si="32"/>
        <v>0</v>
      </c>
      <c r="W37" s="3">
        <v>20</v>
      </c>
      <c r="X37" s="3">
        <v>20</v>
      </c>
      <c r="Y37" s="3" t="s">
        <v>1387</v>
      </c>
      <c r="CT37" s="3">
        <v>5</v>
      </c>
      <c r="CU37" s="110">
        <f t="shared" si="36"/>
        <v>0.1</v>
      </c>
      <c r="CV37" s="110">
        <f t="shared" si="37"/>
        <v>1</v>
      </c>
      <c r="CW37" s="3">
        <v>5</v>
      </c>
      <c r="CX37" s="110">
        <f t="shared" si="38"/>
        <v>0.1</v>
      </c>
      <c r="CY37" s="110">
        <f t="shared" si="39"/>
        <v>1</v>
      </c>
      <c r="QF37" s="3">
        <v>5</v>
      </c>
      <c r="QG37" s="110">
        <f t="shared" si="40"/>
        <v>0.1</v>
      </c>
      <c r="QH37" s="110">
        <f t="shared" si="41"/>
        <v>1</v>
      </c>
      <c r="QI37" s="3">
        <v>5</v>
      </c>
      <c r="QJ37" s="110">
        <f t="shared" si="42"/>
        <v>0.1</v>
      </c>
      <c r="QK37" s="110">
        <f t="shared" si="43"/>
        <v>1</v>
      </c>
      <c r="QL37" s="3">
        <v>5</v>
      </c>
      <c r="QM37" s="110">
        <f t="shared" si="44"/>
        <v>0.1</v>
      </c>
      <c r="QN37" s="110">
        <f t="shared" si="45"/>
        <v>1</v>
      </c>
      <c r="QO37" s="3">
        <v>5</v>
      </c>
      <c r="QP37" s="110">
        <f t="shared" si="46"/>
        <v>0.1</v>
      </c>
      <c r="QQ37" s="110">
        <f t="shared" si="47"/>
        <v>1</v>
      </c>
      <c r="QR37" s="3">
        <v>5</v>
      </c>
      <c r="QS37" s="110">
        <f t="shared" si="48"/>
        <v>0.1</v>
      </c>
      <c r="QT37" s="110">
        <f t="shared" si="49"/>
        <v>1</v>
      </c>
      <c r="QU37" s="3">
        <v>5</v>
      </c>
      <c r="QV37" s="110">
        <f t="shared" si="50"/>
        <v>0.1</v>
      </c>
      <c r="QW37" s="110">
        <f t="shared" si="51"/>
        <v>1</v>
      </c>
      <c r="QX37" s="3">
        <v>5</v>
      </c>
      <c r="QY37" s="110">
        <f t="shared" si="52"/>
        <v>0.1</v>
      </c>
      <c r="QZ37" s="110">
        <f t="shared" si="53"/>
        <v>1</v>
      </c>
      <c r="RA37" s="3">
        <v>5</v>
      </c>
      <c r="RB37" s="110">
        <f t="shared" si="54"/>
        <v>0.1</v>
      </c>
      <c r="RC37" s="110">
        <f t="shared" si="55"/>
        <v>1</v>
      </c>
      <c r="AAQ37" s="110">
        <f t="shared" si="56"/>
        <v>0.2</v>
      </c>
      <c r="AAR37" s="110">
        <f t="shared" si="57"/>
        <v>0.79999999999999993</v>
      </c>
      <c r="AAS37" s="110">
        <f t="shared" si="58"/>
        <v>1</v>
      </c>
      <c r="ACN37" s="114" t="str">
        <f t="shared" si="33"/>
        <v>TERIMA</v>
      </c>
      <c r="ACO37" s="115">
        <f>IF(ACN37="GUGUR",0,IF(G37="TL KORNAS CC TELKOMSEL",1000000))</f>
        <v>1000000</v>
      </c>
      <c r="ACQ37" s="115">
        <f t="shared" si="59"/>
        <v>1000000</v>
      </c>
      <c r="ACR37" s="115">
        <f t="shared" si="34"/>
        <v>1000000</v>
      </c>
      <c r="ACS37" s="115">
        <f t="shared" si="35"/>
        <v>1000000</v>
      </c>
      <c r="ADN37" s="3" t="s">
        <v>1390</v>
      </c>
    </row>
    <row r="38" spans="1:794" x14ac:dyDescent="0.25">
      <c r="A38" s="3">
        <f t="shared" ref="A38:A73" si="60">ROW()-4</f>
        <v>34</v>
      </c>
      <c r="B38" s="3">
        <v>30347</v>
      </c>
      <c r="C38" s="3" t="s">
        <v>1319</v>
      </c>
      <c r="G38" s="3" t="s">
        <v>1321</v>
      </c>
      <c r="O38" s="3">
        <v>22</v>
      </c>
      <c r="P38" s="3">
        <v>20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f t="shared" ref="V38:V73" si="61">SUM(Q38:S38)</f>
        <v>0</v>
      </c>
      <c r="W38" s="3">
        <v>20</v>
      </c>
      <c r="X38" s="3">
        <v>20</v>
      </c>
      <c r="Y38" s="3" t="s">
        <v>1387</v>
      </c>
      <c r="CT38" s="3">
        <v>5</v>
      </c>
      <c r="CU38" s="110">
        <f t="shared" si="36"/>
        <v>0.1</v>
      </c>
      <c r="CV38" s="110">
        <f t="shared" si="37"/>
        <v>1</v>
      </c>
      <c r="CW38" s="3">
        <v>5</v>
      </c>
      <c r="CX38" s="110">
        <f t="shared" si="38"/>
        <v>0.1</v>
      </c>
      <c r="CY38" s="110">
        <f t="shared" si="39"/>
        <v>1</v>
      </c>
      <c r="QF38" s="3">
        <v>5</v>
      </c>
      <c r="QG38" s="110">
        <f t="shared" si="40"/>
        <v>0.1</v>
      </c>
      <c r="QH38" s="110">
        <f t="shared" si="41"/>
        <v>1</v>
      </c>
      <c r="QI38" s="3">
        <v>5</v>
      </c>
      <c r="QJ38" s="110">
        <f t="shared" si="42"/>
        <v>0.1</v>
      </c>
      <c r="QK38" s="110">
        <f t="shared" si="43"/>
        <v>1</v>
      </c>
      <c r="QL38" s="3">
        <v>5</v>
      </c>
      <c r="QM38" s="110">
        <f t="shared" si="44"/>
        <v>0.1</v>
      </c>
      <c r="QN38" s="110">
        <f t="shared" si="45"/>
        <v>1</v>
      </c>
      <c r="QO38" s="3">
        <v>5</v>
      </c>
      <c r="QP38" s="110">
        <f t="shared" si="46"/>
        <v>0.1</v>
      </c>
      <c r="QQ38" s="110">
        <f t="shared" si="47"/>
        <v>1</v>
      </c>
      <c r="QR38" s="3">
        <v>5</v>
      </c>
      <c r="QS38" s="110">
        <f t="shared" si="48"/>
        <v>0.1</v>
      </c>
      <c r="QT38" s="110">
        <f t="shared" si="49"/>
        <v>1</v>
      </c>
      <c r="QU38" s="3">
        <v>5</v>
      </c>
      <c r="QV38" s="110">
        <f t="shared" si="50"/>
        <v>0.1</v>
      </c>
      <c r="QW38" s="110">
        <f t="shared" si="51"/>
        <v>1</v>
      </c>
      <c r="QX38" s="3">
        <v>5</v>
      </c>
      <c r="QY38" s="110">
        <f t="shared" si="52"/>
        <v>0.1</v>
      </c>
      <c r="QZ38" s="110">
        <f t="shared" si="53"/>
        <v>1</v>
      </c>
      <c r="RA38" s="3">
        <v>5</v>
      </c>
      <c r="RB38" s="110">
        <f t="shared" si="54"/>
        <v>0.1</v>
      </c>
      <c r="RC38" s="110">
        <f t="shared" si="55"/>
        <v>1</v>
      </c>
      <c r="AAQ38" s="110">
        <f t="shared" si="56"/>
        <v>0.2</v>
      </c>
      <c r="AAR38" s="110">
        <f t="shared" si="57"/>
        <v>0.79999999999999993</v>
      </c>
      <c r="AAS38" s="110">
        <f t="shared" si="58"/>
        <v>1</v>
      </c>
      <c r="ACN38" s="114" t="str">
        <f t="shared" ref="ACN38:ACN73" si="62">IF(ACM38&gt;0,"GUGUR","TERIMA")</f>
        <v>TERIMA</v>
      </c>
      <c r="ACO38" s="115">
        <f>IF(ACN38="GUGUR",0,IF(G38="TL KORLAP CC TELKOMSEL",1000000))</f>
        <v>1000000</v>
      </c>
      <c r="ACQ38" s="115">
        <f t="shared" si="59"/>
        <v>1000000</v>
      </c>
      <c r="ACR38" s="115">
        <f t="shared" ref="ACR38:ACR73" si="63">IF(U38&gt;0,(W38/O38)*ACQ38,ACQ38)</f>
        <v>1000000</v>
      </c>
      <c r="ACS38" s="115">
        <f t="shared" ref="ACS38:ACS73" si="64">IF(N38=1,(W38/O38)*ACR38,IF(ACK38&gt;0,ACR38*85%,IF(ACL38&gt;0,ACR38*60%,IF(ACM38&gt;0,ACR38*0%,ACR38))))</f>
        <v>1000000</v>
      </c>
      <c r="ADN38" s="3" t="s">
        <v>1390</v>
      </c>
    </row>
    <row r="39" spans="1:794" x14ac:dyDescent="0.25">
      <c r="A39" s="3">
        <f t="shared" si="60"/>
        <v>35</v>
      </c>
      <c r="B39" s="3">
        <v>30323</v>
      </c>
      <c r="C39" s="3" t="s">
        <v>1322</v>
      </c>
      <c r="G39" s="3" t="s">
        <v>1321</v>
      </c>
      <c r="O39" s="3">
        <v>22</v>
      </c>
      <c r="P39" s="3">
        <v>20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f t="shared" si="61"/>
        <v>0</v>
      </c>
      <c r="W39" s="3">
        <v>20</v>
      </c>
      <c r="X39" s="3">
        <v>20</v>
      </c>
      <c r="Y39" s="3" t="s">
        <v>1387</v>
      </c>
      <c r="CT39" s="3">
        <v>5</v>
      </c>
      <c r="CU39" s="110">
        <f t="shared" si="36"/>
        <v>0.1</v>
      </c>
      <c r="CV39" s="110">
        <f t="shared" si="37"/>
        <v>1</v>
      </c>
      <c r="CW39" s="3">
        <v>5</v>
      </c>
      <c r="CX39" s="110">
        <f t="shared" si="38"/>
        <v>0.1</v>
      </c>
      <c r="CY39" s="110">
        <f t="shared" si="39"/>
        <v>1</v>
      </c>
      <c r="QF39" s="3">
        <v>5</v>
      </c>
      <c r="QG39" s="110">
        <f t="shared" si="40"/>
        <v>0.1</v>
      </c>
      <c r="QH39" s="110">
        <f t="shared" si="41"/>
        <v>1</v>
      </c>
      <c r="QI39" s="3">
        <v>5</v>
      </c>
      <c r="QJ39" s="110">
        <f t="shared" si="42"/>
        <v>0.1</v>
      </c>
      <c r="QK39" s="110">
        <f t="shared" si="43"/>
        <v>1</v>
      </c>
      <c r="QL39" s="3">
        <v>5</v>
      </c>
      <c r="QM39" s="110">
        <f t="shared" si="44"/>
        <v>0.1</v>
      </c>
      <c r="QN39" s="110">
        <f t="shared" si="45"/>
        <v>1</v>
      </c>
      <c r="QO39" s="3">
        <v>5</v>
      </c>
      <c r="QP39" s="110">
        <f t="shared" si="46"/>
        <v>0.1</v>
      </c>
      <c r="QQ39" s="110">
        <f t="shared" si="47"/>
        <v>1</v>
      </c>
      <c r="QR39" s="3">
        <v>5</v>
      </c>
      <c r="QS39" s="110">
        <f t="shared" si="48"/>
        <v>0.1</v>
      </c>
      <c r="QT39" s="110">
        <f t="shared" si="49"/>
        <v>1</v>
      </c>
      <c r="QU39" s="3">
        <v>5</v>
      </c>
      <c r="QV39" s="110">
        <f t="shared" si="50"/>
        <v>0.1</v>
      </c>
      <c r="QW39" s="110">
        <f t="shared" si="51"/>
        <v>1</v>
      </c>
      <c r="QX39" s="3">
        <v>5</v>
      </c>
      <c r="QY39" s="110">
        <f t="shared" si="52"/>
        <v>0.1</v>
      </c>
      <c r="QZ39" s="110">
        <f t="shared" si="53"/>
        <v>1</v>
      </c>
      <c r="RA39" s="3">
        <v>5</v>
      </c>
      <c r="RB39" s="110">
        <f t="shared" si="54"/>
        <v>0.1</v>
      </c>
      <c r="RC39" s="110">
        <f t="shared" si="55"/>
        <v>1</v>
      </c>
      <c r="AAQ39" s="110">
        <f t="shared" si="56"/>
        <v>0.2</v>
      </c>
      <c r="AAR39" s="110">
        <f t="shared" si="57"/>
        <v>0.79999999999999993</v>
      </c>
      <c r="AAS39" s="110">
        <f t="shared" si="58"/>
        <v>1</v>
      </c>
      <c r="ACN39" s="114" t="str">
        <f t="shared" si="62"/>
        <v>TERIMA</v>
      </c>
      <c r="ACO39" s="115">
        <f>IF(ACN39="GUGUR",0,IF(G39="TL KORLAP CC TELKOMSEL",1000000))</f>
        <v>1000000</v>
      </c>
      <c r="ACQ39" s="115">
        <f t="shared" si="59"/>
        <v>1000000</v>
      </c>
      <c r="ACR39" s="115">
        <f t="shared" si="63"/>
        <v>1000000</v>
      </c>
      <c r="ACS39" s="115">
        <f t="shared" si="64"/>
        <v>1000000</v>
      </c>
      <c r="ADN39" s="3" t="s">
        <v>1390</v>
      </c>
    </row>
    <row r="40" spans="1:794" x14ac:dyDescent="0.25">
      <c r="A40" s="3">
        <f t="shared" si="60"/>
        <v>36</v>
      </c>
      <c r="B40" s="3">
        <v>30633</v>
      </c>
      <c r="C40" s="3" t="s">
        <v>1325</v>
      </c>
      <c r="G40" s="3" t="s">
        <v>1321</v>
      </c>
      <c r="O40" s="3">
        <v>22</v>
      </c>
      <c r="P40" s="3">
        <v>20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f t="shared" si="61"/>
        <v>0</v>
      </c>
      <c r="W40" s="3">
        <v>20</v>
      </c>
      <c r="X40" s="3">
        <v>20</v>
      </c>
      <c r="Y40" s="3" t="s">
        <v>1387</v>
      </c>
      <c r="CT40" s="3">
        <v>5</v>
      </c>
      <c r="CU40" s="110">
        <f t="shared" si="36"/>
        <v>0.1</v>
      </c>
      <c r="CV40" s="110">
        <f t="shared" si="37"/>
        <v>1</v>
      </c>
      <c r="CW40" s="3">
        <v>5</v>
      </c>
      <c r="CX40" s="110">
        <f t="shared" si="38"/>
        <v>0.1</v>
      </c>
      <c r="CY40" s="110">
        <f t="shared" si="39"/>
        <v>1</v>
      </c>
      <c r="QF40" s="3">
        <v>5</v>
      </c>
      <c r="QG40" s="110">
        <f t="shared" si="40"/>
        <v>0.1</v>
      </c>
      <c r="QH40" s="110">
        <f t="shared" si="41"/>
        <v>1</v>
      </c>
      <c r="QI40" s="3">
        <v>5</v>
      </c>
      <c r="QJ40" s="110">
        <f t="shared" si="42"/>
        <v>0.1</v>
      </c>
      <c r="QK40" s="110">
        <f t="shared" si="43"/>
        <v>1</v>
      </c>
      <c r="QL40" s="3">
        <v>5</v>
      </c>
      <c r="QM40" s="110">
        <f t="shared" si="44"/>
        <v>0.1</v>
      </c>
      <c r="QN40" s="110">
        <f t="shared" si="45"/>
        <v>1</v>
      </c>
      <c r="QO40" s="3">
        <v>5</v>
      </c>
      <c r="QP40" s="110">
        <f t="shared" si="46"/>
        <v>0.1</v>
      </c>
      <c r="QQ40" s="110">
        <f t="shared" si="47"/>
        <v>1</v>
      </c>
      <c r="QR40" s="3">
        <v>5</v>
      </c>
      <c r="QS40" s="110">
        <f t="shared" si="48"/>
        <v>0.1</v>
      </c>
      <c r="QT40" s="110">
        <f t="shared" si="49"/>
        <v>1</v>
      </c>
      <c r="QU40" s="3">
        <v>5</v>
      </c>
      <c r="QV40" s="110">
        <f t="shared" si="50"/>
        <v>0.1</v>
      </c>
      <c r="QW40" s="110">
        <f t="shared" si="51"/>
        <v>1</v>
      </c>
      <c r="QX40" s="3">
        <v>5</v>
      </c>
      <c r="QY40" s="110">
        <f t="shared" si="52"/>
        <v>0.1</v>
      </c>
      <c r="QZ40" s="110">
        <f t="shared" si="53"/>
        <v>1</v>
      </c>
      <c r="RA40" s="3">
        <v>5</v>
      </c>
      <c r="RB40" s="110">
        <f t="shared" si="54"/>
        <v>0.1</v>
      </c>
      <c r="RC40" s="110">
        <f t="shared" si="55"/>
        <v>1</v>
      </c>
      <c r="AAQ40" s="110">
        <f t="shared" si="56"/>
        <v>0.2</v>
      </c>
      <c r="AAR40" s="110">
        <f t="shared" si="57"/>
        <v>0.79999999999999993</v>
      </c>
      <c r="AAS40" s="110">
        <f t="shared" si="58"/>
        <v>1</v>
      </c>
      <c r="ACN40" s="114" t="str">
        <f t="shared" si="62"/>
        <v>TERIMA</v>
      </c>
      <c r="ACO40" s="115">
        <f>IF(ACN40="GUGUR",0,IF(G40="TL KORLAP CC TELKOMSEL",1000000))</f>
        <v>1000000</v>
      </c>
      <c r="ACQ40" s="115">
        <f t="shared" si="59"/>
        <v>1000000</v>
      </c>
      <c r="ACR40" s="115">
        <f t="shared" si="63"/>
        <v>1000000</v>
      </c>
      <c r="ACS40" s="115">
        <f t="shared" si="64"/>
        <v>1000000</v>
      </c>
      <c r="ADN40" s="3" t="s">
        <v>1390</v>
      </c>
    </row>
    <row r="41" spans="1:794" x14ac:dyDescent="0.25">
      <c r="A41" s="3">
        <f t="shared" si="60"/>
        <v>37</v>
      </c>
      <c r="B41" s="3">
        <v>30703</v>
      </c>
      <c r="C41" s="3" t="s">
        <v>1215</v>
      </c>
      <c r="G41" s="3" t="s">
        <v>1297</v>
      </c>
      <c r="O41" s="3">
        <v>22</v>
      </c>
      <c r="P41" s="3">
        <v>20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f t="shared" si="61"/>
        <v>0</v>
      </c>
      <c r="W41" s="3">
        <v>20</v>
      </c>
      <c r="X41" s="3">
        <v>20</v>
      </c>
      <c r="Y41" s="3" t="s">
        <v>1387</v>
      </c>
      <c r="FH41" s="3">
        <v>5</v>
      </c>
      <c r="FI41" s="110">
        <f>FH41/5*FH3</f>
        <v>0.1</v>
      </c>
      <c r="FJ41" s="110">
        <f>FI41/FH3*100%</f>
        <v>1</v>
      </c>
      <c r="FK41" s="3">
        <v>5</v>
      </c>
      <c r="FL41" s="110">
        <f>FK41/5*FK3</f>
        <v>0.1</v>
      </c>
      <c r="FM41" s="110">
        <f>FL41/FK3*100%</f>
        <v>1</v>
      </c>
      <c r="FN41" s="3">
        <v>5</v>
      </c>
      <c r="FO41" s="110">
        <f>FN41/5*FN3</f>
        <v>0.1</v>
      </c>
      <c r="FP41" s="110">
        <f>FO41/FN3*100%</f>
        <v>1</v>
      </c>
      <c r="WK41" s="3">
        <v>5</v>
      </c>
      <c r="WL41" s="110">
        <f>WK41/5*WK3</f>
        <v>0.1</v>
      </c>
      <c r="WM41" s="110">
        <f>WL41/WK3*100%</f>
        <v>1</v>
      </c>
      <c r="WN41" s="3">
        <v>5</v>
      </c>
      <c r="WO41" s="110">
        <f>WN41/5*WN3</f>
        <v>0.1</v>
      </c>
      <c r="WP41" s="110">
        <f>WO41/WN3*100%</f>
        <v>1</v>
      </c>
      <c r="WQ41" s="3">
        <v>5</v>
      </c>
      <c r="WR41" s="110">
        <f>WQ41/5*WQ3</f>
        <v>0.05</v>
      </c>
      <c r="WS41" s="110">
        <f>WR41/WQ3*100%</f>
        <v>1</v>
      </c>
      <c r="WT41" s="3">
        <v>5</v>
      </c>
      <c r="WU41" s="110">
        <f>WT41/5*WT3</f>
        <v>0.05</v>
      </c>
      <c r="WV41" s="110">
        <f>WU41/WT3*100%</f>
        <v>1</v>
      </c>
      <c r="WW41" s="3">
        <v>5</v>
      </c>
      <c r="WX41" s="110">
        <f>WW41/5*WW3</f>
        <v>0.1</v>
      </c>
      <c r="WY41" s="110">
        <f>WX41/WW3*100%</f>
        <v>1</v>
      </c>
      <c r="WZ41" s="3">
        <v>5</v>
      </c>
      <c r="XA41" s="110">
        <f>WZ41/5*WZ3</f>
        <v>0.05</v>
      </c>
      <c r="XB41" s="110">
        <f>XA41/WZ3*100%</f>
        <v>1</v>
      </c>
      <c r="XC41" s="3">
        <v>5</v>
      </c>
      <c r="XD41" s="110">
        <f>XC41/5*XC3</f>
        <v>0.1</v>
      </c>
      <c r="XE41" s="110">
        <f>XD41/XC3*100%</f>
        <v>1</v>
      </c>
      <c r="XF41" s="3">
        <v>5</v>
      </c>
      <c r="XG41" s="110">
        <f>XF41/5*XF3</f>
        <v>0.1</v>
      </c>
      <c r="XH41" s="110">
        <f>XG41/XF3*100%</f>
        <v>1</v>
      </c>
      <c r="XI41" s="3">
        <v>5</v>
      </c>
      <c r="XJ41" s="110">
        <f>XI41/5*XI3</f>
        <v>0.05</v>
      </c>
      <c r="XK41" s="110">
        <f>XJ41/XI3*100%</f>
        <v>1</v>
      </c>
      <c r="AAK41" s="110">
        <f>FI41+FL41+FO41</f>
        <v>0.30000000000000004</v>
      </c>
      <c r="AAL41" s="110">
        <f>WL41+WO41+WR41+WU41+WX41+XA41+XD41+XG41+XJ41</f>
        <v>0.70000000000000007</v>
      </c>
      <c r="AAM41" s="110">
        <f>AAK41+AAL41</f>
        <v>1</v>
      </c>
      <c r="ACN41" s="114" t="str">
        <f t="shared" si="62"/>
        <v>TERIMA</v>
      </c>
      <c r="ACO41" s="115">
        <f>IF(ACN41="GUGUR",0,IF(G41="SPV QCO IBC CC TELKOMSEL",2500000))</f>
        <v>2500000</v>
      </c>
      <c r="ACQ41" s="115">
        <f>ACO41*AAM41</f>
        <v>2500000</v>
      </c>
      <c r="ACR41" s="115">
        <f t="shared" si="63"/>
        <v>2500000</v>
      </c>
      <c r="ACS41" s="115">
        <f t="shared" si="64"/>
        <v>2500000</v>
      </c>
      <c r="ADN41" s="3" t="s">
        <v>1390</v>
      </c>
    </row>
    <row r="42" spans="1:794" x14ac:dyDescent="0.25">
      <c r="A42" s="3">
        <f t="shared" si="60"/>
        <v>38</v>
      </c>
      <c r="B42" s="3">
        <v>33506</v>
      </c>
      <c r="C42" s="3" t="s">
        <v>1214</v>
      </c>
      <c r="G42" s="3" t="s">
        <v>1295</v>
      </c>
      <c r="O42" s="3">
        <v>22</v>
      </c>
      <c r="P42" s="3">
        <v>20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f t="shared" si="61"/>
        <v>0</v>
      </c>
      <c r="W42" s="3">
        <v>20</v>
      </c>
      <c r="X42" s="3">
        <v>20</v>
      </c>
      <c r="Y42" s="3" t="s">
        <v>1387</v>
      </c>
      <c r="DU42" s="3">
        <v>5</v>
      </c>
      <c r="DV42" s="110">
        <f>DU42/5*DU3</f>
        <v>0.1</v>
      </c>
      <c r="DW42" s="110">
        <f>DV42/DU3*100%</f>
        <v>1</v>
      </c>
      <c r="DX42" s="3">
        <v>5</v>
      </c>
      <c r="DY42" s="110">
        <f>DX42/5*DX3</f>
        <v>0.1</v>
      </c>
      <c r="DZ42" s="110">
        <f>DY42/DX3*100%</f>
        <v>1</v>
      </c>
      <c r="EA42" s="3">
        <v>5</v>
      </c>
      <c r="EB42" s="110">
        <f>EA42/5*EA3</f>
        <v>0.1</v>
      </c>
      <c r="EC42" s="110">
        <f>EB42/EA3*100%</f>
        <v>1</v>
      </c>
      <c r="SR42" s="3">
        <v>5</v>
      </c>
      <c r="SS42" s="110">
        <f>SR42/5*SR3</f>
        <v>0.1</v>
      </c>
      <c r="ST42" s="110">
        <f>SS42/SR3*100%</f>
        <v>1</v>
      </c>
      <c r="SU42" s="3">
        <v>5</v>
      </c>
      <c r="SV42" s="110">
        <f>SU42/5*SU3</f>
        <v>0.1</v>
      </c>
      <c r="SW42" s="110">
        <f>SV42/SU3*100%</f>
        <v>1</v>
      </c>
      <c r="SX42" s="3">
        <v>5</v>
      </c>
      <c r="SY42" s="110">
        <f>SX42/5*SX3</f>
        <v>0.1</v>
      </c>
      <c r="SZ42" s="110">
        <f>SY42/SX3*100%</f>
        <v>1</v>
      </c>
      <c r="TA42" s="3">
        <v>5</v>
      </c>
      <c r="TB42" s="110">
        <f>TA42/5*TA3</f>
        <v>0.05</v>
      </c>
      <c r="TC42" s="110">
        <f>TB42/TA3*100%</f>
        <v>1</v>
      </c>
      <c r="TD42" s="3">
        <v>1</v>
      </c>
      <c r="TE42" s="110">
        <f>TD42/5*TD3</f>
        <v>1.0000000000000002E-2</v>
      </c>
      <c r="TF42" s="110">
        <f>TE42/TD3*100%</f>
        <v>0.20000000000000004</v>
      </c>
      <c r="TG42" s="3">
        <v>5</v>
      </c>
      <c r="TH42" s="110">
        <f>TG42/5*TG3</f>
        <v>0.1</v>
      </c>
      <c r="TI42" s="110">
        <f>TH42/TG3*100%</f>
        <v>1</v>
      </c>
      <c r="TJ42" s="3">
        <v>5</v>
      </c>
      <c r="TK42" s="110">
        <f>TJ42/5*TJ3</f>
        <v>0.1</v>
      </c>
      <c r="TL42" s="110">
        <f>TK42/TJ3*100%</f>
        <v>1</v>
      </c>
      <c r="TM42" s="3">
        <v>5</v>
      </c>
      <c r="TN42" s="110">
        <f>TM42/5*TM3</f>
        <v>0.05</v>
      </c>
      <c r="TO42" s="110">
        <f>TN42/TM3*100%</f>
        <v>1</v>
      </c>
      <c r="TP42" s="3">
        <v>5</v>
      </c>
      <c r="TQ42" s="110">
        <f>TP42/5*TP3</f>
        <v>0.05</v>
      </c>
      <c r="TR42" s="110">
        <f>TQ42/TP3*100%</f>
        <v>1</v>
      </c>
      <c r="AAK42" s="110">
        <f>DV42+DY42+EB42</f>
        <v>0.30000000000000004</v>
      </c>
      <c r="AAL42" s="110">
        <f>SS42+SV42+SY42+TB42+TE42+TH42+TK42+TN42+TQ42</f>
        <v>0.66000000000000014</v>
      </c>
      <c r="AAM42" s="110">
        <f>AAK42+AAL42</f>
        <v>0.96000000000000019</v>
      </c>
      <c r="ACN42" s="114" t="str">
        <f t="shared" si="62"/>
        <v>TERIMA</v>
      </c>
      <c r="ACO42" s="115">
        <f>IF(ACN42="GUGUR",0,IF(G42="TL QCO IBC CC TELKOMSEL",1000000))</f>
        <v>1000000</v>
      </c>
      <c r="ACQ42" s="115">
        <f>ACO42*AAM42</f>
        <v>960000.00000000023</v>
      </c>
      <c r="ACR42" s="115">
        <f t="shared" si="63"/>
        <v>960000.00000000023</v>
      </c>
      <c r="ACS42" s="115">
        <f t="shared" si="64"/>
        <v>960000.00000000023</v>
      </c>
      <c r="ADN42" s="3" t="s">
        <v>1390</v>
      </c>
    </row>
    <row r="43" spans="1:794" x14ac:dyDescent="0.25">
      <c r="A43" s="3">
        <f t="shared" si="60"/>
        <v>39</v>
      </c>
      <c r="B43" s="3">
        <v>51744</v>
      </c>
      <c r="C43" s="3" t="s">
        <v>1246</v>
      </c>
      <c r="G43" s="3" t="s">
        <v>1213</v>
      </c>
      <c r="O43" s="3">
        <v>22</v>
      </c>
      <c r="P43" s="3">
        <v>22</v>
      </c>
      <c r="Q43" s="3">
        <v>0</v>
      </c>
      <c r="R43" s="3">
        <v>0</v>
      </c>
      <c r="S43" s="3">
        <v>0</v>
      </c>
      <c r="T43" s="3">
        <v>1</v>
      </c>
      <c r="U43" s="3">
        <v>0</v>
      </c>
      <c r="V43" s="3">
        <f t="shared" si="61"/>
        <v>0</v>
      </c>
      <c r="W43" s="3">
        <v>22</v>
      </c>
      <c r="X43" s="3">
        <v>21</v>
      </c>
      <c r="Y43" s="3" t="s">
        <v>1387</v>
      </c>
      <c r="CN43" s="3">
        <v>5</v>
      </c>
      <c r="CO43" s="110">
        <f t="shared" ref="CO43:CO73" si="65">CN43/5*$CN$3</f>
        <v>0.2</v>
      </c>
      <c r="CP43" s="110">
        <f t="shared" ref="CP43:CP73" si="66">CO43/$CN$3*100%</f>
        <v>1</v>
      </c>
      <c r="CQ43" s="3">
        <v>5</v>
      </c>
      <c r="CR43" s="110">
        <f t="shared" ref="CR43:CR73" si="67">CQ43/5*$CQ$3</f>
        <v>0.2</v>
      </c>
      <c r="CS43" s="110">
        <f t="shared" ref="CS43:CS73" si="68">CR43/$CQ$3*100%</f>
        <v>1</v>
      </c>
      <c r="PK43" s="3">
        <v>5</v>
      </c>
      <c r="PL43" s="110">
        <f t="shared" ref="PL43:PL73" si="69">PK43/5*$PK$3</f>
        <v>0.05</v>
      </c>
      <c r="PM43" s="110">
        <f t="shared" ref="PM43:PM73" si="70">PL43/$PK$3*100%</f>
        <v>1</v>
      </c>
      <c r="PN43" s="3">
        <v>5</v>
      </c>
      <c r="PO43" s="110">
        <f t="shared" ref="PO43:PO73" si="71">PN43/5*$PN$3</f>
        <v>0.08</v>
      </c>
      <c r="PP43" s="110">
        <f t="shared" ref="PP43:PP73" si="72">PO43/$PN$3*100%</f>
        <v>1</v>
      </c>
      <c r="PQ43" s="3">
        <v>5</v>
      </c>
      <c r="PR43" s="110">
        <f t="shared" ref="PR43:PR73" si="73">PQ43/5*$PQ$3</f>
        <v>0.1</v>
      </c>
      <c r="PS43" s="110">
        <f t="shared" ref="PS43:PS73" si="74">PR43/$PQ$3*100%</f>
        <v>1</v>
      </c>
      <c r="PT43" s="3">
        <v>5</v>
      </c>
      <c r="PU43" s="110">
        <f t="shared" ref="PU43:PU73" si="75">PT43/5*$PT$3</f>
        <v>0.1</v>
      </c>
      <c r="PV43" s="110">
        <f t="shared" ref="PV43:PV73" si="76">PU43/$PT$3*100%</f>
        <v>1</v>
      </c>
      <c r="PW43" s="3">
        <v>5</v>
      </c>
      <c r="PX43" s="110">
        <f t="shared" ref="PX43:PX73" si="77">PW43/5*$PW$3</f>
        <v>0.05</v>
      </c>
      <c r="PY43" s="110">
        <f t="shared" ref="PY43:PY73" si="78">PX43/$PW$3*100%</f>
        <v>1</v>
      </c>
      <c r="PZ43" s="3">
        <v>5</v>
      </c>
      <c r="QA43" s="110">
        <f t="shared" ref="QA43:QA73" si="79">PZ43/5*$PZ$3</f>
        <v>7.0000000000000007E-2</v>
      </c>
      <c r="QB43" s="110">
        <f t="shared" ref="QB43:QB73" si="80">QA43/$PZ$3*100%</f>
        <v>1</v>
      </c>
      <c r="QC43" s="3">
        <v>5</v>
      </c>
      <c r="QD43" s="110">
        <f t="shared" ref="QD43:QD73" si="81">QC43/5*$QC$3</f>
        <v>0.05</v>
      </c>
      <c r="QE43" s="110">
        <f t="shared" ref="QE43:QE73" si="82">QD43/$QC$3*100%</f>
        <v>1</v>
      </c>
      <c r="ZK43" s="3">
        <v>5</v>
      </c>
      <c r="ZL43" s="110">
        <f t="shared" ref="ZL43:ZL73" si="83">ZK43/5*$ZK$3</f>
        <v>0.05</v>
      </c>
      <c r="ZM43" s="110">
        <f t="shared" ref="ZM43:ZM73" si="84">ZL43/$ZK$3*100%</f>
        <v>1</v>
      </c>
      <c r="ZN43" s="3">
        <v>5</v>
      </c>
      <c r="ZO43" s="110">
        <f t="shared" ref="ZO43:ZO73" si="85">ZN43/5*$ZN$3</f>
        <v>0.05</v>
      </c>
      <c r="ZP43" s="110">
        <f t="shared" ref="ZP43:ZP73" si="86">ZO43/$ZN$3*100%</f>
        <v>1</v>
      </c>
      <c r="ABW43" s="110">
        <f t="shared" ref="ABW43:ABW73" si="87">IFERROR(CO43+CR43,"")</f>
        <v>0.4</v>
      </c>
      <c r="ABX43" s="110">
        <f t="shared" ref="ABX43:ABX73" si="88">IFERROR(PL43+PO43+PR43+PU43+PX43+QA43+QD43,"")</f>
        <v>0.5</v>
      </c>
      <c r="ABY43" s="110">
        <f t="shared" ref="ABY43:ABY73" si="89">IFERROR(ZL43+ZO43,"")</f>
        <v>0.1</v>
      </c>
      <c r="ABZ43" s="110">
        <f t="shared" ref="ABZ43:ABZ73" si="90">SUM(ABW43:ABY43)</f>
        <v>1</v>
      </c>
      <c r="ACN43" s="114" t="str">
        <f t="shared" si="62"/>
        <v>TERIMA</v>
      </c>
      <c r="ACO43" s="115">
        <f t="shared" ref="ACO43:ACO73" si="91">IF(ACN43="GUGUR",0,IF(G43="QCO IBC CC TELKOMSEL",800000))</f>
        <v>800000</v>
      </c>
      <c r="ACQ43" s="115">
        <f t="shared" ref="ACQ43:ACQ73" si="92">ABZ43*ACO43</f>
        <v>800000</v>
      </c>
      <c r="ACR43" s="115">
        <f t="shared" si="63"/>
        <v>800000</v>
      </c>
      <c r="ACS43" s="115">
        <f t="shared" si="64"/>
        <v>800000</v>
      </c>
      <c r="ADN43" s="3" t="s">
        <v>1390</v>
      </c>
    </row>
    <row r="44" spans="1:794" x14ac:dyDescent="0.25">
      <c r="A44" s="3">
        <f t="shared" si="60"/>
        <v>40</v>
      </c>
      <c r="B44" s="3">
        <v>30319</v>
      </c>
      <c r="C44" s="3" t="s">
        <v>1248</v>
      </c>
      <c r="G44" s="3" t="s">
        <v>1213</v>
      </c>
      <c r="O44" s="3">
        <v>22</v>
      </c>
      <c r="P44" s="3">
        <v>20</v>
      </c>
      <c r="Q44" s="3">
        <v>0</v>
      </c>
      <c r="R44" s="3">
        <v>0</v>
      </c>
      <c r="S44" s="3">
        <v>0</v>
      </c>
      <c r="T44" s="3">
        <v>1</v>
      </c>
      <c r="U44" s="3">
        <v>0</v>
      </c>
      <c r="V44" s="3">
        <f t="shared" si="61"/>
        <v>0</v>
      </c>
      <c r="W44" s="3">
        <v>20</v>
      </c>
      <c r="X44" s="3">
        <v>19</v>
      </c>
      <c r="Y44" s="3" t="s">
        <v>1387</v>
      </c>
      <c r="CN44" s="3">
        <v>5</v>
      </c>
      <c r="CO44" s="110">
        <f t="shared" si="65"/>
        <v>0.2</v>
      </c>
      <c r="CP44" s="110">
        <f t="shared" si="66"/>
        <v>1</v>
      </c>
      <c r="CQ44" s="3">
        <v>5</v>
      </c>
      <c r="CR44" s="110">
        <f t="shared" si="67"/>
        <v>0.2</v>
      </c>
      <c r="CS44" s="110">
        <f t="shared" si="68"/>
        <v>1</v>
      </c>
      <c r="PK44" s="3">
        <v>5</v>
      </c>
      <c r="PL44" s="110">
        <f t="shared" si="69"/>
        <v>0.05</v>
      </c>
      <c r="PM44" s="110">
        <f t="shared" si="70"/>
        <v>1</v>
      </c>
      <c r="PN44" s="3">
        <v>5</v>
      </c>
      <c r="PO44" s="110">
        <f t="shared" si="71"/>
        <v>0.08</v>
      </c>
      <c r="PP44" s="110">
        <f t="shared" si="72"/>
        <v>1</v>
      </c>
      <c r="PQ44" s="3">
        <v>5</v>
      </c>
      <c r="PR44" s="110">
        <f t="shared" si="73"/>
        <v>0.1</v>
      </c>
      <c r="PS44" s="110">
        <f t="shared" si="74"/>
        <v>1</v>
      </c>
      <c r="PT44" s="3">
        <v>5</v>
      </c>
      <c r="PU44" s="110">
        <f t="shared" si="75"/>
        <v>0.1</v>
      </c>
      <c r="PV44" s="110">
        <f t="shared" si="76"/>
        <v>1</v>
      </c>
      <c r="PW44" s="3">
        <v>5</v>
      </c>
      <c r="PX44" s="110">
        <f t="shared" si="77"/>
        <v>0.05</v>
      </c>
      <c r="PY44" s="110">
        <f t="shared" si="78"/>
        <v>1</v>
      </c>
      <c r="PZ44" s="3">
        <v>5</v>
      </c>
      <c r="QA44" s="110">
        <f t="shared" si="79"/>
        <v>7.0000000000000007E-2</v>
      </c>
      <c r="QB44" s="110">
        <f t="shared" si="80"/>
        <v>1</v>
      </c>
      <c r="QC44" s="3">
        <v>5</v>
      </c>
      <c r="QD44" s="110">
        <f t="shared" si="81"/>
        <v>0.05</v>
      </c>
      <c r="QE44" s="110">
        <f t="shared" si="82"/>
        <v>1</v>
      </c>
      <c r="ZK44" s="3">
        <v>5</v>
      </c>
      <c r="ZL44" s="110">
        <f t="shared" si="83"/>
        <v>0.05</v>
      </c>
      <c r="ZM44" s="110">
        <f t="shared" si="84"/>
        <v>1</v>
      </c>
      <c r="ZN44" s="3">
        <v>5</v>
      </c>
      <c r="ZO44" s="110">
        <f t="shared" si="85"/>
        <v>0.05</v>
      </c>
      <c r="ZP44" s="110">
        <f t="shared" si="86"/>
        <v>1</v>
      </c>
      <c r="ABW44" s="110">
        <f t="shared" si="87"/>
        <v>0.4</v>
      </c>
      <c r="ABX44" s="110">
        <f t="shared" si="88"/>
        <v>0.5</v>
      </c>
      <c r="ABY44" s="110">
        <f t="shared" si="89"/>
        <v>0.1</v>
      </c>
      <c r="ABZ44" s="110">
        <f t="shared" si="90"/>
        <v>1</v>
      </c>
      <c r="ACN44" s="114" t="str">
        <f t="shared" si="62"/>
        <v>TERIMA</v>
      </c>
      <c r="ACO44" s="115">
        <f t="shared" si="91"/>
        <v>800000</v>
      </c>
      <c r="ACQ44" s="115">
        <f t="shared" si="92"/>
        <v>800000</v>
      </c>
      <c r="ACR44" s="115">
        <f t="shared" si="63"/>
        <v>800000</v>
      </c>
      <c r="ACS44" s="115">
        <f t="shared" si="64"/>
        <v>800000</v>
      </c>
      <c r="ADN44" s="3" t="s">
        <v>1390</v>
      </c>
    </row>
    <row r="45" spans="1:794" x14ac:dyDescent="0.25">
      <c r="A45" s="3">
        <f t="shared" si="60"/>
        <v>41</v>
      </c>
      <c r="B45" s="3">
        <v>30702</v>
      </c>
      <c r="C45" s="3" t="s">
        <v>1251</v>
      </c>
      <c r="G45" s="3" t="s">
        <v>1213</v>
      </c>
      <c r="O45" s="3">
        <v>22</v>
      </c>
      <c r="P45" s="3">
        <v>20</v>
      </c>
      <c r="Q45" s="3">
        <v>0</v>
      </c>
      <c r="R45" s="3">
        <v>0</v>
      </c>
      <c r="S45" s="3">
        <v>0</v>
      </c>
      <c r="T45" s="3">
        <v>1</v>
      </c>
      <c r="U45" s="3">
        <v>0</v>
      </c>
      <c r="V45" s="3">
        <f t="shared" si="61"/>
        <v>0</v>
      </c>
      <c r="W45" s="3">
        <v>20</v>
      </c>
      <c r="X45" s="3">
        <v>19</v>
      </c>
      <c r="Y45" s="3" t="s">
        <v>1387</v>
      </c>
      <c r="CN45" s="3">
        <v>5</v>
      </c>
      <c r="CO45" s="110">
        <f t="shared" si="65"/>
        <v>0.2</v>
      </c>
      <c r="CP45" s="110">
        <f t="shared" si="66"/>
        <v>1</v>
      </c>
      <c r="CQ45" s="3">
        <v>5</v>
      </c>
      <c r="CR45" s="110">
        <f t="shared" si="67"/>
        <v>0.2</v>
      </c>
      <c r="CS45" s="110">
        <f t="shared" si="68"/>
        <v>1</v>
      </c>
      <c r="PK45" s="3">
        <v>5</v>
      </c>
      <c r="PL45" s="110">
        <f t="shared" si="69"/>
        <v>0.05</v>
      </c>
      <c r="PM45" s="110">
        <f t="shared" si="70"/>
        <v>1</v>
      </c>
      <c r="PN45" s="3">
        <v>5</v>
      </c>
      <c r="PO45" s="110">
        <f t="shared" si="71"/>
        <v>0.08</v>
      </c>
      <c r="PP45" s="110">
        <f t="shared" si="72"/>
        <v>1</v>
      </c>
      <c r="PQ45" s="3">
        <v>5</v>
      </c>
      <c r="PR45" s="110">
        <f t="shared" si="73"/>
        <v>0.1</v>
      </c>
      <c r="PS45" s="110">
        <f t="shared" si="74"/>
        <v>1</v>
      </c>
      <c r="PT45" s="3">
        <v>5</v>
      </c>
      <c r="PU45" s="110">
        <f t="shared" si="75"/>
        <v>0.1</v>
      </c>
      <c r="PV45" s="110">
        <f t="shared" si="76"/>
        <v>1</v>
      </c>
      <c r="PW45" s="3">
        <v>5</v>
      </c>
      <c r="PX45" s="110">
        <f t="shared" si="77"/>
        <v>0.05</v>
      </c>
      <c r="PY45" s="110">
        <f t="shared" si="78"/>
        <v>1</v>
      </c>
      <c r="PZ45" s="3">
        <v>5</v>
      </c>
      <c r="QA45" s="110">
        <f t="shared" si="79"/>
        <v>7.0000000000000007E-2</v>
      </c>
      <c r="QB45" s="110">
        <f t="shared" si="80"/>
        <v>1</v>
      </c>
      <c r="QC45" s="3">
        <v>5</v>
      </c>
      <c r="QD45" s="110">
        <f t="shared" si="81"/>
        <v>0.05</v>
      </c>
      <c r="QE45" s="110">
        <f t="shared" si="82"/>
        <v>1</v>
      </c>
      <c r="ZK45" s="3">
        <v>5</v>
      </c>
      <c r="ZL45" s="110">
        <f t="shared" si="83"/>
        <v>0.05</v>
      </c>
      <c r="ZM45" s="110">
        <f t="shared" si="84"/>
        <v>1</v>
      </c>
      <c r="ZN45" s="3">
        <v>5</v>
      </c>
      <c r="ZO45" s="110">
        <f t="shared" si="85"/>
        <v>0.05</v>
      </c>
      <c r="ZP45" s="110">
        <f t="shared" si="86"/>
        <v>1</v>
      </c>
      <c r="ABW45" s="110">
        <f t="shared" si="87"/>
        <v>0.4</v>
      </c>
      <c r="ABX45" s="110">
        <f t="shared" si="88"/>
        <v>0.5</v>
      </c>
      <c r="ABY45" s="110">
        <f t="shared" si="89"/>
        <v>0.1</v>
      </c>
      <c r="ABZ45" s="110">
        <f t="shared" si="90"/>
        <v>1</v>
      </c>
      <c r="ACN45" s="114" t="str">
        <f t="shared" si="62"/>
        <v>TERIMA</v>
      </c>
      <c r="ACO45" s="115">
        <f t="shared" si="91"/>
        <v>800000</v>
      </c>
      <c r="ACQ45" s="115">
        <f t="shared" si="92"/>
        <v>800000</v>
      </c>
      <c r="ACR45" s="115">
        <f t="shared" si="63"/>
        <v>800000</v>
      </c>
      <c r="ACS45" s="115">
        <f t="shared" si="64"/>
        <v>800000</v>
      </c>
      <c r="ADN45" s="3" t="s">
        <v>1390</v>
      </c>
    </row>
    <row r="46" spans="1:794" x14ac:dyDescent="0.25">
      <c r="A46" s="3">
        <f t="shared" si="60"/>
        <v>42</v>
      </c>
      <c r="B46" s="3">
        <v>43176</v>
      </c>
      <c r="C46" s="3" t="s">
        <v>1254</v>
      </c>
      <c r="G46" s="3" t="s">
        <v>1213</v>
      </c>
      <c r="O46" s="3">
        <v>22</v>
      </c>
      <c r="P46" s="3">
        <v>20</v>
      </c>
      <c r="Q46" s="3">
        <v>0</v>
      </c>
      <c r="R46" s="3">
        <v>0</v>
      </c>
      <c r="S46" s="3">
        <v>0</v>
      </c>
      <c r="T46" s="3">
        <v>2</v>
      </c>
      <c r="U46" s="3">
        <v>0</v>
      </c>
      <c r="V46" s="3">
        <f t="shared" si="61"/>
        <v>0</v>
      </c>
      <c r="W46" s="3">
        <v>20</v>
      </c>
      <c r="X46" s="3">
        <v>18</v>
      </c>
      <c r="Y46" s="3" t="s">
        <v>1387</v>
      </c>
      <c r="CN46" s="3">
        <v>5</v>
      </c>
      <c r="CO46" s="110">
        <f t="shared" si="65"/>
        <v>0.2</v>
      </c>
      <c r="CP46" s="110">
        <f t="shared" si="66"/>
        <v>1</v>
      </c>
      <c r="CQ46" s="3">
        <v>5</v>
      </c>
      <c r="CR46" s="110">
        <f t="shared" si="67"/>
        <v>0.2</v>
      </c>
      <c r="CS46" s="110">
        <f t="shared" si="68"/>
        <v>1</v>
      </c>
      <c r="PK46" s="3">
        <v>5</v>
      </c>
      <c r="PL46" s="110">
        <f t="shared" si="69"/>
        <v>0.05</v>
      </c>
      <c r="PM46" s="110">
        <f t="shared" si="70"/>
        <v>1</v>
      </c>
      <c r="PN46" s="3">
        <v>5</v>
      </c>
      <c r="PO46" s="110">
        <f t="shared" si="71"/>
        <v>0.08</v>
      </c>
      <c r="PP46" s="110">
        <f t="shared" si="72"/>
        <v>1</v>
      </c>
      <c r="PQ46" s="3">
        <v>5</v>
      </c>
      <c r="PR46" s="110">
        <f t="shared" si="73"/>
        <v>0.1</v>
      </c>
      <c r="PS46" s="110">
        <f t="shared" si="74"/>
        <v>1</v>
      </c>
      <c r="PT46" s="3">
        <v>5</v>
      </c>
      <c r="PU46" s="110">
        <f t="shared" si="75"/>
        <v>0.1</v>
      </c>
      <c r="PV46" s="110">
        <f t="shared" si="76"/>
        <v>1</v>
      </c>
      <c r="PW46" s="3">
        <v>5</v>
      </c>
      <c r="PX46" s="110">
        <f t="shared" si="77"/>
        <v>0.05</v>
      </c>
      <c r="PY46" s="110">
        <f t="shared" si="78"/>
        <v>1</v>
      </c>
      <c r="PZ46" s="3">
        <v>5</v>
      </c>
      <c r="QA46" s="110">
        <f t="shared" si="79"/>
        <v>7.0000000000000007E-2</v>
      </c>
      <c r="QB46" s="110">
        <f t="shared" si="80"/>
        <v>1</v>
      </c>
      <c r="QC46" s="3">
        <v>5</v>
      </c>
      <c r="QD46" s="110">
        <f t="shared" si="81"/>
        <v>0.05</v>
      </c>
      <c r="QE46" s="110">
        <f t="shared" si="82"/>
        <v>1</v>
      </c>
      <c r="ZK46" s="3">
        <v>5</v>
      </c>
      <c r="ZL46" s="110">
        <f t="shared" si="83"/>
        <v>0.05</v>
      </c>
      <c r="ZM46" s="110">
        <f t="shared" si="84"/>
        <v>1</v>
      </c>
      <c r="ZN46" s="3">
        <v>5</v>
      </c>
      <c r="ZO46" s="110">
        <f t="shared" si="85"/>
        <v>0.05</v>
      </c>
      <c r="ZP46" s="110">
        <f t="shared" si="86"/>
        <v>1</v>
      </c>
      <c r="ABW46" s="110">
        <f t="shared" si="87"/>
        <v>0.4</v>
      </c>
      <c r="ABX46" s="110">
        <f t="shared" si="88"/>
        <v>0.5</v>
      </c>
      <c r="ABY46" s="110">
        <f t="shared" si="89"/>
        <v>0.1</v>
      </c>
      <c r="ABZ46" s="110">
        <f t="shared" si="90"/>
        <v>1</v>
      </c>
      <c r="ACN46" s="114" t="str">
        <f t="shared" si="62"/>
        <v>TERIMA</v>
      </c>
      <c r="ACO46" s="115">
        <f t="shared" si="91"/>
        <v>800000</v>
      </c>
      <c r="ACQ46" s="115">
        <f t="shared" si="92"/>
        <v>800000</v>
      </c>
      <c r="ACR46" s="115">
        <f t="shared" si="63"/>
        <v>800000</v>
      </c>
      <c r="ACS46" s="115">
        <f t="shared" si="64"/>
        <v>800000</v>
      </c>
      <c r="ADN46" s="3" t="s">
        <v>1390</v>
      </c>
    </row>
    <row r="47" spans="1:794" x14ac:dyDescent="0.25">
      <c r="A47" s="3">
        <f t="shared" si="60"/>
        <v>43</v>
      </c>
      <c r="B47" s="3">
        <v>30707</v>
      </c>
      <c r="C47" s="3" t="s">
        <v>1257</v>
      </c>
      <c r="G47" s="3" t="s">
        <v>1213</v>
      </c>
      <c r="O47" s="3">
        <v>22</v>
      </c>
      <c r="P47" s="3">
        <v>21</v>
      </c>
      <c r="Q47" s="3">
        <v>0</v>
      </c>
      <c r="R47" s="3">
        <v>0</v>
      </c>
      <c r="S47" s="3">
        <v>0</v>
      </c>
      <c r="T47" s="3">
        <v>1</v>
      </c>
      <c r="U47" s="3">
        <v>0</v>
      </c>
      <c r="V47" s="3">
        <f t="shared" si="61"/>
        <v>0</v>
      </c>
      <c r="W47" s="3">
        <v>21</v>
      </c>
      <c r="X47" s="3">
        <v>20</v>
      </c>
      <c r="Y47" s="3" t="s">
        <v>1387</v>
      </c>
      <c r="CN47" s="3">
        <v>5</v>
      </c>
      <c r="CO47" s="110">
        <f t="shared" si="65"/>
        <v>0.2</v>
      </c>
      <c r="CP47" s="110">
        <f t="shared" si="66"/>
        <v>1</v>
      </c>
      <c r="CQ47" s="3">
        <v>5</v>
      </c>
      <c r="CR47" s="110">
        <f t="shared" si="67"/>
        <v>0.2</v>
      </c>
      <c r="CS47" s="110">
        <f t="shared" si="68"/>
        <v>1</v>
      </c>
      <c r="PK47" s="3">
        <v>5</v>
      </c>
      <c r="PL47" s="110">
        <f t="shared" si="69"/>
        <v>0.05</v>
      </c>
      <c r="PM47" s="110">
        <f t="shared" si="70"/>
        <v>1</v>
      </c>
      <c r="PN47" s="3">
        <v>5</v>
      </c>
      <c r="PO47" s="110">
        <f t="shared" si="71"/>
        <v>0.08</v>
      </c>
      <c r="PP47" s="110">
        <f t="shared" si="72"/>
        <v>1</v>
      </c>
      <c r="PQ47" s="3">
        <v>5</v>
      </c>
      <c r="PR47" s="110">
        <f t="shared" si="73"/>
        <v>0.1</v>
      </c>
      <c r="PS47" s="110">
        <f t="shared" si="74"/>
        <v>1</v>
      </c>
      <c r="PT47" s="3">
        <v>5</v>
      </c>
      <c r="PU47" s="110">
        <f t="shared" si="75"/>
        <v>0.1</v>
      </c>
      <c r="PV47" s="110">
        <f t="shared" si="76"/>
        <v>1</v>
      </c>
      <c r="PW47" s="3">
        <v>5</v>
      </c>
      <c r="PX47" s="110">
        <f t="shared" si="77"/>
        <v>0.05</v>
      </c>
      <c r="PY47" s="110">
        <f t="shared" si="78"/>
        <v>1</v>
      </c>
      <c r="PZ47" s="3">
        <v>5</v>
      </c>
      <c r="QA47" s="110">
        <f t="shared" si="79"/>
        <v>7.0000000000000007E-2</v>
      </c>
      <c r="QB47" s="110">
        <f t="shared" si="80"/>
        <v>1</v>
      </c>
      <c r="QC47" s="3">
        <v>5</v>
      </c>
      <c r="QD47" s="110">
        <f t="shared" si="81"/>
        <v>0.05</v>
      </c>
      <c r="QE47" s="110">
        <f t="shared" si="82"/>
        <v>1</v>
      </c>
      <c r="ZK47" s="3">
        <v>5</v>
      </c>
      <c r="ZL47" s="110">
        <f t="shared" si="83"/>
        <v>0.05</v>
      </c>
      <c r="ZM47" s="110">
        <f t="shared" si="84"/>
        <v>1</v>
      </c>
      <c r="ZN47" s="3">
        <v>5</v>
      </c>
      <c r="ZO47" s="110">
        <f t="shared" si="85"/>
        <v>0.05</v>
      </c>
      <c r="ZP47" s="110">
        <f t="shared" si="86"/>
        <v>1</v>
      </c>
      <c r="ABW47" s="110">
        <f t="shared" si="87"/>
        <v>0.4</v>
      </c>
      <c r="ABX47" s="110">
        <f t="shared" si="88"/>
        <v>0.5</v>
      </c>
      <c r="ABY47" s="110">
        <f t="shared" si="89"/>
        <v>0.1</v>
      </c>
      <c r="ABZ47" s="110">
        <f t="shared" si="90"/>
        <v>1</v>
      </c>
      <c r="ACN47" s="114" t="str">
        <f t="shared" si="62"/>
        <v>TERIMA</v>
      </c>
      <c r="ACO47" s="115">
        <f t="shared" si="91"/>
        <v>800000</v>
      </c>
      <c r="ACQ47" s="115">
        <f t="shared" si="92"/>
        <v>800000</v>
      </c>
      <c r="ACR47" s="115">
        <f t="shared" si="63"/>
        <v>800000</v>
      </c>
      <c r="ACS47" s="115">
        <f t="shared" si="64"/>
        <v>800000</v>
      </c>
      <c r="ADN47" s="3" t="s">
        <v>1390</v>
      </c>
    </row>
    <row r="48" spans="1:794" x14ac:dyDescent="0.25">
      <c r="A48" s="3">
        <f t="shared" si="60"/>
        <v>44</v>
      </c>
      <c r="B48" s="3">
        <v>28398</v>
      </c>
      <c r="C48" s="3" t="s">
        <v>1260</v>
      </c>
      <c r="G48" s="3" t="s">
        <v>1213</v>
      </c>
      <c r="O48" s="3">
        <v>22</v>
      </c>
      <c r="P48" s="3">
        <v>20</v>
      </c>
      <c r="Q48" s="3">
        <v>0</v>
      </c>
      <c r="R48" s="3">
        <v>0</v>
      </c>
      <c r="S48" s="3">
        <v>0</v>
      </c>
      <c r="T48" s="3">
        <v>1</v>
      </c>
      <c r="U48" s="3">
        <v>0</v>
      </c>
      <c r="V48" s="3">
        <f t="shared" si="61"/>
        <v>0</v>
      </c>
      <c r="W48" s="3">
        <v>20</v>
      </c>
      <c r="X48" s="3">
        <v>19</v>
      </c>
      <c r="Y48" s="3" t="s">
        <v>1387</v>
      </c>
      <c r="CN48" s="3">
        <v>5</v>
      </c>
      <c r="CO48" s="110">
        <f t="shared" si="65"/>
        <v>0.2</v>
      </c>
      <c r="CP48" s="110">
        <f t="shared" si="66"/>
        <v>1</v>
      </c>
      <c r="CQ48" s="3">
        <v>5</v>
      </c>
      <c r="CR48" s="110">
        <f t="shared" si="67"/>
        <v>0.2</v>
      </c>
      <c r="CS48" s="110">
        <f t="shared" si="68"/>
        <v>1</v>
      </c>
      <c r="PK48" s="3">
        <v>5</v>
      </c>
      <c r="PL48" s="110">
        <f t="shared" si="69"/>
        <v>0.05</v>
      </c>
      <c r="PM48" s="110">
        <f t="shared" si="70"/>
        <v>1</v>
      </c>
      <c r="PN48" s="3">
        <v>5</v>
      </c>
      <c r="PO48" s="110">
        <f t="shared" si="71"/>
        <v>0.08</v>
      </c>
      <c r="PP48" s="110">
        <f t="shared" si="72"/>
        <v>1</v>
      </c>
      <c r="PQ48" s="3">
        <v>5</v>
      </c>
      <c r="PR48" s="110">
        <f t="shared" si="73"/>
        <v>0.1</v>
      </c>
      <c r="PS48" s="110">
        <f t="shared" si="74"/>
        <v>1</v>
      </c>
      <c r="PT48" s="3">
        <v>5</v>
      </c>
      <c r="PU48" s="110">
        <f t="shared" si="75"/>
        <v>0.1</v>
      </c>
      <c r="PV48" s="110">
        <f t="shared" si="76"/>
        <v>1</v>
      </c>
      <c r="PW48" s="3">
        <v>5</v>
      </c>
      <c r="PX48" s="110">
        <f t="shared" si="77"/>
        <v>0.05</v>
      </c>
      <c r="PY48" s="110">
        <f t="shared" si="78"/>
        <v>1</v>
      </c>
      <c r="PZ48" s="3">
        <v>5</v>
      </c>
      <c r="QA48" s="110">
        <f t="shared" si="79"/>
        <v>7.0000000000000007E-2</v>
      </c>
      <c r="QB48" s="110">
        <f t="shared" si="80"/>
        <v>1</v>
      </c>
      <c r="QC48" s="3">
        <v>5</v>
      </c>
      <c r="QD48" s="110">
        <f t="shared" si="81"/>
        <v>0.05</v>
      </c>
      <c r="QE48" s="110">
        <f t="shared" si="82"/>
        <v>1</v>
      </c>
      <c r="ZK48" s="3">
        <v>5</v>
      </c>
      <c r="ZL48" s="110">
        <f t="shared" si="83"/>
        <v>0.05</v>
      </c>
      <c r="ZM48" s="110">
        <f t="shared" si="84"/>
        <v>1</v>
      </c>
      <c r="ZN48" s="3">
        <v>5</v>
      </c>
      <c r="ZO48" s="110">
        <f t="shared" si="85"/>
        <v>0.05</v>
      </c>
      <c r="ZP48" s="110">
        <f t="shared" si="86"/>
        <v>1</v>
      </c>
      <c r="ABW48" s="110">
        <f t="shared" si="87"/>
        <v>0.4</v>
      </c>
      <c r="ABX48" s="110">
        <f t="shared" si="88"/>
        <v>0.5</v>
      </c>
      <c r="ABY48" s="110">
        <f t="shared" si="89"/>
        <v>0.1</v>
      </c>
      <c r="ABZ48" s="110">
        <f t="shared" si="90"/>
        <v>1</v>
      </c>
      <c r="ACN48" s="114" t="str">
        <f t="shared" si="62"/>
        <v>TERIMA</v>
      </c>
      <c r="ACO48" s="115">
        <f t="shared" si="91"/>
        <v>800000</v>
      </c>
      <c r="ACQ48" s="115">
        <f t="shared" si="92"/>
        <v>800000</v>
      </c>
      <c r="ACR48" s="115">
        <f t="shared" si="63"/>
        <v>800000</v>
      </c>
      <c r="ACS48" s="115">
        <f t="shared" si="64"/>
        <v>800000</v>
      </c>
      <c r="ADN48" s="3" t="s">
        <v>1390</v>
      </c>
    </row>
    <row r="49" spans="1:794" x14ac:dyDescent="0.25">
      <c r="A49" s="3">
        <f t="shared" si="60"/>
        <v>45</v>
      </c>
      <c r="B49" s="3">
        <v>30694</v>
      </c>
      <c r="C49" s="3" t="s">
        <v>1263</v>
      </c>
      <c r="G49" s="3" t="s">
        <v>1213</v>
      </c>
      <c r="O49" s="3">
        <v>22</v>
      </c>
      <c r="P49" s="3">
        <v>20</v>
      </c>
      <c r="Q49" s="3">
        <v>0</v>
      </c>
      <c r="R49" s="3">
        <v>0</v>
      </c>
      <c r="S49" s="3">
        <v>0</v>
      </c>
      <c r="T49" s="3">
        <v>1</v>
      </c>
      <c r="U49" s="3">
        <v>0</v>
      </c>
      <c r="V49" s="3">
        <f t="shared" si="61"/>
        <v>0</v>
      </c>
      <c r="W49" s="3">
        <v>20</v>
      </c>
      <c r="X49" s="3">
        <v>19</v>
      </c>
      <c r="Y49" s="3" t="s">
        <v>1387</v>
      </c>
      <c r="CN49" s="3">
        <v>5</v>
      </c>
      <c r="CO49" s="110">
        <f t="shared" si="65"/>
        <v>0.2</v>
      </c>
      <c r="CP49" s="110">
        <f t="shared" si="66"/>
        <v>1</v>
      </c>
      <c r="CQ49" s="3">
        <v>5</v>
      </c>
      <c r="CR49" s="110">
        <f t="shared" si="67"/>
        <v>0.2</v>
      </c>
      <c r="CS49" s="110">
        <f t="shared" si="68"/>
        <v>1</v>
      </c>
      <c r="PK49" s="3">
        <v>5</v>
      </c>
      <c r="PL49" s="110">
        <f t="shared" si="69"/>
        <v>0.05</v>
      </c>
      <c r="PM49" s="110">
        <f t="shared" si="70"/>
        <v>1</v>
      </c>
      <c r="PN49" s="3">
        <v>5</v>
      </c>
      <c r="PO49" s="110">
        <f t="shared" si="71"/>
        <v>0.08</v>
      </c>
      <c r="PP49" s="110">
        <f t="shared" si="72"/>
        <v>1</v>
      </c>
      <c r="PQ49" s="3">
        <v>5</v>
      </c>
      <c r="PR49" s="110">
        <f t="shared" si="73"/>
        <v>0.1</v>
      </c>
      <c r="PS49" s="110">
        <f t="shared" si="74"/>
        <v>1</v>
      </c>
      <c r="PT49" s="3">
        <v>5</v>
      </c>
      <c r="PU49" s="110">
        <f t="shared" si="75"/>
        <v>0.1</v>
      </c>
      <c r="PV49" s="110">
        <f t="shared" si="76"/>
        <v>1</v>
      </c>
      <c r="PW49" s="3">
        <v>5</v>
      </c>
      <c r="PX49" s="110">
        <f t="shared" si="77"/>
        <v>0.05</v>
      </c>
      <c r="PY49" s="110">
        <f t="shared" si="78"/>
        <v>1</v>
      </c>
      <c r="PZ49" s="3">
        <v>5</v>
      </c>
      <c r="QA49" s="110">
        <f t="shared" si="79"/>
        <v>7.0000000000000007E-2</v>
      </c>
      <c r="QB49" s="110">
        <f t="shared" si="80"/>
        <v>1</v>
      </c>
      <c r="QC49" s="3">
        <v>5</v>
      </c>
      <c r="QD49" s="110">
        <f t="shared" si="81"/>
        <v>0.05</v>
      </c>
      <c r="QE49" s="110">
        <f t="shared" si="82"/>
        <v>1</v>
      </c>
      <c r="ZK49" s="3">
        <v>5</v>
      </c>
      <c r="ZL49" s="110">
        <f t="shared" si="83"/>
        <v>0.05</v>
      </c>
      <c r="ZM49" s="110">
        <f t="shared" si="84"/>
        <v>1</v>
      </c>
      <c r="ZN49" s="3">
        <v>5</v>
      </c>
      <c r="ZO49" s="110">
        <f t="shared" si="85"/>
        <v>0.05</v>
      </c>
      <c r="ZP49" s="110">
        <f t="shared" si="86"/>
        <v>1</v>
      </c>
      <c r="ABW49" s="110">
        <f t="shared" si="87"/>
        <v>0.4</v>
      </c>
      <c r="ABX49" s="110">
        <f t="shared" si="88"/>
        <v>0.5</v>
      </c>
      <c r="ABY49" s="110">
        <f t="shared" si="89"/>
        <v>0.1</v>
      </c>
      <c r="ABZ49" s="110">
        <f t="shared" si="90"/>
        <v>1</v>
      </c>
      <c r="ACN49" s="114" t="str">
        <f t="shared" si="62"/>
        <v>TERIMA</v>
      </c>
      <c r="ACO49" s="115">
        <f t="shared" si="91"/>
        <v>800000</v>
      </c>
      <c r="ACQ49" s="115">
        <f t="shared" si="92"/>
        <v>800000</v>
      </c>
      <c r="ACR49" s="115">
        <f t="shared" si="63"/>
        <v>800000</v>
      </c>
      <c r="ACS49" s="115">
        <f t="shared" si="64"/>
        <v>800000</v>
      </c>
      <c r="ADN49" s="3" t="s">
        <v>1390</v>
      </c>
    </row>
    <row r="50" spans="1:794" x14ac:dyDescent="0.25">
      <c r="A50" s="3">
        <f t="shared" si="60"/>
        <v>46</v>
      </c>
      <c r="B50" s="3">
        <v>105783</v>
      </c>
      <c r="C50" s="3" t="s">
        <v>1234</v>
      </c>
      <c r="G50" s="3" t="s">
        <v>1213</v>
      </c>
      <c r="O50" s="3">
        <v>22</v>
      </c>
      <c r="P50" s="3">
        <v>20</v>
      </c>
      <c r="Q50" s="3">
        <v>0</v>
      </c>
      <c r="R50" s="3">
        <v>0</v>
      </c>
      <c r="S50" s="3">
        <v>0</v>
      </c>
      <c r="T50" s="3">
        <v>1</v>
      </c>
      <c r="U50" s="3">
        <v>0</v>
      </c>
      <c r="V50" s="3">
        <f t="shared" si="61"/>
        <v>0</v>
      </c>
      <c r="W50" s="3">
        <v>20</v>
      </c>
      <c r="X50" s="3">
        <v>19</v>
      </c>
      <c r="Y50" s="3" t="s">
        <v>1387</v>
      </c>
      <c r="CN50" s="3">
        <v>5</v>
      </c>
      <c r="CO50" s="110">
        <f t="shared" si="65"/>
        <v>0.2</v>
      </c>
      <c r="CP50" s="110">
        <f t="shared" si="66"/>
        <v>1</v>
      </c>
      <c r="CQ50" s="3">
        <v>5</v>
      </c>
      <c r="CR50" s="110">
        <f t="shared" si="67"/>
        <v>0.2</v>
      </c>
      <c r="CS50" s="110">
        <f t="shared" si="68"/>
        <v>1</v>
      </c>
      <c r="PK50" s="3">
        <v>5</v>
      </c>
      <c r="PL50" s="110">
        <f t="shared" si="69"/>
        <v>0.05</v>
      </c>
      <c r="PM50" s="110">
        <f t="shared" si="70"/>
        <v>1</v>
      </c>
      <c r="PN50" s="3">
        <v>5</v>
      </c>
      <c r="PO50" s="110">
        <f t="shared" si="71"/>
        <v>0.08</v>
      </c>
      <c r="PP50" s="110">
        <f t="shared" si="72"/>
        <v>1</v>
      </c>
      <c r="PQ50" s="3">
        <v>5</v>
      </c>
      <c r="PR50" s="110">
        <f t="shared" si="73"/>
        <v>0.1</v>
      </c>
      <c r="PS50" s="110">
        <f t="shared" si="74"/>
        <v>1</v>
      </c>
      <c r="PT50" s="3">
        <v>5</v>
      </c>
      <c r="PU50" s="110">
        <f t="shared" si="75"/>
        <v>0.1</v>
      </c>
      <c r="PV50" s="110">
        <f t="shared" si="76"/>
        <v>1</v>
      </c>
      <c r="PW50" s="3">
        <v>5</v>
      </c>
      <c r="PX50" s="110">
        <f t="shared" si="77"/>
        <v>0.05</v>
      </c>
      <c r="PY50" s="110">
        <f t="shared" si="78"/>
        <v>1</v>
      </c>
      <c r="PZ50" s="3">
        <v>5</v>
      </c>
      <c r="QA50" s="110">
        <f t="shared" si="79"/>
        <v>7.0000000000000007E-2</v>
      </c>
      <c r="QB50" s="110">
        <f t="shared" si="80"/>
        <v>1</v>
      </c>
      <c r="QC50" s="3">
        <v>5</v>
      </c>
      <c r="QD50" s="110">
        <f t="shared" si="81"/>
        <v>0.05</v>
      </c>
      <c r="QE50" s="110">
        <f t="shared" si="82"/>
        <v>1</v>
      </c>
      <c r="ZK50" s="3">
        <v>5</v>
      </c>
      <c r="ZL50" s="110">
        <f t="shared" si="83"/>
        <v>0.05</v>
      </c>
      <c r="ZM50" s="110">
        <f t="shared" si="84"/>
        <v>1</v>
      </c>
      <c r="ZN50" s="3">
        <v>5</v>
      </c>
      <c r="ZO50" s="110">
        <f t="shared" si="85"/>
        <v>0.05</v>
      </c>
      <c r="ZP50" s="110">
        <f t="shared" si="86"/>
        <v>1</v>
      </c>
      <c r="ABW50" s="110">
        <f t="shared" si="87"/>
        <v>0.4</v>
      </c>
      <c r="ABX50" s="110">
        <f t="shared" si="88"/>
        <v>0.5</v>
      </c>
      <c r="ABY50" s="110">
        <f t="shared" si="89"/>
        <v>0.1</v>
      </c>
      <c r="ABZ50" s="110">
        <f t="shared" si="90"/>
        <v>1</v>
      </c>
      <c r="ACN50" s="114" t="str">
        <f t="shared" si="62"/>
        <v>TERIMA</v>
      </c>
      <c r="ACO50" s="115">
        <f t="shared" si="91"/>
        <v>800000</v>
      </c>
      <c r="ACQ50" s="115">
        <f t="shared" si="92"/>
        <v>800000</v>
      </c>
      <c r="ACR50" s="115">
        <f t="shared" si="63"/>
        <v>800000</v>
      </c>
      <c r="ACS50" s="115">
        <f t="shared" si="64"/>
        <v>800000</v>
      </c>
      <c r="ADN50" s="3" t="s">
        <v>1390</v>
      </c>
    </row>
    <row r="51" spans="1:794" x14ac:dyDescent="0.25">
      <c r="A51" s="3">
        <f t="shared" si="60"/>
        <v>47</v>
      </c>
      <c r="B51" s="3">
        <v>69739</v>
      </c>
      <c r="C51" s="3" t="s">
        <v>1236</v>
      </c>
      <c r="G51" s="3" t="s">
        <v>1213</v>
      </c>
      <c r="O51" s="3">
        <v>22</v>
      </c>
      <c r="P51" s="3">
        <v>20</v>
      </c>
      <c r="Q51" s="3">
        <v>0</v>
      </c>
      <c r="R51" s="3">
        <v>0</v>
      </c>
      <c r="S51" s="3">
        <v>0</v>
      </c>
      <c r="T51" s="3">
        <v>1</v>
      </c>
      <c r="U51" s="3">
        <v>0</v>
      </c>
      <c r="V51" s="3">
        <f t="shared" si="61"/>
        <v>0</v>
      </c>
      <c r="W51" s="3">
        <v>20</v>
      </c>
      <c r="X51" s="3">
        <v>19</v>
      </c>
      <c r="Y51" s="3" t="s">
        <v>1387</v>
      </c>
      <c r="CN51" s="3">
        <v>5</v>
      </c>
      <c r="CO51" s="110">
        <f t="shared" si="65"/>
        <v>0.2</v>
      </c>
      <c r="CP51" s="110">
        <f t="shared" si="66"/>
        <v>1</v>
      </c>
      <c r="CQ51" s="3">
        <v>5</v>
      </c>
      <c r="CR51" s="110">
        <f t="shared" si="67"/>
        <v>0.2</v>
      </c>
      <c r="CS51" s="110">
        <f t="shared" si="68"/>
        <v>1</v>
      </c>
      <c r="PK51" s="3">
        <v>5</v>
      </c>
      <c r="PL51" s="110">
        <f t="shared" si="69"/>
        <v>0.05</v>
      </c>
      <c r="PM51" s="110">
        <f t="shared" si="70"/>
        <v>1</v>
      </c>
      <c r="PN51" s="3">
        <v>5</v>
      </c>
      <c r="PO51" s="110">
        <f t="shared" si="71"/>
        <v>0.08</v>
      </c>
      <c r="PP51" s="110">
        <f t="shared" si="72"/>
        <v>1</v>
      </c>
      <c r="PQ51" s="3">
        <v>5</v>
      </c>
      <c r="PR51" s="110">
        <f t="shared" si="73"/>
        <v>0.1</v>
      </c>
      <c r="PS51" s="110">
        <f t="shared" si="74"/>
        <v>1</v>
      </c>
      <c r="PT51" s="3">
        <v>5</v>
      </c>
      <c r="PU51" s="110">
        <f t="shared" si="75"/>
        <v>0.1</v>
      </c>
      <c r="PV51" s="110">
        <f t="shared" si="76"/>
        <v>1</v>
      </c>
      <c r="PW51" s="3">
        <v>5</v>
      </c>
      <c r="PX51" s="110">
        <f t="shared" si="77"/>
        <v>0.05</v>
      </c>
      <c r="PY51" s="110">
        <f t="shared" si="78"/>
        <v>1</v>
      </c>
      <c r="PZ51" s="3">
        <v>5</v>
      </c>
      <c r="QA51" s="110">
        <f t="shared" si="79"/>
        <v>7.0000000000000007E-2</v>
      </c>
      <c r="QB51" s="110">
        <f t="shared" si="80"/>
        <v>1</v>
      </c>
      <c r="QC51" s="3">
        <v>5</v>
      </c>
      <c r="QD51" s="110">
        <f t="shared" si="81"/>
        <v>0.05</v>
      </c>
      <c r="QE51" s="110">
        <f t="shared" si="82"/>
        <v>1</v>
      </c>
      <c r="ZK51" s="3">
        <v>5</v>
      </c>
      <c r="ZL51" s="110">
        <f t="shared" si="83"/>
        <v>0.05</v>
      </c>
      <c r="ZM51" s="110">
        <f t="shared" si="84"/>
        <v>1</v>
      </c>
      <c r="ZN51" s="3">
        <v>5</v>
      </c>
      <c r="ZO51" s="110">
        <f t="shared" si="85"/>
        <v>0.05</v>
      </c>
      <c r="ZP51" s="110">
        <f t="shared" si="86"/>
        <v>1</v>
      </c>
      <c r="ABW51" s="110">
        <f t="shared" si="87"/>
        <v>0.4</v>
      </c>
      <c r="ABX51" s="110">
        <f t="shared" si="88"/>
        <v>0.5</v>
      </c>
      <c r="ABY51" s="110">
        <f t="shared" si="89"/>
        <v>0.1</v>
      </c>
      <c r="ABZ51" s="110">
        <f t="shared" si="90"/>
        <v>1</v>
      </c>
      <c r="ACN51" s="114" t="str">
        <f t="shared" si="62"/>
        <v>TERIMA</v>
      </c>
      <c r="ACO51" s="115">
        <f t="shared" si="91"/>
        <v>800000</v>
      </c>
      <c r="ACQ51" s="115">
        <f t="shared" si="92"/>
        <v>800000</v>
      </c>
      <c r="ACR51" s="115">
        <f t="shared" si="63"/>
        <v>800000</v>
      </c>
      <c r="ACS51" s="115">
        <f t="shared" si="64"/>
        <v>800000</v>
      </c>
      <c r="ADN51" s="3" t="s">
        <v>1390</v>
      </c>
    </row>
    <row r="52" spans="1:794" x14ac:dyDescent="0.25">
      <c r="A52" s="3">
        <f t="shared" si="60"/>
        <v>48</v>
      </c>
      <c r="B52" s="3">
        <v>44484</v>
      </c>
      <c r="C52" s="3" t="s">
        <v>1232</v>
      </c>
      <c r="G52" s="3" t="s">
        <v>1213</v>
      </c>
      <c r="O52" s="3">
        <v>22</v>
      </c>
      <c r="P52" s="3">
        <v>20</v>
      </c>
      <c r="Q52" s="3">
        <v>0</v>
      </c>
      <c r="R52" s="3">
        <v>0</v>
      </c>
      <c r="S52" s="3">
        <v>0</v>
      </c>
      <c r="T52" s="3">
        <v>1</v>
      </c>
      <c r="U52" s="3">
        <v>0</v>
      </c>
      <c r="V52" s="3">
        <f t="shared" si="61"/>
        <v>0</v>
      </c>
      <c r="W52" s="3">
        <v>20</v>
      </c>
      <c r="X52" s="3">
        <v>19</v>
      </c>
      <c r="Y52" s="3" t="s">
        <v>1387</v>
      </c>
      <c r="CN52" s="3">
        <v>5</v>
      </c>
      <c r="CO52" s="110">
        <f t="shared" si="65"/>
        <v>0.2</v>
      </c>
      <c r="CP52" s="110">
        <f t="shared" si="66"/>
        <v>1</v>
      </c>
      <c r="CQ52" s="3">
        <v>5</v>
      </c>
      <c r="CR52" s="110">
        <f t="shared" si="67"/>
        <v>0.2</v>
      </c>
      <c r="CS52" s="110">
        <f t="shared" si="68"/>
        <v>1</v>
      </c>
      <c r="PK52" s="3">
        <v>5</v>
      </c>
      <c r="PL52" s="110">
        <f t="shared" si="69"/>
        <v>0.05</v>
      </c>
      <c r="PM52" s="110">
        <f t="shared" si="70"/>
        <v>1</v>
      </c>
      <c r="PN52" s="3">
        <v>5</v>
      </c>
      <c r="PO52" s="110">
        <f t="shared" si="71"/>
        <v>0.08</v>
      </c>
      <c r="PP52" s="110">
        <f t="shared" si="72"/>
        <v>1</v>
      </c>
      <c r="PQ52" s="3">
        <v>5</v>
      </c>
      <c r="PR52" s="110">
        <f t="shared" si="73"/>
        <v>0.1</v>
      </c>
      <c r="PS52" s="110">
        <f t="shared" si="74"/>
        <v>1</v>
      </c>
      <c r="PT52" s="3">
        <v>5</v>
      </c>
      <c r="PU52" s="110">
        <f t="shared" si="75"/>
        <v>0.1</v>
      </c>
      <c r="PV52" s="110">
        <f t="shared" si="76"/>
        <v>1</v>
      </c>
      <c r="PW52" s="3">
        <v>5</v>
      </c>
      <c r="PX52" s="110">
        <f t="shared" si="77"/>
        <v>0.05</v>
      </c>
      <c r="PY52" s="110">
        <f t="shared" si="78"/>
        <v>1</v>
      </c>
      <c r="PZ52" s="3">
        <v>3</v>
      </c>
      <c r="QA52" s="110">
        <f t="shared" si="79"/>
        <v>4.2000000000000003E-2</v>
      </c>
      <c r="QB52" s="110">
        <f t="shared" si="80"/>
        <v>0.6</v>
      </c>
      <c r="QC52" s="3">
        <v>5</v>
      </c>
      <c r="QD52" s="110">
        <f t="shared" si="81"/>
        <v>0.05</v>
      </c>
      <c r="QE52" s="110">
        <f t="shared" si="82"/>
        <v>1</v>
      </c>
      <c r="ZK52" s="3">
        <v>5</v>
      </c>
      <c r="ZL52" s="110">
        <f t="shared" si="83"/>
        <v>0.05</v>
      </c>
      <c r="ZM52" s="110">
        <f t="shared" si="84"/>
        <v>1</v>
      </c>
      <c r="ZN52" s="3">
        <v>5</v>
      </c>
      <c r="ZO52" s="110">
        <f t="shared" si="85"/>
        <v>0.05</v>
      </c>
      <c r="ZP52" s="110">
        <f t="shared" si="86"/>
        <v>1</v>
      </c>
      <c r="ABW52" s="110">
        <f t="shared" si="87"/>
        <v>0.4</v>
      </c>
      <c r="ABX52" s="110">
        <f t="shared" si="88"/>
        <v>0.47199999999999998</v>
      </c>
      <c r="ABY52" s="110">
        <f t="shared" si="89"/>
        <v>0.1</v>
      </c>
      <c r="ABZ52" s="110">
        <f t="shared" si="90"/>
        <v>0.97199999999999998</v>
      </c>
      <c r="ACN52" s="114" t="str">
        <f t="shared" si="62"/>
        <v>TERIMA</v>
      </c>
      <c r="ACO52" s="115">
        <f t="shared" si="91"/>
        <v>800000</v>
      </c>
      <c r="ACQ52" s="115">
        <f t="shared" si="92"/>
        <v>777600</v>
      </c>
      <c r="ACR52" s="115">
        <f t="shared" si="63"/>
        <v>777600</v>
      </c>
      <c r="ACS52" s="115">
        <f t="shared" si="64"/>
        <v>777600</v>
      </c>
      <c r="ADN52" s="3" t="s">
        <v>1390</v>
      </c>
    </row>
    <row r="53" spans="1:794" x14ac:dyDescent="0.25">
      <c r="A53" s="3">
        <f t="shared" si="60"/>
        <v>49</v>
      </c>
      <c r="B53" s="3">
        <v>33662</v>
      </c>
      <c r="C53" s="3" t="s">
        <v>1265</v>
      </c>
      <c r="G53" s="3" t="s">
        <v>1213</v>
      </c>
      <c r="O53" s="3">
        <v>22</v>
      </c>
      <c r="P53" s="3">
        <v>19</v>
      </c>
      <c r="Q53" s="3">
        <v>0</v>
      </c>
      <c r="R53" s="3">
        <v>0</v>
      </c>
      <c r="S53" s="3">
        <v>0</v>
      </c>
      <c r="T53" s="3">
        <v>1</v>
      </c>
      <c r="U53" s="3">
        <v>0</v>
      </c>
      <c r="V53" s="3">
        <f t="shared" si="61"/>
        <v>0</v>
      </c>
      <c r="W53" s="3">
        <v>19</v>
      </c>
      <c r="X53" s="3">
        <v>18</v>
      </c>
      <c r="Y53" s="3" t="s">
        <v>1387</v>
      </c>
      <c r="CN53" s="3">
        <v>5</v>
      </c>
      <c r="CO53" s="110">
        <f t="shared" si="65"/>
        <v>0.2</v>
      </c>
      <c r="CP53" s="110">
        <f t="shared" si="66"/>
        <v>1</v>
      </c>
      <c r="CQ53" s="3">
        <v>5</v>
      </c>
      <c r="CR53" s="110">
        <f t="shared" si="67"/>
        <v>0.2</v>
      </c>
      <c r="CS53" s="110">
        <f t="shared" si="68"/>
        <v>1</v>
      </c>
      <c r="PK53" s="3">
        <v>5</v>
      </c>
      <c r="PL53" s="110">
        <f t="shared" si="69"/>
        <v>0.05</v>
      </c>
      <c r="PM53" s="110">
        <f t="shared" si="70"/>
        <v>1</v>
      </c>
      <c r="PN53" s="3">
        <v>5</v>
      </c>
      <c r="PO53" s="110">
        <f t="shared" si="71"/>
        <v>0.08</v>
      </c>
      <c r="PP53" s="110">
        <f t="shared" si="72"/>
        <v>1</v>
      </c>
      <c r="PQ53" s="3">
        <v>5</v>
      </c>
      <c r="PR53" s="110">
        <f t="shared" si="73"/>
        <v>0.1</v>
      </c>
      <c r="PS53" s="110">
        <f t="shared" si="74"/>
        <v>1</v>
      </c>
      <c r="PT53" s="3">
        <v>5</v>
      </c>
      <c r="PU53" s="110">
        <f t="shared" si="75"/>
        <v>0.1</v>
      </c>
      <c r="PV53" s="110">
        <f t="shared" si="76"/>
        <v>1</v>
      </c>
      <c r="PW53" s="3">
        <v>5</v>
      </c>
      <c r="PX53" s="110">
        <f t="shared" si="77"/>
        <v>0.05</v>
      </c>
      <c r="PY53" s="110">
        <f t="shared" si="78"/>
        <v>1</v>
      </c>
      <c r="PZ53" s="3">
        <v>5</v>
      </c>
      <c r="QA53" s="110">
        <f t="shared" si="79"/>
        <v>7.0000000000000007E-2</v>
      </c>
      <c r="QB53" s="110">
        <f t="shared" si="80"/>
        <v>1</v>
      </c>
      <c r="QC53" s="3">
        <v>5</v>
      </c>
      <c r="QD53" s="110">
        <f t="shared" si="81"/>
        <v>0.05</v>
      </c>
      <c r="QE53" s="110">
        <f t="shared" si="82"/>
        <v>1</v>
      </c>
      <c r="ZK53" s="3">
        <v>5</v>
      </c>
      <c r="ZL53" s="110">
        <f t="shared" si="83"/>
        <v>0.05</v>
      </c>
      <c r="ZM53" s="110">
        <f t="shared" si="84"/>
        <v>1</v>
      </c>
      <c r="ZN53" s="3">
        <v>5</v>
      </c>
      <c r="ZO53" s="110">
        <f t="shared" si="85"/>
        <v>0.05</v>
      </c>
      <c r="ZP53" s="110">
        <f t="shared" si="86"/>
        <v>1</v>
      </c>
      <c r="ABW53" s="110">
        <f t="shared" si="87"/>
        <v>0.4</v>
      </c>
      <c r="ABX53" s="110">
        <f t="shared" si="88"/>
        <v>0.5</v>
      </c>
      <c r="ABY53" s="110">
        <f t="shared" si="89"/>
        <v>0.1</v>
      </c>
      <c r="ABZ53" s="110">
        <f t="shared" si="90"/>
        <v>1</v>
      </c>
      <c r="ACN53" s="114" t="str">
        <f t="shared" si="62"/>
        <v>TERIMA</v>
      </c>
      <c r="ACO53" s="115">
        <f t="shared" si="91"/>
        <v>800000</v>
      </c>
      <c r="ACQ53" s="115">
        <f t="shared" si="92"/>
        <v>800000</v>
      </c>
      <c r="ACR53" s="115">
        <f t="shared" si="63"/>
        <v>800000</v>
      </c>
      <c r="ACS53" s="115">
        <f t="shared" si="64"/>
        <v>800000</v>
      </c>
      <c r="ADN53" s="3" t="s">
        <v>1390</v>
      </c>
    </row>
    <row r="54" spans="1:794" x14ac:dyDescent="0.25">
      <c r="A54" s="3">
        <f t="shared" si="60"/>
        <v>50</v>
      </c>
      <c r="B54" s="3">
        <v>79463</v>
      </c>
      <c r="C54" s="3" t="s">
        <v>1228</v>
      </c>
      <c r="G54" s="3" t="s">
        <v>1213</v>
      </c>
      <c r="O54" s="3">
        <v>22</v>
      </c>
      <c r="P54" s="3">
        <v>20</v>
      </c>
      <c r="Q54" s="3">
        <v>0</v>
      </c>
      <c r="R54" s="3">
        <v>0</v>
      </c>
      <c r="S54" s="3">
        <v>0</v>
      </c>
      <c r="T54" s="3">
        <v>1</v>
      </c>
      <c r="U54" s="3">
        <v>0</v>
      </c>
      <c r="V54" s="3">
        <f t="shared" si="61"/>
        <v>0</v>
      </c>
      <c r="W54" s="3">
        <v>20</v>
      </c>
      <c r="X54" s="3">
        <v>19</v>
      </c>
      <c r="Y54" s="3" t="s">
        <v>1387</v>
      </c>
      <c r="CN54" s="3">
        <v>5</v>
      </c>
      <c r="CO54" s="110">
        <f t="shared" si="65"/>
        <v>0.2</v>
      </c>
      <c r="CP54" s="110">
        <f t="shared" si="66"/>
        <v>1</v>
      </c>
      <c r="CQ54" s="3">
        <v>5</v>
      </c>
      <c r="CR54" s="110">
        <f t="shared" si="67"/>
        <v>0.2</v>
      </c>
      <c r="CS54" s="110">
        <f t="shared" si="68"/>
        <v>1</v>
      </c>
      <c r="PK54" s="3">
        <v>5</v>
      </c>
      <c r="PL54" s="110">
        <f t="shared" si="69"/>
        <v>0.05</v>
      </c>
      <c r="PM54" s="110">
        <f t="shared" si="70"/>
        <v>1</v>
      </c>
      <c r="PN54" s="3">
        <v>5</v>
      </c>
      <c r="PO54" s="110">
        <f t="shared" si="71"/>
        <v>0.08</v>
      </c>
      <c r="PP54" s="110">
        <f t="shared" si="72"/>
        <v>1</v>
      </c>
      <c r="PQ54" s="3">
        <v>5</v>
      </c>
      <c r="PR54" s="110">
        <f t="shared" si="73"/>
        <v>0.1</v>
      </c>
      <c r="PS54" s="110">
        <f t="shared" si="74"/>
        <v>1</v>
      </c>
      <c r="PT54" s="3">
        <v>5</v>
      </c>
      <c r="PU54" s="110">
        <f t="shared" si="75"/>
        <v>0.1</v>
      </c>
      <c r="PV54" s="110">
        <f t="shared" si="76"/>
        <v>1</v>
      </c>
      <c r="PW54" s="3">
        <v>5</v>
      </c>
      <c r="PX54" s="110">
        <f t="shared" si="77"/>
        <v>0.05</v>
      </c>
      <c r="PY54" s="110">
        <f t="shared" si="78"/>
        <v>1</v>
      </c>
      <c r="PZ54" s="3">
        <v>5</v>
      </c>
      <c r="QA54" s="110">
        <f t="shared" si="79"/>
        <v>7.0000000000000007E-2</v>
      </c>
      <c r="QB54" s="110">
        <f t="shared" si="80"/>
        <v>1</v>
      </c>
      <c r="QC54" s="3">
        <v>5</v>
      </c>
      <c r="QD54" s="110">
        <f t="shared" si="81"/>
        <v>0.05</v>
      </c>
      <c r="QE54" s="110">
        <f t="shared" si="82"/>
        <v>1</v>
      </c>
      <c r="ZK54" s="3">
        <v>5</v>
      </c>
      <c r="ZL54" s="110">
        <f t="shared" si="83"/>
        <v>0.05</v>
      </c>
      <c r="ZM54" s="110">
        <f t="shared" si="84"/>
        <v>1</v>
      </c>
      <c r="ZN54" s="3">
        <v>5</v>
      </c>
      <c r="ZO54" s="110">
        <f t="shared" si="85"/>
        <v>0.05</v>
      </c>
      <c r="ZP54" s="110">
        <f t="shared" si="86"/>
        <v>1</v>
      </c>
      <c r="ABW54" s="110">
        <f t="shared" si="87"/>
        <v>0.4</v>
      </c>
      <c r="ABX54" s="110">
        <f t="shared" si="88"/>
        <v>0.5</v>
      </c>
      <c r="ABY54" s="110">
        <f t="shared" si="89"/>
        <v>0.1</v>
      </c>
      <c r="ABZ54" s="110">
        <f t="shared" si="90"/>
        <v>1</v>
      </c>
      <c r="ACN54" s="114" t="str">
        <f t="shared" si="62"/>
        <v>TERIMA</v>
      </c>
      <c r="ACO54" s="115">
        <f t="shared" si="91"/>
        <v>800000</v>
      </c>
      <c r="ACQ54" s="115">
        <f t="shared" si="92"/>
        <v>800000</v>
      </c>
      <c r="ACR54" s="115">
        <f t="shared" si="63"/>
        <v>800000</v>
      </c>
      <c r="ACS54" s="115">
        <f t="shared" si="64"/>
        <v>800000</v>
      </c>
      <c r="ADN54" s="3" t="s">
        <v>1390</v>
      </c>
    </row>
    <row r="55" spans="1:794" x14ac:dyDescent="0.25">
      <c r="A55" s="3">
        <f t="shared" si="60"/>
        <v>51</v>
      </c>
      <c r="B55" s="3">
        <v>32491</v>
      </c>
      <c r="C55" s="3" t="s">
        <v>1288</v>
      </c>
      <c r="G55" s="3" t="s">
        <v>1213</v>
      </c>
      <c r="O55" s="3">
        <v>22</v>
      </c>
      <c r="P55" s="3">
        <v>21</v>
      </c>
      <c r="Q55" s="3">
        <v>0</v>
      </c>
      <c r="R55" s="3">
        <v>0</v>
      </c>
      <c r="S55" s="3">
        <v>0</v>
      </c>
      <c r="T55" s="3">
        <v>1</v>
      </c>
      <c r="U55" s="3">
        <v>0</v>
      </c>
      <c r="V55" s="3">
        <f t="shared" si="61"/>
        <v>0</v>
      </c>
      <c r="W55" s="3">
        <v>21</v>
      </c>
      <c r="X55" s="3">
        <v>20</v>
      </c>
      <c r="Y55" s="3" t="s">
        <v>1387</v>
      </c>
      <c r="CN55" s="3">
        <v>5</v>
      </c>
      <c r="CO55" s="110">
        <f t="shared" si="65"/>
        <v>0.2</v>
      </c>
      <c r="CP55" s="110">
        <f t="shared" si="66"/>
        <v>1</v>
      </c>
      <c r="CQ55" s="3">
        <v>5</v>
      </c>
      <c r="CR55" s="110">
        <f t="shared" si="67"/>
        <v>0.2</v>
      </c>
      <c r="CS55" s="110">
        <f t="shared" si="68"/>
        <v>1</v>
      </c>
      <c r="PK55" s="3">
        <v>5</v>
      </c>
      <c r="PL55" s="110">
        <f t="shared" si="69"/>
        <v>0.05</v>
      </c>
      <c r="PM55" s="110">
        <f t="shared" si="70"/>
        <v>1</v>
      </c>
      <c r="PN55" s="3">
        <v>5</v>
      </c>
      <c r="PO55" s="110">
        <f t="shared" si="71"/>
        <v>0.08</v>
      </c>
      <c r="PP55" s="110">
        <f t="shared" si="72"/>
        <v>1</v>
      </c>
      <c r="PQ55" s="3">
        <v>5</v>
      </c>
      <c r="PR55" s="110">
        <f t="shared" si="73"/>
        <v>0.1</v>
      </c>
      <c r="PS55" s="110">
        <f t="shared" si="74"/>
        <v>1</v>
      </c>
      <c r="PT55" s="3">
        <v>5</v>
      </c>
      <c r="PU55" s="110">
        <f t="shared" si="75"/>
        <v>0.1</v>
      </c>
      <c r="PV55" s="110">
        <f t="shared" si="76"/>
        <v>1</v>
      </c>
      <c r="PW55" s="3">
        <v>5</v>
      </c>
      <c r="PX55" s="110">
        <f t="shared" si="77"/>
        <v>0.05</v>
      </c>
      <c r="PY55" s="110">
        <f t="shared" si="78"/>
        <v>1</v>
      </c>
      <c r="PZ55" s="3">
        <v>5</v>
      </c>
      <c r="QA55" s="110">
        <f t="shared" si="79"/>
        <v>7.0000000000000007E-2</v>
      </c>
      <c r="QB55" s="110">
        <f t="shared" si="80"/>
        <v>1</v>
      </c>
      <c r="QC55" s="3">
        <v>5</v>
      </c>
      <c r="QD55" s="110">
        <f t="shared" si="81"/>
        <v>0.05</v>
      </c>
      <c r="QE55" s="110">
        <f t="shared" si="82"/>
        <v>1</v>
      </c>
      <c r="ZK55" s="3">
        <v>5</v>
      </c>
      <c r="ZL55" s="110">
        <f t="shared" si="83"/>
        <v>0.05</v>
      </c>
      <c r="ZM55" s="110">
        <f t="shared" si="84"/>
        <v>1</v>
      </c>
      <c r="ZN55" s="3">
        <v>5</v>
      </c>
      <c r="ZO55" s="110">
        <f t="shared" si="85"/>
        <v>0.05</v>
      </c>
      <c r="ZP55" s="110">
        <f t="shared" si="86"/>
        <v>1</v>
      </c>
      <c r="ABW55" s="110">
        <f t="shared" si="87"/>
        <v>0.4</v>
      </c>
      <c r="ABX55" s="110">
        <f t="shared" si="88"/>
        <v>0.5</v>
      </c>
      <c r="ABY55" s="110">
        <f t="shared" si="89"/>
        <v>0.1</v>
      </c>
      <c r="ABZ55" s="110">
        <f t="shared" si="90"/>
        <v>1</v>
      </c>
      <c r="ACN55" s="114" t="str">
        <f t="shared" si="62"/>
        <v>TERIMA</v>
      </c>
      <c r="ACO55" s="115">
        <f t="shared" si="91"/>
        <v>800000</v>
      </c>
      <c r="ACQ55" s="115">
        <f t="shared" si="92"/>
        <v>800000</v>
      </c>
      <c r="ACR55" s="115">
        <f t="shared" si="63"/>
        <v>800000</v>
      </c>
      <c r="ACS55" s="115">
        <f t="shared" si="64"/>
        <v>800000</v>
      </c>
      <c r="ADN55" s="3" t="s">
        <v>1390</v>
      </c>
    </row>
    <row r="56" spans="1:794" x14ac:dyDescent="0.25">
      <c r="A56" s="3">
        <f t="shared" si="60"/>
        <v>52</v>
      </c>
      <c r="B56" s="3">
        <v>67189</v>
      </c>
      <c r="C56" s="3" t="s">
        <v>1216</v>
      </c>
      <c r="G56" s="3" t="s">
        <v>1213</v>
      </c>
      <c r="O56" s="3">
        <v>22</v>
      </c>
      <c r="P56" s="3">
        <v>21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f t="shared" si="61"/>
        <v>0</v>
      </c>
      <c r="W56" s="3">
        <v>21</v>
      </c>
      <c r="X56" s="3">
        <v>21</v>
      </c>
      <c r="Y56" s="3" t="s">
        <v>1387</v>
      </c>
      <c r="CN56" s="3">
        <v>5</v>
      </c>
      <c r="CO56" s="110">
        <f t="shared" si="65"/>
        <v>0.2</v>
      </c>
      <c r="CP56" s="110">
        <f t="shared" si="66"/>
        <v>1</v>
      </c>
      <c r="CQ56" s="3">
        <v>5</v>
      </c>
      <c r="CR56" s="110">
        <f t="shared" si="67"/>
        <v>0.2</v>
      </c>
      <c r="CS56" s="110">
        <f t="shared" si="68"/>
        <v>1</v>
      </c>
      <c r="PK56" s="3">
        <v>5</v>
      </c>
      <c r="PL56" s="110">
        <f t="shared" si="69"/>
        <v>0.05</v>
      </c>
      <c r="PM56" s="110">
        <f t="shared" si="70"/>
        <v>1</v>
      </c>
      <c r="PN56" s="3">
        <v>5</v>
      </c>
      <c r="PO56" s="110">
        <f t="shared" si="71"/>
        <v>0.08</v>
      </c>
      <c r="PP56" s="110">
        <f t="shared" si="72"/>
        <v>1</v>
      </c>
      <c r="PQ56" s="3">
        <v>5</v>
      </c>
      <c r="PR56" s="110">
        <f t="shared" si="73"/>
        <v>0.1</v>
      </c>
      <c r="PS56" s="110">
        <f t="shared" si="74"/>
        <v>1</v>
      </c>
      <c r="PT56" s="3">
        <v>5</v>
      </c>
      <c r="PU56" s="110">
        <f t="shared" si="75"/>
        <v>0.1</v>
      </c>
      <c r="PV56" s="110">
        <f t="shared" si="76"/>
        <v>1</v>
      </c>
      <c r="PW56" s="3">
        <v>5</v>
      </c>
      <c r="PX56" s="110">
        <f t="shared" si="77"/>
        <v>0.05</v>
      </c>
      <c r="PY56" s="110">
        <f t="shared" si="78"/>
        <v>1</v>
      </c>
      <c r="PZ56" s="3">
        <v>5</v>
      </c>
      <c r="QA56" s="110">
        <f t="shared" si="79"/>
        <v>7.0000000000000007E-2</v>
      </c>
      <c r="QB56" s="110">
        <f t="shared" si="80"/>
        <v>1</v>
      </c>
      <c r="QC56" s="3">
        <v>5</v>
      </c>
      <c r="QD56" s="110">
        <f t="shared" si="81"/>
        <v>0.05</v>
      </c>
      <c r="QE56" s="110">
        <f t="shared" si="82"/>
        <v>1</v>
      </c>
      <c r="ZK56" s="3">
        <v>5</v>
      </c>
      <c r="ZL56" s="110">
        <f t="shared" si="83"/>
        <v>0.05</v>
      </c>
      <c r="ZM56" s="110">
        <f t="shared" si="84"/>
        <v>1</v>
      </c>
      <c r="ZN56" s="3">
        <v>5</v>
      </c>
      <c r="ZO56" s="110">
        <f t="shared" si="85"/>
        <v>0.05</v>
      </c>
      <c r="ZP56" s="110">
        <f t="shared" si="86"/>
        <v>1</v>
      </c>
      <c r="ABW56" s="110">
        <f t="shared" si="87"/>
        <v>0.4</v>
      </c>
      <c r="ABX56" s="110">
        <f t="shared" si="88"/>
        <v>0.5</v>
      </c>
      <c r="ABY56" s="110">
        <f t="shared" si="89"/>
        <v>0.1</v>
      </c>
      <c r="ABZ56" s="110">
        <f t="shared" si="90"/>
        <v>1</v>
      </c>
      <c r="ACN56" s="114" t="str">
        <f t="shared" si="62"/>
        <v>TERIMA</v>
      </c>
      <c r="ACO56" s="115">
        <f t="shared" si="91"/>
        <v>800000</v>
      </c>
      <c r="ACQ56" s="115">
        <f t="shared" si="92"/>
        <v>800000</v>
      </c>
      <c r="ACR56" s="115">
        <f t="shared" si="63"/>
        <v>800000</v>
      </c>
      <c r="ACS56" s="115">
        <f t="shared" si="64"/>
        <v>800000</v>
      </c>
      <c r="ADN56" s="3" t="s">
        <v>1390</v>
      </c>
    </row>
    <row r="57" spans="1:794" x14ac:dyDescent="0.25">
      <c r="A57" s="3">
        <f t="shared" si="60"/>
        <v>53</v>
      </c>
      <c r="B57" s="3">
        <v>43293</v>
      </c>
      <c r="C57" s="3" t="s">
        <v>1291</v>
      </c>
      <c r="G57" s="3" t="s">
        <v>1213</v>
      </c>
      <c r="O57" s="3">
        <v>22</v>
      </c>
      <c r="P57" s="3">
        <v>20</v>
      </c>
      <c r="Q57" s="3">
        <v>0</v>
      </c>
      <c r="R57" s="3">
        <v>0</v>
      </c>
      <c r="S57" s="3">
        <v>0</v>
      </c>
      <c r="T57" s="3">
        <v>1</v>
      </c>
      <c r="U57" s="3">
        <v>0</v>
      </c>
      <c r="V57" s="3">
        <f t="shared" si="61"/>
        <v>0</v>
      </c>
      <c r="W57" s="3">
        <v>20</v>
      </c>
      <c r="X57" s="3">
        <v>19</v>
      </c>
      <c r="Y57" s="3" t="s">
        <v>1387</v>
      </c>
      <c r="CN57" s="3">
        <v>5</v>
      </c>
      <c r="CO57" s="110">
        <f t="shared" si="65"/>
        <v>0.2</v>
      </c>
      <c r="CP57" s="110">
        <f t="shared" si="66"/>
        <v>1</v>
      </c>
      <c r="CQ57" s="3">
        <v>5</v>
      </c>
      <c r="CR57" s="110">
        <f t="shared" si="67"/>
        <v>0.2</v>
      </c>
      <c r="CS57" s="110">
        <f t="shared" si="68"/>
        <v>1</v>
      </c>
      <c r="PK57" s="3">
        <v>5</v>
      </c>
      <c r="PL57" s="110">
        <f t="shared" si="69"/>
        <v>0.05</v>
      </c>
      <c r="PM57" s="110">
        <f t="shared" si="70"/>
        <v>1</v>
      </c>
      <c r="PN57" s="3">
        <v>5</v>
      </c>
      <c r="PO57" s="110">
        <f t="shared" si="71"/>
        <v>0.08</v>
      </c>
      <c r="PP57" s="110">
        <f t="shared" si="72"/>
        <v>1</v>
      </c>
      <c r="PQ57" s="3">
        <v>5</v>
      </c>
      <c r="PR57" s="110">
        <f t="shared" si="73"/>
        <v>0.1</v>
      </c>
      <c r="PS57" s="110">
        <f t="shared" si="74"/>
        <v>1</v>
      </c>
      <c r="PT57" s="3">
        <v>5</v>
      </c>
      <c r="PU57" s="110">
        <f t="shared" si="75"/>
        <v>0.1</v>
      </c>
      <c r="PV57" s="110">
        <f t="shared" si="76"/>
        <v>1</v>
      </c>
      <c r="PW57" s="3">
        <v>5</v>
      </c>
      <c r="PX57" s="110">
        <f t="shared" si="77"/>
        <v>0.05</v>
      </c>
      <c r="PY57" s="110">
        <f t="shared" si="78"/>
        <v>1</v>
      </c>
      <c r="PZ57" s="3">
        <v>5</v>
      </c>
      <c r="QA57" s="110">
        <f t="shared" si="79"/>
        <v>7.0000000000000007E-2</v>
      </c>
      <c r="QB57" s="110">
        <f t="shared" si="80"/>
        <v>1</v>
      </c>
      <c r="QC57" s="3">
        <v>5</v>
      </c>
      <c r="QD57" s="110">
        <f t="shared" si="81"/>
        <v>0.05</v>
      </c>
      <c r="QE57" s="110">
        <f t="shared" si="82"/>
        <v>1</v>
      </c>
      <c r="ZK57" s="3">
        <v>5</v>
      </c>
      <c r="ZL57" s="110">
        <f t="shared" si="83"/>
        <v>0.05</v>
      </c>
      <c r="ZM57" s="110">
        <f t="shared" si="84"/>
        <v>1</v>
      </c>
      <c r="ZN57" s="3">
        <v>5</v>
      </c>
      <c r="ZO57" s="110">
        <f t="shared" si="85"/>
        <v>0.05</v>
      </c>
      <c r="ZP57" s="110">
        <f t="shared" si="86"/>
        <v>1</v>
      </c>
      <c r="ABW57" s="110">
        <f t="shared" si="87"/>
        <v>0.4</v>
      </c>
      <c r="ABX57" s="110">
        <f t="shared" si="88"/>
        <v>0.5</v>
      </c>
      <c r="ABY57" s="110">
        <f t="shared" si="89"/>
        <v>0.1</v>
      </c>
      <c r="ABZ57" s="110">
        <f t="shared" si="90"/>
        <v>1</v>
      </c>
      <c r="ACN57" s="114" t="str">
        <f t="shared" si="62"/>
        <v>TERIMA</v>
      </c>
      <c r="ACO57" s="115">
        <f t="shared" si="91"/>
        <v>800000</v>
      </c>
      <c r="ACQ57" s="115">
        <f t="shared" si="92"/>
        <v>800000</v>
      </c>
      <c r="ACR57" s="115">
        <f t="shared" si="63"/>
        <v>800000</v>
      </c>
      <c r="ACS57" s="115">
        <f t="shared" si="64"/>
        <v>800000</v>
      </c>
      <c r="ADN57" s="3" t="s">
        <v>1390</v>
      </c>
    </row>
    <row r="58" spans="1:794" x14ac:dyDescent="0.25">
      <c r="A58" s="3">
        <f t="shared" si="60"/>
        <v>54</v>
      </c>
      <c r="B58" s="3">
        <v>57641</v>
      </c>
      <c r="C58" s="3" t="s">
        <v>1223</v>
      </c>
      <c r="G58" s="3" t="s">
        <v>1213</v>
      </c>
      <c r="O58" s="3">
        <v>22</v>
      </c>
      <c r="P58" s="3">
        <v>19</v>
      </c>
      <c r="Q58" s="3">
        <v>0</v>
      </c>
      <c r="R58" s="3">
        <v>0</v>
      </c>
      <c r="S58" s="3">
        <v>0</v>
      </c>
      <c r="T58" s="3">
        <v>1</v>
      </c>
      <c r="U58" s="3">
        <v>0</v>
      </c>
      <c r="V58" s="3">
        <f t="shared" si="61"/>
        <v>0</v>
      </c>
      <c r="W58" s="3">
        <v>19</v>
      </c>
      <c r="X58" s="3">
        <v>18</v>
      </c>
      <c r="Y58" s="3" t="s">
        <v>1387</v>
      </c>
      <c r="CN58" s="3">
        <v>5</v>
      </c>
      <c r="CO58" s="110">
        <f t="shared" si="65"/>
        <v>0.2</v>
      </c>
      <c r="CP58" s="110">
        <f t="shared" si="66"/>
        <v>1</v>
      </c>
      <c r="CQ58" s="3">
        <v>5</v>
      </c>
      <c r="CR58" s="110">
        <f t="shared" si="67"/>
        <v>0.2</v>
      </c>
      <c r="CS58" s="110">
        <f t="shared" si="68"/>
        <v>1</v>
      </c>
      <c r="PK58" s="3">
        <v>5</v>
      </c>
      <c r="PL58" s="110">
        <f t="shared" si="69"/>
        <v>0.05</v>
      </c>
      <c r="PM58" s="110">
        <f t="shared" si="70"/>
        <v>1</v>
      </c>
      <c r="PN58" s="3">
        <v>5</v>
      </c>
      <c r="PO58" s="110">
        <f t="shared" si="71"/>
        <v>0.08</v>
      </c>
      <c r="PP58" s="110">
        <f t="shared" si="72"/>
        <v>1</v>
      </c>
      <c r="PQ58" s="3">
        <v>5</v>
      </c>
      <c r="PR58" s="110">
        <f t="shared" si="73"/>
        <v>0.1</v>
      </c>
      <c r="PS58" s="110">
        <f t="shared" si="74"/>
        <v>1</v>
      </c>
      <c r="PT58" s="3">
        <v>5</v>
      </c>
      <c r="PU58" s="110">
        <f t="shared" si="75"/>
        <v>0.1</v>
      </c>
      <c r="PV58" s="110">
        <f t="shared" si="76"/>
        <v>1</v>
      </c>
      <c r="PW58" s="3">
        <v>5</v>
      </c>
      <c r="PX58" s="110">
        <f t="shared" si="77"/>
        <v>0.05</v>
      </c>
      <c r="PY58" s="110">
        <f t="shared" si="78"/>
        <v>1</v>
      </c>
      <c r="PZ58" s="3">
        <v>5</v>
      </c>
      <c r="QA58" s="110">
        <f t="shared" si="79"/>
        <v>7.0000000000000007E-2</v>
      </c>
      <c r="QB58" s="110">
        <f t="shared" si="80"/>
        <v>1</v>
      </c>
      <c r="QC58" s="3">
        <v>5</v>
      </c>
      <c r="QD58" s="110">
        <f t="shared" si="81"/>
        <v>0.05</v>
      </c>
      <c r="QE58" s="110">
        <f t="shared" si="82"/>
        <v>1</v>
      </c>
      <c r="ZK58" s="3">
        <v>5</v>
      </c>
      <c r="ZL58" s="110">
        <f t="shared" si="83"/>
        <v>0.05</v>
      </c>
      <c r="ZM58" s="110">
        <f t="shared" si="84"/>
        <v>1</v>
      </c>
      <c r="ZN58" s="3">
        <v>5</v>
      </c>
      <c r="ZO58" s="110">
        <f t="shared" si="85"/>
        <v>0.05</v>
      </c>
      <c r="ZP58" s="110">
        <f t="shared" si="86"/>
        <v>1</v>
      </c>
      <c r="ABW58" s="110">
        <f t="shared" si="87"/>
        <v>0.4</v>
      </c>
      <c r="ABX58" s="110">
        <f t="shared" si="88"/>
        <v>0.5</v>
      </c>
      <c r="ABY58" s="110">
        <f t="shared" si="89"/>
        <v>0.1</v>
      </c>
      <c r="ABZ58" s="110">
        <f t="shared" si="90"/>
        <v>1</v>
      </c>
      <c r="ACN58" s="114" t="str">
        <f t="shared" si="62"/>
        <v>TERIMA</v>
      </c>
      <c r="ACO58" s="115">
        <f t="shared" si="91"/>
        <v>800000</v>
      </c>
      <c r="ACQ58" s="115">
        <f t="shared" si="92"/>
        <v>800000</v>
      </c>
      <c r="ACR58" s="115">
        <f t="shared" si="63"/>
        <v>800000</v>
      </c>
      <c r="ACS58" s="115">
        <f t="shared" si="64"/>
        <v>800000</v>
      </c>
      <c r="ADN58" s="3" t="s">
        <v>1390</v>
      </c>
    </row>
    <row r="59" spans="1:794" x14ac:dyDescent="0.25">
      <c r="A59" s="3">
        <f t="shared" si="60"/>
        <v>55</v>
      </c>
      <c r="B59" s="3">
        <v>33692</v>
      </c>
      <c r="C59" s="3" t="s">
        <v>1224</v>
      </c>
      <c r="G59" s="3" t="s">
        <v>1213</v>
      </c>
      <c r="O59" s="3">
        <v>22</v>
      </c>
      <c r="P59" s="3">
        <v>20</v>
      </c>
      <c r="Q59" s="3">
        <v>0</v>
      </c>
      <c r="R59" s="3">
        <v>0</v>
      </c>
      <c r="S59" s="3">
        <v>0</v>
      </c>
      <c r="T59" s="3">
        <v>1</v>
      </c>
      <c r="U59" s="3">
        <v>0</v>
      </c>
      <c r="V59" s="3">
        <f t="shared" si="61"/>
        <v>0</v>
      </c>
      <c r="W59" s="3">
        <v>20</v>
      </c>
      <c r="X59" s="3">
        <v>19</v>
      </c>
      <c r="Y59" s="3" t="s">
        <v>1387</v>
      </c>
      <c r="CN59" s="3">
        <v>5</v>
      </c>
      <c r="CO59" s="110">
        <f t="shared" si="65"/>
        <v>0.2</v>
      </c>
      <c r="CP59" s="110">
        <f t="shared" si="66"/>
        <v>1</v>
      </c>
      <c r="CQ59" s="3">
        <v>5</v>
      </c>
      <c r="CR59" s="110">
        <f t="shared" si="67"/>
        <v>0.2</v>
      </c>
      <c r="CS59" s="110">
        <f t="shared" si="68"/>
        <v>1</v>
      </c>
      <c r="PK59" s="3">
        <v>5</v>
      </c>
      <c r="PL59" s="110">
        <f t="shared" si="69"/>
        <v>0.05</v>
      </c>
      <c r="PM59" s="110">
        <f t="shared" si="70"/>
        <v>1</v>
      </c>
      <c r="PN59" s="3">
        <v>5</v>
      </c>
      <c r="PO59" s="110">
        <f t="shared" si="71"/>
        <v>0.08</v>
      </c>
      <c r="PP59" s="110">
        <f t="shared" si="72"/>
        <v>1</v>
      </c>
      <c r="PQ59" s="3">
        <v>5</v>
      </c>
      <c r="PR59" s="110">
        <f t="shared" si="73"/>
        <v>0.1</v>
      </c>
      <c r="PS59" s="110">
        <f t="shared" si="74"/>
        <v>1</v>
      </c>
      <c r="PT59" s="3">
        <v>5</v>
      </c>
      <c r="PU59" s="110">
        <f t="shared" si="75"/>
        <v>0.1</v>
      </c>
      <c r="PV59" s="110">
        <f t="shared" si="76"/>
        <v>1</v>
      </c>
      <c r="PW59" s="3">
        <v>5</v>
      </c>
      <c r="PX59" s="110">
        <f t="shared" si="77"/>
        <v>0.05</v>
      </c>
      <c r="PY59" s="110">
        <f t="shared" si="78"/>
        <v>1</v>
      </c>
      <c r="PZ59" s="3">
        <v>5</v>
      </c>
      <c r="QA59" s="110">
        <f t="shared" si="79"/>
        <v>7.0000000000000007E-2</v>
      </c>
      <c r="QB59" s="110">
        <f t="shared" si="80"/>
        <v>1</v>
      </c>
      <c r="QC59" s="3">
        <v>5</v>
      </c>
      <c r="QD59" s="110">
        <f t="shared" si="81"/>
        <v>0.05</v>
      </c>
      <c r="QE59" s="110">
        <f t="shared" si="82"/>
        <v>1</v>
      </c>
      <c r="ZK59" s="3">
        <v>5</v>
      </c>
      <c r="ZL59" s="110">
        <f t="shared" si="83"/>
        <v>0.05</v>
      </c>
      <c r="ZM59" s="110">
        <f t="shared" si="84"/>
        <v>1</v>
      </c>
      <c r="ZN59" s="3">
        <v>5</v>
      </c>
      <c r="ZO59" s="110">
        <f t="shared" si="85"/>
        <v>0.05</v>
      </c>
      <c r="ZP59" s="110">
        <f t="shared" si="86"/>
        <v>1</v>
      </c>
      <c r="ABW59" s="110">
        <f t="shared" si="87"/>
        <v>0.4</v>
      </c>
      <c r="ABX59" s="110">
        <f t="shared" si="88"/>
        <v>0.5</v>
      </c>
      <c r="ABY59" s="110">
        <f t="shared" si="89"/>
        <v>0.1</v>
      </c>
      <c r="ABZ59" s="110">
        <f t="shared" si="90"/>
        <v>1</v>
      </c>
      <c r="ACN59" s="114" t="str">
        <f t="shared" si="62"/>
        <v>TERIMA</v>
      </c>
      <c r="ACO59" s="115">
        <f t="shared" si="91"/>
        <v>800000</v>
      </c>
      <c r="ACQ59" s="115">
        <f t="shared" si="92"/>
        <v>800000</v>
      </c>
      <c r="ACR59" s="115">
        <f t="shared" si="63"/>
        <v>800000</v>
      </c>
      <c r="ACS59" s="115">
        <f t="shared" si="64"/>
        <v>800000</v>
      </c>
      <c r="ADN59" s="3" t="s">
        <v>1390</v>
      </c>
    </row>
    <row r="60" spans="1:794" x14ac:dyDescent="0.25">
      <c r="A60" s="3">
        <f t="shared" si="60"/>
        <v>56</v>
      </c>
      <c r="B60" s="3">
        <v>30698</v>
      </c>
      <c r="C60" s="3" t="s">
        <v>1239</v>
      </c>
      <c r="G60" s="3" t="s">
        <v>1213</v>
      </c>
      <c r="O60" s="3">
        <v>22</v>
      </c>
      <c r="P60" s="3">
        <v>21</v>
      </c>
      <c r="Q60" s="3">
        <v>0</v>
      </c>
      <c r="R60" s="3">
        <v>0</v>
      </c>
      <c r="S60" s="3">
        <v>0</v>
      </c>
      <c r="T60" s="3">
        <v>1</v>
      </c>
      <c r="U60" s="3">
        <v>0</v>
      </c>
      <c r="V60" s="3">
        <f t="shared" si="61"/>
        <v>0</v>
      </c>
      <c r="W60" s="3">
        <v>21</v>
      </c>
      <c r="X60" s="3">
        <v>20</v>
      </c>
      <c r="Y60" s="3" t="s">
        <v>1387</v>
      </c>
      <c r="CN60" s="3">
        <v>5</v>
      </c>
      <c r="CO60" s="110">
        <f t="shared" si="65"/>
        <v>0.2</v>
      </c>
      <c r="CP60" s="110">
        <f t="shared" si="66"/>
        <v>1</v>
      </c>
      <c r="CQ60" s="3">
        <v>5</v>
      </c>
      <c r="CR60" s="110">
        <f t="shared" si="67"/>
        <v>0.2</v>
      </c>
      <c r="CS60" s="110">
        <f t="shared" si="68"/>
        <v>1</v>
      </c>
      <c r="PK60" s="3">
        <v>5</v>
      </c>
      <c r="PL60" s="110">
        <f t="shared" si="69"/>
        <v>0.05</v>
      </c>
      <c r="PM60" s="110">
        <f t="shared" si="70"/>
        <v>1</v>
      </c>
      <c r="PN60" s="3">
        <v>5</v>
      </c>
      <c r="PO60" s="110">
        <f t="shared" si="71"/>
        <v>0.08</v>
      </c>
      <c r="PP60" s="110">
        <f t="shared" si="72"/>
        <v>1</v>
      </c>
      <c r="PQ60" s="3">
        <v>5</v>
      </c>
      <c r="PR60" s="110">
        <f t="shared" si="73"/>
        <v>0.1</v>
      </c>
      <c r="PS60" s="110">
        <f t="shared" si="74"/>
        <v>1</v>
      </c>
      <c r="PT60" s="3">
        <v>5</v>
      </c>
      <c r="PU60" s="110">
        <f t="shared" si="75"/>
        <v>0.1</v>
      </c>
      <c r="PV60" s="110">
        <f t="shared" si="76"/>
        <v>1</v>
      </c>
      <c r="PW60" s="3">
        <v>5</v>
      </c>
      <c r="PX60" s="110">
        <f t="shared" si="77"/>
        <v>0.05</v>
      </c>
      <c r="PY60" s="110">
        <f t="shared" si="78"/>
        <v>1</v>
      </c>
      <c r="PZ60" s="3">
        <v>5</v>
      </c>
      <c r="QA60" s="110">
        <f t="shared" si="79"/>
        <v>7.0000000000000007E-2</v>
      </c>
      <c r="QB60" s="110">
        <f t="shared" si="80"/>
        <v>1</v>
      </c>
      <c r="QC60" s="3">
        <v>5</v>
      </c>
      <c r="QD60" s="110">
        <f t="shared" si="81"/>
        <v>0.05</v>
      </c>
      <c r="QE60" s="110">
        <f t="shared" si="82"/>
        <v>1</v>
      </c>
      <c r="ZK60" s="3">
        <v>5</v>
      </c>
      <c r="ZL60" s="110">
        <f t="shared" si="83"/>
        <v>0.05</v>
      </c>
      <c r="ZM60" s="110">
        <f t="shared" si="84"/>
        <v>1</v>
      </c>
      <c r="ZN60" s="3">
        <v>5</v>
      </c>
      <c r="ZO60" s="110">
        <f t="shared" si="85"/>
        <v>0.05</v>
      </c>
      <c r="ZP60" s="110">
        <f t="shared" si="86"/>
        <v>1</v>
      </c>
      <c r="ABW60" s="110">
        <f t="shared" si="87"/>
        <v>0.4</v>
      </c>
      <c r="ABX60" s="110">
        <f t="shared" si="88"/>
        <v>0.5</v>
      </c>
      <c r="ABY60" s="110">
        <f t="shared" si="89"/>
        <v>0.1</v>
      </c>
      <c r="ABZ60" s="110">
        <f t="shared" si="90"/>
        <v>1</v>
      </c>
      <c r="ACN60" s="114" t="str">
        <f t="shared" si="62"/>
        <v>TERIMA</v>
      </c>
      <c r="ACO60" s="115">
        <f t="shared" si="91"/>
        <v>800000</v>
      </c>
      <c r="ACQ60" s="115">
        <f t="shared" si="92"/>
        <v>800000</v>
      </c>
      <c r="ACR60" s="115">
        <f t="shared" si="63"/>
        <v>800000</v>
      </c>
      <c r="ACS60" s="115">
        <f t="shared" si="64"/>
        <v>800000</v>
      </c>
      <c r="ADN60" s="3" t="s">
        <v>1390</v>
      </c>
    </row>
    <row r="61" spans="1:794" x14ac:dyDescent="0.25">
      <c r="A61" s="3">
        <f t="shared" si="60"/>
        <v>57</v>
      </c>
      <c r="B61" s="3">
        <v>54374</v>
      </c>
      <c r="C61" s="3" t="s">
        <v>1241</v>
      </c>
      <c r="G61" s="3" t="s">
        <v>1213</v>
      </c>
      <c r="O61" s="3">
        <v>22</v>
      </c>
      <c r="P61" s="3">
        <v>20</v>
      </c>
      <c r="Q61" s="3">
        <v>0</v>
      </c>
      <c r="R61" s="3">
        <v>0</v>
      </c>
      <c r="S61" s="3">
        <v>0</v>
      </c>
      <c r="T61" s="3">
        <v>1</v>
      </c>
      <c r="U61" s="3">
        <v>0</v>
      </c>
      <c r="V61" s="3">
        <f t="shared" si="61"/>
        <v>0</v>
      </c>
      <c r="W61" s="3">
        <v>20</v>
      </c>
      <c r="X61" s="3">
        <v>19</v>
      </c>
      <c r="Y61" s="3" t="s">
        <v>1387</v>
      </c>
      <c r="CN61" s="3">
        <v>5</v>
      </c>
      <c r="CO61" s="110">
        <f t="shared" si="65"/>
        <v>0.2</v>
      </c>
      <c r="CP61" s="110">
        <f t="shared" si="66"/>
        <v>1</v>
      </c>
      <c r="CQ61" s="3">
        <v>5</v>
      </c>
      <c r="CR61" s="110">
        <f t="shared" si="67"/>
        <v>0.2</v>
      </c>
      <c r="CS61" s="110">
        <f t="shared" si="68"/>
        <v>1</v>
      </c>
      <c r="PK61" s="3">
        <v>5</v>
      </c>
      <c r="PL61" s="110">
        <f t="shared" si="69"/>
        <v>0.05</v>
      </c>
      <c r="PM61" s="110">
        <f t="shared" si="70"/>
        <v>1</v>
      </c>
      <c r="PN61" s="3">
        <v>5</v>
      </c>
      <c r="PO61" s="110">
        <f t="shared" si="71"/>
        <v>0.08</v>
      </c>
      <c r="PP61" s="110">
        <f t="shared" si="72"/>
        <v>1</v>
      </c>
      <c r="PQ61" s="3">
        <v>5</v>
      </c>
      <c r="PR61" s="110">
        <f t="shared" si="73"/>
        <v>0.1</v>
      </c>
      <c r="PS61" s="110">
        <f t="shared" si="74"/>
        <v>1</v>
      </c>
      <c r="PT61" s="3">
        <v>5</v>
      </c>
      <c r="PU61" s="110">
        <f t="shared" si="75"/>
        <v>0.1</v>
      </c>
      <c r="PV61" s="110">
        <f t="shared" si="76"/>
        <v>1</v>
      </c>
      <c r="PW61" s="3">
        <v>5</v>
      </c>
      <c r="PX61" s="110">
        <f t="shared" si="77"/>
        <v>0.05</v>
      </c>
      <c r="PY61" s="110">
        <f t="shared" si="78"/>
        <v>1</v>
      </c>
      <c r="PZ61" s="3">
        <v>5</v>
      </c>
      <c r="QA61" s="110">
        <f t="shared" si="79"/>
        <v>7.0000000000000007E-2</v>
      </c>
      <c r="QB61" s="110">
        <f t="shared" si="80"/>
        <v>1</v>
      </c>
      <c r="QC61" s="3">
        <v>5</v>
      </c>
      <c r="QD61" s="110">
        <f t="shared" si="81"/>
        <v>0.05</v>
      </c>
      <c r="QE61" s="110">
        <f t="shared" si="82"/>
        <v>1</v>
      </c>
      <c r="ZK61" s="3">
        <v>5</v>
      </c>
      <c r="ZL61" s="110">
        <f t="shared" si="83"/>
        <v>0.05</v>
      </c>
      <c r="ZM61" s="110">
        <f t="shared" si="84"/>
        <v>1</v>
      </c>
      <c r="ZN61" s="3">
        <v>5</v>
      </c>
      <c r="ZO61" s="110">
        <f t="shared" si="85"/>
        <v>0.05</v>
      </c>
      <c r="ZP61" s="110">
        <f t="shared" si="86"/>
        <v>1</v>
      </c>
      <c r="ABW61" s="110">
        <f t="shared" si="87"/>
        <v>0.4</v>
      </c>
      <c r="ABX61" s="110">
        <f t="shared" si="88"/>
        <v>0.5</v>
      </c>
      <c r="ABY61" s="110">
        <f t="shared" si="89"/>
        <v>0.1</v>
      </c>
      <c r="ABZ61" s="110">
        <f t="shared" si="90"/>
        <v>1</v>
      </c>
      <c r="ACN61" s="114" t="str">
        <f t="shared" si="62"/>
        <v>TERIMA</v>
      </c>
      <c r="ACO61" s="115">
        <f t="shared" si="91"/>
        <v>800000</v>
      </c>
      <c r="ACQ61" s="115">
        <f t="shared" si="92"/>
        <v>800000</v>
      </c>
      <c r="ACR61" s="115">
        <f t="shared" si="63"/>
        <v>800000</v>
      </c>
      <c r="ACS61" s="115">
        <f t="shared" si="64"/>
        <v>800000</v>
      </c>
      <c r="ADN61" s="3" t="s">
        <v>1390</v>
      </c>
    </row>
    <row r="62" spans="1:794" x14ac:dyDescent="0.25">
      <c r="A62" s="3">
        <f t="shared" si="60"/>
        <v>58</v>
      </c>
      <c r="B62" s="3">
        <v>30638</v>
      </c>
      <c r="C62" s="3" t="s">
        <v>1243</v>
      </c>
      <c r="G62" s="3" t="s">
        <v>1213</v>
      </c>
      <c r="O62" s="3">
        <v>22</v>
      </c>
      <c r="P62" s="3">
        <v>20</v>
      </c>
      <c r="Q62" s="3">
        <v>0</v>
      </c>
      <c r="R62" s="3">
        <v>0</v>
      </c>
      <c r="S62" s="3">
        <v>0</v>
      </c>
      <c r="T62" s="3">
        <v>1</v>
      </c>
      <c r="U62" s="3">
        <v>0</v>
      </c>
      <c r="V62" s="3">
        <f t="shared" si="61"/>
        <v>0</v>
      </c>
      <c r="W62" s="3">
        <v>20</v>
      </c>
      <c r="X62" s="3">
        <v>19</v>
      </c>
      <c r="Y62" s="3" t="s">
        <v>1387</v>
      </c>
      <c r="CN62" s="3">
        <v>5</v>
      </c>
      <c r="CO62" s="110">
        <f t="shared" si="65"/>
        <v>0.2</v>
      </c>
      <c r="CP62" s="110">
        <f t="shared" si="66"/>
        <v>1</v>
      </c>
      <c r="CQ62" s="3">
        <v>5</v>
      </c>
      <c r="CR62" s="110">
        <f t="shared" si="67"/>
        <v>0.2</v>
      </c>
      <c r="CS62" s="110">
        <f t="shared" si="68"/>
        <v>1</v>
      </c>
      <c r="PK62" s="3">
        <v>5</v>
      </c>
      <c r="PL62" s="110">
        <f t="shared" si="69"/>
        <v>0.05</v>
      </c>
      <c r="PM62" s="110">
        <f t="shared" si="70"/>
        <v>1</v>
      </c>
      <c r="PN62" s="3">
        <v>5</v>
      </c>
      <c r="PO62" s="110">
        <f t="shared" si="71"/>
        <v>0.08</v>
      </c>
      <c r="PP62" s="110">
        <f t="shared" si="72"/>
        <v>1</v>
      </c>
      <c r="PQ62" s="3">
        <v>5</v>
      </c>
      <c r="PR62" s="110">
        <f t="shared" si="73"/>
        <v>0.1</v>
      </c>
      <c r="PS62" s="110">
        <f t="shared" si="74"/>
        <v>1</v>
      </c>
      <c r="PT62" s="3">
        <v>5</v>
      </c>
      <c r="PU62" s="110">
        <f t="shared" si="75"/>
        <v>0.1</v>
      </c>
      <c r="PV62" s="110">
        <f t="shared" si="76"/>
        <v>1</v>
      </c>
      <c r="PW62" s="3">
        <v>5</v>
      </c>
      <c r="PX62" s="110">
        <f t="shared" si="77"/>
        <v>0.05</v>
      </c>
      <c r="PY62" s="110">
        <f t="shared" si="78"/>
        <v>1</v>
      </c>
      <c r="PZ62" s="3">
        <v>5</v>
      </c>
      <c r="QA62" s="110">
        <f t="shared" si="79"/>
        <v>7.0000000000000007E-2</v>
      </c>
      <c r="QB62" s="110">
        <f t="shared" si="80"/>
        <v>1</v>
      </c>
      <c r="QC62" s="3">
        <v>5</v>
      </c>
      <c r="QD62" s="110">
        <f t="shared" si="81"/>
        <v>0.05</v>
      </c>
      <c r="QE62" s="110">
        <f t="shared" si="82"/>
        <v>1</v>
      </c>
      <c r="ZK62" s="3">
        <v>5</v>
      </c>
      <c r="ZL62" s="110">
        <f t="shared" si="83"/>
        <v>0.05</v>
      </c>
      <c r="ZM62" s="110">
        <f t="shared" si="84"/>
        <v>1</v>
      </c>
      <c r="ZN62" s="3">
        <v>5</v>
      </c>
      <c r="ZO62" s="110">
        <f t="shared" si="85"/>
        <v>0.05</v>
      </c>
      <c r="ZP62" s="110">
        <f t="shared" si="86"/>
        <v>1</v>
      </c>
      <c r="ABW62" s="110">
        <f t="shared" si="87"/>
        <v>0.4</v>
      </c>
      <c r="ABX62" s="110">
        <f t="shared" si="88"/>
        <v>0.5</v>
      </c>
      <c r="ABY62" s="110">
        <f t="shared" si="89"/>
        <v>0.1</v>
      </c>
      <c r="ABZ62" s="110">
        <f t="shared" si="90"/>
        <v>1</v>
      </c>
      <c r="ACN62" s="114" t="str">
        <f t="shared" si="62"/>
        <v>TERIMA</v>
      </c>
      <c r="ACO62" s="115">
        <f t="shared" si="91"/>
        <v>800000</v>
      </c>
      <c r="ACQ62" s="115">
        <f t="shared" si="92"/>
        <v>800000</v>
      </c>
      <c r="ACR62" s="115">
        <f t="shared" si="63"/>
        <v>800000</v>
      </c>
      <c r="ACS62" s="115">
        <f t="shared" si="64"/>
        <v>800000</v>
      </c>
      <c r="ADN62" s="3" t="s">
        <v>1390</v>
      </c>
    </row>
    <row r="63" spans="1:794" x14ac:dyDescent="0.25">
      <c r="A63" s="3">
        <f t="shared" si="60"/>
        <v>59</v>
      </c>
      <c r="B63" s="3">
        <v>28288</v>
      </c>
      <c r="C63" s="3" t="s">
        <v>1267</v>
      </c>
      <c r="G63" s="3" t="s">
        <v>1213</v>
      </c>
      <c r="O63" s="3">
        <v>22</v>
      </c>
      <c r="P63" s="3">
        <v>20</v>
      </c>
      <c r="Q63" s="3">
        <v>0</v>
      </c>
      <c r="R63" s="3">
        <v>0</v>
      </c>
      <c r="S63" s="3">
        <v>0</v>
      </c>
      <c r="T63" s="3">
        <v>1</v>
      </c>
      <c r="U63" s="3">
        <v>0</v>
      </c>
      <c r="V63" s="3">
        <f t="shared" si="61"/>
        <v>0</v>
      </c>
      <c r="W63" s="3">
        <v>20</v>
      </c>
      <c r="X63" s="3">
        <v>19</v>
      </c>
      <c r="Y63" s="3" t="s">
        <v>1387</v>
      </c>
      <c r="CN63" s="3">
        <v>5</v>
      </c>
      <c r="CO63" s="110">
        <f t="shared" si="65"/>
        <v>0.2</v>
      </c>
      <c r="CP63" s="110">
        <f t="shared" si="66"/>
        <v>1</v>
      </c>
      <c r="CQ63" s="3">
        <v>5</v>
      </c>
      <c r="CR63" s="110">
        <f t="shared" si="67"/>
        <v>0.2</v>
      </c>
      <c r="CS63" s="110">
        <f t="shared" si="68"/>
        <v>1</v>
      </c>
      <c r="PK63" s="3">
        <v>5</v>
      </c>
      <c r="PL63" s="110">
        <f t="shared" si="69"/>
        <v>0.05</v>
      </c>
      <c r="PM63" s="110">
        <f t="shared" si="70"/>
        <v>1</v>
      </c>
      <c r="PN63" s="3">
        <v>5</v>
      </c>
      <c r="PO63" s="110">
        <f t="shared" si="71"/>
        <v>0.08</v>
      </c>
      <c r="PP63" s="110">
        <f t="shared" si="72"/>
        <v>1</v>
      </c>
      <c r="PQ63" s="3">
        <v>5</v>
      </c>
      <c r="PR63" s="110">
        <f t="shared" si="73"/>
        <v>0.1</v>
      </c>
      <c r="PS63" s="110">
        <f t="shared" si="74"/>
        <v>1</v>
      </c>
      <c r="PT63" s="3">
        <v>5</v>
      </c>
      <c r="PU63" s="110">
        <f t="shared" si="75"/>
        <v>0.1</v>
      </c>
      <c r="PV63" s="110">
        <f t="shared" si="76"/>
        <v>1</v>
      </c>
      <c r="PW63" s="3">
        <v>5</v>
      </c>
      <c r="PX63" s="110">
        <f t="shared" si="77"/>
        <v>0.05</v>
      </c>
      <c r="PY63" s="110">
        <f t="shared" si="78"/>
        <v>1</v>
      </c>
      <c r="PZ63" s="3">
        <v>5</v>
      </c>
      <c r="QA63" s="110">
        <f t="shared" si="79"/>
        <v>7.0000000000000007E-2</v>
      </c>
      <c r="QB63" s="110">
        <f t="shared" si="80"/>
        <v>1</v>
      </c>
      <c r="QC63" s="3">
        <v>5</v>
      </c>
      <c r="QD63" s="110">
        <f t="shared" si="81"/>
        <v>0.05</v>
      </c>
      <c r="QE63" s="110">
        <f t="shared" si="82"/>
        <v>1</v>
      </c>
      <c r="ZK63" s="3">
        <v>5</v>
      </c>
      <c r="ZL63" s="110">
        <f t="shared" si="83"/>
        <v>0.05</v>
      </c>
      <c r="ZM63" s="110">
        <f t="shared" si="84"/>
        <v>1</v>
      </c>
      <c r="ZN63" s="3">
        <v>5</v>
      </c>
      <c r="ZO63" s="110">
        <f t="shared" si="85"/>
        <v>0.05</v>
      </c>
      <c r="ZP63" s="110">
        <f t="shared" si="86"/>
        <v>1</v>
      </c>
      <c r="ABW63" s="110">
        <f t="shared" si="87"/>
        <v>0.4</v>
      </c>
      <c r="ABX63" s="110">
        <f t="shared" si="88"/>
        <v>0.5</v>
      </c>
      <c r="ABY63" s="110">
        <f t="shared" si="89"/>
        <v>0.1</v>
      </c>
      <c r="ABZ63" s="110">
        <f t="shared" si="90"/>
        <v>1</v>
      </c>
      <c r="ACN63" s="114" t="str">
        <f t="shared" si="62"/>
        <v>TERIMA</v>
      </c>
      <c r="ACO63" s="115">
        <f t="shared" si="91"/>
        <v>800000</v>
      </c>
      <c r="ACQ63" s="115">
        <f t="shared" si="92"/>
        <v>800000</v>
      </c>
      <c r="ACR63" s="115">
        <f t="shared" si="63"/>
        <v>800000</v>
      </c>
      <c r="ACS63" s="115">
        <f t="shared" si="64"/>
        <v>800000</v>
      </c>
      <c r="ADN63" s="3" t="s">
        <v>1390</v>
      </c>
    </row>
    <row r="64" spans="1:794" x14ac:dyDescent="0.25">
      <c r="A64" s="3">
        <f t="shared" si="60"/>
        <v>60</v>
      </c>
      <c r="B64" s="3">
        <v>87998</v>
      </c>
      <c r="C64" s="3" t="s">
        <v>1210</v>
      </c>
      <c r="G64" s="3" t="s">
        <v>1213</v>
      </c>
      <c r="O64" s="3">
        <v>22</v>
      </c>
      <c r="P64" s="3">
        <v>20</v>
      </c>
      <c r="Q64" s="3">
        <v>0</v>
      </c>
      <c r="R64" s="3">
        <v>0</v>
      </c>
      <c r="S64" s="3">
        <v>0</v>
      </c>
      <c r="T64" s="3">
        <v>17</v>
      </c>
      <c r="U64" s="3">
        <v>0</v>
      </c>
      <c r="V64" s="3">
        <f t="shared" si="61"/>
        <v>0</v>
      </c>
      <c r="W64" s="3">
        <v>20</v>
      </c>
      <c r="X64" s="3">
        <v>3</v>
      </c>
      <c r="Y64" s="3" t="s">
        <v>1387</v>
      </c>
      <c r="CN64" s="3">
        <v>5</v>
      </c>
      <c r="CO64" s="110">
        <f t="shared" si="65"/>
        <v>0.2</v>
      </c>
      <c r="CP64" s="110">
        <f t="shared" si="66"/>
        <v>1</v>
      </c>
      <c r="CQ64" s="3">
        <v>5</v>
      </c>
      <c r="CR64" s="110">
        <f t="shared" si="67"/>
        <v>0.2</v>
      </c>
      <c r="CS64" s="110">
        <f t="shared" si="68"/>
        <v>1</v>
      </c>
      <c r="PK64" s="3">
        <v>5</v>
      </c>
      <c r="PL64" s="110">
        <f t="shared" si="69"/>
        <v>0.05</v>
      </c>
      <c r="PM64" s="110">
        <f t="shared" si="70"/>
        <v>1</v>
      </c>
      <c r="PN64" s="3">
        <v>5</v>
      </c>
      <c r="PO64" s="110">
        <f t="shared" si="71"/>
        <v>0.08</v>
      </c>
      <c r="PP64" s="110">
        <f t="shared" si="72"/>
        <v>1</v>
      </c>
      <c r="PQ64" s="3">
        <v>5</v>
      </c>
      <c r="PR64" s="110">
        <f t="shared" si="73"/>
        <v>0.1</v>
      </c>
      <c r="PS64" s="110">
        <f t="shared" si="74"/>
        <v>1</v>
      </c>
      <c r="PT64" s="3">
        <v>5</v>
      </c>
      <c r="PU64" s="110">
        <f t="shared" si="75"/>
        <v>0.1</v>
      </c>
      <c r="PV64" s="110">
        <f t="shared" si="76"/>
        <v>1</v>
      </c>
      <c r="PW64" s="3">
        <v>5</v>
      </c>
      <c r="PX64" s="110">
        <f t="shared" si="77"/>
        <v>0.05</v>
      </c>
      <c r="PY64" s="110">
        <f t="shared" si="78"/>
        <v>1</v>
      </c>
      <c r="PZ64" s="3">
        <v>5</v>
      </c>
      <c r="QA64" s="110">
        <f t="shared" si="79"/>
        <v>7.0000000000000007E-2</v>
      </c>
      <c r="QB64" s="110">
        <f t="shared" si="80"/>
        <v>1</v>
      </c>
      <c r="QC64" s="3">
        <v>5</v>
      </c>
      <c r="QD64" s="110">
        <f t="shared" si="81"/>
        <v>0.05</v>
      </c>
      <c r="QE64" s="110">
        <f t="shared" si="82"/>
        <v>1</v>
      </c>
      <c r="ZK64" s="3">
        <v>5</v>
      </c>
      <c r="ZL64" s="110">
        <f t="shared" si="83"/>
        <v>0.05</v>
      </c>
      <c r="ZM64" s="110">
        <f t="shared" si="84"/>
        <v>1</v>
      </c>
      <c r="ZN64" s="3">
        <v>5</v>
      </c>
      <c r="ZO64" s="110">
        <f t="shared" si="85"/>
        <v>0.05</v>
      </c>
      <c r="ZP64" s="110">
        <f t="shared" si="86"/>
        <v>1</v>
      </c>
      <c r="ABW64" s="110">
        <f t="shared" si="87"/>
        <v>0.4</v>
      </c>
      <c r="ABX64" s="110">
        <f t="shared" si="88"/>
        <v>0.5</v>
      </c>
      <c r="ABY64" s="110">
        <f t="shared" si="89"/>
        <v>0.1</v>
      </c>
      <c r="ABZ64" s="110">
        <f t="shared" si="90"/>
        <v>1</v>
      </c>
      <c r="ACN64" s="114" t="str">
        <f t="shared" si="62"/>
        <v>TERIMA</v>
      </c>
      <c r="ACO64" s="115">
        <f t="shared" si="91"/>
        <v>800000</v>
      </c>
      <c r="ACQ64" s="115">
        <f t="shared" si="92"/>
        <v>800000</v>
      </c>
      <c r="ACR64" s="115">
        <f t="shared" si="63"/>
        <v>800000</v>
      </c>
      <c r="ACS64" s="115">
        <f t="shared" si="64"/>
        <v>800000</v>
      </c>
      <c r="ADN64" s="3" t="s">
        <v>1390</v>
      </c>
    </row>
    <row r="65" spans="1:794" x14ac:dyDescent="0.25">
      <c r="A65" s="3">
        <f t="shared" si="60"/>
        <v>61</v>
      </c>
      <c r="B65" s="3">
        <v>30700</v>
      </c>
      <c r="C65" s="3" t="s">
        <v>1270</v>
      </c>
      <c r="G65" s="3" t="s">
        <v>1213</v>
      </c>
      <c r="O65" s="3">
        <v>22</v>
      </c>
      <c r="P65" s="3">
        <v>20</v>
      </c>
      <c r="Q65" s="3">
        <v>0</v>
      </c>
      <c r="R65" s="3">
        <v>0</v>
      </c>
      <c r="S65" s="3">
        <v>0</v>
      </c>
      <c r="T65" s="3">
        <v>1</v>
      </c>
      <c r="U65" s="3">
        <v>0</v>
      </c>
      <c r="V65" s="3">
        <f t="shared" si="61"/>
        <v>0</v>
      </c>
      <c r="W65" s="3">
        <v>20</v>
      </c>
      <c r="X65" s="3">
        <v>19</v>
      </c>
      <c r="Y65" s="3" t="s">
        <v>1387</v>
      </c>
      <c r="CN65" s="3">
        <v>5</v>
      </c>
      <c r="CO65" s="110">
        <f t="shared" si="65"/>
        <v>0.2</v>
      </c>
      <c r="CP65" s="110">
        <f t="shared" si="66"/>
        <v>1</v>
      </c>
      <c r="CQ65" s="3">
        <v>5</v>
      </c>
      <c r="CR65" s="110">
        <f t="shared" si="67"/>
        <v>0.2</v>
      </c>
      <c r="CS65" s="110">
        <f t="shared" si="68"/>
        <v>1</v>
      </c>
      <c r="PK65" s="3">
        <v>5</v>
      </c>
      <c r="PL65" s="110">
        <f t="shared" si="69"/>
        <v>0.05</v>
      </c>
      <c r="PM65" s="110">
        <f t="shared" si="70"/>
        <v>1</v>
      </c>
      <c r="PN65" s="3">
        <v>5</v>
      </c>
      <c r="PO65" s="110">
        <f t="shared" si="71"/>
        <v>0.08</v>
      </c>
      <c r="PP65" s="110">
        <f t="shared" si="72"/>
        <v>1</v>
      </c>
      <c r="PQ65" s="3">
        <v>5</v>
      </c>
      <c r="PR65" s="110">
        <f t="shared" si="73"/>
        <v>0.1</v>
      </c>
      <c r="PS65" s="110">
        <f t="shared" si="74"/>
        <v>1</v>
      </c>
      <c r="PT65" s="3">
        <v>5</v>
      </c>
      <c r="PU65" s="110">
        <f t="shared" si="75"/>
        <v>0.1</v>
      </c>
      <c r="PV65" s="110">
        <f t="shared" si="76"/>
        <v>1</v>
      </c>
      <c r="PW65" s="3">
        <v>5</v>
      </c>
      <c r="PX65" s="110">
        <f t="shared" si="77"/>
        <v>0.05</v>
      </c>
      <c r="PY65" s="110">
        <f t="shared" si="78"/>
        <v>1</v>
      </c>
      <c r="PZ65" s="3">
        <v>5</v>
      </c>
      <c r="QA65" s="110">
        <f t="shared" si="79"/>
        <v>7.0000000000000007E-2</v>
      </c>
      <c r="QB65" s="110">
        <f t="shared" si="80"/>
        <v>1</v>
      </c>
      <c r="QC65" s="3">
        <v>5</v>
      </c>
      <c r="QD65" s="110">
        <f t="shared" si="81"/>
        <v>0.05</v>
      </c>
      <c r="QE65" s="110">
        <f t="shared" si="82"/>
        <v>1</v>
      </c>
      <c r="ZK65" s="3">
        <v>5</v>
      </c>
      <c r="ZL65" s="110">
        <f t="shared" si="83"/>
        <v>0.05</v>
      </c>
      <c r="ZM65" s="110">
        <f t="shared" si="84"/>
        <v>1</v>
      </c>
      <c r="ZN65" s="3">
        <v>5</v>
      </c>
      <c r="ZO65" s="110">
        <f t="shared" si="85"/>
        <v>0.05</v>
      </c>
      <c r="ZP65" s="110">
        <f t="shared" si="86"/>
        <v>1</v>
      </c>
      <c r="ABW65" s="110">
        <f t="shared" si="87"/>
        <v>0.4</v>
      </c>
      <c r="ABX65" s="110">
        <f t="shared" si="88"/>
        <v>0.5</v>
      </c>
      <c r="ABY65" s="110">
        <f t="shared" si="89"/>
        <v>0.1</v>
      </c>
      <c r="ABZ65" s="110">
        <f t="shared" si="90"/>
        <v>1</v>
      </c>
      <c r="ACN65" s="114" t="str">
        <f t="shared" si="62"/>
        <v>TERIMA</v>
      </c>
      <c r="ACO65" s="115">
        <f t="shared" si="91"/>
        <v>800000</v>
      </c>
      <c r="ACQ65" s="115">
        <f t="shared" si="92"/>
        <v>800000</v>
      </c>
      <c r="ACR65" s="115">
        <f t="shared" si="63"/>
        <v>800000</v>
      </c>
      <c r="ACS65" s="115">
        <f t="shared" si="64"/>
        <v>800000</v>
      </c>
      <c r="ADN65" s="3" t="s">
        <v>1390</v>
      </c>
    </row>
    <row r="66" spans="1:794" x14ac:dyDescent="0.25">
      <c r="A66" s="3">
        <f t="shared" si="60"/>
        <v>62</v>
      </c>
      <c r="B66" s="3">
        <v>30706</v>
      </c>
      <c r="C66" s="3" t="s">
        <v>1272</v>
      </c>
      <c r="G66" s="3" t="s">
        <v>1213</v>
      </c>
      <c r="O66" s="3">
        <v>22</v>
      </c>
      <c r="P66" s="3">
        <v>21</v>
      </c>
      <c r="Q66" s="3">
        <v>0</v>
      </c>
      <c r="R66" s="3">
        <v>0</v>
      </c>
      <c r="S66" s="3">
        <v>0</v>
      </c>
      <c r="T66" s="3">
        <v>1</v>
      </c>
      <c r="U66" s="3">
        <v>0</v>
      </c>
      <c r="V66" s="3">
        <f t="shared" si="61"/>
        <v>0</v>
      </c>
      <c r="W66" s="3">
        <v>21</v>
      </c>
      <c r="X66" s="3">
        <v>20</v>
      </c>
      <c r="Y66" s="3" t="s">
        <v>1387</v>
      </c>
      <c r="CN66" s="3">
        <v>5</v>
      </c>
      <c r="CO66" s="110">
        <f t="shared" si="65"/>
        <v>0.2</v>
      </c>
      <c r="CP66" s="110">
        <f t="shared" si="66"/>
        <v>1</v>
      </c>
      <c r="CQ66" s="3">
        <v>5</v>
      </c>
      <c r="CR66" s="110">
        <f t="shared" si="67"/>
        <v>0.2</v>
      </c>
      <c r="CS66" s="110">
        <f t="shared" si="68"/>
        <v>1</v>
      </c>
      <c r="PK66" s="3">
        <v>5</v>
      </c>
      <c r="PL66" s="110">
        <f t="shared" si="69"/>
        <v>0.05</v>
      </c>
      <c r="PM66" s="110">
        <f t="shared" si="70"/>
        <v>1</v>
      </c>
      <c r="PN66" s="3">
        <v>5</v>
      </c>
      <c r="PO66" s="110">
        <f t="shared" si="71"/>
        <v>0.08</v>
      </c>
      <c r="PP66" s="110">
        <f t="shared" si="72"/>
        <v>1</v>
      </c>
      <c r="PQ66" s="3">
        <v>5</v>
      </c>
      <c r="PR66" s="110">
        <f t="shared" si="73"/>
        <v>0.1</v>
      </c>
      <c r="PS66" s="110">
        <f t="shared" si="74"/>
        <v>1</v>
      </c>
      <c r="PT66" s="3">
        <v>5</v>
      </c>
      <c r="PU66" s="110">
        <f t="shared" si="75"/>
        <v>0.1</v>
      </c>
      <c r="PV66" s="110">
        <f t="shared" si="76"/>
        <v>1</v>
      </c>
      <c r="PW66" s="3">
        <v>5</v>
      </c>
      <c r="PX66" s="110">
        <f t="shared" si="77"/>
        <v>0.05</v>
      </c>
      <c r="PY66" s="110">
        <f t="shared" si="78"/>
        <v>1</v>
      </c>
      <c r="PZ66" s="3">
        <v>5</v>
      </c>
      <c r="QA66" s="110">
        <f t="shared" si="79"/>
        <v>7.0000000000000007E-2</v>
      </c>
      <c r="QB66" s="110">
        <f t="shared" si="80"/>
        <v>1</v>
      </c>
      <c r="QC66" s="3">
        <v>5</v>
      </c>
      <c r="QD66" s="110">
        <f t="shared" si="81"/>
        <v>0.05</v>
      </c>
      <c r="QE66" s="110">
        <f t="shared" si="82"/>
        <v>1</v>
      </c>
      <c r="ZK66" s="3">
        <v>5</v>
      </c>
      <c r="ZL66" s="110">
        <f t="shared" si="83"/>
        <v>0.05</v>
      </c>
      <c r="ZM66" s="110">
        <f t="shared" si="84"/>
        <v>1</v>
      </c>
      <c r="ZN66" s="3">
        <v>5</v>
      </c>
      <c r="ZO66" s="110">
        <f t="shared" si="85"/>
        <v>0.05</v>
      </c>
      <c r="ZP66" s="110">
        <f t="shared" si="86"/>
        <v>1</v>
      </c>
      <c r="ABW66" s="110">
        <f t="shared" si="87"/>
        <v>0.4</v>
      </c>
      <c r="ABX66" s="110">
        <f t="shared" si="88"/>
        <v>0.5</v>
      </c>
      <c r="ABY66" s="110">
        <f t="shared" si="89"/>
        <v>0.1</v>
      </c>
      <c r="ABZ66" s="110">
        <f t="shared" si="90"/>
        <v>1</v>
      </c>
      <c r="ACN66" s="114" t="str">
        <f t="shared" si="62"/>
        <v>TERIMA</v>
      </c>
      <c r="ACO66" s="115">
        <f t="shared" si="91"/>
        <v>800000</v>
      </c>
      <c r="ACQ66" s="115">
        <f t="shared" si="92"/>
        <v>800000</v>
      </c>
      <c r="ACR66" s="115">
        <f t="shared" si="63"/>
        <v>800000</v>
      </c>
      <c r="ACS66" s="115">
        <f t="shared" si="64"/>
        <v>800000</v>
      </c>
      <c r="ADN66" s="3" t="s">
        <v>1390</v>
      </c>
    </row>
    <row r="67" spans="1:794" x14ac:dyDescent="0.25">
      <c r="A67" s="3">
        <f t="shared" si="60"/>
        <v>63</v>
      </c>
      <c r="B67" s="3">
        <v>28396</v>
      </c>
      <c r="C67" s="3" t="s">
        <v>1220</v>
      </c>
      <c r="G67" s="3" t="s">
        <v>1213</v>
      </c>
      <c r="O67" s="3">
        <v>22</v>
      </c>
      <c r="P67" s="3">
        <v>28</v>
      </c>
      <c r="Q67" s="3">
        <v>0</v>
      </c>
      <c r="R67" s="3">
        <v>0</v>
      </c>
      <c r="S67" s="3">
        <v>0</v>
      </c>
      <c r="T67" s="3">
        <v>1</v>
      </c>
      <c r="U67" s="3">
        <v>0</v>
      </c>
      <c r="V67" s="3">
        <f t="shared" si="61"/>
        <v>0</v>
      </c>
      <c r="W67" s="3">
        <v>28</v>
      </c>
      <c r="X67" s="3">
        <v>27</v>
      </c>
      <c r="Y67" s="3" t="s">
        <v>1387</v>
      </c>
      <c r="CN67" s="3">
        <v>5</v>
      </c>
      <c r="CO67" s="110">
        <f t="shared" si="65"/>
        <v>0.2</v>
      </c>
      <c r="CP67" s="110">
        <f t="shared" si="66"/>
        <v>1</v>
      </c>
      <c r="CQ67" s="3">
        <v>5</v>
      </c>
      <c r="CR67" s="110">
        <f t="shared" si="67"/>
        <v>0.2</v>
      </c>
      <c r="CS67" s="110">
        <f t="shared" si="68"/>
        <v>1</v>
      </c>
      <c r="PK67" s="3">
        <v>5</v>
      </c>
      <c r="PL67" s="110">
        <f t="shared" si="69"/>
        <v>0.05</v>
      </c>
      <c r="PM67" s="110">
        <f t="shared" si="70"/>
        <v>1</v>
      </c>
      <c r="PN67" s="3">
        <v>5</v>
      </c>
      <c r="PO67" s="110">
        <f t="shared" si="71"/>
        <v>0.08</v>
      </c>
      <c r="PP67" s="110">
        <f t="shared" si="72"/>
        <v>1</v>
      </c>
      <c r="PQ67" s="3">
        <v>5</v>
      </c>
      <c r="PR67" s="110">
        <f t="shared" si="73"/>
        <v>0.1</v>
      </c>
      <c r="PS67" s="110">
        <f t="shared" si="74"/>
        <v>1</v>
      </c>
      <c r="PT67" s="3">
        <v>5</v>
      </c>
      <c r="PU67" s="110">
        <f t="shared" si="75"/>
        <v>0.1</v>
      </c>
      <c r="PV67" s="110">
        <f t="shared" si="76"/>
        <v>1</v>
      </c>
      <c r="PW67" s="3">
        <v>5</v>
      </c>
      <c r="PX67" s="110">
        <f t="shared" si="77"/>
        <v>0.05</v>
      </c>
      <c r="PY67" s="110">
        <f t="shared" si="78"/>
        <v>1</v>
      </c>
      <c r="PZ67" s="3">
        <v>5</v>
      </c>
      <c r="QA67" s="110">
        <f t="shared" si="79"/>
        <v>7.0000000000000007E-2</v>
      </c>
      <c r="QB67" s="110">
        <f t="shared" si="80"/>
        <v>1</v>
      </c>
      <c r="QC67" s="3">
        <v>5</v>
      </c>
      <c r="QD67" s="110">
        <f t="shared" si="81"/>
        <v>0.05</v>
      </c>
      <c r="QE67" s="110">
        <f t="shared" si="82"/>
        <v>1</v>
      </c>
      <c r="ZK67" s="3">
        <v>5</v>
      </c>
      <c r="ZL67" s="110">
        <f t="shared" si="83"/>
        <v>0.05</v>
      </c>
      <c r="ZM67" s="110">
        <f t="shared" si="84"/>
        <v>1</v>
      </c>
      <c r="ZN67" s="3">
        <v>5</v>
      </c>
      <c r="ZO67" s="110">
        <f t="shared" si="85"/>
        <v>0.05</v>
      </c>
      <c r="ZP67" s="110">
        <f t="shared" si="86"/>
        <v>1</v>
      </c>
      <c r="ABW67" s="110">
        <f t="shared" si="87"/>
        <v>0.4</v>
      </c>
      <c r="ABX67" s="110">
        <f t="shared" si="88"/>
        <v>0.5</v>
      </c>
      <c r="ABY67" s="110">
        <f t="shared" si="89"/>
        <v>0.1</v>
      </c>
      <c r="ABZ67" s="110">
        <f t="shared" si="90"/>
        <v>1</v>
      </c>
      <c r="ACN67" s="114" t="str">
        <f t="shared" si="62"/>
        <v>TERIMA</v>
      </c>
      <c r="ACO67" s="115">
        <f t="shared" si="91"/>
        <v>800000</v>
      </c>
      <c r="ACQ67" s="115">
        <f t="shared" si="92"/>
        <v>800000</v>
      </c>
      <c r="ACR67" s="115">
        <f t="shared" si="63"/>
        <v>800000</v>
      </c>
      <c r="ACS67" s="115">
        <f t="shared" si="64"/>
        <v>800000</v>
      </c>
      <c r="ADN67" s="3" t="s">
        <v>1390</v>
      </c>
    </row>
    <row r="68" spans="1:794" x14ac:dyDescent="0.25">
      <c r="A68" s="3">
        <f t="shared" si="60"/>
        <v>64</v>
      </c>
      <c r="B68" s="3">
        <v>89103</v>
      </c>
      <c r="C68" s="3" t="s">
        <v>1275</v>
      </c>
      <c r="G68" s="3" t="s">
        <v>1213</v>
      </c>
      <c r="O68" s="3">
        <v>22</v>
      </c>
      <c r="P68" s="3">
        <v>20</v>
      </c>
      <c r="Q68" s="3">
        <v>0</v>
      </c>
      <c r="R68" s="3">
        <v>0</v>
      </c>
      <c r="S68" s="3">
        <v>0</v>
      </c>
      <c r="T68" s="3">
        <v>1</v>
      </c>
      <c r="U68" s="3">
        <v>0</v>
      </c>
      <c r="V68" s="3">
        <f t="shared" si="61"/>
        <v>0</v>
      </c>
      <c r="W68" s="3">
        <v>20</v>
      </c>
      <c r="X68" s="3">
        <v>19</v>
      </c>
      <c r="Y68" s="3" t="s">
        <v>1387</v>
      </c>
      <c r="CN68" s="3">
        <v>5</v>
      </c>
      <c r="CO68" s="110">
        <f t="shared" si="65"/>
        <v>0.2</v>
      </c>
      <c r="CP68" s="110">
        <f t="shared" si="66"/>
        <v>1</v>
      </c>
      <c r="CQ68" s="3">
        <v>5</v>
      </c>
      <c r="CR68" s="110">
        <f t="shared" si="67"/>
        <v>0.2</v>
      </c>
      <c r="CS68" s="110">
        <f t="shared" si="68"/>
        <v>1</v>
      </c>
      <c r="PK68" s="3">
        <v>5</v>
      </c>
      <c r="PL68" s="110">
        <f t="shared" si="69"/>
        <v>0.05</v>
      </c>
      <c r="PM68" s="110">
        <f t="shared" si="70"/>
        <v>1</v>
      </c>
      <c r="PN68" s="3">
        <v>5</v>
      </c>
      <c r="PO68" s="110">
        <f t="shared" si="71"/>
        <v>0.08</v>
      </c>
      <c r="PP68" s="110">
        <f t="shared" si="72"/>
        <v>1</v>
      </c>
      <c r="PQ68" s="3">
        <v>5</v>
      </c>
      <c r="PR68" s="110">
        <f t="shared" si="73"/>
        <v>0.1</v>
      </c>
      <c r="PS68" s="110">
        <f t="shared" si="74"/>
        <v>1</v>
      </c>
      <c r="PT68" s="3">
        <v>5</v>
      </c>
      <c r="PU68" s="110">
        <f t="shared" si="75"/>
        <v>0.1</v>
      </c>
      <c r="PV68" s="110">
        <f t="shared" si="76"/>
        <v>1</v>
      </c>
      <c r="PW68" s="3">
        <v>5</v>
      </c>
      <c r="PX68" s="110">
        <f t="shared" si="77"/>
        <v>0.05</v>
      </c>
      <c r="PY68" s="110">
        <f t="shared" si="78"/>
        <v>1</v>
      </c>
      <c r="PZ68" s="3">
        <v>5</v>
      </c>
      <c r="QA68" s="110">
        <f t="shared" si="79"/>
        <v>7.0000000000000007E-2</v>
      </c>
      <c r="QB68" s="110">
        <f t="shared" si="80"/>
        <v>1</v>
      </c>
      <c r="QC68" s="3">
        <v>5</v>
      </c>
      <c r="QD68" s="110">
        <f t="shared" si="81"/>
        <v>0.05</v>
      </c>
      <c r="QE68" s="110">
        <f t="shared" si="82"/>
        <v>1</v>
      </c>
      <c r="ZK68" s="3">
        <v>5</v>
      </c>
      <c r="ZL68" s="110">
        <f t="shared" si="83"/>
        <v>0.05</v>
      </c>
      <c r="ZM68" s="110">
        <f t="shared" si="84"/>
        <v>1</v>
      </c>
      <c r="ZN68" s="3">
        <v>5</v>
      </c>
      <c r="ZO68" s="110">
        <f t="shared" si="85"/>
        <v>0.05</v>
      </c>
      <c r="ZP68" s="110">
        <f t="shared" si="86"/>
        <v>1</v>
      </c>
      <c r="ABW68" s="110">
        <f t="shared" si="87"/>
        <v>0.4</v>
      </c>
      <c r="ABX68" s="110">
        <f t="shared" si="88"/>
        <v>0.5</v>
      </c>
      <c r="ABY68" s="110">
        <f t="shared" si="89"/>
        <v>0.1</v>
      </c>
      <c r="ABZ68" s="110">
        <f t="shared" si="90"/>
        <v>1</v>
      </c>
      <c r="ACN68" s="114" t="str">
        <f t="shared" si="62"/>
        <v>TERIMA</v>
      </c>
      <c r="ACO68" s="115">
        <f t="shared" si="91"/>
        <v>800000</v>
      </c>
      <c r="ACQ68" s="115">
        <f t="shared" si="92"/>
        <v>800000</v>
      </c>
      <c r="ACR68" s="115">
        <f t="shared" si="63"/>
        <v>800000</v>
      </c>
      <c r="ACS68" s="115">
        <f t="shared" si="64"/>
        <v>800000</v>
      </c>
      <c r="ADN68" s="3" t="s">
        <v>1390</v>
      </c>
    </row>
    <row r="69" spans="1:794" x14ac:dyDescent="0.25">
      <c r="A69" s="3">
        <f t="shared" si="60"/>
        <v>65</v>
      </c>
      <c r="B69" s="3">
        <v>44429</v>
      </c>
      <c r="C69" s="3" t="s">
        <v>1233</v>
      </c>
      <c r="G69" s="3" t="s">
        <v>1213</v>
      </c>
      <c r="O69" s="3">
        <v>22</v>
      </c>
      <c r="P69" s="3">
        <v>20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f t="shared" si="61"/>
        <v>0</v>
      </c>
      <c r="W69" s="3">
        <v>20</v>
      </c>
      <c r="X69" s="3">
        <v>20</v>
      </c>
      <c r="Y69" s="3" t="s">
        <v>1387</v>
      </c>
      <c r="CN69" s="3">
        <v>5</v>
      </c>
      <c r="CO69" s="110">
        <f t="shared" si="65"/>
        <v>0.2</v>
      </c>
      <c r="CP69" s="110">
        <f t="shared" si="66"/>
        <v>1</v>
      </c>
      <c r="CQ69" s="3">
        <v>5</v>
      </c>
      <c r="CR69" s="110">
        <f t="shared" si="67"/>
        <v>0.2</v>
      </c>
      <c r="CS69" s="110">
        <f t="shared" si="68"/>
        <v>1</v>
      </c>
      <c r="PK69" s="3">
        <v>5</v>
      </c>
      <c r="PL69" s="110">
        <f t="shared" si="69"/>
        <v>0.05</v>
      </c>
      <c r="PM69" s="110">
        <f t="shared" si="70"/>
        <v>1</v>
      </c>
      <c r="PN69" s="3">
        <v>5</v>
      </c>
      <c r="PO69" s="110">
        <f t="shared" si="71"/>
        <v>0.08</v>
      </c>
      <c r="PP69" s="110">
        <f t="shared" si="72"/>
        <v>1</v>
      </c>
      <c r="PQ69" s="3">
        <v>5</v>
      </c>
      <c r="PR69" s="110">
        <f t="shared" si="73"/>
        <v>0.1</v>
      </c>
      <c r="PS69" s="110">
        <f t="shared" si="74"/>
        <v>1</v>
      </c>
      <c r="PT69" s="3">
        <v>5</v>
      </c>
      <c r="PU69" s="110">
        <f t="shared" si="75"/>
        <v>0.1</v>
      </c>
      <c r="PV69" s="110">
        <f t="shared" si="76"/>
        <v>1</v>
      </c>
      <c r="PW69" s="3">
        <v>5</v>
      </c>
      <c r="PX69" s="110">
        <f t="shared" si="77"/>
        <v>0.05</v>
      </c>
      <c r="PY69" s="110">
        <f t="shared" si="78"/>
        <v>1</v>
      </c>
      <c r="PZ69" s="3">
        <v>5</v>
      </c>
      <c r="QA69" s="110">
        <f t="shared" si="79"/>
        <v>7.0000000000000007E-2</v>
      </c>
      <c r="QB69" s="110">
        <f t="shared" si="80"/>
        <v>1</v>
      </c>
      <c r="QC69" s="3">
        <v>5</v>
      </c>
      <c r="QD69" s="110">
        <f t="shared" si="81"/>
        <v>0.05</v>
      </c>
      <c r="QE69" s="110">
        <f t="shared" si="82"/>
        <v>1</v>
      </c>
      <c r="ZK69" s="3">
        <v>5</v>
      </c>
      <c r="ZL69" s="110">
        <f t="shared" si="83"/>
        <v>0.05</v>
      </c>
      <c r="ZM69" s="110">
        <f t="shared" si="84"/>
        <v>1</v>
      </c>
      <c r="ZN69" s="3">
        <v>5</v>
      </c>
      <c r="ZO69" s="110">
        <f t="shared" si="85"/>
        <v>0.05</v>
      </c>
      <c r="ZP69" s="110">
        <f t="shared" si="86"/>
        <v>1</v>
      </c>
      <c r="ABW69" s="110">
        <f t="shared" si="87"/>
        <v>0.4</v>
      </c>
      <c r="ABX69" s="110">
        <f t="shared" si="88"/>
        <v>0.5</v>
      </c>
      <c r="ABY69" s="110">
        <f t="shared" si="89"/>
        <v>0.1</v>
      </c>
      <c r="ABZ69" s="110">
        <f t="shared" si="90"/>
        <v>1</v>
      </c>
      <c r="ACN69" s="114" t="str">
        <f t="shared" si="62"/>
        <v>TERIMA</v>
      </c>
      <c r="ACO69" s="115">
        <f t="shared" si="91"/>
        <v>800000</v>
      </c>
      <c r="ACQ69" s="115">
        <f t="shared" si="92"/>
        <v>800000</v>
      </c>
      <c r="ACR69" s="115">
        <f t="shared" si="63"/>
        <v>800000</v>
      </c>
      <c r="ACS69" s="115">
        <f t="shared" si="64"/>
        <v>800000</v>
      </c>
      <c r="ADN69" s="3" t="s">
        <v>1390</v>
      </c>
    </row>
    <row r="70" spans="1:794" x14ac:dyDescent="0.25">
      <c r="A70" s="3">
        <f t="shared" si="60"/>
        <v>66</v>
      </c>
      <c r="B70" s="3">
        <v>28254</v>
      </c>
      <c r="C70" s="3" t="s">
        <v>1277</v>
      </c>
      <c r="G70" s="3" t="s">
        <v>1213</v>
      </c>
      <c r="O70" s="3">
        <v>22</v>
      </c>
      <c r="P70" s="3">
        <v>20</v>
      </c>
      <c r="Q70" s="3">
        <v>0</v>
      </c>
      <c r="R70" s="3">
        <v>0</v>
      </c>
      <c r="S70" s="3">
        <v>0</v>
      </c>
      <c r="T70" s="3">
        <v>1</v>
      </c>
      <c r="U70" s="3">
        <v>0</v>
      </c>
      <c r="V70" s="3">
        <f t="shared" si="61"/>
        <v>0</v>
      </c>
      <c r="W70" s="3">
        <v>20</v>
      </c>
      <c r="X70" s="3">
        <v>19</v>
      </c>
      <c r="Y70" s="3" t="s">
        <v>1387</v>
      </c>
      <c r="CN70" s="3">
        <v>5</v>
      </c>
      <c r="CO70" s="110">
        <f t="shared" si="65"/>
        <v>0.2</v>
      </c>
      <c r="CP70" s="110">
        <f t="shared" si="66"/>
        <v>1</v>
      </c>
      <c r="CQ70" s="3">
        <v>5</v>
      </c>
      <c r="CR70" s="110">
        <f t="shared" si="67"/>
        <v>0.2</v>
      </c>
      <c r="CS70" s="110">
        <f t="shared" si="68"/>
        <v>1</v>
      </c>
      <c r="PK70" s="3">
        <v>5</v>
      </c>
      <c r="PL70" s="110">
        <f t="shared" si="69"/>
        <v>0.05</v>
      </c>
      <c r="PM70" s="110">
        <f t="shared" si="70"/>
        <v>1</v>
      </c>
      <c r="PN70" s="3">
        <v>5</v>
      </c>
      <c r="PO70" s="110">
        <f t="shared" si="71"/>
        <v>0.08</v>
      </c>
      <c r="PP70" s="110">
        <f t="shared" si="72"/>
        <v>1</v>
      </c>
      <c r="PQ70" s="3">
        <v>5</v>
      </c>
      <c r="PR70" s="110">
        <f t="shared" si="73"/>
        <v>0.1</v>
      </c>
      <c r="PS70" s="110">
        <f t="shared" si="74"/>
        <v>1</v>
      </c>
      <c r="PT70" s="3">
        <v>5</v>
      </c>
      <c r="PU70" s="110">
        <f t="shared" si="75"/>
        <v>0.1</v>
      </c>
      <c r="PV70" s="110">
        <f t="shared" si="76"/>
        <v>1</v>
      </c>
      <c r="PW70" s="3">
        <v>5</v>
      </c>
      <c r="PX70" s="110">
        <f t="shared" si="77"/>
        <v>0.05</v>
      </c>
      <c r="PY70" s="110">
        <f t="shared" si="78"/>
        <v>1</v>
      </c>
      <c r="PZ70" s="3">
        <v>5</v>
      </c>
      <c r="QA70" s="110">
        <f t="shared" si="79"/>
        <v>7.0000000000000007E-2</v>
      </c>
      <c r="QB70" s="110">
        <f t="shared" si="80"/>
        <v>1</v>
      </c>
      <c r="QC70" s="3">
        <v>5</v>
      </c>
      <c r="QD70" s="110">
        <f t="shared" si="81"/>
        <v>0.05</v>
      </c>
      <c r="QE70" s="110">
        <f t="shared" si="82"/>
        <v>1</v>
      </c>
      <c r="ZK70" s="3">
        <v>5</v>
      </c>
      <c r="ZL70" s="110">
        <f t="shared" si="83"/>
        <v>0.05</v>
      </c>
      <c r="ZM70" s="110">
        <f t="shared" si="84"/>
        <v>1</v>
      </c>
      <c r="ZN70" s="3">
        <v>5</v>
      </c>
      <c r="ZO70" s="110">
        <f t="shared" si="85"/>
        <v>0.05</v>
      </c>
      <c r="ZP70" s="110">
        <f t="shared" si="86"/>
        <v>1</v>
      </c>
      <c r="ABW70" s="110">
        <f t="shared" si="87"/>
        <v>0.4</v>
      </c>
      <c r="ABX70" s="110">
        <f t="shared" si="88"/>
        <v>0.5</v>
      </c>
      <c r="ABY70" s="110">
        <f t="shared" si="89"/>
        <v>0.1</v>
      </c>
      <c r="ABZ70" s="110">
        <f t="shared" si="90"/>
        <v>1</v>
      </c>
      <c r="ACN70" s="114" t="str">
        <f t="shared" si="62"/>
        <v>TERIMA</v>
      </c>
      <c r="ACO70" s="115">
        <f t="shared" si="91"/>
        <v>800000</v>
      </c>
      <c r="ACQ70" s="115">
        <f t="shared" si="92"/>
        <v>800000</v>
      </c>
      <c r="ACR70" s="115">
        <f t="shared" si="63"/>
        <v>800000</v>
      </c>
      <c r="ACS70" s="115">
        <f t="shared" si="64"/>
        <v>800000</v>
      </c>
      <c r="ADN70" s="3" t="s">
        <v>1390</v>
      </c>
    </row>
    <row r="71" spans="1:794" x14ac:dyDescent="0.25">
      <c r="A71" s="3">
        <f t="shared" si="60"/>
        <v>67</v>
      </c>
      <c r="B71" s="3">
        <v>30575</v>
      </c>
      <c r="C71" s="3" t="s">
        <v>1279</v>
      </c>
      <c r="G71" s="3" t="s">
        <v>1213</v>
      </c>
      <c r="O71" s="3">
        <v>22</v>
      </c>
      <c r="P71" s="3">
        <v>20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f t="shared" si="61"/>
        <v>0</v>
      </c>
      <c r="W71" s="3">
        <v>20</v>
      </c>
      <c r="X71" s="3">
        <v>20</v>
      </c>
      <c r="Y71" s="3" t="s">
        <v>1387</v>
      </c>
      <c r="CN71" s="3">
        <v>5</v>
      </c>
      <c r="CO71" s="110">
        <f t="shared" si="65"/>
        <v>0.2</v>
      </c>
      <c r="CP71" s="110">
        <f t="shared" si="66"/>
        <v>1</v>
      </c>
      <c r="CQ71" s="3">
        <v>5</v>
      </c>
      <c r="CR71" s="110">
        <f t="shared" si="67"/>
        <v>0.2</v>
      </c>
      <c r="CS71" s="110">
        <f t="shared" si="68"/>
        <v>1</v>
      </c>
      <c r="PK71" s="3">
        <v>5</v>
      </c>
      <c r="PL71" s="110">
        <f t="shared" si="69"/>
        <v>0.05</v>
      </c>
      <c r="PM71" s="110">
        <f t="shared" si="70"/>
        <v>1</v>
      </c>
      <c r="PN71" s="3">
        <v>5</v>
      </c>
      <c r="PO71" s="110">
        <f t="shared" si="71"/>
        <v>0.08</v>
      </c>
      <c r="PP71" s="110">
        <f t="shared" si="72"/>
        <v>1</v>
      </c>
      <c r="PQ71" s="3">
        <v>5</v>
      </c>
      <c r="PR71" s="110">
        <f t="shared" si="73"/>
        <v>0.1</v>
      </c>
      <c r="PS71" s="110">
        <f t="shared" si="74"/>
        <v>1</v>
      </c>
      <c r="PT71" s="3">
        <v>5</v>
      </c>
      <c r="PU71" s="110">
        <f t="shared" si="75"/>
        <v>0.1</v>
      </c>
      <c r="PV71" s="110">
        <f t="shared" si="76"/>
        <v>1</v>
      </c>
      <c r="PW71" s="3">
        <v>5</v>
      </c>
      <c r="PX71" s="110">
        <f t="shared" si="77"/>
        <v>0.05</v>
      </c>
      <c r="PY71" s="110">
        <f t="shared" si="78"/>
        <v>1</v>
      </c>
      <c r="PZ71" s="3">
        <v>5</v>
      </c>
      <c r="QA71" s="110">
        <f t="shared" si="79"/>
        <v>7.0000000000000007E-2</v>
      </c>
      <c r="QB71" s="110">
        <f t="shared" si="80"/>
        <v>1</v>
      </c>
      <c r="QC71" s="3">
        <v>5</v>
      </c>
      <c r="QD71" s="110">
        <f t="shared" si="81"/>
        <v>0.05</v>
      </c>
      <c r="QE71" s="110">
        <f t="shared" si="82"/>
        <v>1</v>
      </c>
      <c r="ZK71" s="3">
        <v>5</v>
      </c>
      <c r="ZL71" s="110">
        <f t="shared" si="83"/>
        <v>0.05</v>
      </c>
      <c r="ZM71" s="110">
        <f t="shared" si="84"/>
        <v>1</v>
      </c>
      <c r="ZN71" s="3">
        <v>5</v>
      </c>
      <c r="ZO71" s="110">
        <f t="shared" si="85"/>
        <v>0.05</v>
      </c>
      <c r="ZP71" s="110">
        <f t="shared" si="86"/>
        <v>1</v>
      </c>
      <c r="ABW71" s="110">
        <f t="shared" si="87"/>
        <v>0.4</v>
      </c>
      <c r="ABX71" s="110">
        <f t="shared" si="88"/>
        <v>0.5</v>
      </c>
      <c r="ABY71" s="110">
        <f t="shared" si="89"/>
        <v>0.1</v>
      </c>
      <c r="ABZ71" s="110">
        <f t="shared" si="90"/>
        <v>1</v>
      </c>
      <c r="ACN71" s="114" t="str">
        <f t="shared" si="62"/>
        <v>TERIMA</v>
      </c>
      <c r="ACO71" s="115">
        <f t="shared" si="91"/>
        <v>800000</v>
      </c>
      <c r="ACQ71" s="115">
        <f t="shared" si="92"/>
        <v>800000</v>
      </c>
      <c r="ACR71" s="115">
        <f t="shared" si="63"/>
        <v>800000</v>
      </c>
      <c r="ACS71" s="115">
        <f t="shared" si="64"/>
        <v>800000</v>
      </c>
      <c r="ADN71" s="3" t="s">
        <v>1390</v>
      </c>
    </row>
    <row r="72" spans="1:794" x14ac:dyDescent="0.25">
      <c r="A72" s="3">
        <f t="shared" si="60"/>
        <v>68</v>
      </c>
      <c r="B72" s="3">
        <v>51956</v>
      </c>
      <c r="C72" s="3" t="s">
        <v>1281</v>
      </c>
      <c r="G72" s="3" t="s">
        <v>1213</v>
      </c>
      <c r="O72" s="3">
        <v>22</v>
      </c>
      <c r="P72" s="3">
        <v>20</v>
      </c>
      <c r="Q72" s="3">
        <v>0</v>
      </c>
      <c r="R72" s="3">
        <v>0</v>
      </c>
      <c r="S72" s="3">
        <v>0</v>
      </c>
      <c r="T72" s="3">
        <v>1</v>
      </c>
      <c r="U72" s="3">
        <v>0</v>
      </c>
      <c r="V72" s="3">
        <f t="shared" si="61"/>
        <v>0</v>
      </c>
      <c r="W72" s="3">
        <v>20</v>
      </c>
      <c r="X72" s="3">
        <v>19</v>
      </c>
      <c r="Y72" s="3" t="s">
        <v>1387</v>
      </c>
      <c r="CN72" s="3">
        <v>5</v>
      </c>
      <c r="CO72" s="110">
        <f t="shared" si="65"/>
        <v>0.2</v>
      </c>
      <c r="CP72" s="110">
        <f t="shared" si="66"/>
        <v>1</v>
      </c>
      <c r="CQ72" s="3">
        <v>5</v>
      </c>
      <c r="CR72" s="110">
        <f t="shared" si="67"/>
        <v>0.2</v>
      </c>
      <c r="CS72" s="110">
        <f t="shared" si="68"/>
        <v>1</v>
      </c>
      <c r="PK72" s="3">
        <v>5</v>
      </c>
      <c r="PL72" s="110">
        <f t="shared" si="69"/>
        <v>0.05</v>
      </c>
      <c r="PM72" s="110">
        <f t="shared" si="70"/>
        <v>1</v>
      </c>
      <c r="PN72" s="3">
        <v>5</v>
      </c>
      <c r="PO72" s="110">
        <f t="shared" si="71"/>
        <v>0.08</v>
      </c>
      <c r="PP72" s="110">
        <f t="shared" si="72"/>
        <v>1</v>
      </c>
      <c r="PQ72" s="3">
        <v>5</v>
      </c>
      <c r="PR72" s="110">
        <f t="shared" si="73"/>
        <v>0.1</v>
      </c>
      <c r="PS72" s="110">
        <f t="shared" si="74"/>
        <v>1</v>
      </c>
      <c r="PT72" s="3">
        <v>5</v>
      </c>
      <c r="PU72" s="110">
        <f t="shared" si="75"/>
        <v>0.1</v>
      </c>
      <c r="PV72" s="110">
        <f t="shared" si="76"/>
        <v>1</v>
      </c>
      <c r="PW72" s="3">
        <v>5</v>
      </c>
      <c r="PX72" s="110">
        <f t="shared" si="77"/>
        <v>0.05</v>
      </c>
      <c r="PY72" s="110">
        <f t="shared" si="78"/>
        <v>1</v>
      </c>
      <c r="PZ72" s="3">
        <v>5</v>
      </c>
      <c r="QA72" s="110">
        <f t="shared" si="79"/>
        <v>7.0000000000000007E-2</v>
      </c>
      <c r="QB72" s="110">
        <f t="shared" si="80"/>
        <v>1</v>
      </c>
      <c r="QC72" s="3">
        <v>5</v>
      </c>
      <c r="QD72" s="110">
        <f t="shared" si="81"/>
        <v>0.05</v>
      </c>
      <c r="QE72" s="110">
        <f t="shared" si="82"/>
        <v>1</v>
      </c>
      <c r="ZK72" s="3">
        <v>5</v>
      </c>
      <c r="ZL72" s="110">
        <f t="shared" si="83"/>
        <v>0.05</v>
      </c>
      <c r="ZM72" s="110">
        <f t="shared" si="84"/>
        <v>1</v>
      </c>
      <c r="ZN72" s="3">
        <v>5</v>
      </c>
      <c r="ZO72" s="110">
        <f t="shared" si="85"/>
        <v>0.05</v>
      </c>
      <c r="ZP72" s="110">
        <f t="shared" si="86"/>
        <v>1</v>
      </c>
      <c r="ABW72" s="110">
        <f t="shared" si="87"/>
        <v>0.4</v>
      </c>
      <c r="ABX72" s="110">
        <f t="shared" si="88"/>
        <v>0.5</v>
      </c>
      <c r="ABY72" s="110">
        <f t="shared" si="89"/>
        <v>0.1</v>
      </c>
      <c r="ABZ72" s="110">
        <f t="shared" si="90"/>
        <v>1</v>
      </c>
      <c r="ACN72" s="114" t="str">
        <f t="shared" si="62"/>
        <v>TERIMA</v>
      </c>
      <c r="ACO72" s="115">
        <f t="shared" si="91"/>
        <v>800000</v>
      </c>
      <c r="ACQ72" s="115">
        <f t="shared" si="92"/>
        <v>800000</v>
      </c>
      <c r="ACR72" s="115">
        <f t="shared" si="63"/>
        <v>800000</v>
      </c>
      <c r="ACS72" s="115">
        <f t="shared" si="64"/>
        <v>800000</v>
      </c>
      <c r="ADN72" s="3" t="s">
        <v>1390</v>
      </c>
    </row>
    <row r="73" spans="1:794" x14ac:dyDescent="0.25">
      <c r="A73" s="3">
        <f t="shared" si="60"/>
        <v>69</v>
      </c>
      <c r="B73" s="3">
        <v>51958</v>
      </c>
      <c r="C73" s="3" t="s">
        <v>1388</v>
      </c>
      <c r="G73" s="3" t="s">
        <v>1213</v>
      </c>
      <c r="O73" s="3">
        <v>22</v>
      </c>
      <c r="P73" s="3">
        <v>20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f t="shared" si="61"/>
        <v>0</v>
      </c>
      <c r="W73" s="3">
        <v>20</v>
      </c>
      <c r="X73" s="3">
        <v>20</v>
      </c>
      <c r="Y73" s="3" t="s">
        <v>1387</v>
      </c>
      <c r="CN73" s="3">
        <v>5</v>
      </c>
      <c r="CO73" s="110">
        <f t="shared" si="65"/>
        <v>0.2</v>
      </c>
      <c r="CP73" s="110">
        <f t="shared" si="66"/>
        <v>1</v>
      </c>
      <c r="CQ73" s="3">
        <v>5</v>
      </c>
      <c r="CR73" s="110">
        <f t="shared" si="67"/>
        <v>0.2</v>
      </c>
      <c r="CS73" s="110">
        <f t="shared" si="68"/>
        <v>1</v>
      </c>
      <c r="PK73" s="3">
        <v>5</v>
      </c>
      <c r="PL73" s="110">
        <f t="shared" si="69"/>
        <v>0.05</v>
      </c>
      <c r="PM73" s="110">
        <f t="shared" si="70"/>
        <v>1</v>
      </c>
      <c r="PN73" s="3">
        <v>5</v>
      </c>
      <c r="PO73" s="110">
        <f t="shared" si="71"/>
        <v>0.08</v>
      </c>
      <c r="PP73" s="110">
        <f t="shared" si="72"/>
        <v>1</v>
      </c>
      <c r="PQ73" s="3">
        <v>5</v>
      </c>
      <c r="PR73" s="110">
        <f t="shared" si="73"/>
        <v>0.1</v>
      </c>
      <c r="PS73" s="110">
        <f t="shared" si="74"/>
        <v>1</v>
      </c>
      <c r="PT73" s="3">
        <v>5</v>
      </c>
      <c r="PU73" s="110">
        <f t="shared" si="75"/>
        <v>0.1</v>
      </c>
      <c r="PV73" s="110">
        <f t="shared" si="76"/>
        <v>1</v>
      </c>
      <c r="PW73" s="3">
        <v>5</v>
      </c>
      <c r="PX73" s="110">
        <f t="shared" si="77"/>
        <v>0.05</v>
      </c>
      <c r="PY73" s="110">
        <f t="shared" si="78"/>
        <v>1</v>
      </c>
      <c r="PZ73" s="3">
        <v>5</v>
      </c>
      <c r="QA73" s="110">
        <f t="shared" si="79"/>
        <v>7.0000000000000007E-2</v>
      </c>
      <c r="QB73" s="110">
        <f t="shared" si="80"/>
        <v>1</v>
      </c>
      <c r="QC73" s="3">
        <v>5</v>
      </c>
      <c r="QD73" s="110">
        <f t="shared" si="81"/>
        <v>0.05</v>
      </c>
      <c r="QE73" s="110">
        <f t="shared" si="82"/>
        <v>1</v>
      </c>
      <c r="ZK73" s="3">
        <v>5</v>
      </c>
      <c r="ZL73" s="110">
        <f t="shared" si="83"/>
        <v>0.05</v>
      </c>
      <c r="ZM73" s="110">
        <f t="shared" si="84"/>
        <v>1</v>
      </c>
      <c r="ZN73" s="3">
        <v>5</v>
      </c>
      <c r="ZO73" s="110">
        <f t="shared" si="85"/>
        <v>0.05</v>
      </c>
      <c r="ZP73" s="110">
        <f t="shared" si="86"/>
        <v>1</v>
      </c>
      <c r="ABW73" s="110">
        <f t="shared" si="87"/>
        <v>0.4</v>
      </c>
      <c r="ABX73" s="110">
        <f t="shared" si="88"/>
        <v>0.5</v>
      </c>
      <c r="ABY73" s="110">
        <f t="shared" si="89"/>
        <v>0.1</v>
      </c>
      <c r="ABZ73" s="110">
        <f t="shared" si="90"/>
        <v>1</v>
      </c>
      <c r="ACN73" s="114" t="str">
        <f t="shared" si="62"/>
        <v>TERIMA</v>
      </c>
      <c r="ACO73" s="115">
        <f t="shared" si="91"/>
        <v>800000</v>
      </c>
      <c r="ACQ73" s="115">
        <f t="shared" si="92"/>
        <v>800000</v>
      </c>
      <c r="ACR73" s="115">
        <f t="shared" si="63"/>
        <v>800000</v>
      </c>
      <c r="ACS73" s="115">
        <f t="shared" si="64"/>
        <v>800000</v>
      </c>
      <c r="ADN73" s="3" t="s">
        <v>1390</v>
      </c>
    </row>
    <row r="74" spans="1:794" x14ac:dyDescent="0.25">
      <c r="A74" s="3">
        <f t="shared" ref="A74:A79" si="93">ROW()-4</f>
        <v>70</v>
      </c>
      <c r="B74" s="3">
        <v>30715</v>
      </c>
      <c r="C74" s="3" t="s">
        <v>975</v>
      </c>
      <c r="G74" s="3" t="s">
        <v>1209</v>
      </c>
      <c r="O74" s="3">
        <v>22</v>
      </c>
      <c r="P74" s="3">
        <v>22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f t="shared" ref="V74:V79" si="94">SUM(Q74:S74)</f>
        <v>0</v>
      </c>
      <c r="W74" s="3">
        <v>22</v>
      </c>
      <c r="X74" s="3">
        <v>22</v>
      </c>
      <c r="Y74" s="3" t="s">
        <v>1387</v>
      </c>
      <c r="EY74" s="3">
        <v>5</v>
      </c>
      <c r="EZ74" s="110">
        <f>EY74/5*$EY$3</f>
        <v>0.1</v>
      </c>
      <c r="FA74" s="110">
        <f>EZ74/EY$3*100%</f>
        <v>1</v>
      </c>
      <c r="FB74" s="3">
        <v>5</v>
      </c>
      <c r="FC74" s="110">
        <f>FB74/5*$FB$3</f>
        <v>0.1</v>
      </c>
      <c r="FD74" s="110">
        <f>FC74/FB$3*100%</f>
        <v>1</v>
      </c>
      <c r="FE74" s="3">
        <v>5</v>
      </c>
      <c r="FF74" s="110">
        <f>FE74/5*$FE$3</f>
        <v>0.1</v>
      </c>
      <c r="FG74" s="110">
        <f>FF74/FE$3*100%</f>
        <v>1</v>
      </c>
      <c r="VJ74" s="3">
        <v>5</v>
      </c>
      <c r="VK74" s="110">
        <f>VJ74*VJ3/5</f>
        <v>0.1</v>
      </c>
      <c r="VL74" s="110">
        <f>VK74/VJ3*100%</f>
        <v>1</v>
      </c>
      <c r="VM74" s="3">
        <v>5</v>
      </c>
      <c r="VN74" s="110">
        <f>VM74*VM3/5</f>
        <v>0.1</v>
      </c>
      <c r="VO74" s="110">
        <f>VN74/VM3*100%</f>
        <v>1</v>
      </c>
      <c r="VP74" s="3">
        <v>5</v>
      </c>
      <c r="VQ74" s="110">
        <f>VP74*VP3/5</f>
        <v>0.05</v>
      </c>
      <c r="VR74" s="110">
        <f>VQ74/VP3*100%</f>
        <v>1</v>
      </c>
      <c r="VS74" s="3">
        <v>5</v>
      </c>
      <c r="VT74" s="110">
        <f>VS74*VS3/5</f>
        <v>0.05</v>
      </c>
      <c r="VU74" s="110">
        <f>VT74/VS3*100%</f>
        <v>1</v>
      </c>
      <c r="VV74" s="3">
        <v>5</v>
      </c>
      <c r="VW74" s="110">
        <f>VV74*VV3/5</f>
        <v>0.05</v>
      </c>
      <c r="VX74" s="110">
        <f>VW74/VV3*100%</f>
        <v>1</v>
      </c>
      <c r="VY74" s="3">
        <v>5</v>
      </c>
      <c r="VZ74" s="110">
        <f>VY74*VY3/5</f>
        <v>0.1</v>
      </c>
      <c r="WA74" s="110">
        <f>VZ74/VY3*100%</f>
        <v>1</v>
      </c>
      <c r="WB74" s="3">
        <v>5</v>
      </c>
      <c r="WC74" s="110">
        <f>WB74*WB3/5</f>
        <v>0.1</v>
      </c>
      <c r="WD74" s="110">
        <f>WC74/WB3*100%</f>
        <v>1</v>
      </c>
      <c r="WE74" s="3">
        <v>5</v>
      </c>
      <c r="WF74" s="110">
        <f>WE74*WE3/5</f>
        <v>0.1</v>
      </c>
      <c r="WG74" s="110">
        <f>WF74/WE3*100%</f>
        <v>1</v>
      </c>
      <c r="WH74" s="3">
        <v>5</v>
      </c>
      <c r="WI74" s="110">
        <f>WH74*WH3/5</f>
        <v>0.05</v>
      </c>
      <c r="WJ74" s="110">
        <f>WI74/WH3*100%</f>
        <v>1</v>
      </c>
      <c r="AAH74" s="110">
        <f>EZ74+FC74+FF74</f>
        <v>0.30000000000000004</v>
      </c>
      <c r="AAI74" s="110">
        <f>VK74+VN74+VQ74+VT74+VW74+VZ74+WC74+WF74+WI74</f>
        <v>0.7</v>
      </c>
      <c r="AAJ74" s="110">
        <f>AAH74+AAI74</f>
        <v>1</v>
      </c>
      <c r="ACN74" s="114" t="str">
        <f t="shared" ref="ACN74:ACN79" si="95">IF(ACM74&gt;0,"GUGUR","TERIMA")</f>
        <v>TERIMA</v>
      </c>
      <c r="ACO74" s="115">
        <f>IF(ACN74="GUGUR",0,IF(G74="SPV CH CC TELKOMSEL",2500000))</f>
        <v>2500000</v>
      </c>
      <c r="ACQ74" s="115">
        <f>ACO74*AAJ74</f>
        <v>2500000</v>
      </c>
      <c r="ACR74" s="115">
        <f>IF($U74&gt;0,($W74/$O74)*$ACQ74,$ACQ74)</f>
        <v>2500000</v>
      </c>
      <c r="ACS74" s="115">
        <f t="shared" ref="ACS74:ACS79" si="96">IF(N74=1,(W74/O74)*ACR74,IF(ACK74&gt;0,ACR74*85%,IF(ACL74&gt;0,ACR74*60%,IF(ACM74&gt;0,ACR74*0%,ACR74))))</f>
        <v>2500000</v>
      </c>
      <c r="ADN74" s="3" t="s">
        <v>1390</v>
      </c>
    </row>
    <row r="75" spans="1:794" x14ac:dyDescent="0.25">
      <c r="A75" s="3">
        <f t="shared" si="93"/>
        <v>71</v>
      </c>
      <c r="B75" s="3">
        <v>32406</v>
      </c>
      <c r="C75" s="3" t="s">
        <v>988</v>
      </c>
      <c r="G75" s="3" t="s">
        <v>1202</v>
      </c>
      <c r="O75" s="3">
        <v>22</v>
      </c>
      <c r="P75" s="3">
        <v>22</v>
      </c>
      <c r="Q75" s="3">
        <v>0</v>
      </c>
      <c r="R75" s="3">
        <v>0</v>
      </c>
      <c r="S75" s="3">
        <v>0</v>
      </c>
      <c r="T75" s="3">
        <v>1</v>
      </c>
      <c r="U75" s="3">
        <v>0</v>
      </c>
      <c r="V75" s="3">
        <f t="shared" si="94"/>
        <v>0</v>
      </c>
      <c r="W75" s="3">
        <v>22</v>
      </c>
      <c r="X75" s="3">
        <v>21</v>
      </c>
      <c r="Y75" s="3" t="s">
        <v>1387</v>
      </c>
      <c r="DL75" s="3">
        <v>5</v>
      </c>
      <c r="DM75" s="110">
        <f>DL75*$DL$3/5</f>
        <v>0.1</v>
      </c>
      <c r="DN75" s="110">
        <f>DM75/$DL$3*100%</f>
        <v>1</v>
      </c>
      <c r="DO75" s="3">
        <v>5</v>
      </c>
      <c r="DP75" s="110">
        <f>DO75*$DO$3/5</f>
        <v>0.1</v>
      </c>
      <c r="DQ75" s="110">
        <f>DP75/$DO$3*100%</f>
        <v>1</v>
      </c>
      <c r="DR75" s="3">
        <v>5</v>
      </c>
      <c r="DS75" s="110">
        <f>DR75*$DR$3/5</f>
        <v>0.1</v>
      </c>
      <c r="DT75" s="110">
        <f>DS75/$DR$3*100%</f>
        <v>1</v>
      </c>
      <c r="RW75" s="3">
        <v>5</v>
      </c>
      <c r="RX75" s="110">
        <f>RW75/5*$RW$3</f>
        <v>0.1</v>
      </c>
      <c r="RY75" s="110">
        <f>RX75/$RW$3*100%</f>
        <v>1</v>
      </c>
      <c r="RZ75" s="3">
        <v>5</v>
      </c>
      <c r="SA75" s="110">
        <f>RZ75/5*$RZ$3</f>
        <v>0.15</v>
      </c>
      <c r="SB75" s="110">
        <f>SA75/$RZ$3*100%</f>
        <v>1</v>
      </c>
      <c r="SC75" s="3">
        <v>5</v>
      </c>
      <c r="SD75" s="110">
        <f>SC75/5*$SC$3</f>
        <v>0.15</v>
      </c>
      <c r="SE75" s="110">
        <f>SD75/$SC$3*100%</f>
        <v>1</v>
      </c>
      <c r="SF75" s="3">
        <v>5</v>
      </c>
      <c r="SG75" s="110">
        <f>SF75/5*$SF$3</f>
        <v>0.05</v>
      </c>
      <c r="SH75" s="110">
        <f>SG75/$SF$3*100%</f>
        <v>1</v>
      </c>
      <c r="SI75" s="3">
        <v>5</v>
      </c>
      <c r="SJ75" s="110">
        <f>SI75/5*$SI$3</f>
        <v>0.1</v>
      </c>
      <c r="SK75" s="110">
        <f>SJ75/$SI$3*100%</f>
        <v>1</v>
      </c>
      <c r="SL75" s="3">
        <v>5</v>
      </c>
      <c r="SM75" s="110">
        <f>SL75/5*$SL$3</f>
        <v>0.1</v>
      </c>
      <c r="SN75" s="110">
        <f>SM75/$SL$3*100%</f>
        <v>1</v>
      </c>
      <c r="SO75" s="3">
        <v>5</v>
      </c>
      <c r="SP75" s="110">
        <f>SO75/5*$SO$3</f>
        <v>0.05</v>
      </c>
      <c r="SQ75" s="110">
        <f>SP75/$SO$3*100%</f>
        <v>1</v>
      </c>
      <c r="ABB75" s="110">
        <f>DM75+DP75+DS75</f>
        <v>0.30000000000000004</v>
      </c>
      <c r="ABC75" s="110">
        <f>RX75+SA75+SD75+SG75+SJ75+SM75+SP75</f>
        <v>0.70000000000000007</v>
      </c>
      <c r="ABD75" s="110">
        <f>ABB75+ABC75</f>
        <v>1</v>
      </c>
      <c r="ACN75" s="114" t="str">
        <f t="shared" si="95"/>
        <v>TERIMA</v>
      </c>
      <c r="ACO75" s="115">
        <v>1000000</v>
      </c>
      <c r="ACP75" s="115">
        <f>ACS75</f>
        <v>1000000</v>
      </c>
      <c r="ACQ75" s="115">
        <f>ACO75*ABD75</f>
        <v>1000000</v>
      </c>
      <c r="ACR75" s="115">
        <f>IF(U75&gt;0,(W75/O75)*ACQ75,ACQ75)</f>
        <v>1000000</v>
      </c>
      <c r="ACS75" s="115">
        <f t="shared" si="96"/>
        <v>1000000</v>
      </c>
      <c r="ADN75" s="3" t="s">
        <v>1390</v>
      </c>
    </row>
    <row r="76" spans="1:794" x14ac:dyDescent="0.25">
      <c r="A76" s="3">
        <f t="shared" si="93"/>
        <v>72</v>
      </c>
      <c r="B76" s="3">
        <v>32501</v>
      </c>
      <c r="C76" s="3" t="s">
        <v>991</v>
      </c>
      <c r="G76" s="3" t="s">
        <v>1202</v>
      </c>
      <c r="O76" s="3">
        <v>22</v>
      </c>
      <c r="P76" s="3">
        <v>22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f t="shared" si="94"/>
        <v>0</v>
      </c>
      <c r="W76" s="3">
        <v>22</v>
      </c>
      <c r="X76" s="3">
        <v>22</v>
      </c>
      <c r="Y76" s="3" t="s">
        <v>1387</v>
      </c>
      <c r="DL76" s="3">
        <v>5</v>
      </c>
      <c r="DM76" s="110">
        <f>DL76*$DL$3/5</f>
        <v>0.1</v>
      </c>
      <c r="DN76" s="110">
        <f>DM76/$DL$3*100%</f>
        <v>1</v>
      </c>
      <c r="DO76" s="3">
        <v>5</v>
      </c>
      <c r="DP76" s="110">
        <f>DO76*$DO$3/5</f>
        <v>0.1</v>
      </c>
      <c r="DQ76" s="110">
        <f>DP76/$DO$3*100%</f>
        <v>1</v>
      </c>
      <c r="DR76" s="3">
        <v>5</v>
      </c>
      <c r="DS76" s="110">
        <f>DR76*$DR$3/5</f>
        <v>0.1</v>
      </c>
      <c r="DT76" s="110">
        <f>DS76/$DR$3*100%</f>
        <v>1</v>
      </c>
      <c r="RW76" s="3">
        <v>5</v>
      </c>
      <c r="RX76" s="110">
        <f>RW76/5*$RW$3</f>
        <v>0.1</v>
      </c>
      <c r="RY76" s="110">
        <f>RX76/$RW$3*100%</f>
        <v>1</v>
      </c>
      <c r="RZ76" s="3">
        <v>5</v>
      </c>
      <c r="SA76" s="110">
        <f>RZ76/5*$RZ$3</f>
        <v>0.15</v>
      </c>
      <c r="SB76" s="110">
        <f>SA76/$RZ$3*100%</f>
        <v>1</v>
      </c>
      <c r="SC76" s="3">
        <v>5</v>
      </c>
      <c r="SD76" s="110">
        <f>SC76/5*$SC$3</f>
        <v>0.15</v>
      </c>
      <c r="SE76" s="110">
        <f>SD76/$SC$3*100%</f>
        <v>1</v>
      </c>
      <c r="SF76" s="3">
        <v>5</v>
      </c>
      <c r="SG76" s="110">
        <f>SF76/5*$SF$3</f>
        <v>0.05</v>
      </c>
      <c r="SH76" s="110">
        <f>SG76/$SF$3*100%</f>
        <v>1</v>
      </c>
      <c r="SI76" s="3">
        <v>5</v>
      </c>
      <c r="SJ76" s="110">
        <f>SI76/5*$SI$3</f>
        <v>0.1</v>
      </c>
      <c r="SK76" s="110">
        <f>SJ76/$SI$3*100%</f>
        <v>1</v>
      </c>
      <c r="SL76" s="3">
        <v>5</v>
      </c>
      <c r="SM76" s="110">
        <f>SL76/5*$SL$3</f>
        <v>0.1</v>
      </c>
      <c r="SN76" s="110">
        <f>SM76/$SL$3*100%</f>
        <v>1</v>
      </c>
      <c r="SO76" s="3">
        <v>5</v>
      </c>
      <c r="SP76" s="110">
        <f>SO76/5*$SO$3</f>
        <v>0.05</v>
      </c>
      <c r="SQ76" s="110">
        <f>SP76/$SO$3*100%</f>
        <v>1</v>
      </c>
      <c r="ABB76" s="110">
        <f>DM76+DP76+DS76</f>
        <v>0.30000000000000004</v>
      </c>
      <c r="ABC76" s="110">
        <f>RX76+SA76+SD76+SG76+SJ76+SM76+SP76</f>
        <v>0.70000000000000007</v>
      </c>
      <c r="ABD76" s="110">
        <f>ABB76+ABC76</f>
        <v>1</v>
      </c>
      <c r="ACN76" s="114" t="str">
        <f t="shared" si="95"/>
        <v>TERIMA</v>
      </c>
      <c r="ACO76" s="115">
        <v>1000000</v>
      </c>
      <c r="ACP76" s="115">
        <f>ACS76</f>
        <v>1000000</v>
      </c>
      <c r="ACQ76" s="115">
        <f>ACO76*ABD76</f>
        <v>1000000</v>
      </c>
      <c r="ACR76" s="115">
        <f>IF(U76&gt;0,(W76/O76)*ACQ76,ACQ76)</f>
        <v>1000000</v>
      </c>
      <c r="ACS76" s="115">
        <f t="shared" si="96"/>
        <v>1000000</v>
      </c>
      <c r="ADN76" s="3" t="s">
        <v>1390</v>
      </c>
    </row>
    <row r="77" spans="1:794" x14ac:dyDescent="0.25">
      <c r="A77" s="3">
        <f t="shared" si="93"/>
        <v>73</v>
      </c>
      <c r="B77" s="3">
        <v>32435</v>
      </c>
      <c r="C77" s="3" t="s">
        <v>985</v>
      </c>
      <c r="G77" s="3" t="s">
        <v>1202</v>
      </c>
      <c r="O77" s="3">
        <v>22</v>
      </c>
      <c r="P77" s="3">
        <v>22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f t="shared" si="94"/>
        <v>0</v>
      </c>
      <c r="W77" s="3">
        <v>22</v>
      </c>
      <c r="X77" s="3">
        <v>22</v>
      </c>
      <c r="Y77" s="3" t="s">
        <v>1387</v>
      </c>
      <c r="DL77" s="3">
        <v>5</v>
      </c>
      <c r="DM77" s="110">
        <f>DL77*$DL$3/5</f>
        <v>0.1</v>
      </c>
      <c r="DN77" s="110">
        <f>DM77/$DL$3*100%</f>
        <v>1</v>
      </c>
      <c r="DO77" s="3">
        <v>5</v>
      </c>
      <c r="DP77" s="110">
        <f>DO77*$DO$3/5</f>
        <v>0.1</v>
      </c>
      <c r="DQ77" s="110">
        <f>DP77/$DO$3*100%</f>
        <v>1</v>
      </c>
      <c r="DR77" s="3">
        <v>5</v>
      </c>
      <c r="DS77" s="110">
        <f>DR77*$DR$3/5</f>
        <v>0.1</v>
      </c>
      <c r="DT77" s="110">
        <f>DS77/$DR$3*100%</f>
        <v>1</v>
      </c>
      <c r="RW77" s="3">
        <v>5</v>
      </c>
      <c r="RX77" s="110">
        <f>RW77/5*$RW$3</f>
        <v>0.1</v>
      </c>
      <c r="RY77" s="110">
        <f>RX77/$RW$3*100%</f>
        <v>1</v>
      </c>
      <c r="RZ77" s="3">
        <v>5</v>
      </c>
      <c r="SA77" s="110">
        <f>RZ77/5*$RZ$3</f>
        <v>0.15</v>
      </c>
      <c r="SB77" s="110">
        <f>SA77/$RZ$3*100%</f>
        <v>1</v>
      </c>
      <c r="SC77" s="3">
        <v>5</v>
      </c>
      <c r="SD77" s="110">
        <f>SC77/5*$SC$3</f>
        <v>0.15</v>
      </c>
      <c r="SE77" s="110">
        <f>SD77/$SC$3*100%</f>
        <v>1</v>
      </c>
      <c r="SF77" s="3">
        <v>5</v>
      </c>
      <c r="SG77" s="110">
        <f>SF77/5*$SF$3</f>
        <v>0.05</v>
      </c>
      <c r="SH77" s="110">
        <f>SG77/$SF$3*100%</f>
        <v>1</v>
      </c>
      <c r="SI77" s="3">
        <v>5</v>
      </c>
      <c r="SJ77" s="110">
        <f>SI77/5*$SI$3</f>
        <v>0.1</v>
      </c>
      <c r="SK77" s="110">
        <f>SJ77/$SI$3*100%</f>
        <v>1</v>
      </c>
      <c r="SL77" s="3">
        <v>5</v>
      </c>
      <c r="SM77" s="110">
        <f>SL77/5*$SL$3</f>
        <v>0.1</v>
      </c>
      <c r="SN77" s="110">
        <f>SM77/$SL$3*100%</f>
        <v>1</v>
      </c>
      <c r="SO77" s="3">
        <v>5</v>
      </c>
      <c r="SP77" s="110">
        <f>SO77/5*$SO$3</f>
        <v>0.05</v>
      </c>
      <c r="SQ77" s="110">
        <f>SP77/$SO$3*100%</f>
        <v>1</v>
      </c>
      <c r="ABB77" s="110">
        <f>DM77+DP77+DS77</f>
        <v>0.30000000000000004</v>
      </c>
      <c r="ABC77" s="110">
        <f>RX77+SA77+SD77+SG77+SJ77+SM77+SP77</f>
        <v>0.70000000000000007</v>
      </c>
      <c r="ABD77" s="110">
        <f>ABB77+ABC77</f>
        <v>1</v>
      </c>
      <c r="ACN77" s="114" t="str">
        <f t="shared" si="95"/>
        <v>TERIMA</v>
      </c>
      <c r="ACO77" s="115">
        <v>1000000</v>
      </c>
      <c r="ACP77" s="115">
        <f>ACS77</f>
        <v>1000000</v>
      </c>
      <c r="ACQ77" s="115">
        <f>ACO77*ABD77</f>
        <v>1000000</v>
      </c>
      <c r="ACR77" s="115">
        <f>IF(U77&gt;0,(W77/O77)*ACQ77,ACQ77)</f>
        <v>1000000</v>
      </c>
      <c r="ACS77" s="115">
        <f t="shared" si="96"/>
        <v>1000000</v>
      </c>
      <c r="ADN77" s="3" t="s">
        <v>1390</v>
      </c>
    </row>
    <row r="78" spans="1:794" x14ac:dyDescent="0.25">
      <c r="A78" s="3">
        <f t="shared" si="93"/>
        <v>74</v>
      </c>
      <c r="B78" s="3">
        <v>30664</v>
      </c>
      <c r="C78" s="3" t="s">
        <v>974</v>
      </c>
      <c r="G78" s="3" t="s">
        <v>1202</v>
      </c>
      <c r="O78" s="3">
        <v>22</v>
      </c>
      <c r="P78" s="3">
        <v>22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f t="shared" si="94"/>
        <v>0</v>
      </c>
      <c r="W78" s="3">
        <v>22</v>
      </c>
      <c r="X78" s="3">
        <v>22</v>
      </c>
      <c r="Y78" s="3" t="s">
        <v>1387</v>
      </c>
      <c r="DL78" s="3">
        <v>5</v>
      </c>
      <c r="DM78" s="110">
        <f>DL78*$DL$3/5</f>
        <v>0.1</v>
      </c>
      <c r="DN78" s="110">
        <f>DM78/$DL$3*100%</f>
        <v>1</v>
      </c>
      <c r="DO78" s="3">
        <v>5</v>
      </c>
      <c r="DP78" s="110">
        <f>DO78*$DO$3/5</f>
        <v>0.1</v>
      </c>
      <c r="DQ78" s="110">
        <f>DP78/$DO$3*100%</f>
        <v>1</v>
      </c>
      <c r="DR78" s="3">
        <v>5</v>
      </c>
      <c r="DS78" s="110">
        <f>DR78*$DR$3/5</f>
        <v>0.1</v>
      </c>
      <c r="DT78" s="110">
        <f>DS78/$DR$3*100%</f>
        <v>1</v>
      </c>
      <c r="RW78" s="3">
        <v>5</v>
      </c>
      <c r="RX78" s="110">
        <f>RW78/5*$RW$3</f>
        <v>0.1</v>
      </c>
      <c r="RY78" s="110">
        <f>RX78/$RW$3*100%</f>
        <v>1</v>
      </c>
      <c r="RZ78" s="3">
        <v>5</v>
      </c>
      <c r="SA78" s="110">
        <f>RZ78/5*$RZ$3</f>
        <v>0.15</v>
      </c>
      <c r="SB78" s="110">
        <f>SA78/$RZ$3*100%</f>
        <v>1</v>
      </c>
      <c r="SC78" s="3">
        <v>5</v>
      </c>
      <c r="SD78" s="110">
        <f>SC78/5*$SC$3</f>
        <v>0.15</v>
      </c>
      <c r="SE78" s="110">
        <f>SD78/$SC$3*100%</f>
        <v>1</v>
      </c>
      <c r="SF78" s="3">
        <v>5</v>
      </c>
      <c r="SG78" s="110">
        <f>SF78/5*$SF$3</f>
        <v>0.05</v>
      </c>
      <c r="SH78" s="110">
        <f>SG78/$SF$3*100%</f>
        <v>1</v>
      </c>
      <c r="SI78" s="3">
        <v>5</v>
      </c>
      <c r="SJ78" s="110">
        <f>SI78/5*$SI$3</f>
        <v>0.1</v>
      </c>
      <c r="SK78" s="110">
        <f>SJ78/$SI$3*100%</f>
        <v>1</v>
      </c>
      <c r="SL78" s="3">
        <v>5</v>
      </c>
      <c r="SM78" s="110">
        <f>SL78/5*$SL$3</f>
        <v>0.1</v>
      </c>
      <c r="SN78" s="110">
        <f>SM78/$SL$3*100%</f>
        <v>1</v>
      </c>
      <c r="SO78" s="3">
        <v>5</v>
      </c>
      <c r="SP78" s="110">
        <f>SO78/5*$SO$3</f>
        <v>0.05</v>
      </c>
      <c r="SQ78" s="110">
        <f>SP78/$SO$3*100%</f>
        <v>1</v>
      </c>
      <c r="ABB78" s="110">
        <f>DM78+DP78+DS78</f>
        <v>0.30000000000000004</v>
      </c>
      <c r="ABC78" s="110">
        <f>RX78+SA78+SD78+SG78+SJ78+SM78+SP78</f>
        <v>0.70000000000000007</v>
      </c>
      <c r="ABD78" s="110">
        <f>ABB78+ABC78</f>
        <v>1</v>
      </c>
      <c r="ACN78" s="114" t="str">
        <f t="shared" si="95"/>
        <v>TERIMA</v>
      </c>
      <c r="ACO78" s="115">
        <v>1000000</v>
      </c>
      <c r="ACP78" s="115">
        <f>ACS78</f>
        <v>1000000</v>
      </c>
      <c r="ACQ78" s="115">
        <f>ACO78*ABD78</f>
        <v>1000000</v>
      </c>
      <c r="ACR78" s="115">
        <f>IF(U78&gt;0,(W78/O78)*ACQ78,ACQ78)</f>
        <v>1000000</v>
      </c>
      <c r="ACS78" s="115">
        <f t="shared" si="96"/>
        <v>1000000</v>
      </c>
      <c r="ADN78" s="3" t="s">
        <v>1390</v>
      </c>
    </row>
    <row r="79" spans="1:794" x14ac:dyDescent="0.25">
      <c r="A79" s="3">
        <f t="shared" si="93"/>
        <v>75</v>
      </c>
      <c r="B79" s="3">
        <v>30520</v>
      </c>
      <c r="C79" s="3" t="s">
        <v>980</v>
      </c>
      <c r="G79" s="3" t="s">
        <v>1202</v>
      </c>
      <c r="O79" s="3">
        <v>22</v>
      </c>
      <c r="P79" s="3">
        <v>21</v>
      </c>
      <c r="Q79" s="3">
        <v>0</v>
      </c>
      <c r="R79" s="3">
        <v>0</v>
      </c>
      <c r="S79" s="3">
        <v>0</v>
      </c>
      <c r="T79" s="3">
        <v>1</v>
      </c>
      <c r="U79" s="3">
        <v>0</v>
      </c>
      <c r="V79" s="3">
        <f t="shared" si="94"/>
        <v>0</v>
      </c>
      <c r="W79" s="3">
        <v>21</v>
      </c>
      <c r="X79" s="3">
        <v>20</v>
      </c>
      <c r="Y79" s="3" t="s">
        <v>1387</v>
      </c>
      <c r="DL79" s="3">
        <v>5</v>
      </c>
      <c r="DM79" s="110">
        <f>DL79*$DL$3/5</f>
        <v>0.1</v>
      </c>
      <c r="DN79" s="110">
        <f>DM79/$DL$3*100%</f>
        <v>1</v>
      </c>
      <c r="DO79" s="3">
        <v>5</v>
      </c>
      <c r="DP79" s="110">
        <f>DO79*$DO$3/5</f>
        <v>0.1</v>
      </c>
      <c r="DQ79" s="110">
        <f>DP79/$DO$3*100%</f>
        <v>1</v>
      </c>
      <c r="DR79" s="3">
        <v>5</v>
      </c>
      <c r="DS79" s="110">
        <f>DR79*$DR$3/5</f>
        <v>0.1</v>
      </c>
      <c r="DT79" s="110">
        <f>DS79/$DR$3*100%</f>
        <v>1</v>
      </c>
      <c r="RW79" s="3">
        <v>5</v>
      </c>
      <c r="RX79" s="110">
        <f>RW79/5*$RW$3</f>
        <v>0.1</v>
      </c>
      <c r="RY79" s="110">
        <f>RX79/$RW$3*100%</f>
        <v>1</v>
      </c>
      <c r="RZ79" s="3">
        <v>5</v>
      </c>
      <c r="SA79" s="110">
        <f>RZ79/5*$RZ$3</f>
        <v>0.15</v>
      </c>
      <c r="SB79" s="110">
        <f>SA79/$RZ$3*100%</f>
        <v>1</v>
      </c>
      <c r="SC79" s="3">
        <v>5</v>
      </c>
      <c r="SD79" s="110">
        <f>SC79/5*$SC$3</f>
        <v>0.15</v>
      </c>
      <c r="SE79" s="110">
        <f>SD79/$SC$3*100%</f>
        <v>1</v>
      </c>
      <c r="SF79" s="3">
        <v>5</v>
      </c>
      <c r="SG79" s="110">
        <f>SF79/5*$SF$3</f>
        <v>0.05</v>
      </c>
      <c r="SH79" s="110">
        <f>SG79/$SF$3*100%</f>
        <v>1</v>
      </c>
      <c r="SI79" s="3">
        <v>5</v>
      </c>
      <c r="SJ79" s="110">
        <f>SI79/5*$SI$3</f>
        <v>0.1</v>
      </c>
      <c r="SK79" s="110">
        <f>SJ79/$SI$3*100%</f>
        <v>1</v>
      </c>
      <c r="SL79" s="3">
        <v>5</v>
      </c>
      <c r="SM79" s="110">
        <f>SL79/5*$SL$3</f>
        <v>0.1</v>
      </c>
      <c r="SN79" s="110">
        <f>SM79/$SL$3*100%</f>
        <v>1</v>
      </c>
      <c r="SO79" s="3">
        <v>5</v>
      </c>
      <c r="SP79" s="110">
        <f>SO79/5*$SO$3</f>
        <v>0.05</v>
      </c>
      <c r="SQ79" s="110">
        <f>SP79/$SO$3*100%</f>
        <v>1</v>
      </c>
      <c r="ABB79" s="110">
        <f>DM79+DP79+DS79</f>
        <v>0.30000000000000004</v>
      </c>
      <c r="ABC79" s="110">
        <f>RX79+SA79+SD79+SG79+SJ79+SM79+SP79</f>
        <v>0.70000000000000007</v>
      </c>
      <c r="ABD79" s="110">
        <f>ABB79+ABC79</f>
        <v>1</v>
      </c>
      <c r="ACN79" s="114" t="str">
        <f t="shared" si="95"/>
        <v>TERIMA</v>
      </c>
      <c r="ACO79" s="115">
        <v>1000000</v>
      </c>
      <c r="ACP79" s="115">
        <f>ACS79</f>
        <v>1000000</v>
      </c>
      <c r="ACQ79" s="115">
        <f>ACO79*ABD79</f>
        <v>1000000</v>
      </c>
      <c r="ACR79" s="115">
        <f>IF(U79&gt;0,(W79/O79)*ACQ79,ACQ79)</f>
        <v>1000000</v>
      </c>
      <c r="ACS79" s="115">
        <f t="shared" si="96"/>
        <v>1000000</v>
      </c>
      <c r="ADN79" s="3" t="s">
        <v>1390</v>
      </c>
    </row>
    <row r="80" spans="1:794" x14ac:dyDescent="0.25">
      <c r="A80" s="3">
        <f t="shared" ref="A80:A143" si="97">ROW()-4</f>
        <v>76</v>
      </c>
      <c r="B80" s="3">
        <v>79685</v>
      </c>
      <c r="C80" s="3" t="s">
        <v>1197</v>
      </c>
      <c r="G80" s="3" t="s">
        <v>973</v>
      </c>
      <c r="O80" s="3">
        <v>22</v>
      </c>
      <c r="P80" s="3">
        <v>21</v>
      </c>
      <c r="Q80" s="3">
        <v>0</v>
      </c>
      <c r="R80" s="3">
        <v>0</v>
      </c>
      <c r="S80" s="3">
        <v>0</v>
      </c>
      <c r="T80" s="3">
        <v>1</v>
      </c>
      <c r="U80" s="3">
        <v>0</v>
      </c>
      <c r="V80" s="3">
        <f t="shared" ref="V80:V143" si="98">SUM(Q80:S80)</f>
        <v>0</v>
      </c>
      <c r="W80" s="3">
        <v>21</v>
      </c>
      <c r="X80" s="3">
        <v>20</v>
      </c>
      <c r="Y80" s="3" t="s">
        <v>1387</v>
      </c>
      <c r="CH80" s="110">
        <f>CJ80/CH$3*100%</f>
        <v>1</v>
      </c>
      <c r="CI80" s="3">
        <v>5</v>
      </c>
      <c r="CJ80" s="110">
        <f>CI80*$CH$3/5</f>
        <v>0.2</v>
      </c>
      <c r="CK80" s="110">
        <f>CM80/CK$3*100%</f>
        <v>1</v>
      </c>
      <c r="CL80" s="3">
        <v>5</v>
      </c>
      <c r="CM80" s="110">
        <f>CL80*$CK$3/5</f>
        <v>0.2</v>
      </c>
      <c r="ON80" s="3">
        <v>1</v>
      </c>
      <c r="OO80" s="112">
        <v>3.5</v>
      </c>
      <c r="OP80" s="110">
        <f>ON80*$ON$3/5</f>
        <v>0.03</v>
      </c>
      <c r="OQ80" s="110">
        <f>OP80/ON$3*100%</f>
        <v>0.2</v>
      </c>
      <c r="OR80" s="3">
        <v>5</v>
      </c>
      <c r="OS80" s="110">
        <f>OR80*$OR$3/5</f>
        <v>0.05</v>
      </c>
      <c r="OT80" s="110">
        <f>OS80/$OR$3*100%</f>
        <v>1</v>
      </c>
      <c r="OU80" s="3">
        <v>5</v>
      </c>
      <c r="OV80" s="110">
        <f>OU80*$OU$3/5</f>
        <v>0.1</v>
      </c>
      <c r="OW80" s="110">
        <f>OV80/$OU$3*100%</f>
        <v>1</v>
      </c>
      <c r="OX80" s="3">
        <v>5</v>
      </c>
      <c r="OY80" s="110">
        <f>OX80*$OX$3/5</f>
        <v>0.1</v>
      </c>
      <c r="OZ80" s="110">
        <f>OY80/$OX$3*100%</f>
        <v>1</v>
      </c>
      <c r="PA80" s="3">
        <v>5</v>
      </c>
      <c r="PB80" s="110">
        <f>PA80*$PA$3/5</f>
        <v>0.1</v>
      </c>
      <c r="PC80" s="110">
        <f>PB80/$PA$3*100%</f>
        <v>1</v>
      </c>
      <c r="PD80" s="3">
        <v>5</v>
      </c>
      <c r="PE80" s="3">
        <v>100</v>
      </c>
      <c r="PF80" s="110">
        <f>PD80*$PD$3/5</f>
        <v>0.05</v>
      </c>
      <c r="PG80" s="110">
        <f>PF80/$PD$3*100%</f>
        <v>1</v>
      </c>
      <c r="PH80" s="3">
        <v>5</v>
      </c>
      <c r="PI80" s="110">
        <f>PH80*$PH$3/5</f>
        <v>0.05</v>
      </c>
      <c r="PJ80" s="110">
        <f>PI80/PH$3*100%</f>
        <v>1</v>
      </c>
      <c r="ACA80" s="110">
        <f>IFERROR(CJ80+CM80,"")</f>
        <v>0.4</v>
      </c>
      <c r="ACB80" s="110">
        <f>IFERROR(OP80+OS80+OV80+OY80+PB80+PF80+PI80,"")</f>
        <v>0.48</v>
      </c>
      <c r="ACC80" s="110">
        <f>IFERROR(ACA80+ACB80,"")</f>
        <v>0.88</v>
      </c>
      <c r="ACN80" s="114" t="str">
        <f>IF(ACM80&gt;0,"GUGUR","TERIMA")</f>
        <v>TERIMA</v>
      </c>
      <c r="ACO80" s="115">
        <f>IF(ACN80="GUGUR",0,IF(G80="CHO IBC CC TELKOMSEL",800000))</f>
        <v>800000</v>
      </c>
      <c r="ACQ80" s="115">
        <f>ACO80*ACC80</f>
        <v>704000</v>
      </c>
      <c r="ACR80" s="115">
        <f>IF($U80&gt;0,($W80/$O80)*$ACQ80,$ACQ80)</f>
        <v>704000</v>
      </c>
      <c r="ACS80" s="115">
        <f>IF($N80=1,($W80/$O80)*ACR80,IF(ACK80&gt;0,ACR80*85%,IF(ACL80&gt;0,ACR80*60%,IF(ACM80&gt;0,ACR80*0%,ACR80))))</f>
        <v>704000</v>
      </c>
      <c r="ADN80" s="3" t="s">
        <v>1390</v>
      </c>
    </row>
    <row r="81" spans="1:794" x14ac:dyDescent="0.25">
      <c r="A81" s="3">
        <f t="shared" si="97"/>
        <v>77</v>
      </c>
      <c r="B81" s="3">
        <v>66081</v>
      </c>
      <c r="C81" s="3" t="s">
        <v>1199</v>
      </c>
      <c r="G81" s="3" t="s">
        <v>973</v>
      </c>
      <c r="O81" s="3">
        <v>22</v>
      </c>
      <c r="P81" s="3">
        <v>20</v>
      </c>
      <c r="Q81" s="3">
        <v>0</v>
      </c>
      <c r="R81" s="3">
        <v>0</v>
      </c>
      <c r="S81" s="3">
        <v>0</v>
      </c>
      <c r="T81" s="3">
        <v>1</v>
      </c>
      <c r="U81" s="3">
        <v>0</v>
      </c>
      <c r="V81" s="3">
        <f t="shared" si="98"/>
        <v>0</v>
      </c>
      <c r="W81" s="3">
        <v>20</v>
      </c>
      <c r="X81" s="3">
        <v>19</v>
      </c>
      <c r="Y81" s="3" t="s">
        <v>1387</v>
      </c>
      <c r="CH81" s="110">
        <f>CJ81/CH$3*100%</f>
        <v>1</v>
      </c>
      <c r="CI81" s="3">
        <v>5</v>
      </c>
      <c r="CJ81" s="110">
        <f>CI81*$CH$3/5</f>
        <v>0.2</v>
      </c>
      <c r="CK81" s="110">
        <f>CM81/CK$3*100%</f>
        <v>1</v>
      </c>
      <c r="CL81" s="3">
        <v>5</v>
      </c>
      <c r="CM81" s="110">
        <f>CL81*$CK$3/5</f>
        <v>0.2</v>
      </c>
      <c r="ON81" s="3">
        <v>1</v>
      </c>
      <c r="OO81" s="112">
        <v>4</v>
      </c>
      <c r="OP81" s="110">
        <f>ON81*$ON$3/5</f>
        <v>0.03</v>
      </c>
      <c r="OQ81" s="110">
        <f>OP81/ON$3*100%</f>
        <v>0.2</v>
      </c>
      <c r="OR81" s="3">
        <v>5</v>
      </c>
      <c r="OS81" s="110">
        <f>OR81*$OR$3/5</f>
        <v>0.05</v>
      </c>
      <c r="OT81" s="110">
        <f>OS81/$OR$3*100%</f>
        <v>1</v>
      </c>
      <c r="OU81" s="3">
        <v>5</v>
      </c>
      <c r="OV81" s="110">
        <f>OU81*$OU$3/5</f>
        <v>0.1</v>
      </c>
      <c r="OW81" s="110">
        <f>OV81/$OU$3*100%</f>
        <v>1</v>
      </c>
      <c r="OX81" s="3">
        <v>5</v>
      </c>
      <c r="OY81" s="110">
        <f>OX81*$OX$3/5</f>
        <v>0.1</v>
      </c>
      <c r="OZ81" s="110">
        <f>OY81/$OX$3*100%</f>
        <v>1</v>
      </c>
      <c r="PA81" s="3">
        <v>5</v>
      </c>
      <c r="PB81" s="110">
        <f>PA81*$PA$3/5</f>
        <v>0.1</v>
      </c>
      <c r="PC81" s="110">
        <f>PB81/$PA$3*100%</f>
        <v>1</v>
      </c>
      <c r="PD81" s="3">
        <v>5</v>
      </c>
      <c r="PE81" s="3">
        <v>100</v>
      </c>
      <c r="PF81" s="110">
        <f>PD81*$PD$3/5</f>
        <v>0.05</v>
      </c>
      <c r="PG81" s="110">
        <f>PF81/$PD$3*100%</f>
        <v>1</v>
      </c>
      <c r="PH81" s="3">
        <v>5</v>
      </c>
      <c r="PI81" s="110">
        <f>PH81*$PH$3/5</f>
        <v>0.05</v>
      </c>
      <c r="PJ81" s="110">
        <f>PI81/PH$3*100%</f>
        <v>1</v>
      </c>
      <c r="ACA81" s="110">
        <f>IFERROR(CJ81+CM81,"")</f>
        <v>0.4</v>
      </c>
      <c r="ACB81" s="110">
        <f>IFERROR(OP81+OS81+OV81+OY81+PB81+PF81+PI81,"")</f>
        <v>0.48</v>
      </c>
      <c r="ACC81" s="110">
        <f>IFERROR(ACA81+ACB81,"")</f>
        <v>0.88</v>
      </c>
      <c r="ACN81" s="114" t="str">
        <f>IF(ACM81&gt;0,"GUGUR","TERIMA")</f>
        <v>TERIMA</v>
      </c>
      <c r="ACO81" s="115">
        <f>IF(ACN81="GUGUR",0,IF(G81="CHO IBC CC TELKOMSEL",800000))</f>
        <v>800000</v>
      </c>
      <c r="ACQ81" s="115">
        <f>ACO81*ACC81</f>
        <v>704000</v>
      </c>
      <c r="ACR81" s="115">
        <f>IF($U81&gt;0,($W81/$O81)*$ACQ81,$ACQ81)</f>
        <v>704000</v>
      </c>
      <c r="ACS81" s="115">
        <f>IF($N81=1,($W81/$O81)*ACR81,IF(ACK81&gt;0,ACR81*85%,IF(ACL81&gt;0,ACR81*60%,IF(ACM81&gt;0,ACR81*0%,ACR81))))</f>
        <v>704000</v>
      </c>
      <c r="ADN81" s="3" t="s">
        <v>1390</v>
      </c>
    </row>
    <row r="82" spans="1:794" x14ac:dyDescent="0.25">
      <c r="A82" s="3">
        <f t="shared" si="97"/>
        <v>78</v>
      </c>
      <c r="B82" s="3">
        <v>80954</v>
      </c>
      <c r="C82" s="3" t="s">
        <v>1010</v>
      </c>
      <c r="G82" s="3" t="s">
        <v>973</v>
      </c>
      <c r="O82" s="3">
        <v>22</v>
      </c>
      <c r="P82" s="3">
        <v>20</v>
      </c>
      <c r="Q82" s="3">
        <v>0</v>
      </c>
      <c r="R82" s="3">
        <v>0</v>
      </c>
      <c r="S82" s="3">
        <v>0</v>
      </c>
      <c r="T82" s="3">
        <v>1</v>
      </c>
      <c r="U82" s="3">
        <v>0</v>
      </c>
      <c r="V82" s="3">
        <f t="shared" si="98"/>
        <v>0</v>
      </c>
      <c r="W82" s="3">
        <v>20</v>
      </c>
      <c r="X82" s="3">
        <v>19</v>
      </c>
      <c r="Y82" s="3" t="s">
        <v>1387</v>
      </c>
      <c r="CH82" s="110">
        <f>CJ82/CH$3*100%</f>
        <v>1</v>
      </c>
      <c r="CI82" s="3">
        <v>5</v>
      </c>
      <c r="CJ82" s="110">
        <f>CI82*$CH$3/5</f>
        <v>0.2</v>
      </c>
      <c r="CK82" s="110">
        <f>CM82/CK$3*100%</f>
        <v>1</v>
      </c>
      <c r="CL82" s="3">
        <v>5</v>
      </c>
      <c r="CM82" s="110">
        <f>CL82*$CK$3/5</f>
        <v>0.2</v>
      </c>
      <c r="ON82" s="3">
        <v>1</v>
      </c>
      <c r="OO82" s="112">
        <v>4.375</v>
      </c>
      <c r="OP82" s="110">
        <f>ON82*$ON$3/5</f>
        <v>0.03</v>
      </c>
      <c r="OQ82" s="110">
        <f>OP82/ON$3*100%</f>
        <v>0.2</v>
      </c>
      <c r="OR82" s="3">
        <v>5</v>
      </c>
      <c r="OS82" s="110">
        <f>OR82*$OR$3/5</f>
        <v>0.05</v>
      </c>
      <c r="OT82" s="110">
        <f>OS82/$OR$3*100%</f>
        <v>1</v>
      </c>
      <c r="OU82" s="3">
        <v>5</v>
      </c>
      <c r="OV82" s="110">
        <f>OU82*$OU$3/5</f>
        <v>0.1</v>
      </c>
      <c r="OW82" s="110">
        <f>OV82/$OU$3*100%</f>
        <v>1</v>
      </c>
      <c r="OX82" s="3">
        <v>5</v>
      </c>
      <c r="OY82" s="110">
        <f>OX82*$OX$3/5</f>
        <v>0.1</v>
      </c>
      <c r="OZ82" s="110">
        <f>OY82/$OX$3*100%</f>
        <v>1</v>
      </c>
      <c r="PA82" s="3">
        <v>5</v>
      </c>
      <c r="PB82" s="110">
        <f>PA82*$PA$3/5</f>
        <v>0.1</v>
      </c>
      <c r="PC82" s="110">
        <f>PB82/$PA$3*100%</f>
        <v>1</v>
      </c>
      <c r="PD82" s="3">
        <v>5</v>
      </c>
      <c r="PE82" s="3">
        <v>100</v>
      </c>
      <c r="PF82" s="110">
        <f>PD82*$PD$3/5</f>
        <v>0.05</v>
      </c>
      <c r="PG82" s="110">
        <f>PF82/$PD$3*100%</f>
        <v>1</v>
      </c>
      <c r="PH82" s="3">
        <v>5</v>
      </c>
      <c r="PI82" s="110">
        <f>PH82*$PH$3/5</f>
        <v>0.05</v>
      </c>
      <c r="PJ82" s="110">
        <f>PI82/PH$3*100%</f>
        <v>1</v>
      </c>
      <c r="ACA82" s="110">
        <f>IFERROR(CJ82+CM82,"")</f>
        <v>0.4</v>
      </c>
      <c r="ACB82" s="110">
        <f>IFERROR(OP82+OS82+OV82+OY82+PB82+PF82+PI82,"")</f>
        <v>0.48</v>
      </c>
      <c r="ACC82" s="110">
        <f>IFERROR(ACA82+ACB82,"")</f>
        <v>0.88</v>
      </c>
      <c r="ACN82" s="114" t="str">
        <f>IF(ACM82&gt;0,"GUGUR","TERIMA")</f>
        <v>TERIMA</v>
      </c>
      <c r="ACO82" s="115">
        <f>IF(ACN82="GUGUR",0,IF(G82="CHO IBC CC TELKOMSEL",800000))</f>
        <v>800000</v>
      </c>
      <c r="ACQ82" s="115">
        <f>ACO82*ACC82</f>
        <v>704000</v>
      </c>
      <c r="ACR82" s="115">
        <f>IF($U82&gt;0,($W82/$O82)*$ACQ82,$ACQ82)</f>
        <v>704000</v>
      </c>
      <c r="ACS82" s="115">
        <f>IF($N82=1,($W82/$O82)*ACR82,IF(ACK82&gt;0,ACR82*85%,IF(ACL82&gt;0,ACR82*60%,IF(ACM82&gt;0,ACR82*0%,ACR82))))</f>
        <v>704000</v>
      </c>
      <c r="ADN82" s="3" t="s">
        <v>1390</v>
      </c>
    </row>
    <row r="83" spans="1:794" x14ac:dyDescent="0.25">
      <c r="A83" s="3">
        <f t="shared" si="97"/>
        <v>79</v>
      </c>
      <c r="B83" s="3">
        <v>30642</v>
      </c>
      <c r="C83" s="3" t="s">
        <v>354</v>
      </c>
      <c r="G83" s="3" t="s">
        <v>967</v>
      </c>
      <c r="O83" s="3">
        <v>22</v>
      </c>
      <c r="P83" s="3">
        <v>22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f t="shared" si="98"/>
        <v>0</v>
      </c>
      <c r="W83" s="3">
        <v>22</v>
      </c>
      <c r="X83" s="3">
        <v>22</v>
      </c>
      <c r="Y83" s="3" t="s">
        <v>1387</v>
      </c>
      <c r="EJ83" s="110">
        <v>1</v>
      </c>
      <c r="EK83" s="3">
        <f>IF(EJ83&lt;60%,1,IF(AND(EJ83&gt;=60%,EJ83&lt;70%),2,IF(AND(EJ83&gt;=70%,EJ83&lt;80%),3,IF(AND(EJ83&gt;=80%,EJ83&lt;90%),4,5))))</f>
        <v>5</v>
      </c>
      <c r="EL83" s="110">
        <f>EK83*$EJ$3/5</f>
        <v>0.1</v>
      </c>
      <c r="EM83" s="111">
        <v>0.66956521739130404</v>
      </c>
      <c r="EN83" s="3">
        <f>IF(EM83&lt;70%,1,IF(AND(EM83&gt;=70%,EM83&lt;80%),2,IF(AND(EM83&gt;=80%,EM83&lt;90%),3,IF(AND(EM83&gt;=90%,EM83&lt;100%),4,5))))</f>
        <v>1</v>
      </c>
      <c r="EO83" s="110">
        <f>$EN$83*$EM$3/5</f>
        <v>0.02</v>
      </c>
      <c r="EP83" s="3">
        <v>290.79445577735697</v>
      </c>
      <c r="EQ83" s="3">
        <f>IF(EP83&gt;300,1,5)</f>
        <v>5</v>
      </c>
      <c r="ER83" s="110">
        <f>EQ83*$EP$3/5</f>
        <v>0.1</v>
      </c>
      <c r="ES83" s="111">
        <v>0.99130434782608701</v>
      </c>
      <c r="ET83" s="3">
        <f>IF(ES83&gt;95%,5,IF(ES83=95%,3,1))</f>
        <v>5</v>
      </c>
      <c r="EU83" s="110">
        <f>ET83*$ES$3/5</f>
        <v>0.1</v>
      </c>
      <c r="EV83" s="110">
        <v>1</v>
      </c>
      <c r="EW83" s="3">
        <f>IF(EV83&lt;100%,1,5)</f>
        <v>5</v>
      </c>
      <c r="EX83" s="110">
        <f>EW83*$EV$3/5</f>
        <v>0.1</v>
      </c>
      <c r="TU83" s="110">
        <v>1</v>
      </c>
      <c r="UN83" s="111">
        <v>0.92</v>
      </c>
      <c r="UO83" s="111">
        <v>0.96619999999999995</v>
      </c>
      <c r="UP83" s="3">
        <f>IF(UO83&lt;60%,1,IF(AND(UO83&gt;=60%,UO83&lt;70%),2,IF(AND(UO83&gt;=70%,UO83&lt;80%),3,IF(AND(UO83&gt;=80%,UO83&lt;90%),4,5))))</f>
        <v>5</v>
      </c>
      <c r="UQ83" s="110">
        <f>UP83*$UN$3/5</f>
        <v>0.08</v>
      </c>
      <c r="UR83" s="111">
        <v>0.64347826086956506</v>
      </c>
      <c r="US83" s="3">
        <f>IF(UR83&gt;=90%,5,IF(AND(UR83&gt;=80%,UR83&lt;90%),4,IF(AND(UR83&gt;=70%,UR83&lt;80%),3,IF(AND(UR83&gt;=60%,UR83&lt;70%),2,1))))</f>
        <v>2</v>
      </c>
      <c r="UT83" s="110">
        <f>US83*$UR$3/5</f>
        <v>3.2000000000000001E-2</v>
      </c>
      <c r="UV83" s="3">
        <f>IF(UU83&gt;=90%,5,IF(AND(UU83&gt;=80%,UU83&lt;90%),4,IF(AND(UU83&gt;=70%,UU83&lt;80%),3,IF(AND(UU83&gt;=60%,UU83&lt;70%),2,1))))</f>
        <v>1</v>
      </c>
      <c r="UW83" s="110">
        <f>UV83*$UU$3/5</f>
        <v>1.2E-2</v>
      </c>
      <c r="UX83" s="111">
        <v>0.90434782608695696</v>
      </c>
      <c r="UY83" s="3">
        <f>IF(UX83&lt;100%,1,5)</f>
        <v>1</v>
      </c>
      <c r="UZ83" s="110">
        <f>UY83*$UX$3/5</f>
        <v>1.6E-2</v>
      </c>
      <c r="VA83" s="111">
        <v>0.91769999999999996</v>
      </c>
      <c r="VB83" s="3">
        <f>IF(VA83&lt;85%,1,5)</f>
        <v>5</v>
      </c>
      <c r="VC83" s="110">
        <f>VB83*$VA$3/5</f>
        <v>0.05</v>
      </c>
      <c r="VD83" s="111">
        <v>0.62960000000000005</v>
      </c>
      <c r="VE83" s="3">
        <f>IF(VD83&lt;40%,1,5)</f>
        <v>5</v>
      </c>
      <c r="VF83" s="110">
        <f>VE83*$VD$3/5</f>
        <v>0.05</v>
      </c>
      <c r="VG83" s="3">
        <v>2</v>
      </c>
      <c r="VH83" s="3">
        <f>IF(VG83=0,1,IF(VG83=1,3,IF(VG83&gt;1,5)))</f>
        <v>5</v>
      </c>
      <c r="VI83" s="110">
        <f>VH83*$VG$3/5</f>
        <v>0.05</v>
      </c>
      <c r="ZX83" s="111">
        <v>0.98476613725775897</v>
      </c>
      <c r="ZY83" s="3">
        <f>IF(ZX83&lt;95%,1,IF(AND(ZX83&gt;=95%,ZX83&lt;100%),3,5))</f>
        <v>3</v>
      </c>
      <c r="ZZ83" s="110">
        <f>ZY83*$ZX$3/5</f>
        <v>3.0000000000000006E-2</v>
      </c>
      <c r="AAD83" s="110">
        <f>EL83+EO83+ER83+EU83+EX83</f>
        <v>0.42000000000000004</v>
      </c>
      <c r="AAE83" s="110">
        <f>UQ83+UT83+UW83+UZ83+VC83+VF83+VI83</f>
        <v>0.28999999999999998</v>
      </c>
      <c r="AAF83" s="110">
        <f>ZZ83</f>
        <v>3.0000000000000006E-2</v>
      </c>
      <c r="AAG83" s="110">
        <f>SUM(AAD83:AAF83)</f>
        <v>0.74</v>
      </c>
      <c r="ACN83" s="114" t="str">
        <f>IF(ACM83&gt;0,"GUGUR","TERIMA")</f>
        <v>TERIMA</v>
      </c>
      <c r="ACO83" s="115">
        <f>IF(ACN83="GUGUR",0,IF(G83="SPV OPS IBC CC TELKOMSEL",2500000))</f>
        <v>2500000</v>
      </c>
      <c r="ACQ83" s="115">
        <f>ACO83*AAG83</f>
        <v>1850000</v>
      </c>
      <c r="ACR83" s="115">
        <f>IF(U83&gt;0,(W83/O83)*ACQ83,ACQ83)</f>
        <v>1850000</v>
      </c>
      <c r="ACS83" s="115">
        <f>IF(N83=1,(W83/O83)*ACR83,IF(ACK83&gt;0,ACR83*85%,IF(ACL83&gt;0,ACR83*60%,IF(ACM83&gt;0,ACR83*0%,ACR83))))</f>
        <v>1850000</v>
      </c>
      <c r="ADN83" s="3" t="s">
        <v>1390</v>
      </c>
    </row>
    <row r="84" spans="1:794" x14ac:dyDescent="0.25">
      <c r="A84" s="3">
        <f t="shared" si="97"/>
        <v>80</v>
      </c>
      <c r="B84" s="3">
        <v>32507</v>
      </c>
      <c r="C84" s="3" t="s">
        <v>362</v>
      </c>
      <c r="G84" s="3" t="s">
        <v>967</v>
      </c>
      <c r="O84" s="3">
        <v>22</v>
      </c>
      <c r="P84" s="3">
        <v>22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f t="shared" si="98"/>
        <v>0</v>
      </c>
      <c r="W84" s="3">
        <v>22</v>
      </c>
      <c r="X84" s="3">
        <v>22</v>
      </c>
      <c r="Y84" s="3" t="s">
        <v>1387</v>
      </c>
      <c r="EJ84" s="110">
        <v>1</v>
      </c>
      <c r="EK84" s="3">
        <f>IF(EJ84&lt;60%,1,IF(AND(EJ84&gt;=60%,EJ84&lt;70%),2,IF(AND(EJ84&gt;=70%,EJ84&lt;80%),3,IF(AND(EJ84&gt;=80%,EJ84&lt;90%),4,5))))</f>
        <v>5</v>
      </c>
      <c r="EL84" s="110">
        <f>EK84*$EJ$3/5</f>
        <v>0.1</v>
      </c>
      <c r="EM84" s="111">
        <v>0.74561403508771895</v>
      </c>
      <c r="EN84" s="3">
        <f>IF(EM84&lt;70%,1,IF(AND(EM84&gt;=70%,EM84&lt;80%),2,IF(AND(EM84&gt;=80%,EM84&lt;90%),3,IF(AND(EM84&gt;=90%,EM84&lt;100%),4,5))))</f>
        <v>2</v>
      </c>
      <c r="EO84" s="110">
        <f>$EN$84*$EM$3/5</f>
        <v>0.04</v>
      </c>
      <c r="EP84" s="3">
        <v>290.79445577735697</v>
      </c>
      <c r="EQ84" s="3">
        <f>IF(EP84&gt;300,1,5)</f>
        <v>5</v>
      </c>
      <c r="ER84" s="110">
        <f>EQ84*$EP$3/5</f>
        <v>0.1</v>
      </c>
      <c r="ES84" s="111">
        <v>0.99122807017543901</v>
      </c>
      <c r="ET84" s="3">
        <f>IF(ES84&gt;95%,5,IF(ES84=95%,3,1))</f>
        <v>5</v>
      </c>
      <c r="EU84" s="110">
        <f>ET84*$ES$3/5</f>
        <v>0.1</v>
      </c>
      <c r="EV84" s="110">
        <v>1</v>
      </c>
      <c r="EW84" s="3">
        <f>IF(EV84&lt;100%,1,5)</f>
        <v>5</v>
      </c>
      <c r="EX84" s="110">
        <f>EW84*$EV$3/5</f>
        <v>0.1</v>
      </c>
      <c r="TU84" s="110">
        <v>1</v>
      </c>
      <c r="UN84" s="111">
        <v>0.92</v>
      </c>
      <c r="UO84" s="111">
        <v>0.96619999999999995</v>
      </c>
      <c r="UP84" s="3">
        <f>IF(UO84&lt;60%,1,IF(AND(UO84&gt;=60%,UO84&lt;70%),2,IF(AND(UO84&gt;=70%,UO84&lt;80%),3,IF(AND(UO84&gt;=80%,UO84&lt;90%),4,5))))</f>
        <v>5</v>
      </c>
      <c r="UQ84" s="110">
        <f>UP84*$UN$3/5</f>
        <v>0.08</v>
      </c>
      <c r="UR84" s="111">
        <v>0.65789473684210498</v>
      </c>
      <c r="US84" s="3">
        <f>IF(UR84&gt;=90%,5,IF(AND(UR84&gt;=80%,UR84&lt;90%),4,IF(AND(UR84&gt;=70%,UR84&lt;80%),3,IF(AND(UR84&gt;=60%,UR84&lt;70%),2,1))))</f>
        <v>2</v>
      </c>
      <c r="UT84" s="110">
        <f>US84*$UR$3/5</f>
        <v>3.2000000000000001E-2</v>
      </c>
      <c r="UV84" s="3">
        <f>IF(UU84&gt;=90%,5,IF(AND(UU84&gt;=80%,UU84&lt;90%),4,IF(AND(UU84&gt;=70%,UU84&lt;80%),3,IF(AND(UU84&gt;=60%,UU84&lt;70%),2,1))))</f>
        <v>1</v>
      </c>
      <c r="UW84" s="110">
        <f>UV84*$UU$3/5</f>
        <v>1.2E-2</v>
      </c>
      <c r="UX84" s="111">
        <v>0.76315789473684204</v>
      </c>
      <c r="UY84" s="3">
        <f>IF(UX84&lt;100%,1,5)</f>
        <v>1</v>
      </c>
      <c r="UZ84" s="110">
        <f>UY84*$UX$3/5</f>
        <v>1.6E-2</v>
      </c>
      <c r="VA84" s="111">
        <v>0.91769999999999996</v>
      </c>
      <c r="VB84" s="3">
        <f>IF(VA84&lt;85%,1,5)</f>
        <v>5</v>
      </c>
      <c r="VC84" s="110">
        <f>VB84*$VA$3/5</f>
        <v>0.05</v>
      </c>
      <c r="VD84" s="111">
        <v>0.62960000000000005</v>
      </c>
      <c r="VE84" s="3">
        <f>IF(VD84&lt;40%,1,5)</f>
        <v>5</v>
      </c>
      <c r="VF84" s="110">
        <f>VE84*$VD$3/5</f>
        <v>0.05</v>
      </c>
      <c r="VG84" s="3">
        <v>2</v>
      </c>
      <c r="VH84" s="3">
        <f>IF(VG84=0,1,IF(VG84=1,3,IF(VG84&gt;1,5)))</f>
        <v>5</v>
      </c>
      <c r="VI84" s="110">
        <f>VH84*$VG$3/5</f>
        <v>0.05</v>
      </c>
      <c r="ZX84" s="111">
        <v>0.98476613725775897</v>
      </c>
      <c r="ZY84" s="3">
        <f>IF(ZX84&lt;95%,1,IF(AND(ZX84&gt;=95%,ZX84&lt;100%),3,5))</f>
        <v>3</v>
      </c>
      <c r="ZZ84" s="110">
        <f>ZY84*$ZX$3/5</f>
        <v>3.0000000000000006E-2</v>
      </c>
      <c r="AAD84" s="110">
        <f>EL84+EO84+ER84+EU84+EX84</f>
        <v>0.44000000000000006</v>
      </c>
      <c r="AAE84" s="110">
        <f>UQ84+UT84+UW84+UZ84+VC84+VF84+VI84</f>
        <v>0.28999999999999998</v>
      </c>
      <c r="AAF84" s="110">
        <f>ZZ84</f>
        <v>3.0000000000000006E-2</v>
      </c>
      <c r="AAG84" s="110">
        <f>SUM(AAD84:AAF84)</f>
        <v>0.76</v>
      </c>
      <c r="ACN84" s="114" t="str">
        <f>IF(ACM84&gt;0,"GUGUR","TERIMA")</f>
        <v>TERIMA</v>
      </c>
      <c r="ACO84" s="115">
        <f>IF(ACN84="GUGUR",0,IF(G84="SPV OPS IBC CC TELKOMSEL",2500000))</f>
        <v>2500000</v>
      </c>
      <c r="ACQ84" s="115">
        <f>ACO84*AAG84</f>
        <v>1900000</v>
      </c>
      <c r="ACR84" s="115">
        <f>IF(U84&gt;0,(W84/O84)*ACQ84,ACQ84)</f>
        <v>1900000</v>
      </c>
      <c r="ACS84" s="115">
        <f>IF(N84=1,(W84/O84)*ACR84,IF(ACK84&gt;0,ACR84*85%,IF(ACL84&gt;0,ACR84*60%,IF(ACM84&gt;0,ACR84*0%,ACR84))))</f>
        <v>1900000</v>
      </c>
      <c r="ADN84" s="3" t="s">
        <v>1390</v>
      </c>
    </row>
    <row r="85" spans="1:794" x14ac:dyDescent="0.25">
      <c r="A85" s="3">
        <f t="shared" si="97"/>
        <v>81</v>
      </c>
      <c r="B85" s="3">
        <v>101973</v>
      </c>
      <c r="C85" s="3" t="s">
        <v>556</v>
      </c>
      <c r="G85" s="3" t="s">
        <v>351</v>
      </c>
      <c r="O85" s="3">
        <v>22</v>
      </c>
      <c r="P85" s="3">
        <v>22</v>
      </c>
      <c r="Q85" s="3">
        <v>0</v>
      </c>
      <c r="R85" s="3">
        <v>0</v>
      </c>
      <c r="S85" s="3">
        <v>0</v>
      </c>
      <c r="T85" s="3">
        <v>1</v>
      </c>
      <c r="U85" s="3">
        <v>0</v>
      </c>
      <c r="V85" s="3">
        <f t="shared" si="98"/>
        <v>0</v>
      </c>
      <c r="W85" s="3">
        <v>22</v>
      </c>
      <c r="X85" s="3">
        <v>21</v>
      </c>
      <c r="Y85" s="3" t="s">
        <v>1387</v>
      </c>
      <c r="BQ85" s="3">
        <v>0</v>
      </c>
      <c r="BR85" s="110">
        <f t="shared" ref="BR85:BR148" si="99">(W85-BQ85)/W85</f>
        <v>1</v>
      </c>
      <c r="BS85" s="3">
        <f t="shared" ref="BS85:BS148" si="100">IF(R85&gt;0,0,IF(BQ85&gt;2,0,IF(BQ85=2,1,IF(BQ85=1,2,IF(BQ85&lt;=0,5)))))</f>
        <v>5</v>
      </c>
      <c r="BT85" s="110">
        <f t="shared" ref="BT85:BT148" si="101">BS85*$BQ$3/5</f>
        <v>0.1</v>
      </c>
      <c r="BU85" s="3">
        <v>0</v>
      </c>
      <c r="BV85" s="110">
        <f t="shared" ref="BV85:BV148" si="102">(W85-BU85)/W85</f>
        <v>1</v>
      </c>
      <c r="BW85" s="3">
        <f t="shared" ref="BW85:BW148" si="103">IF(R85&gt;0,0,IF(BU85&lt;=0,5,IF(BU85=1,1,0)))</f>
        <v>5</v>
      </c>
      <c r="BX85" s="110">
        <f t="shared" ref="BX85:BX148" si="104">BW85*$BU$3/5</f>
        <v>0.15</v>
      </c>
      <c r="BY85" s="3">
        <f t="shared" ref="BY85:BY148" si="105">X85*(Y85*60)</f>
        <v>9765</v>
      </c>
      <c r="BZ85" s="3">
        <v>10252</v>
      </c>
      <c r="CA85" s="111">
        <f t="shared" ref="CA85:CA148" si="106">BZ85/BY85</f>
        <v>1.0498719918074757</v>
      </c>
      <c r="CB85" s="3">
        <f t="shared" ref="CB85:CB148" si="107">IF(CA85&lt;=90%,1,IF(AND(CA85&gt;90%,CA85&lt;100%),2,IF(CA85=100%,3,IF(AND(CA85&gt;100%,CA85&lt;=105%),4,5))))</f>
        <v>4</v>
      </c>
      <c r="CC85" s="110">
        <f t="shared" ref="CC85:CC148" si="108">CB85*$BY$3/5</f>
        <v>0.08</v>
      </c>
      <c r="CD85" s="3">
        <v>300</v>
      </c>
      <c r="CE85" s="112">
        <v>304.03747870528099</v>
      </c>
      <c r="CF85" s="3">
        <f t="shared" ref="CF85:CF148" si="109">IF(CD85&gt;CE85,5,IF(CE85=CD85,3,1))</f>
        <v>1</v>
      </c>
      <c r="CG85" s="110">
        <f t="shared" ref="CG85:CG148" si="110">CF85*$CD$3/5</f>
        <v>0.03</v>
      </c>
      <c r="MX85" s="112">
        <v>95</v>
      </c>
      <c r="MY85" s="112">
        <v>98.3333333333333</v>
      </c>
      <c r="MZ85" s="3">
        <f t="shared" ref="MZ85:MZ148" si="111">IF(MY85&gt;MX85,5,IF(MY85=MX85,3,1))</f>
        <v>5</v>
      </c>
      <c r="NA85" s="110">
        <f t="shared" ref="NA85:NA148" si="112">MZ85*$MX$3/5</f>
        <v>0.1</v>
      </c>
      <c r="NB85" s="111">
        <v>0.92</v>
      </c>
      <c r="NC85" s="111">
        <v>0.95686274509803904</v>
      </c>
      <c r="ND85" s="3">
        <f t="shared" ref="ND85:ND148" si="113">IF(NC85&gt;NB85,5,IF(NC85=NB85,3,1))</f>
        <v>5</v>
      </c>
      <c r="NE85" s="110">
        <f t="shared" ref="NE85:NE148" si="114">ND85*$NB$3/5</f>
        <v>0.1</v>
      </c>
      <c r="NF85" s="112">
        <v>90</v>
      </c>
      <c r="NG85" s="113">
        <v>100</v>
      </c>
      <c r="NH85" s="3">
        <f t="shared" ref="NH85:NH148" si="115">IF(NG85&gt;NF85,5,IF(NG85=NF85,3,1))</f>
        <v>5</v>
      </c>
      <c r="NI85" s="110">
        <f t="shared" ref="NI85:NI148" si="116">NH85*$NF$3/5</f>
        <v>0.08</v>
      </c>
      <c r="NJ85" s="110">
        <v>0.85</v>
      </c>
      <c r="NK85" s="110">
        <v>0.92307692307692302</v>
      </c>
      <c r="NM85" s="3">
        <f t="shared" ref="NM85:NM148" si="117">IF(NL85=1,0,IF(NK85&gt;NJ85,5,IF(NJ85=NK85,4,IF(NK85="",3,1))))</f>
        <v>5</v>
      </c>
      <c r="NN85" s="110">
        <f t="shared" ref="NN85:NN148" si="118">NM85*$NJ$3/5</f>
        <v>0.06</v>
      </c>
      <c r="NO85" s="110">
        <v>0.4</v>
      </c>
      <c r="NP85" s="110">
        <v>0.58181818181818201</v>
      </c>
      <c r="NQ85" s="3">
        <f t="shared" ref="NQ85:NQ148" si="119">IF(NP85&gt;NO85,5,IF(NP85=NO85,4,IF(NP85="",3,1)))</f>
        <v>5</v>
      </c>
      <c r="NR85" s="110">
        <f t="shared" ref="NR85:NR148" si="120">NQ85*$NO$3/5</f>
        <v>0.06</v>
      </c>
      <c r="ZQ85" s="110">
        <v>0.95</v>
      </c>
      <c r="ZR85" s="110">
        <v>0.98551959114139698</v>
      </c>
      <c r="ZS85" s="3">
        <f t="shared" ref="ZS85:ZS148" si="121">IF(ZR85&gt;ZQ85,5,IF(ZR85=ZQ85,4,IF(ZR85="",3,1)))</f>
        <v>5</v>
      </c>
      <c r="ZT85" s="110">
        <f t="shared" ref="ZT85:ZT148" si="122">ZS85*$ZQ$3/5</f>
        <v>0.05</v>
      </c>
      <c r="ZU85" s="3">
        <v>2</v>
      </c>
      <c r="ZV85" s="3">
        <f t="shared" ref="ZV85:ZV148" si="123">IF(ZU85&gt;1,5,IF(ZU85=1,3,1))</f>
        <v>5</v>
      </c>
      <c r="ZW85" s="110">
        <f t="shared" ref="ZW85:ZW148" si="124">ZV85*$ZU$3/5</f>
        <v>0.05</v>
      </c>
      <c r="ACD85" s="110">
        <f t="shared" ref="ACD85:ACD148" si="125">IFERROR(BT85+BX85+CC85+CG85,"")</f>
        <v>0.36</v>
      </c>
      <c r="ACE85" s="110">
        <f t="shared" ref="ACE85:ACE148" si="126">NA85+NE85+NI85+NN85+NR85</f>
        <v>0.4</v>
      </c>
      <c r="ACF85" s="110">
        <f t="shared" ref="ACF85:ACF148" si="127">ZT85+ZW85</f>
        <v>0.1</v>
      </c>
      <c r="ACG85" s="110">
        <f t="shared" ref="ACG85:ACG148" si="128">SUM(ACD85:ACF85)</f>
        <v>0.86</v>
      </c>
      <c r="ACN85" s="114" t="str">
        <f t="shared" ref="ACN85:ACN148" si="129">IF(AI85="TIDAK","GUGUR",IF(ACM85&gt;0,"GUGUR","TERIMA"))</f>
        <v>TERIMA</v>
      </c>
      <c r="ACO85" s="115">
        <f t="shared" ref="ACO85:ACO148" si="130">IF(ABS85="GUGUR",0,IF(G85="AGENT IBC CC TELKOMSEL",670000,IF(G85="AGENT IBC CC TELKOMSEL PRIORITY",800000,IF(G85="AGENT PREPAID",670000,))))</f>
        <v>670000</v>
      </c>
      <c r="ACP85" s="115">
        <f t="shared" ref="ACP85:ACP148" si="131">ACO85*ACE85</f>
        <v>268000</v>
      </c>
      <c r="ADH85" s="116">
        <f t="shared" ref="ADH85:ADH148" si="132">IFERROR(ACO85*ACD85,"")</f>
        <v>241200</v>
      </c>
      <c r="ADI85" s="116">
        <f t="shared" ref="ADI85:ADI148" si="133">IFERROR(IF(M85="YA",(W85/O85)*ACP85,IF(N85="YA",(W85/O85)*ACP85,IF(U85&gt;0,(W85/O85)*ACP85,IF(ACK85&gt;0,ACP85*85%,IF(ACL85&gt;0,ACP85*60%,IF(ACM85&gt;0,ACP85*0%,ACP85)))))),"")</f>
        <v>268000</v>
      </c>
      <c r="ADJ85" s="116">
        <f t="shared" ref="ADJ85:ADJ148" si="134">IFERROR(ACF85*ACO85,"")</f>
        <v>67000</v>
      </c>
      <c r="ADL85" s="116">
        <f t="shared" ref="ADL85:ADL148" si="135">IFERROR(IF(ACN85="GUGUR",0,IF(ACG85=100%,200000,IF(AND(ACG85&gt;=98%,ACG85&lt;100%),100000,IF(AND(ACG85&gt;=97%,ACG85&lt;99%),50000,)))),"")</f>
        <v>0</v>
      </c>
      <c r="ADM85" s="116">
        <f t="shared" ref="ADM85:ADM148" si="136">SUM(ADH85:ADJ85,ADL85)</f>
        <v>576200</v>
      </c>
      <c r="ADN85" s="3" t="s">
        <v>1390</v>
      </c>
    </row>
    <row r="86" spans="1:794" x14ac:dyDescent="0.25">
      <c r="A86" s="3">
        <f t="shared" si="97"/>
        <v>82</v>
      </c>
      <c r="B86" s="3">
        <v>105787</v>
      </c>
      <c r="C86" s="3" t="s">
        <v>345</v>
      </c>
      <c r="G86" s="3" t="s">
        <v>351</v>
      </c>
      <c r="O86" s="3">
        <v>22</v>
      </c>
      <c r="P86" s="3">
        <v>21</v>
      </c>
      <c r="Q86" s="3">
        <v>1</v>
      </c>
      <c r="R86" s="3">
        <v>0</v>
      </c>
      <c r="S86" s="3">
        <v>1</v>
      </c>
      <c r="T86" s="3">
        <v>1</v>
      </c>
      <c r="U86" s="3">
        <v>0</v>
      </c>
      <c r="V86" s="3">
        <f t="shared" si="98"/>
        <v>2</v>
      </c>
      <c r="W86" s="3">
        <v>20</v>
      </c>
      <c r="X86" s="3">
        <v>20</v>
      </c>
      <c r="Y86" s="3" t="s">
        <v>1387</v>
      </c>
      <c r="BQ86" s="3">
        <v>0</v>
      </c>
      <c r="BR86" s="110">
        <f t="shared" si="99"/>
        <v>1</v>
      </c>
      <c r="BS86" s="3">
        <f t="shared" si="100"/>
        <v>5</v>
      </c>
      <c r="BT86" s="110">
        <f t="shared" si="101"/>
        <v>0.1</v>
      </c>
      <c r="BU86" s="3">
        <v>2</v>
      </c>
      <c r="BV86" s="110">
        <f t="shared" si="102"/>
        <v>0.9</v>
      </c>
      <c r="BW86" s="3">
        <f t="shared" si="103"/>
        <v>0</v>
      </c>
      <c r="BX86" s="110">
        <f t="shared" si="104"/>
        <v>0</v>
      </c>
      <c r="BY86" s="3">
        <f t="shared" si="105"/>
        <v>9300</v>
      </c>
      <c r="BZ86" s="3">
        <v>14041</v>
      </c>
      <c r="CA86" s="111">
        <f t="shared" si="106"/>
        <v>1.5097849462365591</v>
      </c>
      <c r="CB86" s="3">
        <f t="shared" si="107"/>
        <v>5</v>
      </c>
      <c r="CC86" s="110">
        <f t="shared" si="108"/>
        <v>0.1</v>
      </c>
      <c r="CD86" s="3">
        <v>300</v>
      </c>
      <c r="CE86" s="112">
        <v>270.62436548223297</v>
      </c>
      <c r="CF86" s="3">
        <f t="shared" si="109"/>
        <v>5</v>
      </c>
      <c r="CG86" s="110">
        <f t="shared" si="110"/>
        <v>0.15</v>
      </c>
      <c r="MX86" s="112">
        <v>95</v>
      </c>
      <c r="MY86" s="112">
        <v>98.3333333333333</v>
      </c>
      <c r="MZ86" s="3">
        <f t="shared" si="111"/>
        <v>5</v>
      </c>
      <c r="NA86" s="110">
        <f t="shared" si="112"/>
        <v>0.1</v>
      </c>
      <c r="NB86" s="111">
        <v>0.92</v>
      </c>
      <c r="NC86" s="111">
        <v>0.95428571428571396</v>
      </c>
      <c r="ND86" s="3">
        <f t="shared" si="113"/>
        <v>5</v>
      </c>
      <c r="NE86" s="110">
        <f t="shared" si="114"/>
        <v>0.1</v>
      </c>
      <c r="NF86" s="112">
        <v>90</v>
      </c>
      <c r="NG86" s="113">
        <v>100</v>
      </c>
      <c r="NH86" s="3">
        <f t="shared" si="115"/>
        <v>5</v>
      </c>
      <c r="NI86" s="110">
        <f t="shared" si="116"/>
        <v>0.08</v>
      </c>
      <c r="NJ86" s="110">
        <v>0.85</v>
      </c>
      <c r="NK86" s="110">
        <v>0.89473684210526305</v>
      </c>
      <c r="NM86" s="3">
        <f t="shared" si="117"/>
        <v>5</v>
      </c>
      <c r="NN86" s="110">
        <f t="shared" si="118"/>
        <v>0.06</v>
      </c>
      <c r="NO86" s="110">
        <v>0.4</v>
      </c>
      <c r="NP86" s="110">
        <v>0.74285714285714299</v>
      </c>
      <c r="NQ86" s="3">
        <f t="shared" si="119"/>
        <v>5</v>
      </c>
      <c r="NR86" s="110">
        <f t="shared" si="120"/>
        <v>0.06</v>
      </c>
      <c r="ZQ86" s="110">
        <v>0.95</v>
      </c>
      <c r="ZR86" s="110">
        <v>0.98477157360406098</v>
      </c>
      <c r="ZS86" s="3">
        <f t="shared" si="121"/>
        <v>5</v>
      </c>
      <c r="ZT86" s="110">
        <f t="shared" si="122"/>
        <v>0.05</v>
      </c>
      <c r="ZU86" s="3">
        <v>2</v>
      </c>
      <c r="ZV86" s="3">
        <f t="shared" si="123"/>
        <v>5</v>
      </c>
      <c r="ZW86" s="110">
        <f t="shared" si="124"/>
        <v>0.05</v>
      </c>
      <c r="ACD86" s="110">
        <f t="shared" si="125"/>
        <v>0.35</v>
      </c>
      <c r="ACE86" s="110">
        <f t="shared" si="126"/>
        <v>0.4</v>
      </c>
      <c r="ACF86" s="110">
        <f t="shared" si="127"/>
        <v>0.1</v>
      </c>
      <c r="ACG86" s="110">
        <f t="shared" si="128"/>
        <v>0.85</v>
      </c>
      <c r="ACN86" s="114" t="str">
        <f t="shared" si="129"/>
        <v>TERIMA</v>
      </c>
      <c r="ACO86" s="115">
        <f t="shared" si="130"/>
        <v>670000</v>
      </c>
      <c r="ACP86" s="115">
        <f t="shared" si="131"/>
        <v>268000</v>
      </c>
      <c r="ADH86" s="116">
        <f t="shared" si="132"/>
        <v>234499.99999999997</v>
      </c>
      <c r="ADI86" s="116">
        <f t="shared" si="133"/>
        <v>268000</v>
      </c>
      <c r="ADJ86" s="116">
        <f t="shared" si="134"/>
        <v>67000</v>
      </c>
      <c r="ADL86" s="116">
        <f t="shared" si="135"/>
        <v>0</v>
      </c>
      <c r="ADM86" s="116">
        <f t="shared" si="136"/>
        <v>569500</v>
      </c>
      <c r="ADN86" s="3" t="s">
        <v>1390</v>
      </c>
    </row>
    <row r="87" spans="1:794" x14ac:dyDescent="0.25">
      <c r="A87" s="3">
        <f t="shared" si="97"/>
        <v>83</v>
      </c>
      <c r="B87" s="3">
        <v>154465</v>
      </c>
      <c r="C87" s="3" t="s">
        <v>358</v>
      </c>
      <c r="G87" s="3" t="s">
        <v>351</v>
      </c>
      <c r="O87" s="3">
        <v>22</v>
      </c>
      <c r="P87" s="3">
        <v>16</v>
      </c>
      <c r="Q87" s="3">
        <v>3</v>
      </c>
      <c r="R87" s="3">
        <v>1</v>
      </c>
      <c r="S87" s="3">
        <v>0</v>
      </c>
      <c r="T87" s="3">
        <v>0</v>
      </c>
      <c r="U87" s="3">
        <v>0</v>
      </c>
      <c r="V87" s="3">
        <f t="shared" si="98"/>
        <v>4</v>
      </c>
      <c r="W87" s="3">
        <v>12</v>
      </c>
      <c r="X87" s="3">
        <v>16</v>
      </c>
      <c r="Y87" s="3" t="s">
        <v>1387</v>
      </c>
      <c r="BQ87" s="3">
        <v>0</v>
      </c>
      <c r="BR87" s="110">
        <f t="shared" si="99"/>
        <v>1</v>
      </c>
      <c r="BS87" s="3">
        <f t="shared" si="100"/>
        <v>0</v>
      </c>
      <c r="BT87" s="110">
        <f t="shared" si="101"/>
        <v>0</v>
      </c>
      <c r="BU87" s="3">
        <v>4</v>
      </c>
      <c r="BV87" s="110">
        <f t="shared" si="102"/>
        <v>0.66666666666666663</v>
      </c>
      <c r="BW87" s="3">
        <f t="shared" si="103"/>
        <v>0</v>
      </c>
      <c r="BX87" s="110">
        <f t="shared" si="104"/>
        <v>0</v>
      </c>
      <c r="BY87" s="3">
        <f t="shared" si="105"/>
        <v>7440</v>
      </c>
      <c r="BZ87" s="3">
        <v>7664</v>
      </c>
      <c r="CA87" s="111">
        <f t="shared" si="106"/>
        <v>1.0301075268817204</v>
      </c>
      <c r="CB87" s="3">
        <f t="shared" si="107"/>
        <v>4</v>
      </c>
      <c r="CC87" s="110">
        <f t="shared" si="108"/>
        <v>0.08</v>
      </c>
      <c r="CD87" s="3">
        <v>300</v>
      </c>
      <c r="CE87" s="112">
        <v>264.31674208144801</v>
      </c>
      <c r="CF87" s="3">
        <f t="shared" si="109"/>
        <v>5</v>
      </c>
      <c r="CG87" s="110">
        <f t="shared" si="110"/>
        <v>0.15</v>
      </c>
      <c r="MX87" s="112">
        <v>95</v>
      </c>
      <c r="MY87" s="112">
        <v>89.0277777777778</v>
      </c>
      <c r="MZ87" s="3">
        <f t="shared" si="111"/>
        <v>1</v>
      </c>
      <c r="NA87" s="110">
        <f t="shared" si="112"/>
        <v>0.02</v>
      </c>
      <c r="NB87" s="111">
        <v>0.92</v>
      </c>
      <c r="NC87" s="111">
        <v>0.83750000000000002</v>
      </c>
      <c r="ND87" s="3">
        <f t="shared" si="113"/>
        <v>1</v>
      </c>
      <c r="NE87" s="110">
        <f t="shared" si="114"/>
        <v>0.02</v>
      </c>
      <c r="NF87" s="112">
        <v>90</v>
      </c>
      <c r="NG87" s="113">
        <v>100</v>
      </c>
      <c r="NH87" s="3">
        <f t="shared" si="115"/>
        <v>5</v>
      </c>
      <c r="NI87" s="110">
        <f t="shared" si="116"/>
        <v>0.08</v>
      </c>
      <c r="NJ87" s="110">
        <v>0.85</v>
      </c>
      <c r="NK87" s="110">
        <v>0.875</v>
      </c>
      <c r="NM87" s="3">
        <f t="shared" si="117"/>
        <v>5</v>
      </c>
      <c r="NN87" s="110">
        <f t="shared" si="118"/>
        <v>0.06</v>
      </c>
      <c r="NO87" s="110">
        <v>0.4</v>
      </c>
      <c r="NP87" s="110">
        <v>0.25</v>
      </c>
      <c r="NQ87" s="3">
        <f t="shared" si="119"/>
        <v>1</v>
      </c>
      <c r="NR87" s="110">
        <f t="shared" si="120"/>
        <v>1.2E-2</v>
      </c>
      <c r="ZQ87" s="110">
        <v>0.95</v>
      </c>
      <c r="ZR87" s="110">
        <v>0.98190045248868796</v>
      </c>
      <c r="ZS87" s="3">
        <f t="shared" si="121"/>
        <v>5</v>
      </c>
      <c r="ZT87" s="110">
        <f t="shared" si="122"/>
        <v>0.05</v>
      </c>
      <c r="ZU87" s="3">
        <v>2</v>
      </c>
      <c r="ZV87" s="3">
        <f t="shared" si="123"/>
        <v>5</v>
      </c>
      <c r="ZW87" s="110">
        <f t="shared" si="124"/>
        <v>0.05</v>
      </c>
      <c r="ACD87" s="110">
        <f t="shared" si="125"/>
        <v>0.22999999999999998</v>
      </c>
      <c r="ACE87" s="110">
        <f t="shared" si="126"/>
        <v>0.192</v>
      </c>
      <c r="ACF87" s="110">
        <f t="shared" si="127"/>
        <v>0.1</v>
      </c>
      <c r="ACG87" s="110">
        <f t="shared" si="128"/>
        <v>0.52200000000000002</v>
      </c>
      <c r="ACM87" s="3">
        <v>1</v>
      </c>
      <c r="ACN87" s="114" t="str">
        <f t="shared" si="129"/>
        <v>GUGUR</v>
      </c>
      <c r="ACO87" s="115">
        <f t="shared" si="130"/>
        <v>670000</v>
      </c>
      <c r="ACP87" s="115">
        <f t="shared" si="131"/>
        <v>128640</v>
      </c>
      <c r="ADH87" s="116">
        <f t="shared" si="132"/>
        <v>154100</v>
      </c>
      <c r="ADI87" s="116">
        <f t="shared" si="133"/>
        <v>0</v>
      </c>
      <c r="ADJ87" s="116">
        <f t="shared" si="134"/>
        <v>67000</v>
      </c>
      <c r="ADL87" s="116">
        <f t="shared" si="135"/>
        <v>0</v>
      </c>
      <c r="ADM87" s="116">
        <f t="shared" si="136"/>
        <v>221100</v>
      </c>
      <c r="ADN87" s="3" t="s">
        <v>1390</v>
      </c>
    </row>
    <row r="88" spans="1:794" x14ac:dyDescent="0.25">
      <c r="A88" s="3">
        <f t="shared" si="97"/>
        <v>84</v>
      </c>
      <c r="B88" s="3">
        <v>95694</v>
      </c>
      <c r="C88" s="3" t="s">
        <v>364</v>
      </c>
      <c r="G88" s="3" t="s">
        <v>351</v>
      </c>
      <c r="O88" s="3">
        <v>22</v>
      </c>
      <c r="P88" s="3">
        <v>21</v>
      </c>
      <c r="Q88" s="3">
        <v>0</v>
      </c>
      <c r="R88" s="3">
        <v>0</v>
      </c>
      <c r="S88" s="3">
        <v>1</v>
      </c>
      <c r="T88" s="3">
        <v>1</v>
      </c>
      <c r="U88" s="3">
        <v>0</v>
      </c>
      <c r="V88" s="3">
        <f t="shared" si="98"/>
        <v>1</v>
      </c>
      <c r="W88" s="3">
        <v>21</v>
      </c>
      <c r="X88" s="3">
        <v>20</v>
      </c>
      <c r="Y88" s="3" t="s">
        <v>1387</v>
      </c>
      <c r="BQ88" s="3">
        <v>0</v>
      </c>
      <c r="BR88" s="110">
        <f t="shared" si="99"/>
        <v>1</v>
      </c>
      <c r="BS88" s="3">
        <f t="shared" si="100"/>
        <v>5</v>
      </c>
      <c r="BT88" s="110">
        <f t="shared" si="101"/>
        <v>0.1</v>
      </c>
      <c r="BU88" s="3">
        <v>1</v>
      </c>
      <c r="BV88" s="110">
        <f t="shared" si="102"/>
        <v>0.95238095238095233</v>
      </c>
      <c r="BW88" s="3">
        <f t="shared" si="103"/>
        <v>1</v>
      </c>
      <c r="BX88" s="110">
        <f t="shared" si="104"/>
        <v>0.03</v>
      </c>
      <c r="BY88" s="3">
        <f t="shared" si="105"/>
        <v>9300</v>
      </c>
      <c r="BZ88" s="3">
        <v>9158</v>
      </c>
      <c r="CA88" s="111">
        <f t="shared" si="106"/>
        <v>0.98473118279569893</v>
      </c>
      <c r="CB88" s="3">
        <f t="shared" si="107"/>
        <v>2</v>
      </c>
      <c r="CC88" s="110">
        <f t="shared" si="108"/>
        <v>0.04</v>
      </c>
      <c r="CD88" s="3">
        <v>300</v>
      </c>
      <c r="CE88" s="112">
        <v>306.21378340365698</v>
      </c>
      <c r="CF88" s="3">
        <f t="shared" si="109"/>
        <v>1</v>
      </c>
      <c r="CG88" s="110">
        <f t="shared" si="110"/>
        <v>0.03</v>
      </c>
      <c r="MX88" s="112">
        <v>95</v>
      </c>
      <c r="MY88" s="112">
        <v>98.8888888888889</v>
      </c>
      <c r="MZ88" s="3">
        <f t="shared" si="111"/>
        <v>5</v>
      </c>
      <c r="NA88" s="110">
        <f t="shared" si="112"/>
        <v>0.1</v>
      </c>
      <c r="NB88" s="111">
        <v>0.92</v>
      </c>
      <c r="NC88" s="111">
        <v>0.98518518518518505</v>
      </c>
      <c r="ND88" s="3">
        <f t="shared" si="113"/>
        <v>5</v>
      </c>
      <c r="NE88" s="110">
        <f t="shared" si="114"/>
        <v>0.1</v>
      </c>
      <c r="NF88" s="112">
        <v>90</v>
      </c>
      <c r="NG88" s="113">
        <v>100</v>
      </c>
      <c r="NH88" s="3">
        <f t="shared" si="115"/>
        <v>5</v>
      </c>
      <c r="NI88" s="110">
        <f t="shared" si="116"/>
        <v>0.08</v>
      </c>
      <c r="NJ88" s="110">
        <v>0.85</v>
      </c>
      <c r="NK88" s="110">
        <v>1</v>
      </c>
      <c r="NM88" s="3">
        <f t="shared" si="117"/>
        <v>5</v>
      </c>
      <c r="NN88" s="110">
        <f t="shared" si="118"/>
        <v>0.06</v>
      </c>
      <c r="NO88" s="110">
        <v>0.4</v>
      </c>
      <c r="NP88" s="110">
        <v>0.60714285714285698</v>
      </c>
      <c r="NQ88" s="3">
        <f t="shared" si="119"/>
        <v>5</v>
      </c>
      <c r="NR88" s="110">
        <f t="shared" si="120"/>
        <v>0.06</v>
      </c>
      <c r="ZQ88" s="110">
        <v>0.95</v>
      </c>
      <c r="ZR88" s="110">
        <v>0.98312236286919796</v>
      </c>
      <c r="ZS88" s="3">
        <f t="shared" si="121"/>
        <v>5</v>
      </c>
      <c r="ZT88" s="110">
        <f t="shared" si="122"/>
        <v>0.05</v>
      </c>
      <c r="ZU88" s="3">
        <v>2</v>
      </c>
      <c r="ZV88" s="3">
        <f t="shared" si="123"/>
        <v>5</v>
      </c>
      <c r="ZW88" s="110">
        <f t="shared" si="124"/>
        <v>0.05</v>
      </c>
      <c r="ACD88" s="110">
        <f t="shared" si="125"/>
        <v>0.2</v>
      </c>
      <c r="ACE88" s="110">
        <f t="shared" si="126"/>
        <v>0.4</v>
      </c>
      <c r="ACF88" s="110">
        <f t="shared" si="127"/>
        <v>0.1</v>
      </c>
      <c r="ACG88" s="110">
        <f t="shared" si="128"/>
        <v>0.70000000000000007</v>
      </c>
      <c r="ACM88" s="3">
        <v>1</v>
      </c>
      <c r="ACN88" s="114" t="str">
        <f t="shared" si="129"/>
        <v>GUGUR</v>
      </c>
      <c r="ACO88" s="115">
        <f t="shared" si="130"/>
        <v>670000</v>
      </c>
      <c r="ACP88" s="115">
        <f t="shared" si="131"/>
        <v>268000</v>
      </c>
      <c r="ADH88" s="116">
        <f t="shared" si="132"/>
        <v>134000</v>
      </c>
      <c r="ADI88" s="116">
        <f t="shared" si="133"/>
        <v>0</v>
      </c>
      <c r="ADJ88" s="116">
        <f t="shared" si="134"/>
        <v>67000</v>
      </c>
      <c r="ADL88" s="116">
        <f t="shared" si="135"/>
        <v>0</v>
      </c>
      <c r="ADM88" s="116">
        <f t="shared" si="136"/>
        <v>201000</v>
      </c>
      <c r="ADN88" s="3" t="s">
        <v>1390</v>
      </c>
    </row>
    <row r="89" spans="1:794" x14ac:dyDescent="0.25">
      <c r="A89" s="3">
        <f t="shared" si="97"/>
        <v>85</v>
      </c>
      <c r="B89" s="3">
        <v>72307</v>
      </c>
      <c r="C89" s="3" t="s">
        <v>376</v>
      </c>
      <c r="G89" s="3" t="s">
        <v>351</v>
      </c>
      <c r="O89" s="3">
        <v>22</v>
      </c>
      <c r="P89" s="3">
        <v>22</v>
      </c>
      <c r="Q89" s="3">
        <v>0</v>
      </c>
      <c r="R89" s="3">
        <v>0</v>
      </c>
      <c r="S89" s="3">
        <v>0</v>
      </c>
      <c r="T89" s="3">
        <v>1</v>
      </c>
      <c r="U89" s="3">
        <v>0</v>
      </c>
      <c r="V89" s="3">
        <f t="shared" si="98"/>
        <v>0</v>
      </c>
      <c r="W89" s="3">
        <v>22</v>
      </c>
      <c r="X89" s="3">
        <v>21</v>
      </c>
      <c r="Y89" s="3" t="s">
        <v>1387</v>
      </c>
      <c r="BQ89" s="3">
        <v>0</v>
      </c>
      <c r="BR89" s="110">
        <f t="shared" si="99"/>
        <v>1</v>
      </c>
      <c r="BS89" s="3">
        <f t="shared" si="100"/>
        <v>5</v>
      </c>
      <c r="BT89" s="110">
        <f t="shared" si="101"/>
        <v>0.1</v>
      </c>
      <c r="BU89" s="3">
        <v>0</v>
      </c>
      <c r="BV89" s="110">
        <f t="shared" si="102"/>
        <v>1</v>
      </c>
      <c r="BW89" s="3">
        <f t="shared" si="103"/>
        <v>5</v>
      </c>
      <c r="BX89" s="110">
        <f t="shared" si="104"/>
        <v>0.15</v>
      </c>
      <c r="BY89" s="3">
        <f t="shared" si="105"/>
        <v>9765</v>
      </c>
      <c r="BZ89" s="3">
        <v>12870</v>
      </c>
      <c r="CA89" s="111">
        <f t="shared" si="106"/>
        <v>1.3179723502304148</v>
      </c>
      <c r="CB89" s="3">
        <f t="shared" si="107"/>
        <v>5</v>
      </c>
      <c r="CC89" s="110">
        <f t="shared" si="108"/>
        <v>0.1</v>
      </c>
      <c r="CD89" s="3">
        <v>300</v>
      </c>
      <c r="CE89" s="112">
        <v>290.54463750748999</v>
      </c>
      <c r="CF89" s="3">
        <f t="shared" si="109"/>
        <v>5</v>
      </c>
      <c r="CG89" s="110">
        <f t="shared" si="110"/>
        <v>0.15</v>
      </c>
      <c r="MX89" s="112">
        <v>95</v>
      </c>
      <c r="MY89" s="112">
        <v>100</v>
      </c>
      <c r="MZ89" s="3">
        <f t="shared" si="111"/>
        <v>5</v>
      </c>
      <c r="NA89" s="110">
        <f t="shared" si="112"/>
        <v>0.1</v>
      </c>
      <c r="NB89" s="111">
        <v>0.92</v>
      </c>
      <c r="NC89" s="111">
        <v>0.95044247787610603</v>
      </c>
      <c r="ND89" s="3">
        <f t="shared" si="113"/>
        <v>5</v>
      </c>
      <c r="NE89" s="110">
        <f t="shared" si="114"/>
        <v>0.1</v>
      </c>
      <c r="NF89" s="112">
        <v>90</v>
      </c>
      <c r="NG89" s="113">
        <v>100</v>
      </c>
      <c r="NH89" s="3">
        <f t="shared" si="115"/>
        <v>5</v>
      </c>
      <c r="NI89" s="110">
        <f t="shared" si="116"/>
        <v>0.08</v>
      </c>
      <c r="NJ89" s="110">
        <v>0.85</v>
      </c>
      <c r="NK89" s="110">
        <v>0.93442622950819698</v>
      </c>
      <c r="NM89" s="3">
        <f t="shared" si="117"/>
        <v>5</v>
      </c>
      <c r="NN89" s="110">
        <f t="shared" si="118"/>
        <v>0.06</v>
      </c>
      <c r="NO89" s="110">
        <v>0.4</v>
      </c>
      <c r="NP89" s="110">
        <v>0.61290322580645196</v>
      </c>
      <c r="NQ89" s="3">
        <f t="shared" si="119"/>
        <v>5</v>
      </c>
      <c r="NR89" s="110">
        <f t="shared" si="120"/>
        <v>0.06</v>
      </c>
      <c r="ZQ89" s="110">
        <v>0.95</v>
      </c>
      <c r="ZR89" s="110">
        <v>0.98382264829239097</v>
      </c>
      <c r="ZS89" s="3">
        <f t="shared" si="121"/>
        <v>5</v>
      </c>
      <c r="ZT89" s="110">
        <f t="shared" si="122"/>
        <v>0.05</v>
      </c>
      <c r="ZU89" s="3">
        <v>2</v>
      </c>
      <c r="ZV89" s="3">
        <f t="shared" si="123"/>
        <v>5</v>
      </c>
      <c r="ZW89" s="110">
        <f t="shared" si="124"/>
        <v>0.05</v>
      </c>
      <c r="ACD89" s="110">
        <f t="shared" si="125"/>
        <v>0.5</v>
      </c>
      <c r="ACE89" s="110">
        <f t="shared" si="126"/>
        <v>0.4</v>
      </c>
      <c r="ACF89" s="110">
        <f t="shared" si="127"/>
        <v>0.1</v>
      </c>
      <c r="ACG89" s="110">
        <f t="shared" si="128"/>
        <v>1</v>
      </c>
      <c r="ACN89" s="114" t="str">
        <f t="shared" si="129"/>
        <v>TERIMA</v>
      </c>
      <c r="ACO89" s="115">
        <f t="shared" si="130"/>
        <v>670000</v>
      </c>
      <c r="ACP89" s="115">
        <f t="shared" si="131"/>
        <v>268000</v>
      </c>
      <c r="ADH89" s="116">
        <f t="shared" si="132"/>
        <v>335000</v>
      </c>
      <c r="ADI89" s="116">
        <f t="shared" si="133"/>
        <v>268000</v>
      </c>
      <c r="ADJ89" s="116">
        <f t="shared" si="134"/>
        <v>67000</v>
      </c>
      <c r="ADL89" s="116">
        <f t="shared" si="135"/>
        <v>200000</v>
      </c>
      <c r="ADM89" s="116">
        <f t="shared" si="136"/>
        <v>870000</v>
      </c>
      <c r="ADN89" s="3" t="s">
        <v>1390</v>
      </c>
    </row>
    <row r="90" spans="1:794" x14ac:dyDescent="0.25">
      <c r="A90" s="3">
        <f t="shared" si="97"/>
        <v>86</v>
      </c>
      <c r="B90" s="3">
        <v>150493</v>
      </c>
      <c r="C90" s="3" t="s">
        <v>569</v>
      </c>
      <c r="G90" s="3" t="s">
        <v>351</v>
      </c>
      <c r="O90" s="3">
        <v>22</v>
      </c>
      <c r="P90" s="3">
        <v>21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f t="shared" si="98"/>
        <v>0</v>
      </c>
      <c r="W90" s="3">
        <v>21</v>
      </c>
      <c r="X90" s="3">
        <v>21</v>
      </c>
      <c r="Y90" s="3" t="s">
        <v>1387</v>
      </c>
      <c r="BQ90" s="3">
        <v>0</v>
      </c>
      <c r="BR90" s="110">
        <f t="shared" si="99"/>
        <v>1</v>
      </c>
      <c r="BS90" s="3">
        <f t="shared" si="100"/>
        <v>5</v>
      </c>
      <c r="BT90" s="110">
        <f t="shared" si="101"/>
        <v>0.1</v>
      </c>
      <c r="BU90" s="3">
        <v>0</v>
      </c>
      <c r="BV90" s="110">
        <f t="shared" si="102"/>
        <v>1</v>
      </c>
      <c r="BW90" s="3">
        <f t="shared" si="103"/>
        <v>5</v>
      </c>
      <c r="BX90" s="110">
        <f t="shared" si="104"/>
        <v>0.15</v>
      </c>
      <c r="BY90" s="3">
        <f t="shared" si="105"/>
        <v>9765</v>
      </c>
      <c r="BZ90" s="3">
        <v>10059</v>
      </c>
      <c r="CA90" s="111">
        <f t="shared" si="106"/>
        <v>1.0301075268817204</v>
      </c>
      <c r="CB90" s="3">
        <f t="shared" si="107"/>
        <v>4</v>
      </c>
      <c r="CC90" s="110">
        <f t="shared" si="108"/>
        <v>0.08</v>
      </c>
      <c r="CD90" s="3">
        <v>300</v>
      </c>
      <c r="CE90" s="112">
        <v>304.7</v>
      </c>
      <c r="CF90" s="3">
        <f t="shared" si="109"/>
        <v>1</v>
      </c>
      <c r="CG90" s="110">
        <f t="shared" si="110"/>
        <v>0.03</v>
      </c>
      <c r="MX90" s="112">
        <v>95</v>
      </c>
      <c r="MY90" s="112">
        <v>98.3333333333333</v>
      </c>
      <c r="MZ90" s="3">
        <f t="shared" si="111"/>
        <v>5</v>
      </c>
      <c r="NA90" s="110">
        <f t="shared" si="112"/>
        <v>0.1</v>
      </c>
      <c r="NB90" s="111">
        <v>0.92</v>
      </c>
      <c r="NC90" s="111">
        <v>0.91428571428571404</v>
      </c>
      <c r="ND90" s="3">
        <f t="shared" si="113"/>
        <v>1</v>
      </c>
      <c r="NE90" s="110">
        <f t="shared" si="114"/>
        <v>0.02</v>
      </c>
      <c r="NF90" s="112">
        <v>90</v>
      </c>
      <c r="NG90" s="113">
        <v>100</v>
      </c>
      <c r="NH90" s="3">
        <f t="shared" si="115"/>
        <v>5</v>
      </c>
      <c r="NI90" s="110">
        <f t="shared" si="116"/>
        <v>0.08</v>
      </c>
      <c r="NJ90" s="110">
        <v>0.85</v>
      </c>
      <c r="NK90" s="110">
        <v>1</v>
      </c>
      <c r="NM90" s="3">
        <f t="shared" si="117"/>
        <v>5</v>
      </c>
      <c r="NN90" s="110">
        <f t="shared" si="118"/>
        <v>0.06</v>
      </c>
      <c r="NO90" s="110">
        <v>0.4</v>
      </c>
      <c r="NP90" s="110">
        <v>0.5</v>
      </c>
      <c r="NQ90" s="3">
        <f t="shared" si="119"/>
        <v>5</v>
      </c>
      <c r="NR90" s="110">
        <f t="shared" si="120"/>
        <v>0.06</v>
      </c>
      <c r="ZQ90" s="110">
        <v>0.95</v>
      </c>
      <c r="ZR90" s="110">
        <v>0.96875</v>
      </c>
      <c r="ZS90" s="3">
        <f t="shared" si="121"/>
        <v>5</v>
      </c>
      <c r="ZT90" s="110">
        <f t="shared" si="122"/>
        <v>0.05</v>
      </c>
      <c r="ZU90" s="3">
        <v>2</v>
      </c>
      <c r="ZV90" s="3">
        <f t="shared" si="123"/>
        <v>5</v>
      </c>
      <c r="ZW90" s="110">
        <f t="shared" si="124"/>
        <v>0.05</v>
      </c>
      <c r="ACD90" s="110">
        <f t="shared" si="125"/>
        <v>0.36</v>
      </c>
      <c r="ACE90" s="110">
        <f t="shared" si="126"/>
        <v>0.32</v>
      </c>
      <c r="ACF90" s="110">
        <f t="shared" si="127"/>
        <v>0.1</v>
      </c>
      <c r="ACG90" s="110">
        <f t="shared" si="128"/>
        <v>0.77999999999999992</v>
      </c>
      <c r="ACN90" s="114" t="str">
        <f t="shared" si="129"/>
        <v>TERIMA</v>
      </c>
      <c r="ACO90" s="115">
        <f t="shared" si="130"/>
        <v>670000</v>
      </c>
      <c r="ACP90" s="115">
        <f t="shared" si="131"/>
        <v>214400</v>
      </c>
      <c r="ADH90" s="116">
        <f t="shared" si="132"/>
        <v>241200</v>
      </c>
      <c r="ADI90" s="116">
        <f t="shared" si="133"/>
        <v>214400</v>
      </c>
      <c r="ADJ90" s="116">
        <f t="shared" si="134"/>
        <v>67000</v>
      </c>
      <c r="ADL90" s="116">
        <f t="shared" si="135"/>
        <v>0</v>
      </c>
      <c r="ADM90" s="116">
        <f t="shared" si="136"/>
        <v>522600</v>
      </c>
      <c r="ADN90" s="3" t="s">
        <v>1390</v>
      </c>
    </row>
    <row r="91" spans="1:794" x14ac:dyDescent="0.25">
      <c r="A91" s="3">
        <f t="shared" si="97"/>
        <v>87</v>
      </c>
      <c r="B91" s="3">
        <v>160043</v>
      </c>
      <c r="C91" s="3" t="s">
        <v>571</v>
      </c>
      <c r="G91" s="3" t="s">
        <v>351</v>
      </c>
      <c r="O91" s="3">
        <v>22</v>
      </c>
      <c r="P91" s="3">
        <v>20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f t="shared" si="98"/>
        <v>0</v>
      </c>
      <c r="W91" s="3">
        <v>20</v>
      </c>
      <c r="X91" s="3">
        <v>20</v>
      </c>
      <c r="Y91" s="3" t="s">
        <v>1387</v>
      </c>
      <c r="BQ91" s="3">
        <v>0</v>
      </c>
      <c r="BR91" s="110">
        <f t="shared" si="99"/>
        <v>1</v>
      </c>
      <c r="BS91" s="3">
        <f t="shared" si="100"/>
        <v>5</v>
      </c>
      <c r="BT91" s="110">
        <f t="shared" si="101"/>
        <v>0.1</v>
      </c>
      <c r="BU91" s="3">
        <v>0</v>
      </c>
      <c r="BV91" s="110">
        <f t="shared" si="102"/>
        <v>1</v>
      </c>
      <c r="BW91" s="3">
        <f t="shared" si="103"/>
        <v>5</v>
      </c>
      <c r="BX91" s="110">
        <f t="shared" si="104"/>
        <v>0.15</v>
      </c>
      <c r="BY91" s="3">
        <f t="shared" si="105"/>
        <v>9300</v>
      </c>
      <c r="BZ91" s="3">
        <v>12380</v>
      </c>
      <c r="CA91" s="111">
        <f t="shared" si="106"/>
        <v>1.3311827956989248</v>
      </c>
      <c r="CB91" s="3">
        <f t="shared" si="107"/>
        <v>5</v>
      </c>
      <c r="CC91" s="110">
        <f t="shared" si="108"/>
        <v>0.1</v>
      </c>
      <c r="CD91" s="3">
        <v>300</v>
      </c>
      <c r="CE91" s="112">
        <v>293.98812849161999</v>
      </c>
      <c r="CF91" s="3">
        <f t="shared" si="109"/>
        <v>5</v>
      </c>
      <c r="CG91" s="110">
        <f t="shared" si="110"/>
        <v>0.15</v>
      </c>
      <c r="MX91" s="112">
        <v>95</v>
      </c>
      <c r="MY91" s="112">
        <v>97.0833333333333</v>
      </c>
      <c r="MZ91" s="3">
        <f t="shared" si="111"/>
        <v>5</v>
      </c>
      <c r="NA91" s="110">
        <f t="shared" si="112"/>
        <v>0.1</v>
      </c>
      <c r="NB91" s="111">
        <v>0.92</v>
      </c>
      <c r="NC91" s="111">
        <v>0.91749999999999998</v>
      </c>
      <c r="ND91" s="3">
        <f t="shared" si="113"/>
        <v>1</v>
      </c>
      <c r="NE91" s="110">
        <f t="shared" si="114"/>
        <v>0.02</v>
      </c>
      <c r="NF91" s="112">
        <v>90</v>
      </c>
      <c r="NG91" s="113">
        <v>100</v>
      </c>
      <c r="NH91" s="3">
        <f t="shared" si="115"/>
        <v>5</v>
      </c>
      <c r="NI91" s="110">
        <f t="shared" si="116"/>
        <v>0.08</v>
      </c>
      <c r="NJ91" s="110">
        <v>0.85</v>
      </c>
      <c r="NK91" s="110">
        <v>0.92682926829268297</v>
      </c>
      <c r="NM91" s="3">
        <f t="shared" si="117"/>
        <v>5</v>
      </c>
      <c r="NN91" s="110">
        <f t="shared" si="118"/>
        <v>0.06</v>
      </c>
      <c r="NO91" s="110">
        <v>0.4</v>
      </c>
      <c r="NP91" s="110">
        <v>0.64285714285714302</v>
      </c>
      <c r="NQ91" s="3">
        <f t="shared" si="119"/>
        <v>5</v>
      </c>
      <c r="NR91" s="110">
        <f t="shared" si="120"/>
        <v>0.06</v>
      </c>
      <c r="ZQ91" s="110">
        <v>0.95</v>
      </c>
      <c r="ZR91" s="110">
        <v>0.97695530726256996</v>
      </c>
      <c r="ZS91" s="3">
        <f t="shared" si="121"/>
        <v>5</v>
      </c>
      <c r="ZT91" s="110">
        <f t="shared" si="122"/>
        <v>0.05</v>
      </c>
      <c r="ZU91" s="3">
        <v>2</v>
      </c>
      <c r="ZV91" s="3">
        <f t="shared" si="123"/>
        <v>5</v>
      </c>
      <c r="ZW91" s="110">
        <f t="shared" si="124"/>
        <v>0.05</v>
      </c>
      <c r="ACD91" s="110">
        <f t="shared" si="125"/>
        <v>0.5</v>
      </c>
      <c r="ACE91" s="110">
        <f t="shared" si="126"/>
        <v>0.32</v>
      </c>
      <c r="ACF91" s="110">
        <f t="shared" si="127"/>
        <v>0.1</v>
      </c>
      <c r="ACG91" s="110">
        <f t="shared" si="128"/>
        <v>0.92</v>
      </c>
      <c r="ACK91" s="3">
        <v>1</v>
      </c>
      <c r="ACN91" s="114" t="str">
        <f t="shared" si="129"/>
        <v>TERIMA</v>
      </c>
      <c r="ACO91" s="115">
        <f t="shared" si="130"/>
        <v>670000</v>
      </c>
      <c r="ACP91" s="115">
        <f t="shared" si="131"/>
        <v>214400</v>
      </c>
      <c r="ADH91" s="116">
        <f t="shared" si="132"/>
        <v>335000</v>
      </c>
      <c r="ADI91" s="116">
        <f t="shared" si="133"/>
        <v>182240</v>
      </c>
      <c r="ADJ91" s="116">
        <f t="shared" si="134"/>
        <v>67000</v>
      </c>
      <c r="ADL91" s="116">
        <f t="shared" si="135"/>
        <v>0</v>
      </c>
      <c r="ADM91" s="116">
        <f t="shared" si="136"/>
        <v>584240</v>
      </c>
      <c r="ADN91" s="3" t="s">
        <v>1390</v>
      </c>
    </row>
    <row r="92" spans="1:794" x14ac:dyDescent="0.25">
      <c r="A92" s="3">
        <f t="shared" si="97"/>
        <v>88</v>
      </c>
      <c r="B92" s="3">
        <v>160074</v>
      </c>
      <c r="C92" s="3" t="s">
        <v>573</v>
      </c>
      <c r="G92" s="3" t="s">
        <v>351</v>
      </c>
      <c r="O92" s="3">
        <v>22</v>
      </c>
      <c r="P92" s="3">
        <v>20</v>
      </c>
      <c r="Q92" s="3">
        <v>1</v>
      </c>
      <c r="R92" s="3">
        <v>0</v>
      </c>
      <c r="S92" s="3">
        <v>0</v>
      </c>
      <c r="T92" s="3">
        <v>0</v>
      </c>
      <c r="U92" s="3">
        <v>0</v>
      </c>
      <c r="V92" s="3">
        <f t="shared" si="98"/>
        <v>1</v>
      </c>
      <c r="W92" s="3">
        <v>19</v>
      </c>
      <c r="X92" s="3">
        <v>20</v>
      </c>
      <c r="Y92" s="3" t="s">
        <v>1387</v>
      </c>
      <c r="BQ92" s="3">
        <v>0</v>
      </c>
      <c r="BR92" s="110">
        <f t="shared" si="99"/>
        <v>1</v>
      </c>
      <c r="BS92" s="3">
        <f t="shared" si="100"/>
        <v>5</v>
      </c>
      <c r="BT92" s="110">
        <f t="shared" si="101"/>
        <v>0.1</v>
      </c>
      <c r="BU92" s="3">
        <v>1</v>
      </c>
      <c r="BV92" s="110">
        <f t="shared" si="102"/>
        <v>0.94736842105263153</v>
      </c>
      <c r="BW92" s="3">
        <f t="shared" si="103"/>
        <v>1</v>
      </c>
      <c r="BX92" s="110">
        <f t="shared" si="104"/>
        <v>0.03</v>
      </c>
      <c r="BY92" s="3">
        <f t="shared" si="105"/>
        <v>9300</v>
      </c>
      <c r="BZ92" s="3">
        <v>11360</v>
      </c>
      <c r="CA92" s="111">
        <f t="shared" si="106"/>
        <v>1.221505376344086</v>
      </c>
      <c r="CB92" s="3">
        <f t="shared" si="107"/>
        <v>5</v>
      </c>
      <c r="CC92" s="110">
        <f t="shared" si="108"/>
        <v>0.1</v>
      </c>
      <c r="CD92" s="3">
        <v>300</v>
      </c>
      <c r="CE92" s="112">
        <v>292.42966751918198</v>
      </c>
      <c r="CF92" s="3">
        <f t="shared" si="109"/>
        <v>5</v>
      </c>
      <c r="CG92" s="110">
        <f t="shared" si="110"/>
        <v>0.15</v>
      </c>
      <c r="MX92" s="112">
        <v>95</v>
      </c>
      <c r="MY92" s="112">
        <v>94.7222222222222</v>
      </c>
      <c r="MZ92" s="3">
        <f t="shared" si="111"/>
        <v>1</v>
      </c>
      <c r="NA92" s="110">
        <f t="shared" si="112"/>
        <v>0.02</v>
      </c>
      <c r="NB92" s="111">
        <v>0.92</v>
      </c>
      <c r="NC92" s="111">
        <v>0.94098360655737701</v>
      </c>
      <c r="ND92" s="3">
        <f t="shared" si="113"/>
        <v>5</v>
      </c>
      <c r="NE92" s="110">
        <f t="shared" si="114"/>
        <v>0.1</v>
      </c>
      <c r="NF92" s="112">
        <v>90</v>
      </c>
      <c r="NG92" s="113">
        <v>100</v>
      </c>
      <c r="NH92" s="3">
        <f t="shared" si="115"/>
        <v>5</v>
      </c>
      <c r="NI92" s="110">
        <f t="shared" si="116"/>
        <v>0.08</v>
      </c>
      <c r="NJ92" s="110">
        <v>0.85</v>
      </c>
      <c r="NK92" s="110">
        <v>0.95454545454545503</v>
      </c>
      <c r="NM92" s="3">
        <f t="shared" si="117"/>
        <v>5</v>
      </c>
      <c r="NN92" s="110">
        <f t="shared" si="118"/>
        <v>0.06</v>
      </c>
      <c r="NO92" s="110">
        <v>0.4</v>
      </c>
      <c r="NP92" s="110">
        <v>0.66129032258064502</v>
      </c>
      <c r="NQ92" s="3">
        <f t="shared" si="119"/>
        <v>5</v>
      </c>
      <c r="NR92" s="110">
        <f t="shared" si="120"/>
        <v>0.06</v>
      </c>
      <c r="ZQ92" s="110">
        <v>0.95</v>
      </c>
      <c r="ZR92" s="110">
        <v>0.97868712702472305</v>
      </c>
      <c r="ZS92" s="3">
        <f t="shared" si="121"/>
        <v>5</v>
      </c>
      <c r="ZT92" s="110">
        <f t="shared" si="122"/>
        <v>0.05</v>
      </c>
      <c r="ZU92" s="3">
        <v>2</v>
      </c>
      <c r="ZV92" s="3">
        <f t="shared" si="123"/>
        <v>5</v>
      </c>
      <c r="ZW92" s="110">
        <f t="shared" si="124"/>
        <v>0.05</v>
      </c>
      <c r="ACD92" s="110">
        <f t="shared" si="125"/>
        <v>0.38</v>
      </c>
      <c r="ACE92" s="110">
        <f t="shared" si="126"/>
        <v>0.32</v>
      </c>
      <c r="ACF92" s="110">
        <f t="shared" si="127"/>
        <v>0.1</v>
      </c>
      <c r="ACG92" s="110">
        <f t="shared" si="128"/>
        <v>0.79999999999999993</v>
      </c>
      <c r="ACK92" s="3">
        <v>1</v>
      </c>
      <c r="ACN92" s="114" t="str">
        <f t="shared" si="129"/>
        <v>TERIMA</v>
      </c>
      <c r="ACO92" s="115">
        <f t="shared" si="130"/>
        <v>670000</v>
      </c>
      <c r="ACP92" s="115">
        <f t="shared" si="131"/>
        <v>214400</v>
      </c>
      <c r="ADH92" s="116">
        <f t="shared" si="132"/>
        <v>254600</v>
      </c>
      <c r="ADI92" s="116">
        <f t="shared" si="133"/>
        <v>182240</v>
      </c>
      <c r="ADJ92" s="116">
        <f t="shared" si="134"/>
        <v>67000</v>
      </c>
      <c r="ADL92" s="116">
        <f t="shared" si="135"/>
        <v>0</v>
      </c>
      <c r="ADM92" s="116">
        <f t="shared" si="136"/>
        <v>503840</v>
      </c>
      <c r="ADN92" s="3" t="s">
        <v>1390</v>
      </c>
    </row>
    <row r="93" spans="1:794" x14ac:dyDescent="0.25">
      <c r="A93" s="3">
        <f t="shared" si="97"/>
        <v>89</v>
      </c>
      <c r="B93" s="3">
        <v>160040</v>
      </c>
      <c r="C93" s="3" t="s">
        <v>575</v>
      </c>
      <c r="G93" s="3" t="s">
        <v>351</v>
      </c>
      <c r="O93" s="3">
        <v>22</v>
      </c>
      <c r="P93" s="3">
        <v>20</v>
      </c>
      <c r="Q93" s="3">
        <v>1</v>
      </c>
      <c r="R93" s="3">
        <v>0</v>
      </c>
      <c r="S93" s="3">
        <v>0</v>
      </c>
      <c r="T93" s="3">
        <v>0</v>
      </c>
      <c r="U93" s="3">
        <v>0</v>
      </c>
      <c r="V93" s="3">
        <f t="shared" si="98"/>
        <v>1</v>
      </c>
      <c r="W93" s="3">
        <v>19</v>
      </c>
      <c r="X93" s="3">
        <v>20</v>
      </c>
      <c r="Y93" s="3" t="s">
        <v>1387</v>
      </c>
      <c r="BQ93" s="3">
        <v>0</v>
      </c>
      <c r="BR93" s="110">
        <f t="shared" si="99"/>
        <v>1</v>
      </c>
      <c r="BS93" s="3">
        <f t="shared" si="100"/>
        <v>5</v>
      </c>
      <c r="BT93" s="110">
        <f t="shared" si="101"/>
        <v>0.1</v>
      </c>
      <c r="BU93" s="3">
        <v>1</v>
      </c>
      <c r="BV93" s="110">
        <f t="shared" si="102"/>
        <v>0.94736842105263153</v>
      </c>
      <c r="BW93" s="3">
        <f t="shared" si="103"/>
        <v>1</v>
      </c>
      <c r="BX93" s="110">
        <f t="shared" si="104"/>
        <v>0.03</v>
      </c>
      <c r="BY93" s="3">
        <f t="shared" si="105"/>
        <v>9300</v>
      </c>
      <c r="BZ93" s="3">
        <v>13180</v>
      </c>
      <c r="CA93" s="111">
        <f t="shared" si="106"/>
        <v>1.4172043010752688</v>
      </c>
      <c r="CB93" s="3">
        <f t="shared" si="107"/>
        <v>5</v>
      </c>
      <c r="CC93" s="110">
        <f t="shared" si="108"/>
        <v>0.1</v>
      </c>
      <c r="CD93" s="3">
        <v>300</v>
      </c>
      <c r="CE93" s="112">
        <v>303.62415094339599</v>
      </c>
      <c r="CF93" s="3">
        <f t="shared" si="109"/>
        <v>1</v>
      </c>
      <c r="CG93" s="110">
        <f t="shared" si="110"/>
        <v>0.03</v>
      </c>
      <c r="MX93" s="112">
        <v>95</v>
      </c>
      <c r="MY93" s="112">
        <v>90</v>
      </c>
      <c r="MZ93" s="3">
        <f t="shared" si="111"/>
        <v>1</v>
      </c>
      <c r="NA93" s="110">
        <f t="shared" si="112"/>
        <v>0.02</v>
      </c>
      <c r="NB93" s="111">
        <v>0.92</v>
      </c>
      <c r="NC93" s="111">
        <v>0.96901408450704196</v>
      </c>
      <c r="ND93" s="3">
        <f t="shared" si="113"/>
        <v>5</v>
      </c>
      <c r="NE93" s="110">
        <f t="shared" si="114"/>
        <v>0.1</v>
      </c>
      <c r="NF93" s="112">
        <v>90</v>
      </c>
      <c r="NG93" s="113">
        <v>100</v>
      </c>
      <c r="NH93" s="3">
        <f t="shared" si="115"/>
        <v>5</v>
      </c>
      <c r="NI93" s="110">
        <f t="shared" si="116"/>
        <v>0.08</v>
      </c>
      <c r="NJ93" s="110">
        <v>0.85</v>
      </c>
      <c r="NK93" s="110">
        <v>0.95121951219512202</v>
      </c>
      <c r="NM93" s="3">
        <f t="shared" si="117"/>
        <v>5</v>
      </c>
      <c r="NN93" s="110">
        <f t="shared" si="118"/>
        <v>0.06</v>
      </c>
      <c r="NO93" s="110">
        <v>0.4</v>
      </c>
      <c r="NP93" s="110">
        <v>0.84722222222222199</v>
      </c>
      <c r="NQ93" s="3">
        <f t="shared" si="119"/>
        <v>5</v>
      </c>
      <c r="NR93" s="110">
        <f t="shared" si="120"/>
        <v>0.06</v>
      </c>
      <c r="ZQ93" s="110">
        <v>0.95</v>
      </c>
      <c r="ZR93" s="110">
        <v>0.98716981132075499</v>
      </c>
      <c r="ZS93" s="3">
        <f t="shared" si="121"/>
        <v>5</v>
      </c>
      <c r="ZT93" s="110">
        <f t="shared" si="122"/>
        <v>0.05</v>
      </c>
      <c r="ZU93" s="3">
        <v>2</v>
      </c>
      <c r="ZV93" s="3">
        <f t="shared" si="123"/>
        <v>5</v>
      </c>
      <c r="ZW93" s="110">
        <f t="shared" si="124"/>
        <v>0.05</v>
      </c>
      <c r="ACD93" s="110">
        <f t="shared" si="125"/>
        <v>0.26</v>
      </c>
      <c r="ACE93" s="110">
        <f t="shared" si="126"/>
        <v>0.32</v>
      </c>
      <c r="ACF93" s="110">
        <f t="shared" si="127"/>
        <v>0.1</v>
      </c>
      <c r="ACG93" s="110">
        <f t="shared" si="128"/>
        <v>0.68</v>
      </c>
      <c r="ACK93" s="3">
        <v>1</v>
      </c>
      <c r="ACN93" s="114" t="str">
        <f t="shared" si="129"/>
        <v>TERIMA</v>
      </c>
      <c r="ACO93" s="115">
        <f t="shared" si="130"/>
        <v>670000</v>
      </c>
      <c r="ACP93" s="115">
        <f t="shared" si="131"/>
        <v>214400</v>
      </c>
      <c r="ADH93" s="116">
        <f t="shared" si="132"/>
        <v>174200</v>
      </c>
      <c r="ADI93" s="116">
        <f t="shared" si="133"/>
        <v>182240</v>
      </c>
      <c r="ADJ93" s="116">
        <f t="shared" si="134"/>
        <v>67000</v>
      </c>
      <c r="ADL93" s="116">
        <f t="shared" si="135"/>
        <v>0</v>
      </c>
      <c r="ADM93" s="116">
        <f t="shared" si="136"/>
        <v>423440</v>
      </c>
      <c r="ADN93" s="3" t="s">
        <v>1390</v>
      </c>
    </row>
    <row r="94" spans="1:794" x14ac:dyDescent="0.25">
      <c r="A94" s="3">
        <f t="shared" si="97"/>
        <v>90</v>
      </c>
      <c r="B94" s="3">
        <v>154679</v>
      </c>
      <c r="C94" s="3" t="s">
        <v>577</v>
      </c>
      <c r="G94" s="3" t="s">
        <v>351</v>
      </c>
      <c r="O94" s="3">
        <v>22</v>
      </c>
      <c r="P94" s="3">
        <v>19</v>
      </c>
      <c r="Q94" s="3">
        <v>0</v>
      </c>
      <c r="R94" s="3">
        <v>1</v>
      </c>
      <c r="S94" s="3">
        <v>0</v>
      </c>
      <c r="T94" s="3">
        <v>0</v>
      </c>
      <c r="U94" s="3">
        <v>0</v>
      </c>
      <c r="V94" s="3">
        <f t="shared" si="98"/>
        <v>1</v>
      </c>
      <c r="W94" s="3">
        <v>18</v>
      </c>
      <c r="X94" s="3">
        <v>19</v>
      </c>
      <c r="Y94" s="3" t="s">
        <v>1387</v>
      </c>
      <c r="BQ94" s="3">
        <v>0</v>
      </c>
      <c r="BR94" s="110">
        <f t="shared" si="99"/>
        <v>1</v>
      </c>
      <c r="BS94" s="3">
        <f t="shared" si="100"/>
        <v>0</v>
      </c>
      <c r="BT94" s="110">
        <f t="shared" si="101"/>
        <v>0</v>
      </c>
      <c r="BU94" s="3">
        <v>1</v>
      </c>
      <c r="BV94" s="110">
        <f t="shared" si="102"/>
        <v>0.94444444444444442</v>
      </c>
      <c r="BW94" s="3">
        <f t="shared" si="103"/>
        <v>0</v>
      </c>
      <c r="BX94" s="110">
        <f t="shared" si="104"/>
        <v>0</v>
      </c>
      <c r="BY94" s="3">
        <f t="shared" si="105"/>
        <v>8835</v>
      </c>
      <c r="BZ94" s="3">
        <v>11989</v>
      </c>
      <c r="CA94" s="111">
        <f t="shared" si="106"/>
        <v>1.3569892473118279</v>
      </c>
      <c r="CB94" s="3">
        <f t="shared" si="107"/>
        <v>5</v>
      </c>
      <c r="CC94" s="110">
        <f t="shared" si="108"/>
        <v>0.1</v>
      </c>
      <c r="CD94" s="3">
        <v>300</v>
      </c>
      <c r="CE94" s="112">
        <v>280.93474088291703</v>
      </c>
      <c r="CF94" s="3">
        <f t="shared" si="109"/>
        <v>5</v>
      </c>
      <c r="CG94" s="110">
        <f t="shared" si="110"/>
        <v>0.15</v>
      </c>
      <c r="MX94" s="112">
        <v>95</v>
      </c>
      <c r="MY94" s="112">
        <v>100</v>
      </c>
      <c r="MZ94" s="3">
        <f t="shared" si="111"/>
        <v>5</v>
      </c>
      <c r="NA94" s="110">
        <f t="shared" si="112"/>
        <v>0.1</v>
      </c>
      <c r="NB94" s="111">
        <v>0.92</v>
      </c>
      <c r="NC94" s="111">
        <v>0.984615384615385</v>
      </c>
      <c r="ND94" s="3">
        <f t="shared" si="113"/>
        <v>5</v>
      </c>
      <c r="NE94" s="110">
        <f t="shared" si="114"/>
        <v>0.1</v>
      </c>
      <c r="NF94" s="112">
        <v>90</v>
      </c>
      <c r="NG94" s="113">
        <v>100</v>
      </c>
      <c r="NH94" s="3">
        <f t="shared" si="115"/>
        <v>5</v>
      </c>
      <c r="NI94" s="110">
        <f t="shared" si="116"/>
        <v>0.08</v>
      </c>
      <c r="NJ94" s="110">
        <v>0.85</v>
      </c>
      <c r="NK94" s="110">
        <v>1</v>
      </c>
      <c r="NM94" s="3">
        <f t="shared" si="117"/>
        <v>5</v>
      </c>
      <c r="NN94" s="110">
        <f t="shared" si="118"/>
        <v>0.06</v>
      </c>
      <c r="NO94" s="110">
        <v>0.4</v>
      </c>
      <c r="NP94" s="110">
        <v>0.84615384615384603</v>
      </c>
      <c r="NQ94" s="3">
        <f t="shared" si="119"/>
        <v>5</v>
      </c>
      <c r="NR94" s="110">
        <f t="shared" si="120"/>
        <v>0.06</v>
      </c>
      <c r="ZQ94" s="110">
        <v>0.95</v>
      </c>
      <c r="ZR94" s="110">
        <v>0.98944337811900196</v>
      </c>
      <c r="ZS94" s="3">
        <f t="shared" si="121"/>
        <v>5</v>
      </c>
      <c r="ZT94" s="110">
        <f t="shared" si="122"/>
        <v>0.05</v>
      </c>
      <c r="ZU94" s="3">
        <v>2</v>
      </c>
      <c r="ZV94" s="3">
        <f t="shared" si="123"/>
        <v>5</v>
      </c>
      <c r="ZW94" s="110">
        <f t="shared" si="124"/>
        <v>0.05</v>
      </c>
      <c r="ACD94" s="110">
        <f t="shared" si="125"/>
        <v>0.25</v>
      </c>
      <c r="ACE94" s="110">
        <f t="shared" si="126"/>
        <v>0.4</v>
      </c>
      <c r="ACF94" s="110">
        <f t="shared" si="127"/>
        <v>0.1</v>
      </c>
      <c r="ACG94" s="110">
        <f t="shared" si="128"/>
        <v>0.75</v>
      </c>
      <c r="ACM94" s="3">
        <v>1</v>
      </c>
      <c r="ACN94" s="114" t="str">
        <f t="shared" si="129"/>
        <v>GUGUR</v>
      </c>
      <c r="ACO94" s="115">
        <f t="shared" si="130"/>
        <v>670000</v>
      </c>
      <c r="ACP94" s="115">
        <f t="shared" si="131"/>
        <v>268000</v>
      </c>
      <c r="ADH94" s="116">
        <f t="shared" si="132"/>
        <v>167500</v>
      </c>
      <c r="ADI94" s="116">
        <f t="shared" si="133"/>
        <v>0</v>
      </c>
      <c r="ADJ94" s="116">
        <f t="shared" si="134"/>
        <v>67000</v>
      </c>
      <c r="ADL94" s="116">
        <f t="shared" si="135"/>
        <v>0</v>
      </c>
      <c r="ADM94" s="116">
        <f t="shared" si="136"/>
        <v>234500</v>
      </c>
      <c r="ADN94" s="3" t="s">
        <v>1390</v>
      </c>
    </row>
    <row r="95" spans="1:794" x14ac:dyDescent="0.25">
      <c r="A95" s="3">
        <f t="shared" si="97"/>
        <v>91</v>
      </c>
      <c r="B95" s="3">
        <v>157006</v>
      </c>
      <c r="C95" s="3" t="s">
        <v>486</v>
      </c>
      <c r="G95" s="3" t="s">
        <v>351</v>
      </c>
      <c r="O95" s="3">
        <v>22</v>
      </c>
      <c r="P95" s="3">
        <v>21</v>
      </c>
      <c r="Q95" s="3">
        <v>0</v>
      </c>
      <c r="R95" s="3">
        <v>0</v>
      </c>
      <c r="S95" s="3">
        <v>0</v>
      </c>
      <c r="T95" s="3">
        <v>1</v>
      </c>
      <c r="U95" s="3">
        <v>0</v>
      </c>
      <c r="V95" s="3">
        <f t="shared" si="98"/>
        <v>0</v>
      </c>
      <c r="W95" s="3">
        <v>21</v>
      </c>
      <c r="X95" s="3">
        <v>20</v>
      </c>
      <c r="Y95" s="3" t="s">
        <v>1387</v>
      </c>
      <c r="BQ95" s="3">
        <v>0</v>
      </c>
      <c r="BR95" s="110">
        <f t="shared" si="99"/>
        <v>1</v>
      </c>
      <c r="BS95" s="3">
        <f t="shared" si="100"/>
        <v>5</v>
      </c>
      <c r="BT95" s="110">
        <f t="shared" si="101"/>
        <v>0.1</v>
      </c>
      <c r="BU95" s="3">
        <v>0</v>
      </c>
      <c r="BV95" s="110">
        <f t="shared" si="102"/>
        <v>1</v>
      </c>
      <c r="BW95" s="3">
        <f t="shared" si="103"/>
        <v>5</v>
      </c>
      <c r="BX95" s="110">
        <f t="shared" si="104"/>
        <v>0.15</v>
      </c>
      <c r="BY95" s="3">
        <f t="shared" si="105"/>
        <v>9300</v>
      </c>
      <c r="BZ95" s="3">
        <v>9900</v>
      </c>
      <c r="CA95" s="111">
        <f t="shared" si="106"/>
        <v>1.064516129032258</v>
      </c>
      <c r="CB95" s="3">
        <f t="shared" si="107"/>
        <v>5</v>
      </c>
      <c r="CC95" s="110">
        <f t="shared" si="108"/>
        <v>0.1</v>
      </c>
      <c r="CD95" s="3">
        <v>300</v>
      </c>
      <c r="CE95" s="112">
        <v>288.801608579088</v>
      </c>
      <c r="CF95" s="3">
        <f t="shared" si="109"/>
        <v>5</v>
      </c>
      <c r="CG95" s="110">
        <f t="shared" si="110"/>
        <v>0.15</v>
      </c>
      <c r="MX95" s="112">
        <v>95</v>
      </c>
      <c r="MY95" s="112">
        <v>99.5833333333333</v>
      </c>
      <c r="MZ95" s="3">
        <f t="shared" si="111"/>
        <v>5</v>
      </c>
      <c r="NA95" s="110">
        <f t="shared" si="112"/>
        <v>0.1</v>
      </c>
      <c r="NB95" s="111">
        <v>0.92</v>
      </c>
      <c r="NC95" s="111">
        <v>0.96969696969696995</v>
      </c>
      <c r="ND95" s="3">
        <f t="shared" si="113"/>
        <v>5</v>
      </c>
      <c r="NE95" s="110">
        <f t="shared" si="114"/>
        <v>0.1</v>
      </c>
      <c r="NF95" s="112">
        <v>90</v>
      </c>
      <c r="NG95" s="113">
        <v>100</v>
      </c>
      <c r="NH95" s="3">
        <f t="shared" si="115"/>
        <v>5</v>
      </c>
      <c r="NI95" s="110">
        <f t="shared" si="116"/>
        <v>0.08</v>
      </c>
      <c r="NJ95" s="110">
        <v>0.85</v>
      </c>
      <c r="NK95" s="110">
        <v>1</v>
      </c>
      <c r="NM95" s="3">
        <f t="shared" si="117"/>
        <v>5</v>
      </c>
      <c r="NN95" s="110">
        <f t="shared" si="118"/>
        <v>0.06</v>
      </c>
      <c r="NO95" s="110">
        <v>0.4</v>
      </c>
      <c r="NP95" s="110">
        <v>0.88571428571428601</v>
      </c>
      <c r="NQ95" s="3">
        <f t="shared" si="119"/>
        <v>5</v>
      </c>
      <c r="NR95" s="110">
        <f t="shared" si="120"/>
        <v>0.06</v>
      </c>
      <c r="ZQ95" s="110">
        <v>0.95</v>
      </c>
      <c r="ZR95" s="110">
        <v>0.98748882931188597</v>
      </c>
      <c r="ZS95" s="3">
        <f t="shared" si="121"/>
        <v>5</v>
      </c>
      <c r="ZT95" s="110">
        <f t="shared" si="122"/>
        <v>0.05</v>
      </c>
      <c r="ZU95" s="3">
        <v>2</v>
      </c>
      <c r="ZV95" s="3">
        <f t="shared" si="123"/>
        <v>5</v>
      </c>
      <c r="ZW95" s="110">
        <f t="shared" si="124"/>
        <v>0.05</v>
      </c>
      <c r="ACD95" s="110">
        <f t="shared" si="125"/>
        <v>0.5</v>
      </c>
      <c r="ACE95" s="110">
        <f t="shared" si="126"/>
        <v>0.4</v>
      </c>
      <c r="ACF95" s="110">
        <f t="shared" si="127"/>
        <v>0.1</v>
      </c>
      <c r="ACG95" s="110">
        <f t="shared" si="128"/>
        <v>1</v>
      </c>
      <c r="ACN95" s="114" t="str">
        <f t="shared" si="129"/>
        <v>TERIMA</v>
      </c>
      <c r="ACO95" s="115">
        <f t="shared" si="130"/>
        <v>670000</v>
      </c>
      <c r="ACP95" s="115">
        <f t="shared" si="131"/>
        <v>268000</v>
      </c>
      <c r="ADH95" s="116">
        <f t="shared" si="132"/>
        <v>335000</v>
      </c>
      <c r="ADI95" s="116">
        <f t="shared" si="133"/>
        <v>268000</v>
      </c>
      <c r="ADJ95" s="116">
        <f t="shared" si="134"/>
        <v>67000</v>
      </c>
      <c r="ADL95" s="116">
        <f t="shared" si="135"/>
        <v>200000</v>
      </c>
      <c r="ADM95" s="116">
        <f t="shared" si="136"/>
        <v>870000</v>
      </c>
      <c r="ADN95" s="3" t="s">
        <v>1390</v>
      </c>
    </row>
    <row r="96" spans="1:794" x14ac:dyDescent="0.25">
      <c r="A96" s="3">
        <f t="shared" si="97"/>
        <v>92</v>
      </c>
      <c r="B96" s="3">
        <v>156542</v>
      </c>
      <c r="C96" s="3" t="s">
        <v>536</v>
      </c>
      <c r="G96" s="3" t="s">
        <v>351</v>
      </c>
      <c r="O96" s="3">
        <v>22</v>
      </c>
      <c r="P96" s="3">
        <v>22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f t="shared" si="98"/>
        <v>0</v>
      </c>
      <c r="W96" s="3">
        <v>22</v>
      </c>
      <c r="X96" s="3">
        <v>22</v>
      </c>
      <c r="Y96" s="3" t="s">
        <v>1387</v>
      </c>
      <c r="BQ96" s="3">
        <v>0</v>
      </c>
      <c r="BR96" s="110">
        <f t="shared" si="99"/>
        <v>1</v>
      </c>
      <c r="BS96" s="3">
        <f t="shared" si="100"/>
        <v>5</v>
      </c>
      <c r="BT96" s="110">
        <f t="shared" si="101"/>
        <v>0.1</v>
      </c>
      <c r="BU96" s="3">
        <v>0</v>
      </c>
      <c r="BV96" s="110">
        <f t="shared" si="102"/>
        <v>1</v>
      </c>
      <c r="BW96" s="3">
        <f t="shared" si="103"/>
        <v>5</v>
      </c>
      <c r="BX96" s="110">
        <f t="shared" si="104"/>
        <v>0.15</v>
      </c>
      <c r="BY96" s="3">
        <f t="shared" si="105"/>
        <v>10230</v>
      </c>
      <c r="BZ96" s="3">
        <v>13310</v>
      </c>
      <c r="CA96" s="111">
        <f t="shared" si="106"/>
        <v>1.3010752688172043</v>
      </c>
      <c r="CB96" s="3">
        <f t="shared" si="107"/>
        <v>5</v>
      </c>
      <c r="CC96" s="110">
        <f t="shared" si="108"/>
        <v>0.1</v>
      </c>
      <c r="CD96" s="3">
        <v>300</v>
      </c>
      <c r="CE96" s="112">
        <v>356.66206896551699</v>
      </c>
      <c r="CF96" s="3">
        <f t="shared" si="109"/>
        <v>1</v>
      </c>
      <c r="CG96" s="110">
        <f t="shared" si="110"/>
        <v>0.03</v>
      </c>
      <c r="MX96" s="112">
        <v>95</v>
      </c>
      <c r="MY96" s="112">
        <v>98.3333333333333</v>
      </c>
      <c r="MZ96" s="3">
        <f t="shared" si="111"/>
        <v>5</v>
      </c>
      <c r="NA96" s="110">
        <f t="shared" si="112"/>
        <v>0.1</v>
      </c>
      <c r="NB96" s="111">
        <v>0.92</v>
      </c>
      <c r="NC96" s="111">
        <v>0.95333333333333303</v>
      </c>
      <c r="ND96" s="3">
        <f t="shared" si="113"/>
        <v>5</v>
      </c>
      <c r="NE96" s="110">
        <f t="shared" si="114"/>
        <v>0.1</v>
      </c>
      <c r="NF96" s="112">
        <v>90</v>
      </c>
      <c r="NG96" s="113">
        <v>100</v>
      </c>
      <c r="NH96" s="3">
        <f t="shared" si="115"/>
        <v>5</v>
      </c>
      <c r="NI96" s="110">
        <f t="shared" si="116"/>
        <v>0.08</v>
      </c>
      <c r="NJ96" s="110">
        <v>0.85</v>
      </c>
      <c r="NK96" s="110">
        <v>0.84615384615384603</v>
      </c>
      <c r="NM96" s="3">
        <f t="shared" si="117"/>
        <v>1</v>
      </c>
      <c r="NN96" s="110">
        <f t="shared" si="118"/>
        <v>1.2E-2</v>
      </c>
      <c r="NO96" s="110">
        <v>0.4</v>
      </c>
      <c r="NP96" s="110">
        <v>0.66666666666666696</v>
      </c>
      <c r="NQ96" s="3">
        <f t="shared" si="119"/>
        <v>5</v>
      </c>
      <c r="NR96" s="110">
        <f t="shared" si="120"/>
        <v>0.06</v>
      </c>
      <c r="ZQ96" s="110">
        <v>0.95</v>
      </c>
      <c r="ZR96" s="110">
        <v>0.98916256157635496</v>
      </c>
      <c r="ZS96" s="3">
        <f t="shared" si="121"/>
        <v>5</v>
      </c>
      <c r="ZT96" s="110">
        <f t="shared" si="122"/>
        <v>0.05</v>
      </c>
      <c r="ZU96" s="3">
        <v>2</v>
      </c>
      <c r="ZV96" s="3">
        <f t="shared" si="123"/>
        <v>5</v>
      </c>
      <c r="ZW96" s="110">
        <f t="shared" si="124"/>
        <v>0.05</v>
      </c>
      <c r="ACD96" s="110">
        <f t="shared" si="125"/>
        <v>0.38</v>
      </c>
      <c r="ACE96" s="110">
        <f t="shared" si="126"/>
        <v>0.35200000000000004</v>
      </c>
      <c r="ACF96" s="110">
        <f t="shared" si="127"/>
        <v>0.1</v>
      </c>
      <c r="ACG96" s="110">
        <f t="shared" si="128"/>
        <v>0.83199999999999996</v>
      </c>
      <c r="ACK96" s="3">
        <v>1</v>
      </c>
      <c r="ACN96" s="114" t="str">
        <f t="shared" si="129"/>
        <v>TERIMA</v>
      </c>
      <c r="ACO96" s="115">
        <f t="shared" si="130"/>
        <v>670000</v>
      </c>
      <c r="ACP96" s="115">
        <f t="shared" si="131"/>
        <v>235840.00000000003</v>
      </c>
      <c r="ADH96" s="116">
        <f t="shared" si="132"/>
        <v>254600</v>
      </c>
      <c r="ADI96" s="116">
        <f t="shared" si="133"/>
        <v>200464.00000000003</v>
      </c>
      <c r="ADJ96" s="116">
        <f t="shared" si="134"/>
        <v>67000</v>
      </c>
      <c r="ADL96" s="116">
        <f t="shared" si="135"/>
        <v>0</v>
      </c>
      <c r="ADM96" s="116">
        <f t="shared" si="136"/>
        <v>522064</v>
      </c>
      <c r="ADN96" s="3" t="s">
        <v>1390</v>
      </c>
    </row>
    <row r="97" spans="1:794" x14ac:dyDescent="0.25">
      <c r="A97" s="3">
        <f t="shared" si="97"/>
        <v>93</v>
      </c>
      <c r="B97" s="3">
        <v>157018</v>
      </c>
      <c r="C97" s="3" t="s">
        <v>538</v>
      </c>
      <c r="G97" s="3" t="s">
        <v>351</v>
      </c>
      <c r="O97" s="3">
        <v>22</v>
      </c>
      <c r="P97" s="3">
        <v>14</v>
      </c>
      <c r="Q97" s="3">
        <v>8</v>
      </c>
      <c r="R97" s="3">
        <v>0</v>
      </c>
      <c r="S97" s="3">
        <v>0</v>
      </c>
      <c r="T97" s="3">
        <v>1</v>
      </c>
      <c r="U97" s="3">
        <v>8</v>
      </c>
      <c r="V97" s="3">
        <f t="shared" si="98"/>
        <v>8</v>
      </c>
      <c r="W97" s="3">
        <v>-2</v>
      </c>
      <c r="X97" s="3">
        <v>5</v>
      </c>
      <c r="Y97" s="3" t="s">
        <v>1387</v>
      </c>
      <c r="BQ97" s="3">
        <v>0</v>
      </c>
      <c r="BR97" s="110">
        <f t="shared" si="99"/>
        <v>1</v>
      </c>
      <c r="BS97" s="3">
        <f t="shared" si="100"/>
        <v>5</v>
      </c>
      <c r="BT97" s="110">
        <f t="shared" si="101"/>
        <v>0.1</v>
      </c>
      <c r="BU97" s="3">
        <v>8</v>
      </c>
      <c r="BV97" s="110">
        <f t="shared" si="102"/>
        <v>5</v>
      </c>
      <c r="BW97" s="3">
        <f t="shared" si="103"/>
        <v>0</v>
      </c>
      <c r="BX97" s="110">
        <f t="shared" si="104"/>
        <v>0</v>
      </c>
      <c r="BY97" s="3">
        <f t="shared" si="105"/>
        <v>2325</v>
      </c>
      <c r="BZ97" s="3">
        <v>7813</v>
      </c>
      <c r="CA97" s="111">
        <f t="shared" si="106"/>
        <v>3.3604301075268816</v>
      </c>
      <c r="CB97" s="3">
        <f t="shared" si="107"/>
        <v>5</v>
      </c>
      <c r="CC97" s="110">
        <f t="shared" si="108"/>
        <v>0.1</v>
      </c>
      <c r="CD97" s="3">
        <v>300</v>
      </c>
      <c r="CE97" s="112">
        <v>343.24572127139402</v>
      </c>
      <c r="CF97" s="3">
        <f t="shared" si="109"/>
        <v>1</v>
      </c>
      <c r="CG97" s="110">
        <f t="shared" si="110"/>
        <v>0.03</v>
      </c>
      <c r="MX97" s="112">
        <v>95</v>
      </c>
      <c r="MY97" s="112">
        <v>95</v>
      </c>
      <c r="MZ97" s="3">
        <f t="shared" si="111"/>
        <v>3</v>
      </c>
      <c r="NA97" s="110">
        <f t="shared" si="112"/>
        <v>6.0000000000000012E-2</v>
      </c>
      <c r="NB97" s="111">
        <v>0.92</v>
      </c>
      <c r="NC97" s="111">
        <v>0.92</v>
      </c>
      <c r="ND97" s="3">
        <f t="shared" si="113"/>
        <v>3</v>
      </c>
      <c r="NE97" s="110">
        <f t="shared" si="114"/>
        <v>6.0000000000000012E-2</v>
      </c>
      <c r="NF97" s="112">
        <v>90</v>
      </c>
      <c r="NG97" s="113">
        <v>95</v>
      </c>
      <c r="NH97" s="3">
        <f t="shared" si="115"/>
        <v>5</v>
      </c>
      <c r="NI97" s="110">
        <f t="shared" si="116"/>
        <v>0.08</v>
      </c>
      <c r="NJ97" s="110">
        <v>0.85</v>
      </c>
      <c r="NK97" s="110">
        <v>0.88888888888888895</v>
      </c>
      <c r="NM97" s="3">
        <f t="shared" si="117"/>
        <v>5</v>
      </c>
      <c r="NN97" s="110">
        <f t="shared" si="118"/>
        <v>0.06</v>
      </c>
      <c r="NO97" s="110">
        <v>0.4</v>
      </c>
      <c r="NP97" s="110">
        <v>0.53333333333333299</v>
      </c>
      <c r="NQ97" s="3">
        <f t="shared" si="119"/>
        <v>5</v>
      </c>
      <c r="NR97" s="110">
        <f t="shared" si="120"/>
        <v>0.06</v>
      </c>
      <c r="ZQ97" s="110">
        <v>0.95</v>
      </c>
      <c r="ZR97" s="110">
        <v>0.98777506112469404</v>
      </c>
      <c r="ZS97" s="3">
        <f t="shared" si="121"/>
        <v>5</v>
      </c>
      <c r="ZT97" s="110">
        <f t="shared" si="122"/>
        <v>0.05</v>
      </c>
      <c r="ZU97" s="3">
        <v>2</v>
      </c>
      <c r="ZV97" s="3">
        <f t="shared" si="123"/>
        <v>5</v>
      </c>
      <c r="ZW97" s="110">
        <f t="shared" si="124"/>
        <v>0.05</v>
      </c>
      <c r="ACD97" s="110">
        <f t="shared" si="125"/>
        <v>0.23</v>
      </c>
      <c r="ACE97" s="110">
        <f t="shared" si="126"/>
        <v>0.32</v>
      </c>
      <c r="ACF97" s="110">
        <f t="shared" si="127"/>
        <v>0.1</v>
      </c>
      <c r="ACG97" s="110">
        <f t="shared" si="128"/>
        <v>0.65</v>
      </c>
      <c r="ACK97" s="3">
        <v>1</v>
      </c>
      <c r="ACN97" s="114" t="str">
        <f t="shared" si="129"/>
        <v>TERIMA</v>
      </c>
      <c r="ACO97" s="115">
        <f t="shared" si="130"/>
        <v>670000</v>
      </c>
      <c r="ACP97" s="115">
        <f t="shared" si="131"/>
        <v>214400</v>
      </c>
      <c r="ADH97" s="116">
        <f t="shared" si="132"/>
        <v>154100</v>
      </c>
      <c r="ADI97" s="116">
        <f t="shared" si="133"/>
        <v>-19490.909090909092</v>
      </c>
      <c r="ADJ97" s="116">
        <f t="shared" si="134"/>
        <v>67000</v>
      </c>
      <c r="ADL97" s="116">
        <f t="shared" si="135"/>
        <v>0</v>
      </c>
      <c r="ADM97" s="116">
        <f t="shared" si="136"/>
        <v>201609.09090909091</v>
      </c>
      <c r="ADN97" s="3" t="s">
        <v>1390</v>
      </c>
    </row>
    <row r="98" spans="1:794" x14ac:dyDescent="0.25">
      <c r="A98" s="3">
        <f t="shared" si="97"/>
        <v>94</v>
      </c>
      <c r="B98" s="3">
        <v>157019</v>
      </c>
      <c r="C98" s="3" t="s">
        <v>579</v>
      </c>
      <c r="G98" s="3" t="s">
        <v>351</v>
      </c>
      <c r="O98" s="3">
        <v>22</v>
      </c>
      <c r="P98" s="3">
        <v>20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f t="shared" si="98"/>
        <v>0</v>
      </c>
      <c r="W98" s="3">
        <v>20</v>
      </c>
      <c r="X98" s="3">
        <v>20</v>
      </c>
      <c r="Y98" s="3" t="s">
        <v>1387</v>
      </c>
      <c r="BQ98" s="3">
        <v>0</v>
      </c>
      <c r="BR98" s="110">
        <f t="shared" si="99"/>
        <v>1</v>
      </c>
      <c r="BS98" s="3">
        <f t="shared" si="100"/>
        <v>5</v>
      </c>
      <c r="BT98" s="110">
        <f t="shared" si="101"/>
        <v>0.1</v>
      </c>
      <c r="BU98" s="3">
        <v>0</v>
      </c>
      <c r="BV98" s="110">
        <f t="shared" si="102"/>
        <v>1</v>
      </c>
      <c r="BW98" s="3">
        <f t="shared" si="103"/>
        <v>5</v>
      </c>
      <c r="BX98" s="110">
        <f t="shared" si="104"/>
        <v>0.15</v>
      </c>
      <c r="BY98" s="3">
        <f t="shared" si="105"/>
        <v>9300</v>
      </c>
      <c r="BZ98" s="3">
        <v>13080</v>
      </c>
      <c r="CA98" s="111">
        <f t="shared" si="106"/>
        <v>1.4064516129032258</v>
      </c>
      <c r="CB98" s="3">
        <f t="shared" si="107"/>
        <v>5</v>
      </c>
      <c r="CC98" s="110">
        <f t="shared" si="108"/>
        <v>0.1</v>
      </c>
      <c r="CD98" s="3">
        <v>300</v>
      </c>
      <c r="CE98" s="112">
        <v>271.31444241316302</v>
      </c>
      <c r="CF98" s="3">
        <f t="shared" si="109"/>
        <v>5</v>
      </c>
      <c r="CG98" s="110">
        <f t="shared" si="110"/>
        <v>0.15</v>
      </c>
      <c r="MX98" s="112">
        <v>95</v>
      </c>
      <c r="MY98" s="112">
        <v>96.9444444444445</v>
      </c>
      <c r="MZ98" s="3">
        <f t="shared" si="111"/>
        <v>5</v>
      </c>
      <c r="NA98" s="110">
        <f t="shared" si="112"/>
        <v>0.1</v>
      </c>
      <c r="NB98" s="111">
        <v>0.92</v>
      </c>
      <c r="NC98" s="111">
        <v>0.92903225806451595</v>
      </c>
      <c r="ND98" s="3">
        <f t="shared" si="113"/>
        <v>5</v>
      </c>
      <c r="NE98" s="110">
        <f t="shared" si="114"/>
        <v>0.1</v>
      </c>
      <c r="NF98" s="112">
        <v>90</v>
      </c>
      <c r="NG98" s="113">
        <v>95</v>
      </c>
      <c r="NH98" s="3">
        <f t="shared" si="115"/>
        <v>5</v>
      </c>
      <c r="NI98" s="110">
        <f t="shared" si="116"/>
        <v>0.08</v>
      </c>
      <c r="NJ98" s="110">
        <v>0.85</v>
      </c>
      <c r="NK98" s="110">
        <v>0.9</v>
      </c>
      <c r="NM98" s="3">
        <f t="shared" si="117"/>
        <v>5</v>
      </c>
      <c r="NN98" s="110">
        <f t="shared" si="118"/>
        <v>0.06</v>
      </c>
      <c r="NO98" s="110">
        <v>0.4</v>
      </c>
      <c r="NP98" s="110">
        <v>0.71666666666666701</v>
      </c>
      <c r="NQ98" s="3">
        <f t="shared" si="119"/>
        <v>5</v>
      </c>
      <c r="NR98" s="110">
        <f t="shared" si="120"/>
        <v>0.06</v>
      </c>
      <c r="ZQ98" s="110">
        <v>0.95</v>
      </c>
      <c r="ZR98" s="110">
        <v>0.98171846435100596</v>
      </c>
      <c r="ZS98" s="3">
        <f t="shared" si="121"/>
        <v>5</v>
      </c>
      <c r="ZT98" s="110">
        <f t="shared" si="122"/>
        <v>0.05</v>
      </c>
      <c r="ZU98" s="3">
        <v>2</v>
      </c>
      <c r="ZV98" s="3">
        <f t="shared" si="123"/>
        <v>5</v>
      </c>
      <c r="ZW98" s="110">
        <f t="shared" si="124"/>
        <v>0.05</v>
      </c>
      <c r="ACD98" s="110">
        <f t="shared" si="125"/>
        <v>0.5</v>
      </c>
      <c r="ACE98" s="110">
        <f t="shared" si="126"/>
        <v>0.4</v>
      </c>
      <c r="ACF98" s="110">
        <f t="shared" si="127"/>
        <v>0.1</v>
      </c>
      <c r="ACG98" s="110">
        <f t="shared" si="128"/>
        <v>1</v>
      </c>
      <c r="ACN98" s="114" t="str">
        <f t="shared" si="129"/>
        <v>TERIMA</v>
      </c>
      <c r="ACO98" s="115">
        <f t="shared" si="130"/>
        <v>670000</v>
      </c>
      <c r="ACP98" s="115">
        <f t="shared" si="131"/>
        <v>268000</v>
      </c>
      <c r="ADH98" s="116">
        <f t="shared" si="132"/>
        <v>335000</v>
      </c>
      <c r="ADI98" s="116">
        <f t="shared" si="133"/>
        <v>268000</v>
      </c>
      <c r="ADJ98" s="116">
        <f t="shared" si="134"/>
        <v>67000</v>
      </c>
      <c r="ADL98" s="116">
        <f t="shared" si="135"/>
        <v>200000</v>
      </c>
      <c r="ADM98" s="116">
        <f t="shared" si="136"/>
        <v>870000</v>
      </c>
      <c r="ADN98" s="3" t="s">
        <v>1390</v>
      </c>
    </row>
    <row r="99" spans="1:794" x14ac:dyDescent="0.25">
      <c r="A99" s="3">
        <f t="shared" si="97"/>
        <v>95</v>
      </c>
      <c r="B99" s="3">
        <v>106108</v>
      </c>
      <c r="C99" s="3" t="s">
        <v>581</v>
      </c>
      <c r="G99" s="3" t="s">
        <v>351</v>
      </c>
      <c r="O99" s="3">
        <v>22</v>
      </c>
      <c r="P99" s="3">
        <v>22</v>
      </c>
      <c r="Q99" s="3">
        <v>0</v>
      </c>
      <c r="R99" s="3">
        <v>0</v>
      </c>
      <c r="S99" s="3">
        <v>0</v>
      </c>
      <c r="T99" s="3">
        <v>1</v>
      </c>
      <c r="U99" s="3">
        <v>0</v>
      </c>
      <c r="V99" s="3">
        <f t="shared" si="98"/>
        <v>0</v>
      </c>
      <c r="W99" s="3">
        <v>22</v>
      </c>
      <c r="X99" s="3">
        <v>21</v>
      </c>
      <c r="Y99" s="3" t="s">
        <v>1387</v>
      </c>
      <c r="BQ99" s="3">
        <v>0</v>
      </c>
      <c r="BR99" s="110">
        <f t="shared" si="99"/>
        <v>1</v>
      </c>
      <c r="BS99" s="3">
        <f t="shared" si="100"/>
        <v>5</v>
      </c>
      <c r="BT99" s="110">
        <f t="shared" si="101"/>
        <v>0.1</v>
      </c>
      <c r="BU99" s="3">
        <v>0</v>
      </c>
      <c r="BV99" s="110">
        <f t="shared" si="102"/>
        <v>1</v>
      </c>
      <c r="BW99" s="3">
        <f t="shared" si="103"/>
        <v>5</v>
      </c>
      <c r="BX99" s="110">
        <f t="shared" si="104"/>
        <v>0.15</v>
      </c>
      <c r="BY99" s="3">
        <f t="shared" si="105"/>
        <v>9765</v>
      </c>
      <c r="BZ99" s="3">
        <v>10626</v>
      </c>
      <c r="CA99" s="111">
        <f t="shared" si="106"/>
        <v>1.0881720430107527</v>
      </c>
      <c r="CB99" s="3">
        <f t="shared" si="107"/>
        <v>5</v>
      </c>
      <c r="CC99" s="110">
        <f t="shared" si="108"/>
        <v>0.1</v>
      </c>
      <c r="CD99" s="3">
        <v>300</v>
      </c>
      <c r="CE99" s="112">
        <v>299.92346208869799</v>
      </c>
      <c r="CF99" s="3">
        <f t="shared" si="109"/>
        <v>5</v>
      </c>
      <c r="CG99" s="110">
        <f t="shared" si="110"/>
        <v>0.15</v>
      </c>
      <c r="MX99" s="112">
        <v>95</v>
      </c>
      <c r="MY99" s="112">
        <v>88.3333333333333</v>
      </c>
      <c r="MZ99" s="3">
        <f t="shared" si="111"/>
        <v>1</v>
      </c>
      <c r="NA99" s="110">
        <f t="shared" si="112"/>
        <v>0.02</v>
      </c>
      <c r="NB99" s="111">
        <v>0.92</v>
      </c>
      <c r="NC99" s="111">
        <v>0.88124999999999998</v>
      </c>
      <c r="ND99" s="3">
        <f t="shared" si="113"/>
        <v>1</v>
      </c>
      <c r="NE99" s="110">
        <f t="shared" si="114"/>
        <v>0.02</v>
      </c>
      <c r="NF99" s="112">
        <v>90</v>
      </c>
      <c r="NG99" s="113">
        <v>100</v>
      </c>
      <c r="NH99" s="3">
        <f t="shared" si="115"/>
        <v>5</v>
      </c>
      <c r="NI99" s="110">
        <f t="shared" si="116"/>
        <v>0.08</v>
      </c>
      <c r="NJ99" s="110">
        <v>0.85</v>
      </c>
      <c r="NK99" s="110">
        <v>0.8</v>
      </c>
      <c r="NM99" s="3">
        <f t="shared" si="117"/>
        <v>1</v>
      </c>
      <c r="NN99" s="110">
        <f t="shared" si="118"/>
        <v>1.2E-2</v>
      </c>
      <c r="NO99" s="110">
        <v>0.4</v>
      </c>
      <c r="NP99" s="110">
        <v>0.52777777777777801</v>
      </c>
      <c r="NQ99" s="3">
        <f t="shared" si="119"/>
        <v>5</v>
      </c>
      <c r="NR99" s="110">
        <f t="shared" si="120"/>
        <v>0.06</v>
      </c>
      <c r="ZQ99" s="110">
        <v>0.95</v>
      </c>
      <c r="ZR99" s="110">
        <v>0.98283261802575095</v>
      </c>
      <c r="ZS99" s="3">
        <f t="shared" si="121"/>
        <v>5</v>
      </c>
      <c r="ZT99" s="110">
        <f t="shared" si="122"/>
        <v>0.05</v>
      </c>
      <c r="ZU99" s="3">
        <v>2</v>
      </c>
      <c r="ZV99" s="3">
        <f t="shared" si="123"/>
        <v>5</v>
      </c>
      <c r="ZW99" s="110">
        <f t="shared" si="124"/>
        <v>0.05</v>
      </c>
      <c r="ACD99" s="110">
        <f t="shared" si="125"/>
        <v>0.5</v>
      </c>
      <c r="ACE99" s="110">
        <f t="shared" si="126"/>
        <v>0.192</v>
      </c>
      <c r="ACF99" s="110">
        <f t="shared" si="127"/>
        <v>0.1</v>
      </c>
      <c r="ACG99" s="110">
        <f t="shared" si="128"/>
        <v>0.79199999999999993</v>
      </c>
      <c r="ACN99" s="114" t="str">
        <f t="shared" si="129"/>
        <v>TERIMA</v>
      </c>
      <c r="ACO99" s="115">
        <f t="shared" si="130"/>
        <v>670000</v>
      </c>
      <c r="ACP99" s="115">
        <f t="shared" si="131"/>
        <v>128640</v>
      </c>
      <c r="ADH99" s="116">
        <f t="shared" si="132"/>
        <v>335000</v>
      </c>
      <c r="ADI99" s="116">
        <f t="shared" si="133"/>
        <v>128640</v>
      </c>
      <c r="ADJ99" s="116">
        <f t="shared" si="134"/>
        <v>67000</v>
      </c>
      <c r="ADL99" s="116">
        <f t="shared" si="135"/>
        <v>0</v>
      </c>
      <c r="ADM99" s="116">
        <f t="shared" si="136"/>
        <v>530640</v>
      </c>
      <c r="ADN99" s="3" t="s">
        <v>1390</v>
      </c>
    </row>
    <row r="100" spans="1:794" x14ac:dyDescent="0.25">
      <c r="A100" s="3">
        <f t="shared" si="97"/>
        <v>96</v>
      </c>
      <c r="B100" s="3">
        <v>86712</v>
      </c>
      <c r="C100" s="3" t="s">
        <v>583</v>
      </c>
      <c r="G100" s="3" t="s">
        <v>351</v>
      </c>
      <c r="O100" s="3">
        <v>22</v>
      </c>
      <c r="P100" s="3">
        <v>22</v>
      </c>
      <c r="Q100" s="3">
        <v>0</v>
      </c>
      <c r="R100" s="3">
        <v>0</v>
      </c>
      <c r="S100" s="3">
        <v>1</v>
      </c>
      <c r="T100" s="3">
        <v>1</v>
      </c>
      <c r="U100" s="3">
        <v>0</v>
      </c>
      <c r="V100" s="3">
        <f t="shared" si="98"/>
        <v>1</v>
      </c>
      <c r="W100" s="3">
        <v>22</v>
      </c>
      <c r="X100" s="3">
        <v>21</v>
      </c>
      <c r="Y100" s="3" t="s">
        <v>1387</v>
      </c>
      <c r="BQ100" s="3">
        <v>1</v>
      </c>
      <c r="BR100" s="110">
        <f t="shared" si="99"/>
        <v>0.95454545454545459</v>
      </c>
      <c r="BS100" s="3">
        <f t="shared" si="100"/>
        <v>2</v>
      </c>
      <c r="BT100" s="110">
        <f t="shared" si="101"/>
        <v>0.04</v>
      </c>
      <c r="BU100" s="3">
        <v>1</v>
      </c>
      <c r="BV100" s="110">
        <f t="shared" si="102"/>
        <v>0.95454545454545459</v>
      </c>
      <c r="BW100" s="3">
        <f t="shared" si="103"/>
        <v>1</v>
      </c>
      <c r="BX100" s="110">
        <f t="shared" si="104"/>
        <v>0.03</v>
      </c>
      <c r="BY100" s="3">
        <f t="shared" si="105"/>
        <v>9765</v>
      </c>
      <c r="BZ100" s="3">
        <v>11928</v>
      </c>
      <c r="CA100" s="111">
        <f t="shared" si="106"/>
        <v>1.221505376344086</v>
      </c>
      <c r="CB100" s="3">
        <f t="shared" si="107"/>
        <v>5</v>
      </c>
      <c r="CC100" s="110">
        <f t="shared" si="108"/>
        <v>0.1</v>
      </c>
      <c r="CD100" s="3">
        <v>300</v>
      </c>
      <c r="CE100" s="112">
        <v>309.52328159645202</v>
      </c>
      <c r="CF100" s="3">
        <f t="shared" si="109"/>
        <v>1</v>
      </c>
      <c r="CG100" s="110">
        <f t="shared" si="110"/>
        <v>0.03</v>
      </c>
      <c r="MX100" s="112">
        <v>95</v>
      </c>
      <c r="MY100" s="112">
        <v>100</v>
      </c>
      <c r="MZ100" s="3">
        <f t="shared" si="111"/>
        <v>5</v>
      </c>
      <c r="NA100" s="110">
        <f t="shared" si="112"/>
        <v>0.1</v>
      </c>
      <c r="NB100" s="111">
        <v>0.92</v>
      </c>
      <c r="NC100" s="111">
        <v>0.952380952380952</v>
      </c>
      <c r="ND100" s="3">
        <f t="shared" si="113"/>
        <v>5</v>
      </c>
      <c r="NE100" s="110">
        <f t="shared" si="114"/>
        <v>0.1</v>
      </c>
      <c r="NF100" s="112">
        <v>90</v>
      </c>
      <c r="NG100" s="113">
        <v>100</v>
      </c>
      <c r="NH100" s="3">
        <f t="shared" si="115"/>
        <v>5</v>
      </c>
      <c r="NI100" s="110">
        <f t="shared" si="116"/>
        <v>0.08</v>
      </c>
      <c r="NJ100" s="110">
        <v>0.85</v>
      </c>
      <c r="NK100" s="110">
        <v>1</v>
      </c>
      <c r="NM100" s="3">
        <f t="shared" si="117"/>
        <v>5</v>
      </c>
      <c r="NN100" s="110">
        <f t="shared" si="118"/>
        <v>0.06</v>
      </c>
      <c r="NO100" s="110">
        <v>0.4</v>
      </c>
      <c r="NP100" s="110">
        <v>0.69047619047619002</v>
      </c>
      <c r="NQ100" s="3">
        <f t="shared" si="119"/>
        <v>5</v>
      </c>
      <c r="NR100" s="110">
        <f t="shared" si="120"/>
        <v>0.06</v>
      </c>
      <c r="ZQ100" s="110">
        <v>0.95</v>
      </c>
      <c r="ZR100" s="110">
        <v>0.98004434589800404</v>
      </c>
      <c r="ZS100" s="3">
        <f t="shared" si="121"/>
        <v>5</v>
      </c>
      <c r="ZT100" s="110">
        <f t="shared" si="122"/>
        <v>0.05</v>
      </c>
      <c r="ZU100" s="3">
        <v>2</v>
      </c>
      <c r="ZV100" s="3">
        <f t="shared" si="123"/>
        <v>5</v>
      </c>
      <c r="ZW100" s="110">
        <f t="shared" si="124"/>
        <v>0.05</v>
      </c>
      <c r="ACD100" s="110">
        <f t="shared" si="125"/>
        <v>0.2</v>
      </c>
      <c r="ACE100" s="110">
        <f t="shared" si="126"/>
        <v>0.4</v>
      </c>
      <c r="ACF100" s="110">
        <f t="shared" si="127"/>
        <v>0.1</v>
      </c>
      <c r="ACG100" s="110">
        <f t="shared" si="128"/>
        <v>0.70000000000000007</v>
      </c>
      <c r="ACN100" s="114" t="str">
        <f t="shared" si="129"/>
        <v>TERIMA</v>
      </c>
      <c r="ACO100" s="115">
        <f t="shared" si="130"/>
        <v>670000</v>
      </c>
      <c r="ACP100" s="115">
        <f t="shared" si="131"/>
        <v>268000</v>
      </c>
      <c r="ADH100" s="116">
        <f t="shared" si="132"/>
        <v>134000</v>
      </c>
      <c r="ADI100" s="116">
        <f t="shared" si="133"/>
        <v>268000</v>
      </c>
      <c r="ADJ100" s="116">
        <f t="shared" si="134"/>
        <v>67000</v>
      </c>
      <c r="ADL100" s="116">
        <f t="shared" si="135"/>
        <v>0</v>
      </c>
      <c r="ADM100" s="116">
        <f t="shared" si="136"/>
        <v>469000</v>
      </c>
      <c r="ADN100" s="3" t="s">
        <v>1390</v>
      </c>
    </row>
    <row r="101" spans="1:794" x14ac:dyDescent="0.25">
      <c r="A101" s="3">
        <f t="shared" si="97"/>
        <v>97</v>
      </c>
      <c r="B101" s="3">
        <v>43284</v>
      </c>
      <c r="C101" s="3" t="s">
        <v>586</v>
      </c>
      <c r="G101" s="3" t="s">
        <v>351</v>
      </c>
      <c r="O101" s="3">
        <v>22</v>
      </c>
      <c r="P101" s="3">
        <v>21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f t="shared" si="98"/>
        <v>0</v>
      </c>
      <c r="W101" s="3">
        <v>21</v>
      </c>
      <c r="X101" s="3">
        <v>21</v>
      </c>
      <c r="Y101" s="3" t="s">
        <v>1387</v>
      </c>
      <c r="BQ101" s="3">
        <v>0</v>
      </c>
      <c r="BR101" s="110">
        <f t="shared" si="99"/>
        <v>1</v>
      </c>
      <c r="BS101" s="3">
        <f t="shared" si="100"/>
        <v>5</v>
      </c>
      <c r="BT101" s="110">
        <f t="shared" si="101"/>
        <v>0.1</v>
      </c>
      <c r="BU101" s="3">
        <v>0</v>
      </c>
      <c r="BV101" s="110">
        <f t="shared" si="102"/>
        <v>1</v>
      </c>
      <c r="BW101" s="3">
        <f t="shared" si="103"/>
        <v>5</v>
      </c>
      <c r="BX101" s="110">
        <f t="shared" si="104"/>
        <v>0.15</v>
      </c>
      <c r="BY101" s="3">
        <f t="shared" si="105"/>
        <v>9765</v>
      </c>
      <c r="BZ101" s="3">
        <v>11697</v>
      </c>
      <c r="CA101" s="111">
        <f t="shared" si="106"/>
        <v>1.1978494623655913</v>
      </c>
      <c r="CB101" s="3">
        <f t="shared" si="107"/>
        <v>5</v>
      </c>
      <c r="CC101" s="110">
        <f t="shared" si="108"/>
        <v>0.1</v>
      </c>
      <c r="CD101" s="3">
        <v>300</v>
      </c>
      <c r="CE101" s="112">
        <v>314.75783699059599</v>
      </c>
      <c r="CF101" s="3">
        <f t="shared" si="109"/>
        <v>1</v>
      </c>
      <c r="CG101" s="110">
        <f t="shared" si="110"/>
        <v>0.03</v>
      </c>
      <c r="MX101" s="112">
        <v>95</v>
      </c>
      <c r="MY101" s="112">
        <v>95.2083333333333</v>
      </c>
      <c r="MZ101" s="3">
        <f t="shared" si="111"/>
        <v>5</v>
      </c>
      <c r="NA101" s="110">
        <f t="shared" si="112"/>
        <v>0.1</v>
      </c>
      <c r="NB101" s="111">
        <v>0.92</v>
      </c>
      <c r="NC101" s="111">
        <v>0.93125000000000002</v>
      </c>
      <c r="ND101" s="3">
        <f t="shared" si="113"/>
        <v>5</v>
      </c>
      <c r="NE101" s="110">
        <f t="shared" si="114"/>
        <v>0.1</v>
      </c>
      <c r="NF101" s="112">
        <v>90</v>
      </c>
      <c r="NG101" s="113">
        <v>100</v>
      </c>
      <c r="NH101" s="3">
        <f t="shared" si="115"/>
        <v>5</v>
      </c>
      <c r="NI101" s="110">
        <f t="shared" si="116"/>
        <v>0.08</v>
      </c>
      <c r="NJ101" s="110">
        <v>0.85</v>
      </c>
      <c r="NK101" s="110">
        <v>0.85714285714285698</v>
      </c>
      <c r="NM101" s="3">
        <f t="shared" si="117"/>
        <v>5</v>
      </c>
      <c r="NN101" s="110">
        <f t="shared" si="118"/>
        <v>0.06</v>
      </c>
      <c r="NO101" s="110">
        <v>0.4</v>
      </c>
      <c r="NP101" s="110">
        <v>0.640625</v>
      </c>
      <c r="NQ101" s="3">
        <f t="shared" si="119"/>
        <v>5</v>
      </c>
      <c r="NR101" s="110">
        <f t="shared" si="120"/>
        <v>0.06</v>
      </c>
      <c r="ZQ101" s="110">
        <v>0.95</v>
      </c>
      <c r="ZR101" s="110">
        <v>0.98510971786833901</v>
      </c>
      <c r="ZS101" s="3">
        <f t="shared" si="121"/>
        <v>5</v>
      </c>
      <c r="ZT101" s="110">
        <f t="shared" si="122"/>
        <v>0.05</v>
      </c>
      <c r="ZU101" s="3">
        <v>2</v>
      </c>
      <c r="ZV101" s="3">
        <f t="shared" si="123"/>
        <v>5</v>
      </c>
      <c r="ZW101" s="110">
        <f t="shared" si="124"/>
        <v>0.05</v>
      </c>
      <c r="ACD101" s="110">
        <f t="shared" si="125"/>
        <v>0.38</v>
      </c>
      <c r="ACE101" s="110">
        <f t="shared" si="126"/>
        <v>0.4</v>
      </c>
      <c r="ACF101" s="110">
        <f t="shared" si="127"/>
        <v>0.1</v>
      </c>
      <c r="ACG101" s="110">
        <f t="shared" si="128"/>
        <v>0.88</v>
      </c>
      <c r="ACK101" s="3">
        <v>1</v>
      </c>
      <c r="ACN101" s="114" t="str">
        <f t="shared" si="129"/>
        <v>TERIMA</v>
      </c>
      <c r="ACO101" s="115">
        <f t="shared" si="130"/>
        <v>670000</v>
      </c>
      <c r="ACP101" s="115">
        <f t="shared" si="131"/>
        <v>268000</v>
      </c>
      <c r="ADH101" s="116">
        <f t="shared" si="132"/>
        <v>254600</v>
      </c>
      <c r="ADI101" s="116">
        <f t="shared" si="133"/>
        <v>227800</v>
      </c>
      <c r="ADJ101" s="116">
        <f t="shared" si="134"/>
        <v>67000</v>
      </c>
      <c r="ADL101" s="116">
        <f t="shared" si="135"/>
        <v>0</v>
      </c>
      <c r="ADM101" s="116">
        <f t="shared" si="136"/>
        <v>549400</v>
      </c>
      <c r="ADN101" s="3" t="s">
        <v>1390</v>
      </c>
    </row>
    <row r="102" spans="1:794" x14ac:dyDescent="0.25">
      <c r="A102" s="3">
        <f t="shared" si="97"/>
        <v>98</v>
      </c>
      <c r="B102" s="3">
        <v>106103</v>
      </c>
      <c r="C102" s="3" t="s">
        <v>590</v>
      </c>
      <c r="G102" s="3" t="s">
        <v>351</v>
      </c>
      <c r="O102" s="3">
        <v>22</v>
      </c>
      <c r="P102" s="3">
        <v>22</v>
      </c>
      <c r="Q102" s="3">
        <v>0</v>
      </c>
      <c r="R102" s="3">
        <v>0</v>
      </c>
      <c r="S102" s="3">
        <v>0</v>
      </c>
      <c r="T102" s="3">
        <v>1</v>
      </c>
      <c r="U102" s="3">
        <v>0</v>
      </c>
      <c r="V102" s="3">
        <f t="shared" si="98"/>
        <v>0</v>
      </c>
      <c r="W102" s="3">
        <v>22</v>
      </c>
      <c r="X102" s="3">
        <v>21</v>
      </c>
      <c r="Y102" s="3" t="s">
        <v>1387</v>
      </c>
      <c r="BQ102" s="3">
        <v>0</v>
      </c>
      <c r="BR102" s="110">
        <f t="shared" si="99"/>
        <v>1</v>
      </c>
      <c r="BS102" s="3">
        <f t="shared" si="100"/>
        <v>5</v>
      </c>
      <c r="BT102" s="110">
        <f t="shared" si="101"/>
        <v>0.1</v>
      </c>
      <c r="BU102" s="3">
        <v>0</v>
      </c>
      <c r="BV102" s="110">
        <f t="shared" si="102"/>
        <v>1</v>
      </c>
      <c r="BW102" s="3">
        <f t="shared" si="103"/>
        <v>5</v>
      </c>
      <c r="BX102" s="110">
        <f t="shared" si="104"/>
        <v>0.15</v>
      </c>
      <c r="BY102" s="3">
        <f t="shared" si="105"/>
        <v>9765</v>
      </c>
      <c r="BZ102" s="3">
        <v>11550</v>
      </c>
      <c r="CA102" s="111">
        <f t="shared" si="106"/>
        <v>1.1827956989247312</v>
      </c>
      <c r="CB102" s="3">
        <f t="shared" si="107"/>
        <v>5</v>
      </c>
      <c r="CC102" s="110">
        <f t="shared" si="108"/>
        <v>0.1</v>
      </c>
      <c r="CD102" s="3">
        <v>300</v>
      </c>
      <c r="CE102" s="112">
        <v>285.76114890400601</v>
      </c>
      <c r="CF102" s="3">
        <f t="shared" si="109"/>
        <v>5</v>
      </c>
      <c r="CG102" s="110">
        <f t="shared" si="110"/>
        <v>0.15</v>
      </c>
      <c r="MX102" s="112">
        <v>95</v>
      </c>
      <c r="MY102" s="112">
        <v>98.8888888888889</v>
      </c>
      <c r="MZ102" s="3">
        <f t="shared" si="111"/>
        <v>5</v>
      </c>
      <c r="NA102" s="110">
        <f t="shared" si="112"/>
        <v>0.1</v>
      </c>
      <c r="NB102" s="111">
        <v>0.92</v>
      </c>
      <c r="NC102" s="111">
        <v>0.94</v>
      </c>
      <c r="ND102" s="3">
        <f t="shared" si="113"/>
        <v>5</v>
      </c>
      <c r="NE102" s="110">
        <f t="shared" si="114"/>
        <v>0.1</v>
      </c>
      <c r="NF102" s="112">
        <v>90</v>
      </c>
      <c r="NG102" s="113">
        <v>100</v>
      </c>
      <c r="NH102" s="3">
        <f t="shared" si="115"/>
        <v>5</v>
      </c>
      <c r="NI102" s="110">
        <f t="shared" si="116"/>
        <v>0.08</v>
      </c>
      <c r="NJ102" s="110">
        <v>0.85</v>
      </c>
      <c r="NK102" s="110">
        <v>0.92857142857142905</v>
      </c>
      <c r="NM102" s="3">
        <f t="shared" si="117"/>
        <v>5</v>
      </c>
      <c r="NN102" s="110">
        <f t="shared" si="118"/>
        <v>0.06</v>
      </c>
      <c r="NO102" s="110">
        <v>0.4</v>
      </c>
      <c r="NP102" s="110">
        <v>0.51428571428571401</v>
      </c>
      <c r="NQ102" s="3">
        <f t="shared" si="119"/>
        <v>5</v>
      </c>
      <c r="NR102" s="110">
        <f t="shared" si="120"/>
        <v>0.06</v>
      </c>
      <c r="ZQ102" s="110">
        <v>0.95</v>
      </c>
      <c r="ZR102" s="110">
        <v>0.97959183673469397</v>
      </c>
      <c r="ZS102" s="3">
        <f t="shared" si="121"/>
        <v>5</v>
      </c>
      <c r="ZT102" s="110">
        <f t="shared" si="122"/>
        <v>0.05</v>
      </c>
      <c r="ZU102" s="3">
        <v>2</v>
      </c>
      <c r="ZV102" s="3">
        <f t="shared" si="123"/>
        <v>5</v>
      </c>
      <c r="ZW102" s="110">
        <f t="shared" si="124"/>
        <v>0.05</v>
      </c>
      <c r="ACD102" s="110">
        <f t="shared" si="125"/>
        <v>0.5</v>
      </c>
      <c r="ACE102" s="110">
        <f t="shared" si="126"/>
        <v>0.4</v>
      </c>
      <c r="ACF102" s="110">
        <f t="shared" si="127"/>
        <v>0.1</v>
      </c>
      <c r="ACG102" s="110">
        <f t="shared" si="128"/>
        <v>1</v>
      </c>
      <c r="ACN102" s="114" t="str">
        <f t="shared" si="129"/>
        <v>TERIMA</v>
      </c>
      <c r="ACO102" s="115">
        <f t="shared" si="130"/>
        <v>670000</v>
      </c>
      <c r="ACP102" s="115">
        <f t="shared" si="131"/>
        <v>268000</v>
      </c>
      <c r="ADH102" s="116">
        <f t="shared" si="132"/>
        <v>335000</v>
      </c>
      <c r="ADI102" s="116">
        <f t="shared" si="133"/>
        <v>268000</v>
      </c>
      <c r="ADJ102" s="116">
        <f t="shared" si="134"/>
        <v>67000</v>
      </c>
      <c r="ADL102" s="116">
        <f t="shared" si="135"/>
        <v>200000</v>
      </c>
      <c r="ADM102" s="116">
        <f t="shared" si="136"/>
        <v>870000</v>
      </c>
      <c r="ADN102" s="3" t="s">
        <v>1390</v>
      </c>
    </row>
    <row r="103" spans="1:794" x14ac:dyDescent="0.25">
      <c r="A103" s="3">
        <f t="shared" si="97"/>
        <v>99</v>
      </c>
      <c r="B103" s="3">
        <v>160038</v>
      </c>
      <c r="C103" s="3" t="s">
        <v>592</v>
      </c>
      <c r="G103" s="3" t="s">
        <v>351</v>
      </c>
      <c r="O103" s="3">
        <v>22</v>
      </c>
      <c r="P103" s="3">
        <v>19</v>
      </c>
      <c r="Q103" s="3">
        <v>2</v>
      </c>
      <c r="R103" s="3">
        <v>0</v>
      </c>
      <c r="S103" s="3">
        <v>0</v>
      </c>
      <c r="T103" s="3">
        <v>0</v>
      </c>
      <c r="U103" s="3">
        <v>0</v>
      </c>
      <c r="V103" s="3">
        <f t="shared" si="98"/>
        <v>2</v>
      </c>
      <c r="W103" s="3">
        <v>17</v>
      </c>
      <c r="X103" s="3">
        <v>19</v>
      </c>
      <c r="Y103" s="3" t="s">
        <v>1387</v>
      </c>
      <c r="BQ103" s="3">
        <v>0</v>
      </c>
      <c r="BR103" s="110">
        <f t="shared" si="99"/>
        <v>1</v>
      </c>
      <c r="BS103" s="3">
        <f t="shared" si="100"/>
        <v>5</v>
      </c>
      <c r="BT103" s="110">
        <f t="shared" si="101"/>
        <v>0.1</v>
      </c>
      <c r="BU103" s="3">
        <v>2</v>
      </c>
      <c r="BV103" s="110">
        <f t="shared" si="102"/>
        <v>0.88235294117647056</v>
      </c>
      <c r="BW103" s="3">
        <f t="shared" si="103"/>
        <v>0</v>
      </c>
      <c r="BX103" s="110">
        <f t="shared" si="104"/>
        <v>0</v>
      </c>
      <c r="BY103" s="3">
        <f t="shared" si="105"/>
        <v>8835</v>
      </c>
      <c r="BZ103" s="3">
        <v>12160</v>
      </c>
      <c r="CA103" s="111">
        <f t="shared" si="106"/>
        <v>1.3763440860215055</v>
      </c>
      <c r="CB103" s="3">
        <f t="shared" si="107"/>
        <v>5</v>
      </c>
      <c r="CC103" s="110">
        <f t="shared" si="108"/>
        <v>0.1</v>
      </c>
      <c r="CD103" s="3">
        <v>300</v>
      </c>
      <c r="CE103" s="112">
        <v>275.62108731466202</v>
      </c>
      <c r="CF103" s="3">
        <f t="shared" si="109"/>
        <v>5</v>
      </c>
      <c r="CG103" s="110">
        <f t="shared" si="110"/>
        <v>0.15</v>
      </c>
      <c r="MX103" s="112">
        <v>95</v>
      </c>
      <c r="MY103" s="112">
        <v>100</v>
      </c>
      <c r="MZ103" s="3">
        <f t="shared" si="111"/>
        <v>5</v>
      </c>
      <c r="NA103" s="110">
        <f t="shared" si="112"/>
        <v>0.1</v>
      </c>
      <c r="NB103" s="111">
        <v>0.92</v>
      </c>
      <c r="NC103" s="111">
        <v>0.92592592592592604</v>
      </c>
      <c r="ND103" s="3">
        <f t="shared" si="113"/>
        <v>5</v>
      </c>
      <c r="NE103" s="110">
        <f t="shared" si="114"/>
        <v>0.1</v>
      </c>
      <c r="NF103" s="112">
        <v>90</v>
      </c>
      <c r="NG103" s="113">
        <v>100</v>
      </c>
      <c r="NH103" s="3">
        <f t="shared" si="115"/>
        <v>5</v>
      </c>
      <c r="NI103" s="110">
        <f t="shared" si="116"/>
        <v>0.08</v>
      </c>
      <c r="NJ103" s="110">
        <v>0.85</v>
      </c>
      <c r="NK103" s="110">
        <v>0.7</v>
      </c>
      <c r="NM103" s="3">
        <f t="shared" si="117"/>
        <v>1</v>
      </c>
      <c r="NN103" s="110">
        <f t="shared" si="118"/>
        <v>1.2E-2</v>
      </c>
      <c r="NO103" s="110">
        <v>0.4</v>
      </c>
      <c r="NP103" s="110">
        <v>0.45161290322580599</v>
      </c>
      <c r="NQ103" s="3">
        <f t="shared" si="119"/>
        <v>5</v>
      </c>
      <c r="NR103" s="110">
        <f t="shared" si="120"/>
        <v>0.06</v>
      </c>
      <c r="ZQ103" s="110">
        <v>0.95</v>
      </c>
      <c r="ZR103" s="110">
        <v>0.98517298187808899</v>
      </c>
      <c r="ZS103" s="3">
        <f t="shared" si="121"/>
        <v>5</v>
      </c>
      <c r="ZT103" s="110">
        <f t="shared" si="122"/>
        <v>0.05</v>
      </c>
      <c r="ZU103" s="3">
        <v>2</v>
      </c>
      <c r="ZV103" s="3">
        <f t="shared" si="123"/>
        <v>5</v>
      </c>
      <c r="ZW103" s="110">
        <f t="shared" si="124"/>
        <v>0.05</v>
      </c>
      <c r="ACD103" s="110">
        <f t="shared" si="125"/>
        <v>0.35</v>
      </c>
      <c r="ACE103" s="110">
        <f t="shared" si="126"/>
        <v>0.35200000000000004</v>
      </c>
      <c r="ACF103" s="110">
        <f t="shared" si="127"/>
        <v>0.1</v>
      </c>
      <c r="ACG103" s="110">
        <f t="shared" si="128"/>
        <v>0.80199999999999994</v>
      </c>
      <c r="ACN103" s="114" t="str">
        <f t="shared" si="129"/>
        <v>TERIMA</v>
      </c>
      <c r="ACO103" s="115">
        <f t="shared" si="130"/>
        <v>670000</v>
      </c>
      <c r="ACP103" s="115">
        <f t="shared" si="131"/>
        <v>235840.00000000003</v>
      </c>
      <c r="ADH103" s="116">
        <f t="shared" si="132"/>
        <v>234499.99999999997</v>
      </c>
      <c r="ADI103" s="116">
        <f t="shared" si="133"/>
        <v>235840.00000000003</v>
      </c>
      <c r="ADJ103" s="116">
        <f t="shared" si="134"/>
        <v>67000</v>
      </c>
      <c r="ADL103" s="116">
        <f t="shared" si="135"/>
        <v>0</v>
      </c>
      <c r="ADM103" s="116">
        <f t="shared" si="136"/>
        <v>537340</v>
      </c>
      <c r="ADN103" s="3" t="s">
        <v>1390</v>
      </c>
    </row>
    <row r="104" spans="1:794" x14ac:dyDescent="0.25">
      <c r="A104" s="3">
        <f t="shared" si="97"/>
        <v>100</v>
      </c>
      <c r="B104" s="3">
        <v>150494</v>
      </c>
      <c r="C104" s="3" t="s">
        <v>594</v>
      </c>
      <c r="G104" s="3" t="s">
        <v>351</v>
      </c>
      <c r="O104" s="3">
        <v>22</v>
      </c>
      <c r="P104" s="3">
        <v>20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f t="shared" si="98"/>
        <v>0</v>
      </c>
      <c r="W104" s="3">
        <v>20</v>
      </c>
      <c r="X104" s="3">
        <v>20</v>
      </c>
      <c r="Y104" s="3" t="s">
        <v>1387</v>
      </c>
      <c r="BQ104" s="3">
        <v>0</v>
      </c>
      <c r="BR104" s="110">
        <f t="shared" si="99"/>
        <v>1</v>
      </c>
      <c r="BS104" s="3">
        <f t="shared" si="100"/>
        <v>5</v>
      </c>
      <c r="BT104" s="110">
        <f t="shared" si="101"/>
        <v>0.1</v>
      </c>
      <c r="BU104" s="3">
        <v>0</v>
      </c>
      <c r="BV104" s="110">
        <f t="shared" si="102"/>
        <v>1</v>
      </c>
      <c r="BW104" s="3">
        <f t="shared" si="103"/>
        <v>5</v>
      </c>
      <c r="BX104" s="110">
        <f t="shared" si="104"/>
        <v>0.15</v>
      </c>
      <c r="BY104" s="3">
        <f t="shared" si="105"/>
        <v>9300</v>
      </c>
      <c r="BZ104" s="3">
        <v>10940</v>
      </c>
      <c r="CA104" s="111">
        <f t="shared" si="106"/>
        <v>1.1763440860215053</v>
      </c>
      <c r="CB104" s="3">
        <f t="shared" si="107"/>
        <v>5</v>
      </c>
      <c r="CC104" s="110">
        <f t="shared" si="108"/>
        <v>0.1</v>
      </c>
      <c r="CD104" s="3">
        <v>300</v>
      </c>
      <c r="CE104" s="112">
        <v>283.62810559006198</v>
      </c>
      <c r="CF104" s="3">
        <f t="shared" si="109"/>
        <v>5</v>
      </c>
      <c r="CG104" s="110">
        <f t="shared" si="110"/>
        <v>0.15</v>
      </c>
      <c r="MX104" s="112">
        <v>95</v>
      </c>
      <c r="MY104" s="112">
        <v>98.75</v>
      </c>
      <c r="MZ104" s="3">
        <f t="shared" si="111"/>
        <v>5</v>
      </c>
      <c r="NA104" s="110">
        <f t="shared" si="112"/>
        <v>0.1</v>
      </c>
      <c r="NB104" s="111">
        <v>0.92</v>
      </c>
      <c r="NC104" s="111">
        <v>0.95925925925925903</v>
      </c>
      <c r="ND104" s="3">
        <f t="shared" si="113"/>
        <v>5</v>
      </c>
      <c r="NE104" s="110">
        <f t="shared" si="114"/>
        <v>0.1</v>
      </c>
      <c r="NF104" s="112">
        <v>90</v>
      </c>
      <c r="NG104" s="113">
        <v>100</v>
      </c>
      <c r="NH104" s="3">
        <f t="shared" si="115"/>
        <v>5</v>
      </c>
      <c r="NI104" s="110">
        <f t="shared" si="116"/>
        <v>0.08</v>
      </c>
      <c r="NJ104" s="110">
        <v>0.85</v>
      </c>
      <c r="NK104" s="110">
        <v>0.86666666666666703</v>
      </c>
      <c r="NM104" s="3">
        <f t="shared" si="117"/>
        <v>5</v>
      </c>
      <c r="NN104" s="110">
        <f t="shared" si="118"/>
        <v>0.06</v>
      </c>
      <c r="NO104" s="110">
        <v>0.4</v>
      </c>
      <c r="NP104" s="110">
        <v>0.67272727272727295</v>
      </c>
      <c r="NQ104" s="3">
        <f t="shared" si="119"/>
        <v>5</v>
      </c>
      <c r="NR104" s="110">
        <f t="shared" si="120"/>
        <v>0.06</v>
      </c>
      <c r="ZQ104" s="110">
        <v>0.95</v>
      </c>
      <c r="ZR104" s="110">
        <v>0.98602484472049701</v>
      </c>
      <c r="ZS104" s="3">
        <f t="shared" si="121"/>
        <v>5</v>
      </c>
      <c r="ZT104" s="110">
        <f t="shared" si="122"/>
        <v>0.05</v>
      </c>
      <c r="ZU104" s="3">
        <v>2</v>
      </c>
      <c r="ZV104" s="3">
        <f t="shared" si="123"/>
        <v>5</v>
      </c>
      <c r="ZW104" s="110">
        <f t="shared" si="124"/>
        <v>0.05</v>
      </c>
      <c r="ACD104" s="110">
        <f t="shared" si="125"/>
        <v>0.5</v>
      </c>
      <c r="ACE104" s="110">
        <f t="shared" si="126"/>
        <v>0.4</v>
      </c>
      <c r="ACF104" s="110">
        <f t="shared" si="127"/>
        <v>0.1</v>
      </c>
      <c r="ACG104" s="110">
        <f t="shared" si="128"/>
        <v>1</v>
      </c>
      <c r="ACN104" s="114" t="str">
        <f t="shared" si="129"/>
        <v>TERIMA</v>
      </c>
      <c r="ACO104" s="115">
        <f t="shared" si="130"/>
        <v>670000</v>
      </c>
      <c r="ACP104" s="115">
        <f t="shared" si="131"/>
        <v>268000</v>
      </c>
      <c r="ADH104" s="116">
        <f t="shared" si="132"/>
        <v>335000</v>
      </c>
      <c r="ADI104" s="116">
        <f t="shared" si="133"/>
        <v>268000</v>
      </c>
      <c r="ADJ104" s="116">
        <f t="shared" si="134"/>
        <v>67000</v>
      </c>
      <c r="ADL104" s="116">
        <f t="shared" si="135"/>
        <v>200000</v>
      </c>
      <c r="ADM104" s="116">
        <f t="shared" si="136"/>
        <v>870000</v>
      </c>
      <c r="ADN104" s="3" t="s">
        <v>1390</v>
      </c>
    </row>
    <row r="105" spans="1:794" x14ac:dyDescent="0.25">
      <c r="A105" s="3">
        <f t="shared" si="97"/>
        <v>101</v>
      </c>
      <c r="B105" s="3">
        <v>71958</v>
      </c>
      <c r="C105" s="3" t="s">
        <v>596</v>
      </c>
      <c r="G105" s="3" t="s">
        <v>351</v>
      </c>
      <c r="O105" s="3">
        <v>22</v>
      </c>
      <c r="P105" s="3">
        <v>22</v>
      </c>
      <c r="Q105" s="3">
        <v>0</v>
      </c>
      <c r="R105" s="3">
        <v>0</v>
      </c>
      <c r="S105" s="3">
        <v>0</v>
      </c>
      <c r="T105" s="3">
        <v>1</v>
      </c>
      <c r="U105" s="3">
        <v>0</v>
      </c>
      <c r="V105" s="3">
        <f t="shared" si="98"/>
        <v>0</v>
      </c>
      <c r="W105" s="3">
        <v>22</v>
      </c>
      <c r="X105" s="3">
        <v>21</v>
      </c>
      <c r="Y105" s="3" t="s">
        <v>1387</v>
      </c>
      <c r="BQ105" s="3">
        <v>1</v>
      </c>
      <c r="BR105" s="110">
        <f t="shared" si="99"/>
        <v>0.95454545454545459</v>
      </c>
      <c r="BS105" s="3">
        <f t="shared" si="100"/>
        <v>2</v>
      </c>
      <c r="BT105" s="110">
        <f t="shared" si="101"/>
        <v>0.04</v>
      </c>
      <c r="BU105" s="3">
        <v>0</v>
      </c>
      <c r="BV105" s="110">
        <f t="shared" si="102"/>
        <v>1</v>
      </c>
      <c r="BW105" s="3">
        <f t="shared" si="103"/>
        <v>5</v>
      </c>
      <c r="BX105" s="110">
        <f t="shared" si="104"/>
        <v>0.15</v>
      </c>
      <c r="BY105" s="3">
        <f t="shared" si="105"/>
        <v>9765</v>
      </c>
      <c r="BZ105" s="3">
        <v>11594</v>
      </c>
      <c r="CA105" s="111">
        <f t="shared" si="106"/>
        <v>1.1873015873015873</v>
      </c>
      <c r="CB105" s="3">
        <f t="shared" si="107"/>
        <v>5</v>
      </c>
      <c r="CC105" s="110">
        <f t="shared" si="108"/>
        <v>0.1</v>
      </c>
      <c r="CD105" s="3">
        <v>300</v>
      </c>
      <c r="CE105" s="112">
        <v>297.090699461952</v>
      </c>
      <c r="CF105" s="3">
        <f t="shared" si="109"/>
        <v>5</v>
      </c>
      <c r="CG105" s="110">
        <f t="shared" si="110"/>
        <v>0.15</v>
      </c>
      <c r="MX105" s="112">
        <v>95</v>
      </c>
      <c r="MY105" s="112">
        <v>98.3333333333333</v>
      </c>
      <c r="MZ105" s="3">
        <f t="shared" si="111"/>
        <v>5</v>
      </c>
      <c r="NA105" s="110">
        <f t="shared" si="112"/>
        <v>0.1</v>
      </c>
      <c r="NB105" s="111">
        <v>0.92</v>
      </c>
      <c r="NC105" s="111">
        <v>0.97419354838709704</v>
      </c>
      <c r="ND105" s="3">
        <f t="shared" si="113"/>
        <v>5</v>
      </c>
      <c r="NE105" s="110">
        <f t="shared" si="114"/>
        <v>0.1</v>
      </c>
      <c r="NF105" s="112">
        <v>90</v>
      </c>
      <c r="NG105" s="113">
        <v>100</v>
      </c>
      <c r="NH105" s="3">
        <f t="shared" si="115"/>
        <v>5</v>
      </c>
      <c r="NI105" s="110">
        <f t="shared" si="116"/>
        <v>0.08</v>
      </c>
      <c r="NJ105" s="110">
        <v>0.85</v>
      </c>
      <c r="NK105" s="110">
        <v>1</v>
      </c>
      <c r="NM105" s="3">
        <f t="shared" si="117"/>
        <v>5</v>
      </c>
      <c r="NN105" s="110">
        <f t="shared" si="118"/>
        <v>0.06</v>
      </c>
      <c r="NO105" s="110">
        <v>0.4</v>
      </c>
      <c r="NP105" s="110">
        <v>0.79411764705882304</v>
      </c>
      <c r="NQ105" s="3">
        <f t="shared" si="119"/>
        <v>5</v>
      </c>
      <c r="NR105" s="110">
        <f t="shared" si="120"/>
        <v>0.06</v>
      </c>
      <c r="ZQ105" s="110">
        <v>0.95</v>
      </c>
      <c r="ZR105" s="110">
        <v>0.98616448885472696</v>
      </c>
      <c r="ZS105" s="3">
        <f t="shared" si="121"/>
        <v>5</v>
      </c>
      <c r="ZT105" s="110">
        <f t="shared" si="122"/>
        <v>0.05</v>
      </c>
      <c r="ZU105" s="3">
        <v>2</v>
      </c>
      <c r="ZV105" s="3">
        <f t="shared" si="123"/>
        <v>5</v>
      </c>
      <c r="ZW105" s="110">
        <f t="shared" si="124"/>
        <v>0.05</v>
      </c>
      <c r="ACD105" s="110">
        <f t="shared" si="125"/>
        <v>0.44000000000000006</v>
      </c>
      <c r="ACE105" s="110">
        <f t="shared" si="126"/>
        <v>0.4</v>
      </c>
      <c r="ACF105" s="110">
        <f t="shared" si="127"/>
        <v>0.1</v>
      </c>
      <c r="ACG105" s="110">
        <f t="shared" si="128"/>
        <v>0.94000000000000006</v>
      </c>
      <c r="ACN105" s="114" t="str">
        <f t="shared" si="129"/>
        <v>TERIMA</v>
      </c>
      <c r="ACO105" s="115">
        <f t="shared" si="130"/>
        <v>670000</v>
      </c>
      <c r="ACP105" s="115">
        <f t="shared" si="131"/>
        <v>268000</v>
      </c>
      <c r="ADH105" s="116">
        <f t="shared" si="132"/>
        <v>294800.00000000006</v>
      </c>
      <c r="ADI105" s="116">
        <f t="shared" si="133"/>
        <v>268000</v>
      </c>
      <c r="ADJ105" s="116">
        <f t="shared" si="134"/>
        <v>67000</v>
      </c>
      <c r="ADL105" s="116">
        <f t="shared" si="135"/>
        <v>0</v>
      </c>
      <c r="ADM105" s="116">
        <f t="shared" si="136"/>
        <v>629800</v>
      </c>
      <c r="ADN105" s="3" t="s">
        <v>1390</v>
      </c>
    </row>
    <row r="106" spans="1:794" x14ac:dyDescent="0.25">
      <c r="A106" s="3">
        <f t="shared" si="97"/>
        <v>102</v>
      </c>
      <c r="B106" s="3">
        <v>78446</v>
      </c>
      <c r="C106" s="3" t="s">
        <v>599</v>
      </c>
      <c r="G106" s="3" t="s">
        <v>351</v>
      </c>
      <c r="O106" s="3">
        <v>22</v>
      </c>
      <c r="P106" s="3">
        <v>22</v>
      </c>
      <c r="Q106" s="3">
        <v>1</v>
      </c>
      <c r="R106" s="3">
        <v>0</v>
      </c>
      <c r="S106" s="3">
        <v>0</v>
      </c>
      <c r="T106" s="3">
        <v>1</v>
      </c>
      <c r="U106" s="3">
        <v>0</v>
      </c>
      <c r="V106" s="3">
        <f t="shared" si="98"/>
        <v>1</v>
      </c>
      <c r="W106" s="3">
        <v>21</v>
      </c>
      <c r="X106" s="3">
        <v>21</v>
      </c>
      <c r="Y106" s="3" t="s">
        <v>1387</v>
      </c>
      <c r="BQ106" s="3">
        <v>0</v>
      </c>
      <c r="BR106" s="110">
        <f t="shared" si="99"/>
        <v>1</v>
      </c>
      <c r="BS106" s="3">
        <f t="shared" si="100"/>
        <v>5</v>
      </c>
      <c r="BT106" s="110">
        <f t="shared" si="101"/>
        <v>0.1</v>
      </c>
      <c r="BU106" s="3">
        <v>1</v>
      </c>
      <c r="BV106" s="110">
        <f t="shared" si="102"/>
        <v>0.95238095238095233</v>
      </c>
      <c r="BW106" s="3">
        <f t="shared" si="103"/>
        <v>1</v>
      </c>
      <c r="BX106" s="110">
        <f t="shared" si="104"/>
        <v>0.03</v>
      </c>
      <c r="BY106" s="3">
        <f t="shared" si="105"/>
        <v>9765</v>
      </c>
      <c r="BZ106" s="3">
        <v>11172</v>
      </c>
      <c r="CA106" s="111">
        <f t="shared" si="106"/>
        <v>1.1440860215053763</v>
      </c>
      <c r="CB106" s="3">
        <f t="shared" si="107"/>
        <v>5</v>
      </c>
      <c r="CC106" s="110">
        <f t="shared" si="108"/>
        <v>0.1</v>
      </c>
      <c r="CD106" s="3">
        <v>300</v>
      </c>
      <c r="CE106" s="112">
        <v>295.839866555463</v>
      </c>
      <c r="CF106" s="3">
        <f t="shared" si="109"/>
        <v>5</v>
      </c>
      <c r="CG106" s="110">
        <f t="shared" si="110"/>
        <v>0.15</v>
      </c>
      <c r="MX106" s="112">
        <v>95</v>
      </c>
      <c r="MY106" s="112">
        <v>90</v>
      </c>
      <c r="MZ106" s="3">
        <f t="shared" si="111"/>
        <v>1</v>
      </c>
      <c r="NA106" s="110">
        <f t="shared" si="112"/>
        <v>0.02</v>
      </c>
      <c r="NB106" s="111">
        <v>0.92</v>
      </c>
      <c r="NC106" s="111">
        <v>0.92571428571428604</v>
      </c>
      <c r="ND106" s="3">
        <f t="shared" si="113"/>
        <v>5</v>
      </c>
      <c r="NE106" s="110">
        <f t="shared" si="114"/>
        <v>0.1</v>
      </c>
      <c r="NF106" s="112">
        <v>90</v>
      </c>
      <c r="NG106" s="113">
        <v>100</v>
      </c>
      <c r="NH106" s="3">
        <f t="shared" si="115"/>
        <v>5</v>
      </c>
      <c r="NI106" s="110">
        <f t="shared" si="116"/>
        <v>0.08</v>
      </c>
      <c r="NJ106" s="110">
        <v>0.85</v>
      </c>
      <c r="NK106" s="110">
        <v>0.9375</v>
      </c>
      <c r="NM106" s="3">
        <f t="shared" si="117"/>
        <v>5</v>
      </c>
      <c r="NN106" s="110">
        <f t="shared" si="118"/>
        <v>0.06</v>
      </c>
      <c r="NO106" s="110">
        <v>0.4</v>
      </c>
      <c r="NP106" s="110">
        <v>0.51351351351351304</v>
      </c>
      <c r="NQ106" s="3">
        <f t="shared" si="119"/>
        <v>5</v>
      </c>
      <c r="NR106" s="110">
        <f t="shared" si="120"/>
        <v>0.06</v>
      </c>
      <c r="ZQ106" s="110">
        <v>0.95</v>
      </c>
      <c r="ZR106" s="110">
        <v>0.96747289407839898</v>
      </c>
      <c r="ZS106" s="3">
        <f t="shared" si="121"/>
        <v>5</v>
      </c>
      <c r="ZT106" s="110">
        <f t="shared" si="122"/>
        <v>0.05</v>
      </c>
      <c r="ZU106" s="3">
        <v>2</v>
      </c>
      <c r="ZV106" s="3">
        <f t="shared" si="123"/>
        <v>5</v>
      </c>
      <c r="ZW106" s="110">
        <f t="shared" si="124"/>
        <v>0.05</v>
      </c>
      <c r="ACD106" s="110">
        <f t="shared" si="125"/>
        <v>0.38</v>
      </c>
      <c r="ACE106" s="110">
        <f t="shared" si="126"/>
        <v>0.32</v>
      </c>
      <c r="ACF106" s="110">
        <f t="shared" si="127"/>
        <v>0.1</v>
      </c>
      <c r="ACG106" s="110">
        <f t="shared" si="128"/>
        <v>0.79999999999999993</v>
      </c>
      <c r="ACN106" s="114" t="str">
        <f t="shared" si="129"/>
        <v>TERIMA</v>
      </c>
      <c r="ACO106" s="115">
        <f t="shared" si="130"/>
        <v>670000</v>
      </c>
      <c r="ACP106" s="115">
        <f t="shared" si="131"/>
        <v>214400</v>
      </c>
      <c r="ADH106" s="116">
        <f t="shared" si="132"/>
        <v>254600</v>
      </c>
      <c r="ADI106" s="116">
        <f t="shared" si="133"/>
        <v>214400</v>
      </c>
      <c r="ADJ106" s="116">
        <f t="shared" si="134"/>
        <v>67000</v>
      </c>
      <c r="ADL106" s="116">
        <f t="shared" si="135"/>
        <v>0</v>
      </c>
      <c r="ADM106" s="116">
        <f t="shared" si="136"/>
        <v>536000</v>
      </c>
      <c r="ADN106" s="3" t="s">
        <v>1390</v>
      </c>
    </row>
    <row r="107" spans="1:794" x14ac:dyDescent="0.25">
      <c r="A107" s="3">
        <f t="shared" si="97"/>
        <v>103</v>
      </c>
      <c r="B107" s="3">
        <v>105768</v>
      </c>
      <c r="C107" s="3" t="s">
        <v>411</v>
      </c>
      <c r="G107" s="3" t="s">
        <v>351</v>
      </c>
      <c r="O107" s="3">
        <v>22</v>
      </c>
      <c r="P107" s="3">
        <v>21</v>
      </c>
      <c r="Q107" s="3">
        <v>0</v>
      </c>
      <c r="R107" s="3">
        <v>0</v>
      </c>
      <c r="S107" s="3">
        <v>0</v>
      </c>
      <c r="T107" s="3">
        <v>1</v>
      </c>
      <c r="U107" s="3">
        <v>0</v>
      </c>
      <c r="V107" s="3">
        <f t="shared" si="98"/>
        <v>0</v>
      </c>
      <c r="W107" s="3">
        <v>21</v>
      </c>
      <c r="X107" s="3">
        <v>20</v>
      </c>
      <c r="Y107" s="3" t="s">
        <v>1387</v>
      </c>
      <c r="BQ107" s="3">
        <v>0</v>
      </c>
      <c r="BR107" s="110">
        <f t="shared" si="99"/>
        <v>1</v>
      </c>
      <c r="BS107" s="3">
        <f t="shared" si="100"/>
        <v>5</v>
      </c>
      <c r="BT107" s="110">
        <f t="shared" si="101"/>
        <v>0.1</v>
      </c>
      <c r="BU107" s="3">
        <v>0</v>
      </c>
      <c r="BV107" s="110">
        <f t="shared" si="102"/>
        <v>1</v>
      </c>
      <c r="BW107" s="3">
        <f t="shared" si="103"/>
        <v>5</v>
      </c>
      <c r="BX107" s="110">
        <f t="shared" si="104"/>
        <v>0.15</v>
      </c>
      <c r="BY107" s="3">
        <f t="shared" si="105"/>
        <v>9300</v>
      </c>
      <c r="BZ107" s="3">
        <v>9520</v>
      </c>
      <c r="CA107" s="111">
        <f t="shared" si="106"/>
        <v>1.0236559139784946</v>
      </c>
      <c r="CB107" s="3">
        <f t="shared" si="107"/>
        <v>4</v>
      </c>
      <c r="CC107" s="110">
        <f t="shared" si="108"/>
        <v>0.08</v>
      </c>
      <c r="CD107" s="3">
        <v>300</v>
      </c>
      <c r="CE107" s="112">
        <v>283.97419354838701</v>
      </c>
      <c r="CF107" s="3">
        <f t="shared" si="109"/>
        <v>5</v>
      </c>
      <c r="CG107" s="110">
        <f t="shared" si="110"/>
        <v>0.15</v>
      </c>
      <c r="MX107" s="112">
        <v>95</v>
      </c>
      <c r="MY107" s="112">
        <v>98.3333333333333</v>
      </c>
      <c r="MZ107" s="3">
        <f t="shared" si="111"/>
        <v>5</v>
      </c>
      <c r="NA107" s="110">
        <f t="shared" si="112"/>
        <v>0.1</v>
      </c>
      <c r="NB107" s="111">
        <v>0.92</v>
      </c>
      <c r="NC107" s="111">
        <v>0.98823529411764699</v>
      </c>
      <c r="ND107" s="3">
        <f t="shared" si="113"/>
        <v>5</v>
      </c>
      <c r="NE107" s="110">
        <f t="shared" si="114"/>
        <v>0.1</v>
      </c>
      <c r="NF107" s="112">
        <v>90</v>
      </c>
      <c r="NG107" s="113">
        <v>100</v>
      </c>
      <c r="NH107" s="3">
        <f t="shared" si="115"/>
        <v>5</v>
      </c>
      <c r="NI107" s="110">
        <f t="shared" si="116"/>
        <v>0.08</v>
      </c>
      <c r="NJ107" s="110">
        <v>0.85</v>
      </c>
      <c r="NK107" s="110">
        <v>1</v>
      </c>
      <c r="NM107" s="3">
        <f t="shared" si="117"/>
        <v>5</v>
      </c>
      <c r="NN107" s="110">
        <f t="shared" si="118"/>
        <v>0.06</v>
      </c>
      <c r="NO107" s="110">
        <v>0.4</v>
      </c>
      <c r="NP107" s="110">
        <v>0.52173913043478304</v>
      </c>
      <c r="NQ107" s="3">
        <f t="shared" si="119"/>
        <v>5</v>
      </c>
      <c r="NR107" s="110">
        <f t="shared" si="120"/>
        <v>0.06</v>
      </c>
      <c r="ZQ107" s="110">
        <v>0.95</v>
      </c>
      <c r="ZR107" s="110">
        <v>0.96989247311827997</v>
      </c>
      <c r="ZS107" s="3">
        <f t="shared" si="121"/>
        <v>5</v>
      </c>
      <c r="ZT107" s="110">
        <f t="shared" si="122"/>
        <v>0.05</v>
      </c>
      <c r="ZU107" s="3">
        <v>2</v>
      </c>
      <c r="ZV107" s="3">
        <f t="shared" si="123"/>
        <v>5</v>
      </c>
      <c r="ZW107" s="110">
        <f t="shared" si="124"/>
        <v>0.05</v>
      </c>
      <c r="ACD107" s="110">
        <f t="shared" si="125"/>
        <v>0.48</v>
      </c>
      <c r="ACE107" s="110">
        <f t="shared" si="126"/>
        <v>0.4</v>
      </c>
      <c r="ACF107" s="110">
        <f t="shared" si="127"/>
        <v>0.1</v>
      </c>
      <c r="ACG107" s="110">
        <f t="shared" si="128"/>
        <v>0.98</v>
      </c>
      <c r="ACN107" s="114" t="str">
        <f t="shared" si="129"/>
        <v>TERIMA</v>
      </c>
      <c r="ACO107" s="115">
        <f t="shared" si="130"/>
        <v>670000</v>
      </c>
      <c r="ACP107" s="115">
        <f t="shared" si="131"/>
        <v>268000</v>
      </c>
      <c r="ADH107" s="116">
        <f t="shared" si="132"/>
        <v>321600</v>
      </c>
      <c r="ADI107" s="116">
        <f t="shared" si="133"/>
        <v>268000</v>
      </c>
      <c r="ADJ107" s="116">
        <f t="shared" si="134"/>
        <v>67000</v>
      </c>
      <c r="ADL107" s="116">
        <f t="shared" si="135"/>
        <v>100000</v>
      </c>
      <c r="ADM107" s="116">
        <f t="shared" si="136"/>
        <v>756600</v>
      </c>
      <c r="ADN107" s="3" t="s">
        <v>1390</v>
      </c>
    </row>
    <row r="108" spans="1:794" x14ac:dyDescent="0.25">
      <c r="A108" s="3">
        <f t="shared" si="97"/>
        <v>104</v>
      </c>
      <c r="B108" s="3">
        <v>156656</v>
      </c>
      <c r="C108" s="3" t="s">
        <v>603</v>
      </c>
      <c r="G108" s="3" t="s">
        <v>351</v>
      </c>
      <c r="O108" s="3">
        <v>22</v>
      </c>
      <c r="P108" s="3">
        <v>22</v>
      </c>
      <c r="Q108" s="3">
        <v>0</v>
      </c>
      <c r="R108" s="3">
        <v>0</v>
      </c>
      <c r="S108" s="3">
        <v>0</v>
      </c>
      <c r="T108" s="3">
        <v>1</v>
      </c>
      <c r="U108" s="3">
        <v>0</v>
      </c>
      <c r="V108" s="3">
        <f t="shared" si="98"/>
        <v>0</v>
      </c>
      <c r="W108" s="3">
        <v>22</v>
      </c>
      <c r="X108" s="3">
        <v>21</v>
      </c>
      <c r="Y108" s="3" t="s">
        <v>1387</v>
      </c>
      <c r="BQ108" s="3">
        <v>0</v>
      </c>
      <c r="BR108" s="110">
        <f t="shared" si="99"/>
        <v>1</v>
      </c>
      <c r="BS108" s="3">
        <f t="shared" si="100"/>
        <v>5</v>
      </c>
      <c r="BT108" s="110">
        <f t="shared" si="101"/>
        <v>0.1</v>
      </c>
      <c r="BU108" s="3">
        <v>0</v>
      </c>
      <c r="BV108" s="110">
        <f t="shared" si="102"/>
        <v>1</v>
      </c>
      <c r="BW108" s="3">
        <f t="shared" si="103"/>
        <v>5</v>
      </c>
      <c r="BX108" s="110">
        <f t="shared" si="104"/>
        <v>0.15</v>
      </c>
      <c r="BY108" s="3">
        <f t="shared" si="105"/>
        <v>9765</v>
      </c>
      <c r="BZ108" s="3">
        <v>13882</v>
      </c>
      <c r="CA108" s="111">
        <f t="shared" si="106"/>
        <v>1.4216077828981055</v>
      </c>
      <c r="CB108" s="3">
        <f t="shared" si="107"/>
        <v>5</v>
      </c>
      <c r="CC108" s="110">
        <f t="shared" si="108"/>
        <v>0.1</v>
      </c>
      <c r="CD108" s="3">
        <v>300</v>
      </c>
      <c r="CE108" s="112">
        <v>306.61500412201201</v>
      </c>
      <c r="CF108" s="3">
        <f t="shared" si="109"/>
        <v>1</v>
      </c>
      <c r="CG108" s="110">
        <f t="shared" si="110"/>
        <v>0.03</v>
      </c>
      <c r="MX108" s="112">
        <v>95</v>
      </c>
      <c r="MY108" s="112">
        <v>97.0833333333333</v>
      </c>
      <c r="MZ108" s="3">
        <f t="shared" si="111"/>
        <v>5</v>
      </c>
      <c r="NA108" s="110">
        <f t="shared" si="112"/>
        <v>0.1</v>
      </c>
      <c r="NB108" s="111">
        <v>0.92</v>
      </c>
      <c r="NC108" s="111">
        <v>1</v>
      </c>
      <c r="ND108" s="3">
        <f t="shared" si="113"/>
        <v>5</v>
      </c>
      <c r="NE108" s="110">
        <f t="shared" si="114"/>
        <v>0.1</v>
      </c>
      <c r="NF108" s="112">
        <v>90</v>
      </c>
      <c r="NG108" s="113">
        <v>100</v>
      </c>
      <c r="NH108" s="3">
        <f t="shared" si="115"/>
        <v>5</v>
      </c>
      <c r="NI108" s="110">
        <f t="shared" si="116"/>
        <v>0.08</v>
      </c>
      <c r="NJ108" s="110">
        <v>0.85</v>
      </c>
      <c r="NK108" s="110">
        <v>0.8</v>
      </c>
      <c r="NM108" s="3">
        <f t="shared" si="117"/>
        <v>1</v>
      </c>
      <c r="NN108" s="110">
        <f t="shared" si="118"/>
        <v>1.2E-2</v>
      </c>
      <c r="NO108" s="110">
        <v>0.4</v>
      </c>
      <c r="NP108" s="110">
        <v>0.57142857142857095</v>
      </c>
      <c r="NQ108" s="3">
        <f t="shared" si="119"/>
        <v>5</v>
      </c>
      <c r="NR108" s="110">
        <f t="shared" si="120"/>
        <v>0.06</v>
      </c>
      <c r="ZQ108" s="110">
        <v>0.95</v>
      </c>
      <c r="ZR108" s="110">
        <v>0.98103874690849102</v>
      </c>
      <c r="ZS108" s="3">
        <f t="shared" si="121"/>
        <v>5</v>
      </c>
      <c r="ZT108" s="110">
        <f t="shared" si="122"/>
        <v>0.05</v>
      </c>
      <c r="ZU108" s="3">
        <v>2</v>
      </c>
      <c r="ZV108" s="3">
        <f t="shared" si="123"/>
        <v>5</v>
      </c>
      <c r="ZW108" s="110">
        <f t="shared" si="124"/>
        <v>0.05</v>
      </c>
      <c r="ACD108" s="110">
        <f t="shared" si="125"/>
        <v>0.38</v>
      </c>
      <c r="ACE108" s="110">
        <f t="shared" si="126"/>
        <v>0.35200000000000004</v>
      </c>
      <c r="ACF108" s="110">
        <f t="shared" si="127"/>
        <v>0.1</v>
      </c>
      <c r="ACG108" s="110">
        <f t="shared" si="128"/>
        <v>0.83199999999999996</v>
      </c>
      <c r="ACN108" s="114" t="str">
        <f t="shared" si="129"/>
        <v>TERIMA</v>
      </c>
      <c r="ACO108" s="115">
        <f t="shared" si="130"/>
        <v>670000</v>
      </c>
      <c r="ACP108" s="115">
        <f t="shared" si="131"/>
        <v>235840.00000000003</v>
      </c>
      <c r="ADH108" s="116">
        <f t="shared" si="132"/>
        <v>254600</v>
      </c>
      <c r="ADI108" s="116">
        <f t="shared" si="133"/>
        <v>235840.00000000003</v>
      </c>
      <c r="ADJ108" s="116">
        <f t="shared" si="134"/>
        <v>67000</v>
      </c>
      <c r="ADL108" s="116">
        <f t="shared" si="135"/>
        <v>0</v>
      </c>
      <c r="ADM108" s="116">
        <f t="shared" si="136"/>
        <v>557440</v>
      </c>
      <c r="ADN108" s="3" t="s">
        <v>1390</v>
      </c>
    </row>
    <row r="109" spans="1:794" x14ac:dyDescent="0.25">
      <c r="A109" s="3">
        <f t="shared" si="97"/>
        <v>105</v>
      </c>
      <c r="B109" s="3">
        <v>155926</v>
      </c>
      <c r="C109" s="3" t="s">
        <v>606</v>
      </c>
      <c r="G109" s="3" t="s">
        <v>351</v>
      </c>
      <c r="O109" s="3">
        <v>22</v>
      </c>
      <c r="P109" s="3">
        <v>18</v>
      </c>
      <c r="Q109" s="3">
        <v>2</v>
      </c>
      <c r="R109" s="3">
        <v>0</v>
      </c>
      <c r="S109" s="3">
        <v>1</v>
      </c>
      <c r="T109" s="3">
        <v>0</v>
      </c>
      <c r="U109" s="3">
        <v>0</v>
      </c>
      <c r="V109" s="3">
        <f t="shared" si="98"/>
        <v>3</v>
      </c>
      <c r="W109" s="3">
        <v>16</v>
      </c>
      <c r="X109" s="3">
        <v>18</v>
      </c>
      <c r="Y109" s="3" t="s">
        <v>1387</v>
      </c>
      <c r="BQ109" s="3">
        <v>0</v>
      </c>
      <c r="BR109" s="110">
        <f t="shared" si="99"/>
        <v>1</v>
      </c>
      <c r="BS109" s="3">
        <f t="shared" si="100"/>
        <v>5</v>
      </c>
      <c r="BT109" s="110">
        <f t="shared" si="101"/>
        <v>0.1</v>
      </c>
      <c r="BU109" s="3">
        <v>3</v>
      </c>
      <c r="BV109" s="110">
        <f t="shared" si="102"/>
        <v>0.8125</v>
      </c>
      <c r="BW109" s="3">
        <f t="shared" si="103"/>
        <v>0</v>
      </c>
      <c r="BX109" s="110">
        <f t="shared" si="104"/>
        <v>0</v>
      </c>
      <c r="BY109" s="3">
        <f t="shared" si="105"/>
        <v>8370</v>
      </c>
      <c r="BZ109" s="3">
        <v>9860</v>
      </c>
      <c r="CA109" s="111">
        <f t="shared" si="106"/>
        <v>1.1780167264038233</v>
      </c>
      <c r="CB109" s="3">
        <f t="shared" si="107"/>
        <v>5</v>
      </c>
      <c r="CC109" s="110">
        <f t="shared" si="108"/>
        <v>0.1</v>
      </c>
      <c r="CD109" s="3">
        <v>300</v>
      </c>
      <c r="CE109" s="112">
        <v>297.52200704225402</v>
      </c>
      <c r="CF109" s="3">
        <f t="shared" si="109"/>
        <v>5</v>
      </c>
      <c r="CG109" s="110">
        <f t="shared" si="110"/>
        <v>0.15</v>
      </c>
      <c r="MX109" s="112">
        <v>95</v>
      </c>
      <c r="MY109" s="112">
        <v>97.2916666666667</v>
      </c>
      <c r="MZ109" s="3">
        <f t="shared" si="111"/>
        <v>5</v>
      </c>
      <c r="NA109" s="110">
        <f t="shared" si="112"/>
        <v>0.1</v>
      </c>
      <c r="NB109" s="111">
        <v>0.92</v>
      </c>
      <c r="NC109" s="111">
        <v>0.92</v>
      </c>
      <c r="ND109" s="3">
        <f t="shared" si="113"/>
        <v>3</v>
      </c>
      <c r="NE109" s="110">
        <f t="shared" si="114"/>
        <v>6.0000000000000012E-2</v>
      </c>
      <c r="NF109" s="112">
        <v>90</v>
      </c>
      <c r="NG109" s="113">
        <v>100</v>
      </c>
      <c r="NH109" s="3">
        <f t="shared" si="115"/>
        <v>5</v>
      </c>
      <c r="NI109" s="110">
        <f t="shared" si="116"/>
        <v>0.08</v>
      </c>
      <c r="NJ109" s="110">
        <v>0.85</v>
      </c>
      <c r="NK109" s="110">
        <v>0.93333333333333302</v>
      </c>
      <c r="NM109" s="3">
        <f t="shared" si="117"/>
        <v>5</v>
      </c>
      <c r="NN109" s="110">
        <f t="shared" si="118"/>
        <v>0.06</v>
      </c>
      <c r="NO109" s="110">
        <v>0.4</v>
      </c>
      <c r="NP109" s="110">
        <v>0.41025641025641002</v>
      </c>
      <c r="NQ109" s="3">
        <f t="shared" si="119"/>
        <v>5</v>
      </c>
      <c r="NR109" s="110">
        <f t="shared" si="120"/>
        <v>0.06</v>
      </c>
      <c r="ZQ109" s="110">
        <v>0.95</v>
      </c>
      <c r="ZR109" s="110">
        <v>0.98679577464788704</v>
      </c>
      <c r="ZS109" s="3">
        <f t="shared" si="121"/>
        <v>5</v>
      </c>
      <c r="ZT109" s="110">
        <f t="shared" si="122"/>
        <v>0.05</v>
      </c>
      <c r="ZU109" s="3">
        <v>2</v>
      </c>
      <c r="ZV109" s="3">
        <f t="shared" si="123"/>
        <v>5</v>
      </c>
      <c r="ZW109" s="110">
        <f t="shared" si="124"/>
        <v>0.05</v>
      </c>
      <c r="ACD109" s="110">
        <f t="shared" si="125"/>
        <v>0.35</v>
      </c>
      <c r="ACE109" s="110">
        <f t="shared" si="126"/>
        <v>0.36000000000000004</v>
      </c>
      <c r="ACF109" s="110">
        <f t="shared" si="127"/>
        <v>0.1</v>
      </c>
      <c r="ACG109" s="110">
        <f t="shared" si="128"/>
        <v>0.80999999999999994</v>
      </c>
      <c r="ACN109" s="114" t="str">
        <f t="shared" si="129"/>
        <v>TERIMA</v>
      </c>
      <c r="ACO109" s="115">
        <f t="shared" si="130"/>
        <v>670000</v>
      </c>
      <c r="ACP109" s="115">
        <f t="shared" si="131"/>
        <v>241200.00000000003</v>
      </c>
      <c r="ADH109" s="116">
        <f t="shared" si="132"/>
        <v>234499.99999999997</v>
      </c>
      <c r="ADI109" s="116">
        <f t="shared" si="133"/>
        <v>241200.00000000003</v>
      </c>
      <c r="ADJ109" s="116">
        <f t="shared" si="134"/>
        <v>67000</v>
      </c>
      <c r="ADL109" s="116">
        <f t="shared" si="135"/>
        <v>0</v>
      </c>
      <c r="ADM109" s="116">
        <f t="shared" si="136"/>
        <v>542700</v>
      </c>
      <c r="ADN109" s="3" t="s">
        <v>1390</v>
      </c>
    </row>
    <row r="110" spans="1:794" x14ac:dyDescent="0.25">
      <c r="A110" s="3">
        <f t="shared" si="97"/>
        <v>106</v>
      </c>
      <c r="B110" s="3">
        <v>86718</v>
      </c>
      <c r="C110" s="3" t="s">
        <v>608</v>
      </c>
      <c r="G110" s="3" t="s">
        <v>351</v>
      </c>
      <c r="O110" s="3">
        <v>22</v>
      </c>
      <c r="P110" s="3">
        <v>22</v>
      </c>
      <c r="Q110" s="3">
        <v>0</v>
      </c>
      <c r="R110" s="3">
        <v>0</v>
      </c>
      <c r="S110" s="3">
        <v>1</v>
      </c>
      <c r="T110" s="3">
        <v>1</v>
      </c>
      <c r="U110" s="3">
        <v>0</v>
      </c>
      <c r="V110" s="3">
        <f t="shared" si="98"/>
        <v>1</v>
      </c>
      <c r="W110" s="3">
        <v>22</v>
      </c>
      <c r="X110" s="3">
        <v>21</v>
      </c>
      <c r="Y110" s="3" t="s">
        <v>1387</v>
      </c>
      <c r="BQ110" s="3">
        <v>0</v>
      </c>
      <c r="BR110" s="110">
        <f t="shared" si="99"/>
        <v>1</v>
      </c>
      <c r="BS110" s="3">
        <f t="shared" si="100"/>
        <v>5</v>
      </c>
      <c r="BT110" s="110">
        <f t="shared" si="101"/>
        <v>0.1</v>
      </c>
      <c r="BU110" s="3">
        <v>1</v>
      </c>
      <c r="BV110" s="110">
        <f t="shared" si="102"/>
        <v>0.95454545454545459</v>
      </c>
      <c r="BW110" s="3">
        <f t="shared" si="103"/>
        <v>1</v>
      </c>
      <c r="BX110" s="110">
        <f t="shared" si="104"/>
        <v>0.03</v>
      </c>
      <c r="BY110" s="3">
        <f t="shared" si="105"/>
        <v>9765</v>
      </c>
      <c r="BZ110" s="3">
        <v>12894</v>
      </c>
      <c r="CA110" s="111">
        <f t="shared" si="106"/>
        <v>1.3204301075268816</v>
      </c>
      <c r="CB110" s="3">
        <f t="shared" si="107"/>
        <v>5</v>
      </c>
      <c r="CC110" s="110">
        <f t="shared" si="108"/>
        <v>0.1</v>
      </c>
      <c r="CD110" s="3">
        <v>300</v>
      </c>
      <c r="CE110" s="112">
        <v>300.71626617375199</v>
      </c>
      <c r="CF110" s="3">
        <f t="shared" si="109"/>
        <v>1</v>
      </c>
      <c r="CG110" s="110">
        <f t="shared" si="110"/>
        <v>0.03</v>
      </c>
      <c r="MX110" s="112">
        <v>95</v>
      </c>
      <c r="MY110" s="112">
        <v>98.8888888888889</v>
      </c>
      <c r="MZ110" s="3">
        <f t="shared" si="111"/>
        <v>5</v>
      </c>
      <c r="NA110" s="110">
        <f t="shared" si="112"/>
        <v>0.1</v>
      </c>
      <c r="NB110" s="111">
        <v>0.92</v>
      </c>
      <c r="NC110" s="111">
        <v>0.96231884057970996</v>
      </c>
      <c r="ND110" s="3">
        <f t="shared" si="113"/>
        <v>5</v>
      </c>
      <c r="NE110" s="110">
        <f t="shared" si="114"/>
        <v>0.1</v>
      </c>
      <c r="NF110" s="112">
        <v>90</v>
      </c>
      <c r="NG110" s="113">
        <v>100</v>
      </c>
      <c r="NH110" s="3">
        <f t="shared" si="115"/>
        <v>5</v>
      </c>
      <c r="NI110" s="110">
        <f t="shared" si="116"/>
        <v>0.08</v>
      </c>
      <c r="NJ110" s="110">
        <v>0.85</v>
      </c>
      <c r="NK110" s="110">
        <v>1</v>
      </c>
      <c r="NM110" s="3">
        <f t="shared" si="117"/>
        <v>5</v>
      </c>
      <c r="NN110" s="110">
        <f t="shared" si="118"/>
        <v>0.06</v>
      </c>
      <c r="NO110" s="110">
        <v>0.4</v>
      </c>
      <c r="NP110" s="110">
        <v>0.70129870129870098</v>
      </c>
      <c r="NQ110" s="3">
        <f t="shared" si="119"/>
        <v>5</v>
      </c>
      <c r="NR110" s="110">
        <f t="shared" si="120"/>
        <v>0.06</v>
      </c>
      <c r="ZQ110" s="110">
        <v>0.95</v>
      </c>
      <c r="ZR110" s="110">
        <v>0.97227356746765203</v>
      </c>
      <c r="ZS110" s="3">
        <f t="shared" si="121"/>
        <v>5</v>
      </c>
      <c r="ZT110" s="110">
        <f t="shared" si="122"/>
        <v>0.05</v>
      </c>
      <c r="ZU110" s="3">
        <v>2</v>
      </c>
      <c r="ZV110" s="3">
        <f t="shared" si="123"/>
        <v>5</v>
      </c>
      <c r="ZW110" s="110">
        <f t="shared" si="124"/>
        <v>0.05</v>
      </c>
      <c r="ACD110" s="110">
        <f t="shared" si="125"/>
        <v>0.26</v>
      </c>
      <c r="ACE110" s="110">
        <f t="shared" si="126"/>
        <v>0.4</v>
      </c>
      <c r="ACF110" s="110">
        <f t="shared" si="127"/>
        <v>0.1</v>
      </c>
      <c r="ACG110" s="110">
        <f t="shared" si="128"/>
        <v>0.76</v>
      </c>
      <c r="ACK110" s="3">
        <v>1</v>
      </c>
      <c r="ACN110" s="114" t="str">
        <f t="shared" si="129"/>
        <v>TERIMA</v>
      </c>
      <c r="ACO110" s="115">
        <f t="shared" si="130"/>
        <v>670000</v>
      </c>
      <c r="ACP110" s="115">
        <f t="shared" si="131"/>
        <v>268000</v>
      </c>
      <c r="ADH110" s="116">
        <f t="shared" si="132"/>
        <v>174200</v>
      </c>
      <c r="ADI110" s="116">
        <f t="shared" si="133"/>
        <v>227800</v>
      </c>
      <c r="ADJ110" s="116">
        <f t="shared" si="134"/>
        <v>67000</v>
      </c>
      <c r="ADL110" s="116">
        <f t="shared" si="135"/>
        <v>0</v>
      </c>
      <c r="ADM110" s="116">
        <f t="shared" si="136"/>
        <v>469000</v>
      </c>
      <c r="ADN110" s="3" t="s">
        <v>1390</v>
      </c>
    </row>
    <row r="111" spans="1:794" x14ac:dyDescent="0.25">
      <c r="A111" s="3">
        <f t="shared" si="97"/>
        <v>107</v>
      </c>
      <c r="B111" s="3">
        <v>102101</v>
      </c>
      <c r="C111" s="3" t="s">
        <v>611</v>
      </c>
      <c r="G111" s="3" t="s">
        <v>351</v>
      </c>
      <c r="O111" s="3">
        <v>22</v>
      </c>
      <c r="P111" s="3">
        <v>21</v>
      </c>
      <c r="Q111" s="3">
        <v>0</v>
      </c>
      <c r="R111" s="3">
        <v>0</v>
      </c>
      <c r="S111" s="3">
        <v>0</v>
      </c>
      <c r="T111" s="3">
        <v>1</v>
      </c>
      <c r="U111" s="3">
        <v>0</v>
      </c>
      <c r="V111" s="3">
        <f t="shared" si="98"/>
        <v>0</v>
      </c>
      <c r="W111" s="3">
        <v>21</v>
      </c>
      <c r="X111" s="3">
        <v>20</v>
      </c>
      <c r="Y111" s="3" t="s">
        <v>1387</v>
      </c>
      <c r="BQ111" s="3">
        <v>0</v>
      </c>
      <c r="BR111" s="110">
        <f t="shared" si="99"/>
        <v>1</v>
      </c>
      <c r="BS111" s="3">
        <f t="shared" si="100"/>
        <v>5</v>
      </c>
      <c r="BT111" s="110">
        <f t="shared" si="101"/>
        <v>0.1</v>
      </c>
      <c r="BU111" s="3">
        <v>0</v>
      </c>
      <c r="BV111" s="110">
        <f t="shared" si="102"/>
        <v>1</v>
      </c>
      <c r="BW111" s="3">
        <f t="shared" si="103"/>
        <v>5</v>
      </c>
      <c r="BX111" s="110">
        <f t="shared" si="104"/>
        <v>0.15</v>
      </c>
      <c r="BY111" s="3">
        <f t="shared" si="105"/>
        <v>9300</v>
      </c>
      <c r="BZ111" s="3">
        <v>11320</v>
      </c>
      <c r="CA111" s="111">
        <f t="shared" si="106"/>
        <v>1.2172043010752689</v>
      </c>
      <c r="CB111" s="3">
        <f t="shared" si="107"/>
        <v>5</v>
      </c>
      <c r="CC111" s="110">
        <f t="shared" si="108"/>
        <v>0.1</v>
      </c>
      <c r="CD111" s="3">
        <v>300</v>
      </c>
      <c r="CE111" s="112">
        <v>292.37622272385198</v>
      </c>
      <c r="CF111" s="3">
        <f t="shared" si="109"/>
        <v>5</v>
      </c>
      <c r="CG111" s="110">
        <f t="shared" si="110"/>
        <v>0.15</v>
      </c>
      <c r="MX111" s="112">
        <v>95</v>
      </c>
      <c r="MY111" s="112">
        <v>100</v>
      </c>
      <c r="MZ111" s="3">
        <f t="shared" si="111"/>
        <v>5</v>
      </c>
      <c r="NA111" s="110">
        <f t="shared" si="112"/>
        <v>0.1</v>
      </c>
      <c r="NB111" s="111">
        <v>0.92</v>
      </c>
      <c r="NC111" s="111">
        <v>0.97297297297297303</v>
      </c>
      <c r="ND111" s="3">
        <f t="shared" si="113"/>
        <v>5</v>
      </c>
      <c r="NE111" s="110">
        <f t="shared" si="114"/>
        <v>0.1</v>
      </c>
      <c r="NF111" s="112">
        <v>90</v>
      </c>
      <c r="NG111" s="113">
        <v>100</v>
      </c>
      <c r="NH111" s="3">
        <f t="shared" si="115"/>
        <v>5</v>
      </c>
      <c r="NI111" s="110">
        <f t="shared" si="116"/>
        <v>0.08</v>
      </c>
      <c r="NJ111" s="110">
        <v>0.85</v>
      </c>
      <c r="NK111" s="110">
        <v>0.85714285714285698</v>
      </c>
      <c r="NM111" s="3">
        <f t="shared" si="117"/>
        <v>5</v>
      </c>
      <c r="NN111" s="110">
        <f t="shared" si="118"/>
        <v>0.06</v>
      </c>
      <c r="NO111" s="110">
        <v>0.4</v>
      </c>
      <c r="NP111" s="110">
        <v>0.75675675675675702</v>
      </c>
      <c r="NQ111" s="3">
        <f t="shared" si="119"/>
        <v>5</v>
      </c>
      <c r="NR111" s="110">
        <f t="shared" si="120"/>
        <v>0.06</v>
      </c>
      <c r="ZQ111" s="110">
        <v>0.95</v>
      </c>
      <c r="ZR111" s="110">
        <v>0.98269375470278397</v>
      </c>
      <c r="ZS111" s="3">
        <f t="shared" si="121"/>
        <v>5</v>
      </c>
      <c r="ZT111" s="110">
        <f t="shared" si="122"/>
        <v>0.05</v>
      </c>
      <c r="ZU111" s="3">
        <v>2</v>
      </c>
      <c r="ZV111" s="3">
        <f t="shared" si="123"/>
        <v>5</v>
      </c>
      <c r="ZW111" s="110">
        <f t="shared" si="124"/>
        <v>0.05</v>
      </c>
      <c r="ACD111" s="110">
        <f t="shared" si="125"/>
        <v>0.5</v>
      </c>
      <c r="ACE111" s="110">
        <f t="shared" si="126"/>
        <v>0.4</v>
      </c>
      <c r="ACF111" s="110">
        <f t="shared" si="127"/>
        <v>0.1</v>
      </c>
      <c r="ACG111" s="110">
        <f t="shared" si="128"/>
        <v>1</v>
      </c>
      <c r="ACN111" s="114" t="str">
        <f t="shared" si="129"/>
        <v>TERIMA</v>
      </c>
      <c r="ACO111" s="115">
        <f t="shared" si="130"/>
        <v>670000</v>
      </c>
      <c r="ACP111" s="115">
        <f t="shared" si="131"/>
        <v>268000</v>
      </c>
      <c r="ADH111" s="116">
        <f t="shared" si="132"/>
        <v>335000</v>
      </c>
      <c r="ADI111" s="116">
        <f t="shared" si="133"/>
        <v>268000</v>
      </c>
      <c r="ADJ111" s="116">
        <f t="shared" si="134"/>
        <v>67000</v>
      </c>
      <c r="ADL111" s="116">
        <f t="shared" si="135"/>
        <v>200000</v>
      </c>
      <c r="ADM111" s="116">
        <f t="shared" si="136"/>
        <v>870000</v>
      </c>
      <c r="ADN111" s="3" t="s">
        <v>1390</v>
      </c>
    </row>
    <row r="112" spans="1:794" x14ac:dyDescent="0.25">
      <c r="A112" s="3">
        <f t="shared" si="97"/>
        <v>108</v>
      </c>
      <c r="B112" s="3">
        <v>160020</v>
      </c>
      <c r="C112" s="3" t="s">
        <v>488</v>
      </c>
      <c r="G112" s="3" t="s">
        <v>351</v>
      </c>
      <c r="O112" s="3">
        <v>22</v>
      </c>
      <c r="P112" s="3">
        <v>22</v>
      </c>
      <c r="Q112" s="3">
        <v>0</v>
      </c>
      <c r="R112" s="3">
        <v>0</v>
      </c>
      <c r="S112" s="3">
        <v>0</v>
      </c>
      <c r="T112" s="3">
        <v>1</v>
      </c>
      <c r="U112" s="3">
        <v>0</v>
      </c>
      <c r="V112" s="3">
        <f t="shared" si="98"/>
        <v>0</v>
      </c>
      <c r="W112" s="3">
        <v>22</v>
      </c>
      <c r="X112" s="3">
        <v>21</v>
      </c>
      <c r="Y112" s="3" t="s">
        <v>1387</v>
      </c>
      <c r="BQ112" s="3">
        <v>0</v>
      </c>
      <c r="BR112" s="110">
        <f t="shared" si="99"/>
        <v>1</v>
      </c>
      <c r="BS112" s="3">
        <f t="shared" si="100"/>
        <v>5</v>
      </c>
      <c r="BT112" s="110">
        <f t="shared" si="101"/>
        <v>0.1</v>
      </c>
      <c r="BU112" s="3">
        <v>0</v>
      </c>
      <c r="BV112" s="110">
        <f t="shared" si="102"/>
        <v>1</v>
      </c>
      <c r="BW112" s="3">
        <f t="shared" si="103"/>
        <v>5</v>
      </c>
      <c r="BX112" s="110">
        <f t="shared" si="104"/>
        <v>0.15</v>
      </c>
      <c r="BY112" s="3">
        <f t="shared" si="105"/>
        <v>9765</v>
      </c>
      <c r="BZ112" s="3">
        <v>10311</v>
      </c>
      <c r="CA112" s="111">
        <f t="shared" si="106"/>
        <v>1.0559139784946237</v>
      </c>
      <c r="CB112" s="3">
        <f t="shared" si="107"/>
        <v>5</v>
      </c>
      <c r="CC112" s="110">
        <f t="shared" si="108"/>
        <v>0.1</v>
      </c>
      <c r="CD112" s="3">
        <v>300</v>
      </c>
      <c r="CE112" s="112">
        <v>297.50266971777302</v>
      </c>
      <c r="CF112" s="3">
        <f t="shared" si="109"/>
        <v>5</v>
      </c>
      <c r="CG112" s="110">
        <f t="shared" si="110"/>
        <v>0.15</v>
      </c>
      <c r="MX112" s="112">
        <v>95</v>
      </c>
      <c r="MY112" s="112">
        <v>100</v>
      </c>
      <c r="MZ112" s="3">
        <f t="shared" si="111"/>
        <v>5</v>
      </c>
      <c r="NA112" s="110">
        <f t="shared" si="112"/>
        <v>0.1</v>
      </c>
      <c r="NB112" s="111">
        <v>0.92</v>
      </c>
      <c r="NC112" s="111">
        <v>0.96666666666666701</v>
      </c>
      <c r="ND112" s="3">
        <f t="shared" si="113"/>
        <v>5</v>
      </c>
      <c r="NE112" s="110">
        <f t="shared" si="114"/>
        <v>0.1</v>
      </c>
      <c r="NF112" s="112">
        <v>90</v>
      </c>
      <c r="NG112" s="113">
        <v>100</v>
      </c>
      <c r="NH112" s="3">
        <f t="shared" si="115"/>
        <v>5</v>
      </c>
      <c r="NI112" s="110">
        <f t="shared" si="116"/>
        <v>0.08</v>
      </c>
      <c r="NJ112" s="110">
        <v>0.85</v>
      </c>
      <c r="NK112" s="110">
        <v>1</v>
      </c>
      <c r="NM112" s="3">
        <f t="shared" si="117"/>
        <v>5</v>
      </c>
      <c r="NN112" s="110">
        <f t="shared" si="118"/>
        <v>0.06</v>
      </c>
      <c r="NO112" s="110">
        <v>0.4</v>
      </c>
      <c r="NP112" s="110">
        <v>0.64516129032258096</v>
      </c>
      <c r="NQ112" s="3">
        <f t="shared" si="119"/>
        <v>5</v>
      </c>
      <c r="NR112" s="110">
        <f t="shared" si="120"/>
        <v>0.06</v>
      </c>
      <c r="ZQ112" s="110">
        <v>0.95</v>
      </c>
      <c r="ZR112" s="110">
        <v>0.97406559877955801</v>
      </c>
      <c r="ZS112" s="3">
        <f t="shared" si="121"/>
        <v>5</v>
      </c>
      <c r="ZT112" s="110">
        <f t="shared" si="122"/>
        <v>0.05</v>
      </c>
      <c r="ZU112" s="3">
        <v>2</v>
      </c>
      <c r="ZV112" s="3">
        <f t="shared" si="123"/>
        <v>5</v>
      </c>
      <c r="ZW112" s="110">
        <f t="shared" si="124"/>
        <v>0.05</v>
      </c>
      <c r="ACD112" s="110">
        <f t="shared" si="125"/>
        <v>0.5</v>
      </c>
      <c r="ACE112" s="110">
        <f t="shared" si="126"/>
        <v>0.4</v>
      </c>
      <c r="ACF112" s="110">
        <f t="shared" si="127"/>
        <v>0.1</v>
      </c>
      <c r="ACG112" s="110">
        <f t="shared" si="128"/>
        <v>1</v>
      </c>
      <c r="ACN112" s="114" t="str">
        <f t="shared" si="129"/>
        <v>TERIMA</v>
      </c>
      <c r="ACO112" s="115">
        <f t="shared" si="130"/>
        <v>670000</v>
      </c>
      <c r="ACP112" s="115">
        <f t="shared" si="131"/>
        <v>268000</v>
      </c>
      <c r="ADH112" s="116">
        <f t="shared" si="132"/>
        <v>335000</v>
      </c>
      <c r="ADI112" s="116">
        <f t="shared" si="133"/>
        <v>268000</v>
      </c>
      <c r="ADJ112" s="116">
        <f t="shared" si="134"/>
        <v>67000</v>
      </c>
      <c r="ADL112" s="116">
        <f t="shared" si="135"/>
        <v>200000</v>
      </c>
      <c r="ADM112" s="116">
        <f t="shared" si="136"/>
        <v>870000</v>
      </c>
      <c r="ADN112" s="3" t="s">
        <v>1390</v>
      </c>
    </row>
    <row r="113" spans="1:794" x14ac:dyDescent="0.25">
      <c r="A113" s="3">
        <f t="shared" si="97"/>
        <v>109</v>
      </c>
      <c r="B113" s="3">
        <v>160066</v>
      </c>
      <c r="C113" s="3" t="s">
        <v>382</v>
      </c>
      <c r="G113" s="3" t="s">
        <v>351</v>
      </c>
      <c r="O113" s="3">
        <v>22</v>
      </c>
      <c r="P113" s="3">
        <v>9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f t="shared" si="98"/>
        <v>0</v>
      </c>
      <c r="W113" s="3">
        <v>9</v>
      </c>
      <c r="X113" s="3">
        <v>9</v>
      </c>
      <c r="Y113" s="3" t="s">
        <v>1387</v>
      </c>
      <c r="BQ113" s="3">
        <v>0</v>
      </c>
      <c r="BR113" s="110">
        <f t="shared" si="99"/>
        <v>1</v>
      </c>
      <c r="BS113" s="3">
        <f t="shared" si="100"/>
        <v>5</v>
      </c>
      <c r="BT113" s="110">
        <f t="shared" si="101"/>
        <v>0.1</v>
      </c>
      <c r="BU113" s="3">
        <v>0</v>
      </c>
      <c r="BV113" s="110">
        <f t="shared" si="102"/>
        <v>1</v>
      </c>
      <c r="BW113" s="3">
        <f t="shared" si="103"/>
        <v>5</v>
      </c>
      <c r="BX113" s="110">
        <f t="shared" si="104"/>
        <v>0.15</v>
      </c>
      <c r="BY113" s="3">
        <f t="shared" si="105"/>
        <v>4185</v>
      </c>
      <c r="BZ113" s="3">
        <v>8280</v>
      </c>
      <c r="CA113" s="111">
        <f t="shared" si="106"/>
        <v>1.978494623655914</v>
      </c>
      <c r="CB113" s="3">
        <f t="shared" si="107"/>
        <v>5</v>
      </c>
      <c r="CC113" s="110">
        <f t="shared" si="108"/>
        <v>0.1</v>
      </c>
      <c r="CD113" s="3">
        <v>300</v>
      </c>
      <c r="CE113" s="112">
        <v>285.31512605042002</v>
      </c>
      <c r="CF113" s="3">
        <f t="shared" si="109"/>
        <v>5</v>
      </c>
      <c r="CG113" s="110">
        <f t="shared" si="110"/>
        <v>0.15</v>
      </c>
      <c r="MX113" s="112">
        <v>95</v>
      </c>
      <c r="MY113" s="112">
        <v>95.625</v>
      </c>
      <c r="MZ113" s="3">
        <f t="shared" si="111"/>
        <v>5</v>
      </c>
      <c r="NA113" s="110">
        <f t="shared" si="112"/>
        <v>0.1</v>
      </c>
      <c r="NB113" s="111">
        <v>0.92</v>
      </c>
      <c r="NC113" s="111">
        <v>0.92941176470588205</v>
      </c>
      <c r="ND113" s="3">
        <f t="shared" si="113"/>
        <v>5</v>
      </c>
      <c r="NE113" s="110">
        <f t="shared" si="114"/>
        <v>0.1</v>
      </c>
      <c r="NF113" s="112">
        <v>90</v>
      </c>
      <c r="NG113" s="113">
        <v>100</v>
      </c>
      <c r="NH113" s="3">
        <f t="shared" si="115"/>
        <v>5</v>
      </c>
      <c r="NI113" s="110">
        <f t="shared" si="116"/>
        <v>0.08</v>
      </c>
      <c r="NJ113" s="110">
        <v>0.85</v>
      </c>
      <c r="NK113" s="110">
        <v>0.8</v>
      </c>
      <c r="NM113" s="3">
        <f t="shared" si="117"/>
        <v>1</v>
      </c>
      <c r="NN113" s="110">
        <f t="shared" si="118"/>
        <v>1.2E-2</v>
      </c>
      <c r="NO113" s="110">
        <v>0.4</v>
      </c>
      <c r="NP113" s="110">
        <v>0.55555555555555602</v>
      </c>
      <c r="NQ113" s="3">
        <f t="shared" si="119"/>
        <v>5</v>
      </c>
      <c r="NR113" s="110">
        <f t="shared" si="120"/>
        <v>0.06</v>
      </c>
      <c r="ZQ113" s="110">
        <v>0.95</v>
      </c>
      <c r="ZR113" s="110">
        <v>0.97899159663865498</v>
      </c>
      <c r="ZS113" s="3">
        <f t="shared" si="121"/>
        <v>5</v>
      </c>
      <c r="ZT113" s="110">
        <f t="shared" si="122"/>
        <v>0.05</v>
      </c>
      <c r="ZU113" s="3">
        <v>2</v>
      </c>
      <c r="ZV113" s="3">
        <f t="shared" si="123"/>
        <v>5</v>
      </c>
      <c r="ZW113" s="110">
        <f t="shared" si="124"/>
        <v>0.05</v>
      </c>
      <c r="ACD113" s="110">
        <f t="shared" si="125"/>
        <v>0.5</v>
      </c>
      <c r="ACE113" s="110">
        <f t="shared" si="126"/>
        <v>0.35200000000000004</v>
      </c>
      <c r="ACF113" s="110">
        <f t="shared" si="127"/>
        <v>0.1</v>
      </c>
      <c r="ACG113" s="110">
        <f t="shared" si="128"/>
        <v>0.95200000000000007</v>
      </c>
      <c r="ACN113" s="114" t="str">
        <f t="shared" si="129"/>
        <v>TERIMA</v>
      </c>
      <c r="ACO113" s="115">
        <f t="shared" si="130"/>
        <v>670000</v>
      </c>
      <c r="ACP113" s="115">
        <f t="shared" si="131"/>
        <v>235840.00000000003</v>
      </c>
      <c r="ADH113" s="116">
        <f t="shared" si="132"/>
        <v>335000</v>
      </c>
      <c r="ADI113" s="116">
        <f t="shared" si="133"/>
        <v>235840.00000000003</v>
      </c>
      <c r="ADJ113" s="116">
        <f t="shared" si="134"/>
        <v>67000</v>
      </c>
      <c r="ADL113" s="116">
        <f t="shared" si="135"/>
        <v>0</v>
      </c>
      <c r="ADM113" s="116">
        <f t="shared" si="136"/>
        <v>637840</v>
      </c>
      <c r="ADN113" s="3" t="s">
        <v>1390</v>
      </c>
    </row>
    <row r="114" spans="1:794" x14ac:dyDescent="0.25">
      <c r="A114" s="3">
        <f t="shared" si="97"/>
        <v>110</v>
      </c>
      <c r="B114" s="3">
        <v>160676</v>
      </c>
      <c r="C114" s="3" t="s">
        <v>614</v>
      </c>
      <c r="G114" s="3" t="s">
        <v>351</v>
      </c>
      <c r="O114" s="3">
        <v>22</v>
      </c>
      <c r="P114" s="3">
        <v>21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f t="shared" si="98"/>
        <v>0</v>
      </c>
      <c r="W114" s="3">
        <v>21</v>
      </c>
      <c r="X114" s="3">
        <v>21</v>
      </c>
      <c r="Y114" s="3" t="s">
        <v>1387</v>
      </c>
      <c r="BQ114" s="3">
        <v>0</v>
      </c>
      <c r="BR114" s="110">
        <f t="shared" si="99"/>
        <v>1</v>
      </c>
      <c r="BS114" s="3">
        <f t="shared" si="100"/>
        <v>5</v>
      </c>
      <c r="BT114" s="110">
        <f t="shared" si="101"/>
        <v>0.1</v>
      </c>
      <c r="BU114" s="3">
        <v>0</v>
      </c>
      <c r="BV114" s="110">
        <f t="shared" si="102"/>
        <v>1</v>
      </c>
      <c r="BW114" s="3">
        <f t="shared" si="103"/>
        <v>5</v>
      </c>
      <c r="BX114" s="110">
        <f t="shared" si="104"/>
        <v>0.15</v>
      </c>
      <c r="BY114" s="3">
        <f t="shared" si="105"/>
        <v>9765</v>
      </c>
      <c r="BZ114" s="3">
        <v>12390</v>
      </c>
      <c r="CA114" s="111">
        <f t="shared" si="106"/>
        <v>1.2688172043010753</v>
      </c>
      <c r="CB114" s="3">
        <f t="shared" si="107"/>
        <v>5</v>
      </c>
      <c r="CC114" s="110">
        <f t="shared" si="108"/>
        <v>0.1</v>
      </c>
      <c r="CD114" s="3">
        <v>300</v>
      </c>
      <c r="CE114" s="112">
        <v>245.49315762797801</v>
      </c>
      <c r="CF114" s="3">
        <f t="shared" si="109"/>
        <v>5</v>
      </c>
      <c r="CG114" s="110">
        <f t="shared" si="110"/>
        <v>0.15</v>
      </c>
      <c r="MX114" s="112">
        <v>95</v>
      </c>
      <c r="MY114" s="112">
        <v>96.6666666666667</v>
      </c>
      <c r="MZ114" s="3">
        <f t="shared" si="111"/>
        <v>5</v>
      </c>
      <c r="NA114" s="110">
        <f t="shared" si="112"/>
        <v>0.1</v>
      </c>
      <c r="NB114" s="111">
        <v>0.92</v>
      </c>
      <c r="NC114" s="111">
        <v>0.93636363636363595</v>
      </c>
      <c r="ND114" s="3">
        <f t="shared" si="113"/>
        <v>5</v>
      </c>
      <c r="NE114" s="110">
        <f t="shared" si="114"/>
        <v>0.1</v>
      </c>
      <c r="NF114" s="112">
        <v>90</v>
      </c>
      <c r="NG114" s="113">
        <v>100</v>
      </c>
      <c r="NH114" s="3">
        <f t="shared" si="115"/>
        <v>5</v>
      </c>
      <c r="NI114" s="110">
        <f t="shared" si="116"/>
        <v>0.08</v>
      </c>
      <c r="NJ114" s="110">
        <v>0.85</v>
      </c>
      <c r="NK114" s="110">
        <v>0.90909090909090895</v>
      </c>
      <c r="NM114" s="3">
        <f t="shared" si="117"/>
        <v>5</v>
      </c>
      <c r="NN114" s="110">
        <f t="shared" si="118"/>
        <v>0.06</v>
      </c>
      <c r="NO114" s="110">
        <v>0.4</v>
      </c>
      <c r="NP114" s="110">
        <v>0.59574468085106402</v>
      </c>
      <c r="NQ114" s="3">
        <f t="shared" si="119"/>
        <v>5</v>
      </c>
      <c r="NR114" s="110">
        <f t="shared" si="120"/>
        <v>0.06</v>
      </c>
      <c r="ZQ114" s="110">
        <v>0.95</v>
      </c>
      <c r="ZR114" s="110">
        <v>0.98327420172326396</v>
      </c>
      <c r="ZS114" s="3">
        <f t="shared" si="121"/>
        <v>5</v>
      </c>
      <c r="ZT114" s="110">
        <f t="shared" si="122"/>
        <v>0.05</v>
      </c>
      <c r="ZU114" s="3">
        <v>2</v>
      </c>
      <c r="ZV114" s="3">
        <f t="shared" si="123"/>
        <v>5</v>
      </c>
      <c r="ZW114" s="110">
        <f t="shared" si="124"/>
        <v>0.05</v>
      </c>
      <c r="ACD114" s="110">
        <f t="shared" si="125"/>
        <v>0.5</v>
      </c>
      <c r="ACE114" s="110">
        <f t="shared" si="126"/>
        <v>0.4</v>
      </c>
      <c r="ACF114" s="110">
        <f t="shared" si="127"/>
        <v>0.1</v>
      </c>
      <c r="ACG114" s="110">
        <f t="shared" si="128"/>
        <v>1</v>
      </c>
      <c r="ACN114" s="114" t="str">
        <f t="shared" si="129"/>
        <v>TERIMA</v>
      </c>
      <c r="ACO114" s="115">
        <f t="shared" si="130"/>
        <v>670000</v>
      </c>
      <c r="ACP114" s="115">
        <f t="shared" si="131"/>
        <v>268000</v>
      </c>
      <c r="ADH114" s="116">
        <f t="shared" si="132"/>
        <v>335000</v>
      </c>
      <c r="ADI114" s="116">
        <f t="shared" si="133"/>
        <v>268000</v>
      </c>
      <c r="ADJ114" s="116">
        <f t="shared" si="134"/>
        <v>67000</v>
      </c>
      <c r="ADL114" s="116">
        <f t="shared" si="135"/>
        <v>200000</v>
      </c>
      <c r="ADM114" s="116">
        <f t="shared" si="136"/>
        <v>870000</v>
      </c>
      <c r="ADN114" s="3" t="s">
        <v>1390</v>
      </c>
    </row>
    <row r="115" spans="1:794" x14ac:dyDescent="0.25">
      <c r="A115" s="3">
        <f t="shared" si="97"/>
        <v>111</v>
      </c>
      <c r="B115" s="3">
        <v>160826</v>
      </c>
      <c r="C115" s="3" t="s">
        <v>616</v>
      </c>
      <c r="G115" s="3" t="s">
        <v>351</v>
      </c>
      <c r="O115" s="3">
        <v>22</v>
      </c>
      <c r="P115" s="3">
        <v>21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f t="shared" si="98"/>
        <v>0</v>
      </c>
      <c r="W115" s="3">
        <v>21</v>
      </c>
      <c r="X115" s="3">
        <v>21</v>
      </c>
      <c r="Y115" s="3" t="s">
        <v>1387</v>
      </c>
      <c r="BQ115" s="3">
        <v>0</v>
      </c>
      <c r="BR115" s="110">
        <f t="shared" si="99"/>
        <v>1</v>
      </c>
      <c r="BS115" s="3">
        <f t="shared" si="100"/>
        <v>5</v>
      </c>
      <c r="BT115" s="110">
        <f t="shared" si="101"/>
        <v>0.1</v>
      </c>
      <c r="BU115" s="3">
        <v>0</v>
      </c>
      <c r="BV115" s="110">
        <f t="shared" si="102"/>
        <v>1</v>
      </c>
      <c r="BW115" s="3">
        <f t="shared" si="103"/>
        <v>5</v>
      </c>
      <c r="BX115" s="110">
        <f t="shared" si="104"/>
        <v>0.15</v>
      </c>
      <c r="BY115" s="3">
        <f t="shared" si="105"/>
        <v>9765</v>
      </c>
      <c r="BZ115" s="3">
        <v>11886</v>
      </c>
      <c r="CA115" s="111">
        <f t="shared" si="106"/>
        <v>1.2172043010752689</v>
      </c>
      <c r="CB115" s="3">
        <f t="shared" si="107"/>
        <v>5</v>
      </c>
      <c r="CC115" s="110">
        <f t="shared" si="108"/>
        <v>0.1</v>
      </c>
      <c r="CD115" s="3">
        <v>300</v>
      </c>
      <c r="CE115" s="112">
        <v>262.21764327108798</v>
      </c>
      <c r="CF115" s="3">
        <f t="shared" si="109"/>
        <v>5</v>
      </c>
      <c r="CG115" s="110">
        <f t="shared" si="110"/>
        <v>0.15</v>
      </c>
      <c r="MX115" s="112">
        <v>95</v>
      </c>
      <c r="MY115" s="112">
        <v>95.5555555555555</v>
      </c>
      <c r="MZ115" s="3">
        <f t="shared" si="111"/>
        <v>5</v>
      </c>
      <c r="NA115" s="110">
        <f t="shared" si="112"/>
        <v>0.1</v>
      </c>
      <c r="NB115" s="111">
        <v>0.92</v>
      </c>
      <c r="NC115" s="111">
        <v>0.95151515151515198</v>
      </c>
      <c r="ND115" s="3">
        <f t="shared" si="113"/>
        <v>5</v>
      </c>
      <c r="NE115" s="110">
        <f t="shared" si="114"/>
        <v>0.1</v>
      </c>
      <c r="NF115" s="112">
        <v>90</v>
      </c>
      <c r="NG115" s="113">
        <v>100</v>
      </c>
      <c r="NH115" s="3">
        <f t="shared" si="115"/>
        <v>5</v>
      </c>
      <c r="NI115" s="110">
        <f t="shared" si="116"/>
        <v>0.08</v>
      </c>
      <c r="NJ115" s="110">
        <v>0.85</v>
      </c>
      <c r="NK115" s="110">
        <v>0.92105263157894701</v>
      </c>
      <c r="NL115" s="3">
        <v>1</v>
      </c>
      <c r="NM115" s="3">
        <f t="shared" si="117"/>
        <v>0</v>
      </c>
      <c r="NN115" s="110">
        <f t="shared" si="118"/>
        <v>0</v>
      </c>
      <c r="NO115" s="110">
        <v>0.4</v>
      </c>
      <c r="NP115" s="110">
        <v>0.70769230769230795</v>
      </c>
      <c r="NQ115" s="3">
        <f t="shared" si="119"/>
        <v>5</v>
      </c>
      <c r="NR115" s="110">
        <f t="shared" si="120"/>
        <v>0.06</v>
      </c>
      <c r="ZQ115" s="110">
        <v>0.95</v>
      </c>
      <c r="ZR115" s="110">
        <v>0.98325820991629098</v>
      </c>
      <c r="ZS115" s="3">
        <f t="shared" si="121"/>
        <v>5</v>
      </c>
      <c r="ZT115" s="110">
        <f t="shared" si="122"/>
        <v>0.05</v>
      </c>
      <c r="ZU115" s="3">
        <v>2</v>
      </c>
      <c r="ZV115" s="3">
        <f t="shared" si="123"/>
        <v>5</v>
      </c>
      <c r="ZW115" s="110">
        <f t="shared" si="124"/>
        <v>0.05</v>
      </c>
      <c r="ACD115" s="110">
        <f t="shared" si="125"/>
        <v>0.5</v>
      </c>
      <c r="ACE115" s="110">
        <f t="shared" si="126"/>
        <v>0.34</v>
      </c>
      <c r="ACF115" s="110">
        <f t="shared" si="127"/>
        <v>0.1</v>
      </c>
      <c r="ACG115" s="110">
        <f t="shared" si="128"/>
        <v>0.94000000000000006</v>
      </c>
      <c r="ACN115" s="114" t="str">
        <f t="shared" si="129"/>
        <v>TERIMA</v>
      </c>
      <c r="ACO115" s="115">
        <f t="shared" si="130"/>
        <v>670000</v>
      </c>
      <c r="ACP115" s="115">
        <f t="shared" si="131"/>
        <v>227800.00000000003</v>
      </c>
      <c r="ADH115" s="116">
        <f t="shared" si="132"/>
        <v>335000</v>
      </c>
      <c r="ADI115" s="116">
        <f t="shared" si="133"/>
        <v>227800.00000000003</v>
      </c>
      <c r="ADJ115" s="116">
        <f t="shared" si="134"/>
        <v>67000</v>
      </c>
      <c r="ADL115" s="116">
        <f t="shared" si="135"/>
        <v>0</v>
      </c>
      <c r="ADM115" s="116">
        <f t="shared" si="136"/>
        <v>629800</v>
      </c>
      <c r="ADN115" s="3" t="s">
        <v>1390</v>
      </c>
    </row>
    <row r="116" spans="1:794" x14ac:dyDescent="0.25">
      <c r="A116" s="3">
        <f t="shared" si="97"/>
        <v>112</v>
      </c>
      <c r="B116" s="3">
        <v>160682</v>
      </c>
      <c r="C116" s="3" t="s">
        <v>500</v>
      </c>
      <c r="G116" s="3" t="s">
        <v>351</v>
      </c>
      <c r="O116" s="3">
        <v>22</v>
      </c>
      <c r="P116" s="3">
        <v>22</v>
      </c>
      <c r="Q116" s="3">
        <v>0</v>
      </c>
      <c r="R116" s="3">
        <v>0</v>
      </c>
      <c r="S116" s="3">
        <v>1</v>
      </c>
      <c r="T116" s="3">
        <v>0</v>
      </c>
      <c r="U116" s="3">
        <v>0</v>
      </c>
      <c r="V116" s="3">
        <f t="shared" si="98"/>
        <v>1</v>
      </c>
      <c r="W116" s="3">
        <v>22</v>
      </c>
      <c r="X116" s="3">
        <v>22</v>
      </c>
      <c r="Y116" s="3" t="s">
        <v>1387</v>
      </c>
      <c r="BQ116" s="3">
        <v>0</v>
      </c>
      <c r="BR116" s="110">
        <f t="shared" si="99"/>
        <v>1</v>
      </c>
      <c r="BS116" s="3">
        <f t="shared" si="100"/>
        <v>5</v>
      </c>
      <c r="BT116" s="110">
        <f t="shared" si="101"/>
        <v>0.1</v>
      </c>
      <c r="BU116" s="3">
        <v>1</v>
      </c>
      <c r="BV116" s="110">
        <f t="shared" si="102"/>
        <v>0.95454545454545459</v>
      </c>
      <c r="BW116" s="3">
        <f t="shared" si="103"/>
        <v>1</v>
      </c>
      <c r="BX116" s="110">
        <f t="shared" si="104"/>
        <v>0.03</v>
      </c>
      <c r="BY116" s="3">
        <f t="shared" si="105"/>
        <v>10230</v>
      </c>
      <c r="BZ116" s="3">
        <v>11382</v>
      </c>
      <c r="CA116" s="111">
        <f t="shared" si="106"/>
        <v>1.1126099706744867</v>
      </c>
      <c r="CB116" s="3">
        <f t="shared" si="107"/>
        <v>5</v>
      </c>
      <c r="CC116" s="110">
        <f t="shared" si="108"/>
        <v>0.1</v>
      </c>
      <c r="CD116" s="3">
        <v>300</v>
      </c>
      <c r="CE116" s="112">
        <v>288.13439065108503</v>
      </c>
      <c r="CF116" s="3">
        <f t="shared" si="109"/>
        <v>5</v>
      </c>
      <c r="CG116" s="110">
        <f t="shared" si="110"/>
        <v>0.15</v>
      </c>
      <c r="MX116" s="112">
        <v>95</v>
      </c>
      <c r="MY116" s="112">
        <v>98.75</v>
      </c>
      <c r="MZ116" s="3">
        <f t="shared" si="111"/>
        <v>5</v>
      </c>
      <c r="NA116" s="110">
        <f t="shared" si="112"/>
        <v>0.1</v>
      </c>
      <c r="NB116" s="111">
        <v>0.92</v>
      </c>
      <c r="NC116" s="111">
        <v>0.98</v>
      </c>
      <c r="ND116" s="3">
        <f t="shared" si="113"/>
        <v>5</v>
      </c>
      <c r="NE116" s="110">
        <f t="shared" si="114"/>
        <v>0.1</v>
      </c>
      <c r="NF116" s="112">
        <v>90</v>
      </c>
      <c r="NG116" s="113">
        <v>100</v>
      </c>
      <c r="NH116" s="3">
        <f t="shared" si="115"/>
        <v>5</v>
      </c>
      <c r="NI116" s="110">
        <f t="shared" si="116"/>
        <v>0.08</v>
      </c>
      <c r="NJ116" s="110">
        <v>0.85</v>
      </c>
      <c r="NK116" s="110">
        <v>1</v>
      </c>
      <c r="NM116" s="3">
        <f t="shared" si="117"/>
        <v>5</v>
      </c>
      <c r="NN116" s="110">
        <f t="shared" si="118"/>
        <v>0.06</v>
      </c>
      <c r="NO116" s="110">
        <v>0.4</v>
      </c>
      <c r="NP116" s="110">
        <v>0.6875</v>
      </c>
      <c r="NQ116" s="3">
        <f t="shared" si="119"/>
        <v>5</v>
      </c>
      <c r="NR116" s="110">
        <f t="shared" si="120"/>
        <v>0.06</v>
      </c>
      <c r="ZQ116" s="110">
        <v>0.95</v>
      </c>
      <c r="ZR116" s="110">
        <v>0.97913188647746197</v>
      </c>
      <c r="ZS116" s="3">
        <f t="shared" si="121"/>
        <v>5</v>
      </c>
      <c r="ZT116" s="110">
        <f t="shared" si="122"/>
        <v>0.05</v>
      </c>
      <c r="ZU116" s="3">
        <v>2</v>
      </c>
      <c r="ZV116" s="3">
        <f t="shared" si="123"/>
        <v>5</v>
      </c>
      <c r="ZW116" s="110">
        <f t="shared" si="124"/>
        <v>0.05</v>
      </c>
      <c r="ACD116" s="110">
        <f t="shared" si="125"/>
        <v>0.38</v>
      </c>
      <c r="ACE116" s="110">
        <f t="shared" si="126"/>
        <v>0.4</v>
      </c>
      <c r="ACF116" s="110">
        <f t="shared" si="127"/>
        <v>0.1</v>
      </c>
      <c r="ACG116" s="110">
        <f t="shared" si="128"/>
        <v>0.88</v>
      </c>
      <c r="ACN116" s="114" t="str">
        <f t="shared" si="129"/>
        <v>TERIMA</v>
      </c>
      <c r="ACO116" s="115">
        <f t="shared" si="130"/>
        <v>670000</v>
      </c>
      <c r="ACP116" s="115">
        <f t="shared" si="131"/>
        <v>268000</v>
      </c>
      <c r="ADH116" s="116">
        <f t="shared" si="132"/>
        <v>254600</v>
      </c>
      <c r="ADI116" s="116">
        <f t="shared" si="133"/>
        <v>268000</v>
      </c>
      <c r="ADJ116" s="116">
        <f t="shared" si="134"/>
        <v>67000</v>
      </c>
      <c r="ADL116" s="116">
        <f t="shared" si="135"/>
        <v>0</v>
      </c>
      <c r="ADM116" s="116">
        <f t="shared" si="136"/>
        <v>589600</v>
      </c>
      <c r="ADN116" s="3" t="s">
        <v>1390</v>
      </c>
    </row>
    <row r="117" spans="1:794" x14ac:dyDescent="0.25">
      <c r="A117" s="3">
        <f t="shared" si="97"/>
        <v>113</v>
      </c>
      <c r="B117" s="3">
        <v>160709</v>
      </c>
      <c r="C117" s="3" t="s">
        <v>422</v>
      </c>
      <c r="G117" s="3" t="s">
        <v>351</v>
      </c>
      <c r="O117" s="3">
        <v>22</v>
      </c>
      <c r="P117" s="3">
        <v>22</v>
      </c>
      <c r="Q117" s="3">
        <v>0</v>
      </c>
      <c r="R117" s="3">
        <v>0</v>
      </c>
      <c r="S117" s="3">
        <v>0</v>
      </c>
      <c r="T117" s="3">
        <v>1</v>
      </c>
      <c r="U117" s="3">
        <v>0</v>
      </c>
      <c r="V117" s="3">
        <f t="shared" si="98"/>
        <v>0</v>
      </c>
      <c r="W117" s="3">
        <v>22</v>
      </c>
      <c r="X117" s="3">
        <v>21</v>
      </c>
      <c r="Y117" s="3" t="s">
        <v>1387</v>
      </c>
      <c r="BQ117" s="3">
        <v>0</v>
      </c>
      <c r="BR117" s="110">
        <f t="shared" si="99"/>
        <v>1</v>
      </c>
      <c r="BS117" s="3">
        <f t="shared" si="100"/>
        <v>5</v>
      </c>
      <c r="BT117" s="110">
        <f t="shared" si="101"/>
        <v>0.1</v>
      </c>
      <c r="BU117" s="3">
        <v>0</v>
      </c>
      <c r="BV117" s="110">
        <f t="shared" si="102"/>
        <v>1</v>
      </c>
      <c r="BW117" s="3">
        <f t="shared" si="103"/>
        <v>5</v>
      </c>
      <c r="BX117" s="110">
        <f t="shared" si="104"/>
        <v>0.15</v>
      </c>
      <c r="BY117" s="3">
        <f t="shared" si="105"/>
        <v>9765</v>
      </c>
      <c r="BZ117" s="3">
        <v>10912</v>
      </c>
      <c r="CA117" s="111">
        <f t="shared" si="106"/>
        <v>1.1174603174603175</v>
      </c>
      <c r="CB117" s="3">
        <f t="shared" si="107"/>
        <v>5</v>
      </c>
      <c r="CC117" s="110">
        <f t="shared" si="108"/>
        <v>0.1</v>
      </c>
      <c r="CD117" s="3">
        <v>300</v>
      </c>
      <c r="CE117" s="112">
        <v>294.48532289628201</v>
      </c>
      <c r="CF117" s="3">
        <f t="shared" si="109"/>
        <v>5</v>
      </c>
      <c r="CG117" s="110">
        <f t="shared" si="110"/>
        <v>0.15</v>
      </c>
      <c r="MX117" s="112">
        <v>95</v>
      </c>
      <c r="MY117" s="112">
        <v>97.9166666666667</v>
      </c>
      <c r="MZ117" s="3">
        <f t="shared" si="111"/>
        <v>5</v>
      </c>
      <c r="NA117" s="110">
        <f t="shared" si="112"/>
        <v>0.1</v>
      </c>
      <c r="NB117" s="111">
        <v>0.92</v>
      </c>
      <c r="NC117" s="111">
        <v>0.95</v>
      </c>
      <c r="ND117" s="3">
        <f t="shared" si="113"/>
        <v>5</v>
      </c>
      <c r="NE117" s="110">
        <f t="shared" si="114"/>
        <v>0.1</v>
      </c>
      <c r="NF117" s="112">
        <v>90</v>
      </c>
      <c r="NG117" s="113">
        <v>100</v>
      </c>
      <c r="NH117" s="3">
        <f t="shared" si="115"/>
        <v>5</v>
      </c>
      <c r="NI117" s="110">
        <f t="shared" si="116"/>
        <v>0.08</v>
      </c>
      <c r="NJ117" s="110">
        <v>0.85</v>
      </c>
      <c r="NK117" s="110">
        <v>0.95454545454545503</v>
      </c>
      <c r="NM117" s="3">
        <f t="shared" si="117"/>
        <v>5</v>
      </c>
      <c r="NN117" s="110">
        <f t="shared" si="118"/>
        <v>0.06</v>
      </c>
      <c r="NO117" s="110">
        <v>0.4</v>
      </c>
      <c r="NP117" s="110">
        <v>0.79166666666666696</v>
      </c>
      <c r="NQ117" s="3">
        <f t="shared" si="119"/>
        <v>5</v>
      </c>
      <c r="NR117" s="110">
        <f t="shared" si="120"/>
        <v>0.06</v>
      </c>
      <c r="ZQ117" s="110">
        <v>0.95</v>
      </c>
      <c r="ZR117" s="110">
        <v>0.98173515981735204</v>
      </c>
      <c r="ZS117" s="3">
        <f t="shared" si="121"/>
        <v>5</v>
      </c>
      <c r="ZT117" s="110">
        <f t="shared" si="122"/>
        <v>0.05</v>
      </c>
      <c r="ZU117" s="3">
        <v>2</v>
      </c>
      <c r="ZV117" s="3">
        <f t="shared" si="123"/>
        <v>5</v>
      </c>
      <c r="ZW117" s="110">
        <f t="shared" si="124"/>
        <v>0.05</v>
      </c>
      <c r="ACD117" s="110">
        <f t="shared" si="125"/>
        <v>0.5</v>
      </c>
      <c r="ACE117" s="110">
        <f t="shared" si="126"/>
        <v>0.4</v>
      </c>
      <c r="ACF117" s="110">
        <f t="shared" si="127"/>
        <v>0.1</v>
      </c>
      <c r="ACG117" s="110">
        <f t="shared" si="128"/>
        <v>1</v>
      </c>
      <c r="ACN117" s="114" t="str">
        <f t="shared" si="129"/>
        <v>TERIMA</v>
      </c>
      <c r="ACO117" s="115">
        <f t="shared" si="130"/>
        <v>670000</v>
      </c>
      <c r="ACP117" s="115">
        <f t="shared" si="131"/>
        <v>268000</v>
      </c>
      <c r="ADH117" s="116">
        <f t="shared" si="132"/>
        <v>335000</v>
      </c>
      <c r="ADI117" s="116">
        <f t="shared" si="133"/>
        <v>268000</v>
      </c>
      <c r="ADJ117" s="116">
        <f t="shared" si="134"/>
        <v>67000</v>
      </c>
      <c r="ADL117" s="116">
        <f t="shared" si="135"/>
        <v>200000</v>
      </c>
      <c r="ADM117" s="116">
        <f t="shared" si="136"/>
        <v>870000</v>
      </c>
      <c r="ADN117" s="3" t="s">
        <v>1390</v>
      </c>
    </row>
    <row r="118" spans="1:794" x14ac:dyDescent="0.25">
      <c r="A118" s="3">
        <f t="shared" si="97"/>
        <v>114</v>
      </c>
      <c r="B118" s="3">
        <v>29361</v>
      </c>
      <c r="C118" s="3" t="s">
        <v>618</v>
      </c>
      <c r="G118" s="3" t="s">
        <v>351</v>
      </c>
      <c r="O118" s="3">
        <v>22</v>
      </c>
      <c r="P118" s="3">
        <v>22</v>
      </c>
      <c r="Q118" s="3">
        <v>0</v>
      </c>
      <c r="R118" s="3">
        <v>0</v>
      </c>
      <c r="S118" s="3">
        <v>0</v>
      </c>
      <c r="T118" s="3">
        <v>1</v>
      </c>
      <c r="U118" s="3">
        <v>0</v>
      </c>
      <c r="V118" s="3">
        <f t="shared" si="98"/>
        <v>0</v>
      </c>
      <c r="W118" s="3">
        <v>22</v>
      </c>
      <c r="X118" s="3">
        <v>21</v>
      </c>
      <c r="Y118" s="3" t="s">
        <v>1387</v>
      </c>
      <c r="BQ118" s="3">
        <v>0</v>
      </c>
      <c r="BR118" s="110">
        <f t="shared" si="99"/>
        <v>1</v>
      </c>
      <c r="BS118" s="3">
        <f t="shared" si="100"/>
        <v>5</v>
      </c>
      <c r="BT118" s="110">
        <f t="shared" si="101"/>
        <v>0.1</v>
      </c>
      <c r="BU118" s="3">
        <v>0</v>
      </c>
      <c r="BV118" s="110">
        <f t="shared" si="102"/>
        <v>1</v>
      </c>
      <c r="BW118" s="3">
        <f t="shared" si="103"/>
        <v>5</v>
      </c>
      <c r="BX118" s="110">
        <f t="shared" si="104"/>
        <v>0.15</v>
      </c>
      <c r="BY118" s="3">
        <f t="shared" si="105"/>
        <v>9765</v>
      </c>
      <c r="BZ118" s="3">
        <v>12496</v>
      </c>
      <c r="CA118" s="111">
        <f t="shared" si="106"/>
        <v>1.2796722990271376</v>
      </c>
      <c r="CB118" s="3">
        <f t="shared" si="107"/>
        <v>5</v>
      </c>
      <c r="CC118" s="110">
        <f t="shared" si="108"/>
        <v>0.1</v>
      </c>
      <c r="CD118" s="3">
        <v>300</v>
      </c>
      <c r="CE118" s="112">
        <v>392.38385502471198</v>
      </c>
      <c r="CF118" s="3">
        <f t="shared" si="109"/>
        <v>1</v>
      </c>
      <c r="CG118" s="110">
        <f t="shared" si="110"/>
        <v>0.03</v>
      </c>
      <c r="MX118" s="112">
        <v>95</v>
      </c>
      <c r="MY118" s="112">
        <v>97.5</v>
      </c>
      <c r="MZ118" s="3">
        <f t="shared" si="111"/>
        <v>5</v>
      </c>
      <c r="NA118" s="110">
        <f t="shared" si="112"/>
        <v>0.1</v>
      </c>
      <c r="NB118" s="111">
        <v>0.92</v>
      </c>
      <c r="NC118" s="111">
        <v>0.86666666666666703</v>
      </c>
      <c r="ND118" s="3">
        <f t="shared" si="113"/>
        <v>1</v>
      </c>
      <c r="NE118" s="110">
        <f t="shared" si="114"/>
        <v>0.02</v>
      </c>
      <c r="NF118" s="112">
        <v>90</v>
      </c>
      <c r="NG118" s="113">
        <v>100</v>
      </c>
      <c r="NH118" s="3">
        <f t="shared" si="115"/>
        <v>5</v>
      </c>
      <c r="NI118" s="110">
        <f t="shared" si="116"/>
        <v>0.08</v>
      </c>
      <c r="NJ118" s="110">
        <v>0.85</v>
      </c>
      <c r="NK118" s="110">
        <v>0.81818181818181801</v>
      </c>
      <c r="NM118" s="3">
        <f t="shared" si="117"/>
        <v>1</v>
      </c>
      <c r="NN118" s="110">
        <f t="shared" si="118"/>
        <v>1.2E-2</v>
      </c>
      <c r="NO118" s="110">
        <v>0.4</v>
      </c>
      <c r="NP118" s="110">
        <v>0.58333333333333304</v>
      </c>
      <c r="NQ118" s="3">
        <f t="shared" si="119"/>
        <v>5</v>
      </c>
      <c r="NR118" s="110">
        <f t="shared" si="120"/>
        <v>0.06</v>
      </c>
      <c r="ZQ118" s="110">
        <v>0.95</v>
      </c>
      <c r="ZR118" s="110">
        <v>0.98434925864909395</v>
      </c>
      <c r="ZS118" s="3">
        <f t="shared" si="121"/>
        <v>5</v>
      </c>
      <c r="ZT118" s="110">
        <f t="shared" si="122"/>
        <v>0.05</v>
      </c>
      <c r="ZU118" s="3">
        <v>2</v>
      </c>
      <c r="ZV118" s="3">
        <f t="shared" si="123"/>
        <v>5</v>
      </c>
      <c r="ZW118" s="110">
        <f t="shared" si="124"/>
        <v>0.05</v>
      </c>
      <c r="ACD118" s="110">
        <f t="shared" si="125"/>
        <v>0.38</v>
      </c>
      <c r="ACE118" s="110">
        <f t="shared" si="126"/>
        <v>0.27200000000000002</v>
      </c>
      <c r="ACF118" s="110">
        <f t="shared" si="127"/>
        <v>0.1</v>
      </c>
      <c r="ACG118" s="110">
        <f t="shared" si="128"/>
        <v>0.752</v>
      </c>
      <c r="ACK118" s="3">
        <v>1</v>
      </c>
      <c r="ACN118" s="114" t="str">
        <f t="shared" si="129"/>
        <v>TERIMA</v>
      </c>
      <c r="ACO118" s="115">
        <f t="shared" si="130"/>
        <v>670000</v>
      </c>
      <c r="ACP118" s="115">
        <f t="shared" si="131"/>
        <v>182240</v>
      </c>
      <c r="ADH118" s="116">
        <f t="shared" si="132"/>
        <v>254600</v>
      </c>
      <c r="ADI118" s="116">
        <f t="shared" si="133"/>
        <v>154904</v>
      </c>
      <c r="ADJ118" s="116">
        <f t="shared" si="134"/>
        <v>67000</v>
      </c>
      <c r="ADL118" s="116">
        <f t="shared" si="135"/>
        <v>0</v>
      </c>
      <c r="ADM118" s="116">
        <f t="shared" si="136"/>
        <v>476504</v>
      </c>
      <c r="ADN118" s="3" t="s">
        <v>1390</v>
      </c>
    </row>
    <row r="119" spans="1:794" x14ac:dyDescent="0.25">
      <c r="A119" s="3">
        <f t="shared" si="97"/>
        <v>115</v>
      </c>
      <c r="B119" s="3">
        <v>160690</v>
      </c>
      <c r="C119" s="3" t="s">
        <v>503</v>
      </c>
      <c r="G119" s="3" t="s">
        <v>351</v>
      </c>
      <c r="O119" s="3">
        <v>22</v>
      </c>
      <c r="P119" s="3">
        <v>22</v>
      </c>
      <c r="Q119" s="3">
        <v>0</v>
      </c>
      <c r="R119" s="3">
        <v>0</v>
      </c>
      <c r="S119" s="3">
        <v>0</v>
      </c>
      <c r="T119" s="3">
        <v>1</v>
      </c>
      <c r="U119" s="3">
        <v>0</v>
      </c>
      <c r="V119" s="3">
        <f t="shared" si="98"/>
        <v>0</v>
      </c>
      <c r="W119" s="3">
        <v>22</v>
      </c>
      <c r="X119" s="3">
        <v>21</v>
      </c>
      <c r="Y119" s="3" t="s">
        <v>1387</v>
      </c>
      <c r="BQ119" s="3">
        <v>0</v>
      </c>
      <c r="BR119" s="110">
        <f t="shared" si="99"/>
        <v>1</v>
      </c>
      <c r="BS119" s="3">
        <f t="shared" si="100"/>
        <v>5</v>
      </c>
      <c r="BT119" s="110">
        <f t="shared" si="101"/>
        <v>0.1</v>
      </c>
      <c r="BU119" s="3">
        <v>0</v>
      </c>
      <c r="BV119" s="110">
        <f t="shared" si="102"/>
        <v>1</v>
      </c>
      <c r="BW119" s="3">
        <f t="shared" si="103"/>
        <v>5</v>
      </c>
      <c r="BX119" s="110">
        <f t="shared" si="104"/>
        <v>0.15</v>
      </c>
      <c r="BY119" s="3">
        <f t="shared" si="105"/>
        <v>9765</v>
      </c>
      <c r="BZ119" s="3">
        <v>10122</v>
      </c>
      <c r="CA119" s="111">
        <f t="shared" si="106"/>
        <v>1.0365591397849463</v>
      </c>
      <c r="CB119" s="3">
        <f t="shared" si="107"/>
        <v>4</v>
      </c>
      <c r="CC119" s="110">
        <f t="shared" si="108"/>
        <v>0.08</v>
      </c>
      <c r="CD119" s="3">
        <v>300</v>
      </c>
      <c r="CE119" s="112">
        <v>296.70883392226102</v>
      </c>
      <c r="CF119" s="3">
        <f t="shared" si="109"/>
        <v>5</v>
      </c>
      <c r="CG119" s="110">
        <f t="shared" si="110"/>
        <v>0.15</v>
      </c>
      <c r="MX119" s="112">
        <v>95</v>
      </c>
      <c r="MY119" s="112">
        <v>100</v>
      </c>
      <c r="MZ119" s="3">
        <f t="shared" si="111"/>
        <v>5</v>
      </c>
      <c r="NA119" s="110">
        <f t="shared" si="112"/>
        <v>0.1</v>
      </c>
      <c r="NB119" s="111">
        <v>0.92</v>
      </c>
      <c r="NC119" s="111">
        <v>0.92222222222222205</v>
      </c>
      <c r="ND119" s="3">
        <f t="shared" si="113"/>
        <v>5</v>
      </c>
      <c r="NE119" s="110">
        <f t="shared" si="114"/>
        <v>0.1</v>
      </c>
      <c r="NF119" s="112">
        <v>90</v>
      </c>
      <c r="NG119" s="113">
        <v>100</v>
      </c>
      <c r="NH119" s="3">
        <f t="shared" si="115"/>
        <v>5</v>
      </c>
      <c r="NI119" s="110">
        <f t="shared" si="116"/>
        <v>0.08</v>
      </c>
      <c r="NJ119" s="110">
        <v>0.85</v>
      </c>
      <c r="NK119" s="110">
        <v>0.72727272727272696</v>
      </c>
      <c r="NM119" s="3">
        <f t="shared" si="117"/>
        <v>1</v>
      </c>
      <c r="NN119" s="110">
        <f t="shared" si="118"/>
        <v>1.2E-2</v>
      </c>
      <c r="NO119" s="110">
        <v>0.4</v>
      </c>
      <c r="NP119" s="110">
        <v>0.72222222222222199</v>
      </c>
      <c r="NQ119" s="3">
        <f t="shared" si="119"/>
        <v>5</v>
      </c>
      <c r="NR119" s="110">
        <f t="shared" si="120"/>
        <v>0.06</v>
      </c>
      <c r="ZQ119" s="110">
        <v>0.95</v>
      </c>
      <c r="ZR119" s="110">
        <v>0.98869257950529998</v>
      </c>
      <c r="ZS119" s="3">
        <f t="shared" si="121"/>
        <v>5</v>
      </c>
      <c r="ZT119" s="110">
        <f t="shared" si="122"/>
        <v>0.05</v>
      </c>
      <c r="ZU119" s="3">
        <v>2</v>
      </c>
      <c r="ZV119" s="3">
        <f t="shared" si="123"/>
        <v>5</v>
      </c>
      <c r="ZW119" s="110">
        <f t="shared" si="124"/>
        <v>0.05</v>
      </c>
      <c r="ACD119" s="110">
        <f t="shared" si="125"/>
        <v>0.48</v>
      </c>
      <c r="ACE119" s="110">
        <f t="shared" si="126"/>
        <v>0.35200000000000004</v>
      </c>
      <c r="ACF119" s="110">
        <f t="shared" si="127"/>
        <v>0.1</v>
      </c>
      <c r="ACG119" s="110">
        <f t="shared" si="128"/>
        <v>0.93200000000000005</v>
      </c>
      <c r="ACN119" s="114" t="str">
        <f t="shared" si="129"/>
        <v>TERIMA</v>
      </c>
      <c r="ACO119" s="115">
        <f t="shared" si="130"/>
        <v>670000</v>
      </c>
      <c r="ACP119" s="115">
        <f t="shared" si="131"/>
        <v>235840.00000000003</v>
      </c>
      <c r="ADH119" s="116">
        <f t="shared" si="132"/>
        <v>321600</v>
      </c>
      <c r="ADI119" s="116">
        <f t="shared" si="133"/>
        <v>235840.00000000003</v>
      </c>
      <c r="ADJ119" s="116">
        <f t="shared" si="134"/>
        <v>67000</v>
      </c>
      <c r="ADL119" s="116">
        <f t="shared" si="135"/>
        <v>0</v>
      </c>
      <c r="ADM119" s="116">
        <f t="shared" si="136"/>
        <v>624440</v>
      </c>
      <c r="ADN119" s="3" t="s">
        <v>1390</v>
      </c>
    </row>
    <row r="120" spans="1:794" x14ac:dyDescent="0.25">
      <c r="A120" s="3">
        <f t="shared" si="97"/>
        <v>116</v>
      </c>
      <c r="B120" s="3">
        <v>160087</v>
      </c>
      <c r="C120" s="3" t="s">
        <v>620</v>
      </c>
      <c r="G120" s="3" t="s">
        <v>351</v>
      </c>
      <c r="O120" s="3">
        <v>22</v>
      </c>
      <c r="P120" s="3">
        <v>21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f t="shared" si="98"/>
        <v>0</v>
      </c>
      <c r="W120" s="3">
        <v>21</v>
      </c>
      <c r="X120" s="3">
        <v>21</v>
      </c>
      <c r="Y120" s="3" t="s">
        <v>1387</v>
      </c>
      <c r="BQ120" s="3">
        <v>0</v>
      </c>
      <c r="BR120" s="110">
        <f t="shared" si="99"/>
        <v>1</v>
      </c>
      <c r="BS120" s="3">
        <f t="shared" si="100"/>
        <v>5</v>
      </c>
      <c r="BT120" s="110">
        <f t="shared" si="101"/>
        <v>0.1</v>
      </c>
      <c r="BU120" s="3">
        <v>0</v>
      </c>
      <c r="BV120" s="110">
        <f t="shared" si="102"/>
        <v>1</v>
      </c>
      <c r="BW120" s="3">
        <f t="shared" si="103"/>
        <v>5</v>
      </c>
      <c r="BX120" s="110">
        <f t="shared" si="104"/>
        <v>0.15</v>
      </c>
      <c r="BY120" s="3">
        <f t="shared" si="105"/>
        <v>9765</v>
      </c>
      <c r="BZ120" s="3">
        <v>17787</v>
      </c>
      <c r="CA120" s="111">
        <f t="shared" si="106"/>
        <v>1.821505376344086</v>
      </c>
      <c r="CB120" s="3">
        <f t="shared" si="107"/>
        <v>5</v>
      </c>
      <c r="CC120" s="110">
        <f t="shared" si="108"/>
        <v>0.1</v>
      </c>
      <c r="CD120" s="3">
        <v>300</v>
      </c>
      <c r="CE120" s="112">
        <v>279.95343137254901</v>
      </c>
      <c r="CF120" s="3">
        <f t="shared" si="109"/>
        <v>5</v>
      </c>
      <c r="CG120" s="110">
        <f t="shared" si="110"/>
        <v>0.15</v>
      </c>
      <c r="MX120" s="112">
        <v>95</v>
      </c>
      <c r="MY120" s="112">
        <v>98.3333333333333</v>
      </c>
      <c r="MZ120" s="3">
        <f t="shared" si="111"/>
        <v>5</v>
      </c>
      <c r="NA120" s="110">
        <f t="shared" si="112"/>
        <v>0.1</v>
      </c>
      <c r="NB120" s="111">
        <v>0.92</v>
      </c>
      <c r="NC120" s="111">
        <v>0.87878787878787901</v>
      </c>
      <c r="ND120" s="3">
        <f t="shared" si="113"/>
        <v>1</v>
      </c>
      <c r="NE120" s="110">
        <f t="shared" si="114"/>
        <v>0.02</v>
      </c>
      <c r="NF120" s="112">
        <v>90</v>
      </c>
      <c r="NG120" s="113">
        <v>100</v>
      </c>
      <c r="NH120" s="3">
        <f t="shared" si="115"/>
        <v>5</v>
      </c>
      <c r="NI120" s="110">
        <f t="shared" si="116"/>
        <v>0.08</v>
      </c>
      <c r="NJ120" s="110">
        <v>0.85</v>
      </c>
      <c r="NK120" s="110">
        <v>0.84615384615384603</v>
      </c>
      <c r="NM120" s="3">
        <f t="shared" si="117"/>
        <v>1</v>
      </c>
      <c r="NN120" s="110">
        <f t="shared" si="118"/>
        <v>1.2E-2</v>
      </c>
      <c r="NO120" s="110">
        <v>0.4</v>
      </c>
      <c r="NP120" s="110">
        <v>0.63636363636363602</v>
      </c>
      <c r="NQ120" s="3">
        <f t="shared" si="119"/>
        <v>5</v>
      </c>
      <c r="NR120" s="110">
        <f t="shared" si="120"/>
        <v>0.06</v>
      </c>
      <c r="ZQ120" s="110">
        <v>0.95</v>
      </c>
      <c r="ZR120" s="110">
        <v>0.98366013071895397</v>
      </c>
      <c r="ZS120" s="3">
        <f t="shared" si="121"/>
        <v>5</v>
      </c>
      <c r="ZT120" s="110">
        <f t="shared" si="122"/>
        <v>0.05</v>
      </c>
      <c r="ZU120" s="3">
        <v>2</v>
      </c>
      <c r="ZV120" s="3">
        <f t="shared" si="123"/>
        <v>5</v>
      </c>
      <c r="ZW120" s="110">
        <f t="shared" si="124"/>
        <v>0.05</v>
      </c>
      <c r="ACD120" s="110">
        <f t="shared" si="125"/>
        <v>0.5</v>
      </c>
      <c r="ACE120" s="110">
        <f t="shared" si="126"/>
        <v>0.27200000000000002</v>
      </c>
      <c r="ACF120" s="110">
        <f t="shared" si="127"/>
        <v>0.1</v>
      </c>
      <c r="ACG120" s="110">
        <f t="shared" si="128"/>
        <v>0.872</v>
      </c>
      <c r="ACN120" s="114" t="str">
        <f t="shared" si="129"/>
        <v>TERIMA</v>
      </c>
      <c r="ACO120" s="115">
        <f t="shared" si="130"/>
        <v>670000</v>
      </c>
      <c r="ACP120" s="115">
        <f t="shared" si="131"/>
        <v>182240</v>
      </c>
      <c r="ADH120" s="116">
        <f t="shared" si="132"/>
        <v>335000</v>
      </c>
      <c r="ADI120" s="116">
        <f t="shared" si="133"/>
        <v>182240</v>
      </c>
      <c r="ADJ120" s="116">
        <f t="shared" si="134"/>
        <v>67000</v>
      </c>
      <c r="ADL120" s="116">
        <f t="shared" si="135"/>
        <v>0</v>
      </c>
      <c r="ADM120" s="116">
        <f t="shared" si="136"/>
        <v>584240</v>
      </c>
      <c r="ADN120" s="3" t="s">
        <v>1390</v>
      </c>
    </row>
    <row r="121" spans="1:794" x14ac:dyDescent="0.25">
      <c r="A121" s="3">
        <f t="shared" si="97"/>
        <v>117</v>
      </c>
      <c r="B121" s="3">
        <v>166727</v>
      </c>
      <c r="C121" s="3" t="s">
        <v>622</v>
      </c>
      <c r="G121" s="3" t="s">
        <v>351</v>
      </c>
      <c r="O121" s="3">
        <v>22</v>
      </c>
      <c r="P121" s="3">
        <v>21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f t="shared" si="98"/>
        <v>0</v>
      </c>
      <c r="W121" s="3">
        <v>21</v>
      </c>
      <c r="X121" s="3">
        <v>21</v>
      </c>
      <c r="Y121" s="3" t="s">
        <v>1387</v>
      </c>
      <c r="BQ121" s="3">
        <v>0</v>
      </c>
      <c r="BR121" s="110">
        <f t="shared" si="99"/>
        <v>1</v>
      </c>
      <c r="BS121" s="3">
        <f t="shared" si="100"/>
        <v>5</v>
      </c>
      <c r="BT121" s="110">
        <f t="shared" si="101"/>
        <v>0.1</v>
      </c>
      <c r="BU121" s="3">
        <v>0</v>
      </c>
      <c r="BV121" s="110">
        <f t="shared" si="102"/>
        <v>1</v>
      </c>
      <c r="BW121" s="3">
        <f t="shared" si="103"/>
        <v>5</v>
      </c>
      <c r="BX121" s="110">
        <f t="shared" si="104"/>
        <v>0.15</v>
      </c>
      <c r="BY121" s="3">
        <f t="shared" si="105"/>
        <v>9765</v>
      </c>
      <c r="BZ121" s="3">
        <v>12264</v>
      </c>
      <c r="CA121" s="111">
        <f t="shared" si="106"/>
        <v>1.2559139784946236</v>
      </c>
      <c r="CB121" s="3">
        <f t="shared" si="107"/>
        <v>5</v>
      </c>
      <c r="CC121" s="110">
        <f t="shared" si="108"/>
        <v>0.1</v>
      </c>
      <c r="CD121" s="3">
        <v>300</v>
      </c>
      <c r="CE121" s="112">
        <v>289.05128205128199</v>
      </c>
      <c r="CF121" s="3">
        <f t="shared" si="109"/>
        <v>5</v>
      </c>
      <c r="CG121" s="110">
        <f t="shared" si="110"/>
        <v>0.15</v>
      </c>
      <c r="MX121" s="112">
        <v>95</v>
      </c>
      <c r="MY121" s="112">
        <v>96</v>
      </c>
      <c r="MZ121" s="3">
        <f t="shared" si="111"/>
        <v>5</v>
      </c>
      <c r="NA121" s="110">
        <f t="shared" si="112"/>
        <v>0.1</v>
      </c>
      <c r="NB121" s="111">
        <v>0.92</v>
      </c>
      <c r="NC121" s="111">
        <v>0.92121212121212104</v>
      </c>
      <c r="ND121" s="3">
        <f t="shared" si="113"/>
        <v>5</v>
      </c>
      <c r="NE121" s="110">
        <f t="shared" si="114"/>
        <v>0.1</v>
      </c>
      <c r="NF121" s="112">
        <v>90</v>
      </c>
      <c r="NG121" s="113">
        <v>100</v>
      </c>
      <c r="NH121" s="3">
        <f t="shared" si="115"/>
        <v>5</v>
      </c>
      <c r="NI121" s="110">
        <f t="shared" si="116"/>
        <v>0.08</v>
      </c>
      <c r="NJ121" s="110">
        <v>0.85</v>
      </c>
      <c r="NM121" s="3">
        <f t="shared" si="117"/>
        <v>3</v>
      </c>
      <c r="NN121" s="110">
        <f t="shared" si="118"/>
        <v>3.5999999999999997E-2</v>
      </c>
      <c r="NO121" s="110">
        <v>0.4</v>
      </c>
      <c r="NP121" s="110">
        <v>0.628571428571429</v>
      </c>
      <c r="NQ121" s="3">
        <f t="shared" si="119"/>
        <v>5</v>
      </c>
      <c r="NR121" s="110">
        <f t="shared" si="120"/>
        <v>0.06</v>
      </c>
      <c r="ZQ121" s="110">
        <v>0.95</v>
      </c>
      <c r="ZR121" s="110">
        <v>0.98816568047337305</v>
      </c>
      <c r="ZS121" s="3">
        <f t="shared" si="121"/>
        <v>5</v>
      </c>
      <c r="ZT121" s="110">
        <f t="shared" si="122"/>
        <v>0.05</v>
      </c>
      <c r="ZU121" s="3">
        <v>2</v>
      </c>
      <c r="ZV121" s="3">
        <f t="shared" si="123"/>
        <v>5</v>
      </c>
      <c r="ZW121" s="110">
        <f t="shared" si="124"/>
        <v>0.05</v>
      </c>
      <c r="ACD121" s="110">
        <f t="shared" si="125"/>
        <v>0.5</v>
      </c>
      <c r="ACE121" s="110">
        <f t="shared" si="126"/>
        <v>0.376</v>
      </c>
      <c r="ACF121" s="110">
        <f t="shared" si="127"/>
        <v>0.1</v>
      </c>
      <c r="ACG121" s="110">
        <f t="shared" si="128"/>
        <v>0.97599999999999998</v>
      </c>
      <c r="ACN121" s="114" t="str">
        <f t="shared" si="129"/>
        <v>TERIMA</v>
      </c>
      <c r="ACO121" s="115">
        <f t="shared" si="130"/>
        <v>670000</v>
      </c>
      <c r="ACP121" s="115">
        <f t="shared" si="131"/>
        <v>251920</v>
      </c>
      <c r="ADH121" s="116">
        <f t="shared" si="132"/>
        <v>335000</v>
      </c>
      <c r="ADI121" s="116">
        <f t="shared" si="133"/>
        <v>251920</v>
      </c>
      <c r="ADJ121" s="116">
        <f t="shared" si="134"/>
        <v>67000</v>
      </c>
      <c r="ADL121" s="116">
        <f t="shared" si="135"/>
        <v>50000</v>
      </c>
      <c r="ADM121" s="116">
        <f t="shared" si="136"/>
        <v>703920</v>
      </c>
      <c r="ADN121" s="3" t="s">
        <v>1390</v>
      </c>
    </row>
    <row r="122" spans="1:794" x14ac:dyDescent="0.25">
      <c r="A122" s="3">
        <f t="shared" si="97"/>
        <v>118</v>
      </c>
      <c r="B122" s="3">
        <v>32408</v>
      </c>
      <c r="C122" s="3" t="s">
        <v>624</v>
      </c>
      <c r="G122" s="3" t="s">
        <v>351</v>
      </c>
      <c r="O122" s="3">
        <v>22</v>
      </c>
      <c r="P122" s="3">
        <v>22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f t="shared" si="98"/>
        <v>0</v>
      </c>
      <c r="W122" s="3">
        <v>22</v>
      </c>
      <c r="X122" s="3">
        <v>22</v>
      </c>
      <c r="Y122" s="3" t="s">
        <v>1387</v>
      </c>
      <c r="BQ122" s="3">
        <v>0</v>
      </c>
      <c r="BR122" s="110">
        <f t="shared" si="99"/>
        <v>1</v>
      </c>
      <c r="BS122" s="3">
        <f t="shared" si="100"/>
        <v>5</v>
      </c>
      <c r="BT122" s="110">
        <f t="shared" si="101"/>
        <v>0.1</v>
      </c>
      <c r="BU122" s="3">
        <v>0</v>
      </c>
      <c r="BV122" s="110">
        <f t="shared" si="102"/>
        <v>1</v>
      </c>
      <c r="BW122" s="3">
        <f t="shared" si="103"/>
        <v>5</v>
      </c>
      <c r="BX122" s="110">
        <f t="shared" si="104"/>
        <v>0.15</v>
      </c>
      <c r="BY122" s="3">
        <f t="shared" si="105"/>
        <v>10230</v>
      </c>
      <c r="BZ122" s="3">
        <v>13024</v>
      </c>
      <c r="CA122" s="111">
        <f t="shared" si="106"/>
        <v>1.2731182795698925</v>
      </c>
      <c r="CB122" s="3">
        <f t="shared" si="107"/>
        <v>5</v>
      </c>
      <c r="CC122" s="110">
        <f t="shared" si="108"/>
        <v>0.1</v>
      </c>
      <c r="CD122" s="3">
        <v>300</v>
      </c>
      <c r="CE122" s="112">
        <v>276.651847213525</v>
      </c>
      <c r="CF122" s="3">
        <f t="shared" si="109"/>
        <v>5</v>
      </c>
      <c r="CG122" s="110">
        <f t="shared" si="110"/>
        <v>0.15</v>
      </c>
      <c r="MX122" s="112">
        <v>95</v>
      </c>
      <c r="MY122" s="112">
        <v>93.8888888888889</v>
      </c>
      <c r="MZ122" s="3">
        <f t="shared" si="111"/>
        <v>1</v>
      </c>
      <c r="NA122" s="110">
        <f t="shared" si="112"/>
        <v>0.02</v>
      </c>
      <c r="NB122" s="111">
        <v>0.92</v>
      </c>
      <c r="NC122" s="111">
        <v>0.89677419354838706</v>
      </c>
      <c r="ND122" s="3">
        <f t="shared" si="113"/>
        <v>1</v>
      </c>
      <c r="NE122" s="110">
        <f t="shared" si="114"/>
        <v>0.02</v>
      </c>
      <c r="NF122" s="112">
        <v>90</v>
      </c>
      <c r="NG122" s="113">
        <v>100</v>
      </c>
      <c r="NH122" s="3">
        <f t="shared" si="115"/>
        <v>5</v>
      </c>
      <c r="NI122" s="110">
        <f t="shared" si="116"/>
        <v>0.08</v>
      </c>
      <c r="NJ122" s="110">
        <v>0.85</v>
      </c>
      <c r="NK122" s="110">
        <v>1</v>
      </c>
      <c r="NM122" s="3">
        <f t="shared" si="117"/>
        <v>5</v>
      </c>
      <c r="NN122" s="110">
        <f t="shared" si="118"/>
        <v>0.06</v>
      </c>
      <c r="NO122" s="110">
        <v>0.4</v>
      </c>
      <c r="NP122" s="110">
        <v>0.55882352941176505</v>
      </c>
      <c r="NQ122" s="3">
        <f t="shared" si="119"/>
        <v>5</v>
      </c>
      <c r="NR122" s="110">
        <f t="shared" si="120"/>
        <v>0.06</v>
      </c>
      <c r="ZQ122" s="110">
        <v>0.95</v>
      </c>
      <c r="ZR122" s="110">
        <v>0.97620538509705701</v>
      </c>
      <c r="ZS122" s="3">
        <f t="shared" si="121"/>
        <v>5</v>
      </c>
      <c r="ZT122" s="110">
        <f t="shared" si="122"/>
        <v>0.05</v>
      </c>
      <c r="ZU122" s="3">
        <v>2</v>
      </c>
      <c r="ZV122" s="3">
        <f t="shared" si="123"/>
        <v>5</v>
      </c>
      <c r="ZW122" s="110">
        <f t="shared" si="124"/>
        <v>0.05</v>
      </c>
      <c r="ACD122" s="110">
        <f t="shared" si="125"/>
        <v>0.5</v>
      </c>
      <c r="ACE122" s="110">
        <f t="shared" si="126"/>
        <v>0.24</v>
      </c>
      <c r="ACF122" s="110">
        <f t="shared" si="127"/>
        <v>0.1</v>
      </c>
      <c r="ACG122" s="110">
        <f t="shared" si="128"/>
        <v>0.84</v>
      </c>
      <c r="ACN122" s="114" t="str">
        <f t="shared" si="129"/>
        <v>TERIMA</v>
      </c>
      <c r="ACO122" s="115">
        <f t="shared" si="130"/>
        <v>670000</v>
      </c>
      <c r="ACP122" s="115">
        <f t="shared" si="131"/>
        <v>160800</v>
      </c>
      <c r="ADH122" s="116">
        <f t="shared" si="132"/>
        <v>335000</v>
      </c>
      <c r="ADI122" s="116">
        <f t="shared" si="133"/>
        <v>160800</v>
      </c>
      <c r="ADJ122" s="116">
        <f t="shared" si="134"/>
        <v>67000</v>
      </c>
      <c r="ADL122" s="116">
        <f t="shared" si="135"/>
        <v>0</v>
      </c>
      <c r="ADM122" s="116">
        <f t="shared" si="136"/>
        <v>562800</v>
      </c>
      <c r="ADN122" s="3" t="s">
        <v>1390</v>
      </c>
    </row>
    <row r="123" spans="1:794" x14ac:dyDescent="0.25">
      <c r="A123" s="3">
        <f t="shared" si="97"/>
        <v>119</v>
      </c>
      <c r="B123" s="3">
        <v>160822</v>
      </c>
      <c r="C123" s="3" t="s">
        <v>627</v>
      </c>
      <c r="G123" s="3" t="s">
        <v>351</v>
      </c>
      <c r="O123" s="3">
        <v>22</v>
      </c>
      <c r="P123" s="3">
        <v>20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f t="shared" si="98"/>
        <v>0</v>
      </c>
      <c r="W123" s="3">
        <v>20</v>
      </c>
      <c r="X123" s="3">
        <v>20</v>
      </c>
      <c r="Y123" s="3" t="s">
        <v>1387</v>
      </c>
      <c r="BQ123" s="3">
        <v>0</v>
      </c>
      <c r="BR123" s="110">
        <f t="shared" si="99"/>
        <v>1</v>
      </c>
      <c r="BS123" s="3">
        <f t="shared" si="100"/>
        <v>5</v>
      </c>
      <c r="BT123" s="110">
        <f t="shared" si="101"/>
        <v>0.1</v>
      </c>
      <c r="BU123" s="3">
        <v>0</v>
      </c>
      <c r="BV123" s="110">
        <f t="shared" si="102"/>
        <v>1</v>
      </c>
      <c r="BW123" s="3">
        <f t="shared" si="103"/>
        <v>5</v>
      </c>
      <c r="BX123" s="110">
        <f t="shared" si="104"/>
        <v>0.15</v>
      </c>
      <c r="BY123" s="3">
        <f t="shared" si="105"/>
        <v>9300</v>
      </c>
      <c r="BZ123" s="3">
        <v>12480</v>
      </c>
      <c r="CA123" s="111">
        <f t="shared" si="106"/>
        <v>1.3419354838709678</v>
      </c>
      <c r="CB123" s="3">
        <f t="shared" si="107"/>
        <v>5</v>
      </c>
      <c r="CC123" s="110">
        <f t="shared" si="108"/>
        <v>0.1</v>
      </c>
      <c r="CD123" s="3">
        <v>300</v>
      </c>
      <c r="CE123" s="112">
        <v>301.79956741168002</v>
      </c>
      <c r="CF123" s="3">
        <f t="shared" si="109"/>
        <v>1</v>
      </c>
      <c r="CG123" s="110">
        <f t="shared" si="110"/>
        <v>0.03</v>
      </c>
      <c r="MX123" s="112">
        <v>95</v>
      </c>
      <c r="MY123" s="112">
        <v>97.5</v>
      </c>
      <c r="MZ123" s="3">
        <f t="shared" si="111"/>
        <v>5</v>
      </c>
      <c r="NA123" s="110">
        <f t="shared" si="112"/>
        <v>0.1</v>
      </c>
      <c r="NB123" s="111">
        <v>0.92</v>
      </c>
      <c r="NC123" s="111">
        <v>0.96949152542372896</v>
      </c>
      <c r="ND123" s="3">
        <f t="shared" si="113"/>
        <v>5</v>
      </c>
      <c r="NE123" s="110">
        <f t="shared" si="114"/>
        <v>0.1</v>
      </c>
      <c r="NF123" s="112">
        <v>90</v>
      </c>
      <c r="NG123" s="113">
        <v>100</v>
      </c>
      <c r="NH123" s="3">
        <f t="shared" si="115"/>
        <v>5</v>
      </c>
      <c r="NI123" s="110">
        <f t="shared" si="116"/>
        <v>0.08</v>
      </c>
      <c r="NJ123" s="110">
        <v>0.85</v>
      </c>
      <c r="NK123" s="110">
        <v>0.90476190476190499</v>
      </c>
      <c r="NL123" s="3">
        <v>1</v>
      </c>
      <c r="NM123" s="3">
        <f t="shared" si="117"/>
        <v>0</v>
      </c>
      <c r="NN123" s="110">
        <f t="shared" si="118"/>
        <v>0</v>
      </c>
      <c r="NO123" s="110">
        <v>0.4</v>
      </c>
      <c r="NP123" s="110">
        <v>0.66101694915254205</v>
      </c>
      <c r="NQ123" s="3">
        <f t="shared" si="119"/>
        <v>5</v>
      </c>
      <c r="NR123" s="110">
        <f t="shared" si="120"/>
        <v>0.06</v>
      </c>
      <c r="ZQ123" s="110">
        <v>0.95</v>
      </c>
      <c r="ZR123" s="110">
        <v>0.98341744772891104</v>
      </c>
      <c r="ZS123" s="3">
        <f t="shared" si="121"/>
        <v>5</v>
      </c>
      <c r="ZT123" s="110">
        <f t="shared" si="122"/>
        <v>0.05</v>
      </c>
      <c r="ZU123" s="3">
        <v>2</v>
      </c>
      <c r="ZV123" s="3">
        <f t="shared" si="123"/>
        <v>5</v>
      </c>
      <c r="ZW123" s="110">
        <f t="shared" si="124"/>
        <v>0.05</v>
      </c>
      <c r="ACD123" s="110">
        <f t="shared" si="125"/>
        <v>0.38</v>
      </c>
      <c r="ACE123" s="110">
        <f t="shared" si="126"/>
        <v>0.34</v>
      </c>
      <c r="ACF123" s="110">
        <f t="shared" si="127"/>
        <v>0.1</v>
      </c>
      <c r="ACG123" s="110">
        <f t="shared" si="128"/>
        <v>0.82</v>
      </c>
      <c r="ACN123" s="114" t="str">
        <f t="shared" si="129"/>
        <v>TERIMA</v>
      </c>
      <c r="ACO123" s="115">
        <f t="shared" si="130"/>
        <v>670000</v>
      </c>
      <c r="ACP123" s="115">
        <f t="shared" si="131"/>
        <v>227800.00000000003</v>
      </c>
      <c r="ADH123" s="116">
        <f t="shared" si="132"/>
        <v>254600</v>
      </c>
      <c r="ADI123" s="116">
        <f t="shared" si="133"/>
        <v>227800.00000000003</v>
      </c>
      <c r="ADJ123" s="116">
        <f t="shared" si="134"/>
        <v>67000</v>
      </c>
      <c r="ADL123" s="116">
        <f t="shared" si="135"/>
        <v>0</v>
      </c>
      <c r="ADM123" s="116">
        <f t="shared" si="136"/>
        <v>549400</v>
      </c>
      <c r="ADN123" s="3" t="s">
        <v>1390</v>
      </c>
    </row>
    <row r="124" spans="1:794" x14ac:dyDescent="0.25">
      <c r="A124" s="3">
        <f t="shared" si="97"/>
        <v>120</v>
      </c>
      <c r="B124" s="3">
        <v>160825</v>
      </c>
      <c r="C124" s="3" t="s">
        <v>629</v>
      </c>
      <c r="G124" s="3" t="s">
        <v>351</v>
      </c>
      <c r="O124" s="3">
        <v>22</v>
      </c>
      <c r="P124" s="3">
        <v>21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f t="shared" si="98"/>
        <v>0</v>
      </c>
      <c r="W124" s="3">
        <v>21</v>
      </c>
      <c r="X124" s="3">
        <v>21</v>
      </c>
      <c r="Y124" s="3" t="s">
        <v>1387</v>
      </c>
      <c r="BQ124" s="3">
        <v>0</v>
      </c>
      <c r="BR124" s="110">
        <f t="shared" si="99"/>
        <v>1</v>
      </c>
      <c r="BS124" s="3">
        <f t="shared" si="100"/>
        <v>5</v>
      </c>
      <c r="BT124" s="110">
        <f t="shared" si="101"/>
        <v>0.1</v>
      </c>
      <c r="BU124" s="3">
        <v>0</v>
      </c>
      <c r="BV124" s="110">
        <f t="shared" si="102"/>
        <v>1</v>
      </c>
      <c r="BW124" s="3">
        <f t="shared" si="103"/>
        <v>5</v>
      </c>
      <c r="BX124" s="110">
        <f t="shared" si="104"/>
        <v>0.15</v>
      </c>
      <c r="BY124" s="3">
        <f t="shared" si="105"/>
        <v>9765</v>
      </c>
      <c r="BZ124" s="3">
        <v>14406</v>
      </c>
      <c r="CA124" s="111">
        <f t="shared" si="106"/>
        <v>1.4752688172043011</v>
      </c>
      <c r="CB124" s="3">
        <f t="shared" si="107"/>
        <v>5</v>
      </c>
      <c r="CC124" s="110">
        <f t="shared" si="108"/>
        <v>0.1</v>
      </c>
      <c r="CD124" s="3">
        <v>300</v>
      </c>
      <c r="CE124" s="112">
        <v>301.85773710482499</v>
      </c>
      <c r="CF124" s="3">
        <f t="shared" si="109"/>
        <v>1</v>
      </c>
      <c r="CG124" s="110">
        <f t="shared" si="110"/>
        <v>0.03</v>
      </c>
      <c r="MX124" s="112">
        <v>95</v>
      </c>
      <c r="MY124" s="112">
        <v>96.25</v>
      </c>
      <c r="MZ124" s="3">
        <f t="shared" si="111"/>
        <v>5</v>
      </c>
      <c r="NA124" s="110">
        <f t="shared" si="112"/>
        <v>0.1</v>
      </c>
      <c r="NB124" s="111">
        <v>0.92</v>
      </c>
      <c r="NC124" s="111">
        <v>0.94545454545454599</v>
      </c>
      <c r="ND124" s="3">
        <f t="shared" si="113"/>
        <v>5</v>
      </c>
      <c r="NE124" s="110">
        <f t="shared" si="114"/>
        <v>0.1</v>
      </c>
      <c r="NF124" s="112">
        <v>90</v>
      </c>
      <c r="NG124" s="113">
        <v>100</v>
      </c>
      <c r="NH124" s="3">
        <f t="shared" si="115"/>
        <v>5</v>
      </c>
      <c r="NI124" s="110">
        <f t="shared" si="116"/>
        <v>0.08</v>
      </c>
      <c r="NJ124" s="110">
        <v>0.85</v>
      </c>
      <c r="NK124" s="110">
        <v>1</v>
      </c>
      <c r="NM124" s="3">
        <f t="shared" si="117"/>
        <v>5</v>
      </c>
      <c r="NN124" s="110">
        <f t="shared" si="118"/>
        <v>0.06</v>
      </c>
      <c r="NO124" s="110">
        <v>0.4</v>
      </c>
      <c r="NP124" s="110">
        <v>0.65217391304347805</v>
      </c>
      <c r="NQ124" s="3">
        <f t="shared" si="119"/>
        <v>5</v>
      </c>
      <c r="NR124" s="110">
        <f t="shared" si="120"/>
        <v>0.06</v>
      </c>
      <c r="ZQ124" s="110">
        <v>0.95</v>
      </c>
      <c r="ZR124" s="110">
        <v>0.98336106489184705</v>
      </c>
      <c r="ZS124" s="3">
        <f t="shared" si="121"/>
        <v>5</v>
      </c>
      <c r="ZT124" s="110">
        <f t="shared" si="122"/>
        <v>0.05</v>
      </c>
      <c r="ZU124" s="3">
        <v>2</v>
      </c>
      <c r="ZV124" s="3">
        <f t="shared" si="123"/>
        <v>5</v>
      </c>
      <c r="ZW124" s="110">
        <f t="shared" si="124"/>
        <v>0.05</v>
      </c>
      <c r="ACD124" s="110">
        <f t="shared" si="125"/>
        <v>0.38</v>
      </c>
      <c r="ACE124" s="110">
        <f t="shared" si="126"/>
        <v>0.4</v>
      </c>
      <c r="ACF124" s="110">
        <f t="shared" si="127"/>
        <v>0.1</v>
      </c>
      <c r="ACG124" s="110">
        <f t="shared" si="128"/>
        <v>0.88</v>
      </c>
      <c r="ACK124" s="3">
        <v>1</v>
      </c>
      <c r="ACN124" s="114" t="str">
        <f t="shared" si="129"/>
        <v>TERIMA</v>
      </c>
      <c r="ACO124" s="115">
        <f t="shared" si="130"/>
        <v>670000</v>
      </c>
      <c r="ACP124" s="115">
        <f t="shared" si="131"/>
        <v>268000</v>
      </c>
      <c r="ADH124" s="116">
        <f t="shared" si="132"/>
        <v>254600</v>
      </c>
      <c r="ADI124" s="116">
        <f t="shared" si="133"/>
        <v>227800</v>
      </c>
      <c r="ADJ124" s="116">
        <f t="shared" si="134"/>
        <v>67000</v>
      </c>
      <c r="ADL124" s="116">
        <f t="shared" si="135"/>
        <v>0</v>
      </c>
      <c r="ADM124" s="116">
        <f t="shared" si="136"/>
        <v>549400</v>
      </c>
      <c r="ADN124" s="3" t="s">
        <v>1390</v>
      </c>
    </row>
    <row r="125" spans="1:794" x14ac:dyDescent="0.25">
      <c r="A125" s="3">
        <f t="shared" si="97"/>
        <v>121</v>
      </c>
      <c r="B125" s="3">
        <v>29378</v>
      </c>
      <c r="C125" s="3" t="s">
        <v>631</v>
      </c>
      <c r="G125" s="3" t="s">
        <v>351</v>
      </c>
      <c r="O125" s="3">
        <v>22</v>
      </c>
      <c r="P125" s="3">
        <v>22</v>
      </c>
      <c r="Q125" s="3">
        <v>0</v>
      </c>
      <c r="R125" s="3">
        <v>0</v>
      </c>
      <c r="S125" s="3">
        <v>0</v>
      </c>
      <c r="T125" s="3">
        <v>1</v>
      </c>
      <c r="U125" s="3">
        <v>0</v>
      </c>
      <c r="V125" s="3">
        <f t="shared" si="98"/>
        <v>0</v>
      </c>
      <c r="W125" s="3">
        <v>22</v>
      </c>
      <c r="X125" s="3">
        <v>21</v>
      </c>
      <c r="Y125" s="3" t="s">
        <v>1387</v>
      </c>
      <c r="BQ125" s="3">
        <v>0</v>
      </c>
      <c r="BR125" s="110">
        <f t="shared" si="99"/>
        <v>1</v>
      </c>
      <c r="BS125" s="3">
        <f t="shared" si="100"/>
        <v>5</v>
      </c>
      <c r="BT125" s="110">
        <f t="shared" si="101"/>
        <v>0.1</v>
      </c>
      <c r="BU125" s="3">
        <v>0</v>
      </c>
      <c r="BV125" s="110">
        <f t="shared" si="102"/>
        <v>1</v>
      </c>
      <c r="BW125" s="3">
        <f t="shared" si="103"/>
        <v>5</v>
      </c>
      <c r="BX125" s="110">
        <f t="shared" si="104"/>
        <v>0.15</v>
      </c>
      <c r="BY125" s="3">
        <f t="shared" si="105"/>
        <v>9765</v>
      </c>
      <c r="BZ125" s="3">
        <v>10802</v>
      </c>
      <c r="CA125" s="111">
        <f t="shared" si="106"/>
        <v>1.1061955965181771</v>
      </c>
      <c r="CB125" s="3">
        <f t="shared" si="107"/>
        <v>5</v>
      </c>
      <c r="CC125" s="110">
        <f t="shared" si="108"/>
        <v>0.1</v>
      </c>
      <c r="CD125" s="3">
        <v>300</v>
      </c>
      <c r="CE125" s="112">
        <v>297.09504412763101</v>
      </c>
      <c r="CF125" s="3">
        <f t="shared" si="109"/>
        <v>5</v>
      </c>
      <c r="CG125" s="110">
        <f t="shared" si="110"/>
        <v>0.15</v>
      </c>
      <c r="MX125" s="112">
        <v>95</v>
      </c>
      <c r="MY125" s="112">
        <v>85.9722222222222</v>
      </c>
      <c r="MZ125" s="3">
        <f t="shared" si="111"/>
        <v>1</v>
      </c>
      <c r="NA125" s="110">
        <f t="shared" si="112"/>
        <v>0.02</v>
      </c>
      <c r="NB125" s="111">
        <v>0.92</v>
      </c>
      <c r="NC125" s="111">
        <v>0.94736842105263197</v>
      </c>
      <c r="ND125" s="3">
        <f t="shared" si="113"/>
        <v>5</v>
      </c>
      <c r="NE125" s="110">
        <f t="shared" si="114"/>
        <v>0.1</v>
      </c>
      <c r="NF125" s="112">
        <v>90</v>
      </c>
      <c r="NG125" s="113">
        <v>100</v>
      </c>
      <c r="NH125" s="3">
        <f t="shared" si="115"/>
        <v>5</v>
      </c>
      <c r="NI125" s="110">
        <f t="shared" si="116"/>
        <v>0.08</v>
      </c>
      <c r="NJ125" s="110">
        <v>0.85</v>
      </c>
      <c r="NK125" s="110">
        <v>1</v>
      </c>
      <c r="NM125" s="3">
        <f t="shared" si="117"/>
        <v>5</v>
      </c>
      <c r="NN125" s="110">
        <f t="shared" si="118"/>
        <v>0.06</v>
      </c>
      <c r="NO125" s="110">
        <v>0.4</v>
      </c>
      <c r="NP125" s="110">
        <v>0.73684210526315796</v>
      </c>
      <c r="NQ125" s="3">
        <f t="shared" si="119"/>
        <v>5</v>
      </c>
      <c r="NR125" s="110">
        <f t="shared" si="120"/>
        <v>0.06</v>
      </c>
      <c r="ZQ125" s="110">
        <v>0.95</v>
      </c>
      <c r="ZR125" s="110">
        <v>0.97759674134419605</v>
      </c>
      <c r="ZS125" s="3">
        <f t="shared" si="121"/>
        <v>5</v>
      </c>
      <c r="ZT125" s="110">
        <f t="shared" si="122"/>
        <v>0.05</v>
      </c>
      <c r="ZU125" s="3">
        <v>2</v>
      </c>
      <c r="ZV125" s="3">
        <f t="shared" si="123"/>
        <v>5</v>
      </c>
      <c r="ZW125" s="110">
        <f t="shared" si="124"/>
        <v>0.05</v>
      </c>
      <c r="ACD125" s="110">
        <f t="shared" si="125"/>
        <v>0.5</v>
      </c>
      <c r="ACE125" s="110">
        <f t="shared" si="126"/>
        <v>0.32</v>
      </c>
      <c r="ACF125" s="110">
        <f t="shared" si="127"/>
        <v>0.1</v>
      </c>
      <c r="ACG125" s="110">
        <f t="shared" si="128"/>
        <v>0.92</v>
      </c>
      <c r="ACK125" s="3">
        <v>1</v>
      </c>
      <c r="ACN125" s="114" t="str">
        <f t="shared" si="129"/>
        <v>TERIMA</v>
      </c>
      <c r="ACO125" s="115">
        <f t="shared" si="130"/>
        <v>670000</v>
      </c>
      <c r="ACP125" s="115">
        <f t="shared" si="131"/>
        <v>214400</v>
      </c>
      <c r="ADH125" s="116">
        <f t="shared" si="132"/>
        <v>335000</v>
      </c>
      <c r="ADI125" s="116">
        <f t="shared" si="133"/>
        <v>182240</v>
      </c>
      <c r="ADJ125" s="116">
        <f t="shared" si="134"/>
        <v>67000</v>
      </c>
      <c r="ADL125" s="116">
        <f t="shared" si="135"/>
        <v>0</v>
      </c>
      <c r="ADM125" s="116">
        <f t="shared" si="136"/>
        <v>584240</v>
      </c>
      <c r="ADN125" s="3" t="s">
        <v>1390</v>
      </c>
    </row>
    <row r="126" spans="1:794" x14ac:dyDescent="0.25">
      <c r="A126" s="3">
        <f t="shared" si="97"/>
        <v>122</v>
      </c>
      <c r="B126" s="3">
        <v>71814</v>
      </c>
      <c r="C126" s="3" t="s">
        <v>633</v>
      </c>
      <c r="G126" s="3" t="s">
        <v>351</v>
      </c>
      <c r="O126" s="3">
        <v>22</v>
      </c>
      <c r="P126" s="3">
        <v>22</v>
      </c>
      <c r="Q126" s="3">
        <v>0</v>
      </c>
      <c r="R126" s="3">
        <v>0</v>
      </c>
      <c r="S126" s="3">
        <v>0</v>
      </c>
      <c r="T126" s="3">
        <v>1</v>
      </c>
      <c r="U126" s="3">
        <v>0</v>
      </c>
      <c r="V126" s="3">
        <f t="shared" si="98"/>
        <v>0</v>
      </c>
      <c r="W126" s="3">
        <v>22</v>
      </c>
      <c r="X126" s="3">
        <v>21</v>
      </c>
      <c r="Y126" s="3" t="s">
        <v>1387</v>
      </c>
      <c r="BQ126" s="3">
        <v>0</v>
      </c>
      <c r="BR126" s="110">
        <f t="shared" si="99"/>
        <v>1</v>
      </c>
      <c r="BS126" s="3">
        <f t="shared" si="100"/>
        <v>5</v>
      </c>
      <c r="BT126" s="110">
        <f t="shared" si="101"/>
        <v>0.1</v>
      </c>
      <c r="BU126" s="3">
        <v>0</v>
      </c>
      <c r="BV126" s="110">
        <f t="shared" si="102"/>
        <v>1</v>
      </c>
      <c r="BW126" s="3">
        <f t="shared" si="103"/>
        <v>5</v>
      </c>
      <c r="BX126" s="110">
        <f t="shared" si="104"/>
        <v>0.15</v>
      </c>
      <c r="BY126" s="3">
        <f t="shared" si="105"/>
        <v>9765</v>
      </c>
      <c r="BZ126" s="3">
        <v>14469</v>
      </c>
      <c r="CA126" s="111">
        <f t="shared" si="106"/>
        <v>1.4817204301075269</v>
      </c>
      <c r="CB126" s="3">
        <f t="shared" si="107"/>
        <v>5</v>
      </c>
      <c r="CC126" s="110">
        <f t="shared" si="108"/>
        <v>0.1</v>
      </c>
      <c r="CD126" s="3">
        <v>300</v>
      </c>
      <c r="CE126" s="112">
        <v>305.01781895937302</v>
      </c>
      <c r="CF126" s="3">
        <f t="shared" si="109"/>
        <v>1</v>
      </c>
      <c r="CG126" s="110">
        <f t="shared" si="110"/>
        <v>0.03</v>
      </c>
      <c r="MX126" s="112">
        <v>95</v>
      </c>
      <c r="MY126" s="112">
        <v>97.0833333333333</v>
      </c>
      <c r="MZ126" s="3">
        <f t="shared" si="111"/>
        <v>5</v>
      </c>
      <c r="NA126" s="110">
        <f t="shared" si="112"/>
        <v>0.1</v>
      </c>
      <c r="NB126" s="111">
        <v>0.92</v>
      </c>
      <c r="NC126" s="111">
        <v>0.93214285714285705</v>
      </c>
      <c r="ND126" s="3">
        <f t="shared" si="113"/>
        <v>5</v>
      </c>
      <c r="NE126" s="110">
        <f t="shared" si="114"/>
        <v>0.1</v>
      </c>
      <c r="NF126" s="112">
        <v>90</v>
      </c>
      <c r="NG126" s="113">
        <v>95</v>
      </c>
      <c r="NH126" s="3">
        <f t="shared" si="115"/>
        <v>5</v>
      </c>
      <c r="NI126" s="110">
        <f t="shared" si="116"/>
        <v>0.08</v>
      </c>
      <c r="NJ126" s="110">
        <v>0.85</v>
      </c>
      <c r="NK126" s="110">
        <v>0.93333333333333302</v>
      </c>
      <c r="NM126" s="3">
        <f t="shared" si="117"/>
        <v>5</v>
      </c>
      <c r="NN126" s="110">
        <f t="shared" si="118"/>
        <v>0.06</v>
      </c>
      <c r="NO126" s="110">
        <v>0.4</v>
      </c>
      <c r="NP126" s="110">
        <v>0.74137931034482796</v>
      </c>
      <c r="NQ126" s="3">
        <f t="shared" si="119"/>
        <v>5</v>
      </c>
      <c r="NR126" s="110">
        <f t="shared" si="120"/>
        <v>0.06</v>
      </c>
      <c r="ZQ126" s="110">
        <v>0.95</v>
      </c>
      <c r="ZR126" s="110">
        <v>0.98788310762651499</v>
      </c>
      <c r="ZS126" s="3">
        <f t="shared" si="121"/>
        <v>5</v>
      </c>
      <c r="ZT126" s="110">
        <f t="shared" si="122"/>
        <v>0.05</v>
      </c>
      <c r="ZU126" s="3">
        <v>2</v>
      </c>
      <c r="ZV126" s="3">
        <f t="shared" si="123"/>
        <v>5</v>
      </c>
      <c r="ZW126" s="110">
        <f t="shared" si="124"/>
        <v>0.05</v>
      </c>
      <c r="ACD126" s="110">
        <f t="shared" si="125"/>
        <v>0.38</v>
      </c>
      <c r="ACE126" s="110">
        <f t="shared" si="126"/>
        <v>0.4</v>
      </c>
      <c r="ACF126" s="110">
        <f t="shared" si="127"/>
        <v>0.1</v>
      </c>
      <c r="ACG126" s="110">
        <f t="shared" si="128"/>
        <v>0.88</v>
      </c>
      <c r="ACN126" s="114" t="str">
        <f t="shared" si="129"/>
        <v>TERIMA</v>
      </c>
      <c r="ACO126" s="115">
        <f t="shared" si="130"/>
        <v>670000</v>
      </c>
      <c r="ACP126" s="115">
        <f t="shared" si="131"/>
        <v>268000</v>
      </c>
      <c r="ADH126" s="116">
        <f t="shared" si="132"/>
        <v>254600</v>
      </c>
      <c r="ADI126" s="116">
        <f t="shared" si="133"/>
        <v>268000</v>
      </c>
      <c r="ADJ126" s="116">
        <f t="shared" si="134"/>
        <v>67000</v>
      </c>
      <c r="ADL126" s="116">
        <f t="shared" si="135"/>
        <v>0</v>
      </c>
      <c r="ADM126" s="116">
        <f t="shared" si="136"/>
        <v>589600</v>
      </c>
      <c r="ADN126" s="3" t="s">
        <v>1390</v>
      </c>
    </row>
    <row r="127" spans="1:794" x14ac:dyDescent="0.25">
      <c r="A127" s="3">
        <f t="shared" si="97"/>
        <v>123</v>
      </c>
      <c r="B127" s="3">
        <v>160699</v>
      </c>
      <c r="C127" s="3" t="s">
        <v>634</v>
      </c>
      <c r="G127" s="3" t="s">
        <v>351</v>
      </c>
      <c r="O127" s="3">
        <v>22</v>
      </c>
      <c r="P127" s="3">
        <v>21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f t="shared" si="98"/>
        <v>0</v>
      </c>
      <c r="W127" s="3">
        <v>21</v>
      </c>
      <c r="X127" s="3">
        <v>21</v>
      </c>
      <c r="Y127" s="3" t="s">
        <v>1387</v>
      </c>
      <c r="BQ127" s="3">
        <v>0</v>
      </c>
      <c r="BR127" s="110">
        <f t="shared" si="99"/>
        <v>1</v>
      </c>
      <c r="BS127" s="3">
        <f t="shared" si="100"/>
        <v>5</v>
      </c>
      <c r="BT127" s="110">
        <f t="shared" si="101"/>
        <v>0.1</v>
      </c>
      <c r="BU127" s="3">
        <v>0</v>
      </c>
      <c r="BV127" s="110">
        <f t="shared" si="102"/>
        <v>1</v>
      </c>
      <c r="BW127" s="3">
        <f t="shared" si="103"/>
        <v>5</v>
      </c>
      <c r="BX127" s="110">
        <f t="shared" si="104"/>
        <v>0.15</v>
      </c>
      <c r="BY127" s="3">
        <f t="shared" si="105"/>
        <v>9765</v>
      </c>
      <c r="BZ127" s="3">
        <v>14889</v>
      </c>
      <c r="CA127" s="111">
        <f t="shared" si="106"/>
        <v>1.5247311827956989</v>
      </c>
      <c r="CB127" s="3">
        <f t="shared" si="107"/>
        <v>5</v>
      </c>
      <c r="CC127" s="110">
        <f t="shared" si="108"/>
        <v>0.1</v>
      </c>
      <c r="CD127" s="3">
        <v>300</v>
      </c>
      <c r="CE127" s="112">
        <v>189.55444191344</v>
      </c>
      <c r="CF127" s="3">
        <f t="shared" si="109"/>
        <v>5</v>
      </c>
      <c r="CG127" s="110">
        <f t="shared" si="110"/>
        <v>0.15</v>
      </c>
      <c r="MX127" s="112">
        <v>95</v>
      </c>
      <c r="MY127" s="112">
        <v>95.4166666666667</v>
      </c>
      <c r="MZ127" s="3">
        <f t="shared" si="111"/>
        <v>5</v>
      </c>
      <c r="NA127" s="110">
        <f t="shared" si="112"/>
        <v>0.1</v>
      </c>
      <c r="NB127" s="111">
        <v>0.92</v>
      </c>
      <c r="NC127" s="111">
        <v>0.91052631578947396</v>
      </c>
      <c r="ND127" s="3">
        <f t="shared" si="113"/>
        <v>1</v>
      </c>
      <c r="NE127" s="110">
        <f t="shared" si="114"/>
        <v>0.02</v>
      </c>
      <c r="NF127" s="112">
        <v>90</v>
      </c>
      <c r="NG127" s="113">
        <v>100</v>
      </c>
      <c r="NH127" s="3">
        <f t="shared" si="115"/>
        <v>5</v>
      </c>
      <c r="NI127" s="110">
        <f t="shared" si="116"/>
        <v>0.08</v>
      </c>
      <c r="NJ127" s="110">
        <v>0.85</v>
      </c>
      <c r="NK127" s="110">
        <v>0.875</v>
      </c>
      <c r="NL127" s="3">
        <v>1</v>
      </c>
      <c r="NM127" s="3">
        <f t="shared" si="117"/>
        <v>0</v>
      </c>
      <c r="NN127" s="110">
        <f t="shared" si="118"/>
        <v>0</v>
      </c>
      <c r="NO127" s="110">
        <v>0.4</v>
      </c>
      <c r="NP127" s="110">
        <v>0.59574468085106402</v>
      </c>
      <c r="NQ127" s="3">
        <f t="shared" si="119"/>
        <v>5</v>
      </c>
      <c r="NR127" s="110">
        <f t="shared" si="120"/>
        <v>0.06</v>
      </c>
      <c r="ZQ127" s="110">
        <v>0.95</v>
      </c>
      <c r="ZR127" s="110">
        <v>0.95170842824601398</v>
      </c>
      <c r="ZS127" s="3">
        <f t="shared" si="121"/>
        <v>5</v>
      </c>
      <c r="ZT127" s="110">
        <f t="shared" si="122"/>
        <v>0.05</v>
      </c>
      <c r="ZU127" s="3">
        <v>2</v>
      </c>
      <c r="ZV127" s="3">
        <f t="shared" si="123"/>
        <v>5</v>
      </c>
      <c r="ZW127" s="110">
        <f t="shared" si="124"/>
        <v>0.05</v>
      </c>
      <c r="ACD127" s="110">
        <f t="shared" si="125"/>
        <v>0.5</v>
      </c>
      <c r="ACE127" s="110">
        <f t="shared" si="126"/>
        <v>0.26</v>
      </c>
      <c r="ACF127" s="110">
        <f t="shared" si="127"/>
        <v>0.1</v>
      </c>
      <c r="ACG127" s="110">
        <f t="shared" si="128"/>
        <v>0.86</v>
      </c>
      <c r="ACK127" s="3">
        <v>1</v>
      </c>
      <c r="ACN127" s="114" t="str">
        <f t="shared" si="129"/>
        <v>TERIMA</v>
      </c>
      <c r="ACO127" s="115">
        <f t="shared" si="130"/>
        <v>670000</v>
      </c>
      <c r="ACP127" s="115">
        <f t="shared" si="131"/>
        <v>174200</v>
      </c>
      <c r="ADH127" s="116">
        <f t="shared" si="132"/>
        <v>335000</v>
      </c>
      <c r="ADI127" s="116">
        <f t="shared" si="133"/>
        <v>148070</v>
      </c>
      <c r="ADJ127" s="116">
        <f t="shared" si="134"/>
        <v>67000</v>
      </c>
      <c r="ADL127" s="116">
        <f t="shared" si="135"/>
        <v>0</v>
      </c>
      <c r="ADM127" s="116">
        <f t="shared" si="136"/>
        <v>550070</v>
      </c>
      <c r="ADN127" s="3" t="s">
        <v>1390</v>
      </c>
    </row>
    <row r="128" spans="1:794" x14ac:dyDescent="0.25">
      <c r="A128" s="3">
        <f t="shared" si="97"/>
        <v>124</v>
      </c>
      <c r="B128" s="3">
        <v>163095</v>
      </c>
      <c r="C128" s="3" t="s">
        <v>636</v>
      </c>
      <c r="G128" s="3" t="s">
        <v>351</v>
      </c>
      <c r="O128" s="3">
        <v>22</v>
      </c>
      <c r="P128" s="3">
        <v>22</v>
      </c>
      <c r="Q128" s="3">
        <v>0</v>
      </c>
      <c r="R128" s="3">
        <v>0</v>
      </c>
      <c r="S128" s="3">
        <v>0</v>
      </c>
      <c r="T128" s="3">
        <v>1</v>
      </c>
      <c r="U128" s="3">
        <v>0</v>
      </c>
      <c r="V128" s="3">
        <f t="shared" si="98"/>
        <v>0</v>
      </c>
      <c r="W128" s="3">
        <v>22</v>
      </c>
      <c r="X128" s="3">
        <v>21</v>
      </c>
      <c r="Y128" s="3" t="s">
        <v>1387</v>
      </c>
      <c r="BQ128" s="3">
        <v>0</v>
      </c>
      <c r="BR128" s="110">
        <f t="shared" si="99"/>
        <v>1</v>
      </c>
      <c r="BS128" s="3">
        <f t="shared" si="100"/>
        <v>5</v>
      </c>
      <c r="BT128" s="110">
        <f t="shared" si="101"/>
        <v>0.1</v>
      </c>
      <c r="BU128" s="3">
        <v>0</v>
      </c>
      <c r="BV128" s="110">
        <f t="shared" si="102"/>
        <v>1</v>
      </c>
      <c r="BW128" s="3">
        <f t="shared" si="103"/>
        <v>5</v>
      </c>
      <c r="BX128" s="110">
        <f t="shared" si="104"/>
        <v>0.15</v>
      </c>
      <c r="BY128" s="3">
        <f t="shared" si="105"/>
        <v>9765</v>
      </c>
      <c r="BZ128" s="3">
        <v>14630</v>
      </c>
      <c r="CA128" s="111">
        <f t="shared" si="106"/>
        <v>1.4982078853046594</v>
      </c>
      <c r="CB128" s="3">
        <f t="shared" si="107"/>
        <v>5</v>
      </c>
      <c r="CC128" s="110">
        <f t="shared" si="108"/>
        <v>0.1</v>
      </c>
      <c r="CD128" s="3">
        <v>300</v>
      </c>
      <c r="CE128" s="112">
        <v>294.80538662033001</v>
      </c>
      <c r="CF128" s="3">
        <f t="shared" si="109"/>
        <v>5</v>
      </c>
      <c r="CG128" s="110">
        <f t="shared" si="110"/>
        <v>0.15</v>
      </c>
      <c r="MX128" s="112">
        <v>95</v>
      </c>
      <c r="MY128" s="112">
        <v>98.75</v>
      </c>
      <c r="MZ128" s="3">
        <f t="shared" si="111"/>
        <v>5</v>
      </c>
      <c r="NA128" s="110">
        <f t="shared" si="112"/>
        <v>0.1</v>
      </c>
      <c r="NB128" s="111">
        <v>0.92</v>
      </c>
      <c r="NC128" s="111">
        <v>0.94193548387096804</v>
      </c>
      <c r="ND128" s="3">
        <f t="shared" si="113"/>
        <v>5</v>
      </c>
      <c r="NE128" s="110">
        <f t="shared" si="114"/>
        <v>0.1</v>
      </c>
      <c r="NF128" s="112">
        <v>90</v>
      </c>
      <c r="NG128" s="113">
        <v>100</v>
      </c>
      <c r="NH128" s="3">
        <f t="shared" si="115"/>
        <v>5</v>
      </c>
      <c r="NI128" s="110">
        <f t="shared" si="116"/>
        <v>0.08</v>
      </c>
      <c r="NJ128" s="110">
        <v>0.85</v>
      </c>
      <c r="NK128" s="110">
        <v>0.82352941176470595</v>
      </c>
      <c r="NM128" s="3">
        <f t="shared" si="117"/>
        <v>1</v>
      </c>
      <c r="NN128" s="110">
        <f t="shared" si="118"/>
        <v>1.2E-2</v>
      </c>
      <c r="NO128" s="110">
        <v>0.4</v>
      </c>
      <c r="NP128" s="110">
        <v>0.625</v>
      </c>
      <c r="NQ128" s="3">
        <f t="shared" si="119"/>
        <v>5</v>
      </c>
      <c r="NR128" s="110">
        <f t="shared" si="120"/>
        <v>0.06</v>
      </c>
      <c r="ZQ128" s="110">
        <v>0.95</v>
      </c>
      <c r="ZR128" s="110">
        <v>0.99218071242397898</v>
      </c>
      <c r="ZS128" s="3">
        <f t="shared" si="121"/>
        <v>5</v>
      </c>
      <c r="ZT128" s="110">
        <f t="shared" si="122"/>
        <v>0.05</v>
      </c>
      <c r="ZU128" s="3">
        <v>2</v>
      </c>
      <c r="ZV128" s="3">
        <f t="shared" si="123"/>
        <v>5</v>
      </c>
      <c r="ZW128" s="110">
        <f t="shared" si="124"/>
        <v>0.05</v>
      </c>
      <c r="ACD128" s="110">
        <f t="shared" si="125"/>
        <v>0.5</v>
      </c>
      <c r="ACE128" s="110">
        <f t="shared" si="126"/>
        <v>0.35200000000000004</v>
      </c>
      <c r="ACF128" s="110">
        <f t="shared" si="127"/>
        <v>0.1</v>
      </c>
      <c r="ACG128" s="110">
        <f t="shared" si="128"/>
        <v>0.95200000000000007</v>
      </c>
      <c r="ACN128" s="114" t="str">
        <f t="shared" si="129"/>
        <v>TERIMA</v>
      </c>
      <c r="ACO128" s="115">
        <f t="shared" si="130"/>
        <v>670000</v>
      </c>
      <c r="ACP128" s="115">
        <f t="shared" si="131"/>
        <v>235840.00000000003</v>
      </c>
      <c r="ADH128" s="116">
        <f t="shared" si="132"/>
        <v>335000</v>
      </c>
      <c r="ADI128" s="116">
        <f t="shared" si="133"/>
        <v>235840.00000000003</v>
      </c>
      <c r="ADJ128" s="116">
        <f t="shared" si="134"/>
        <v>67000</v>
      </c>
      <c r="ADL128" s="116">
        <f t="shared" si="135"/>
        <v>0</v>
      </c>
      <c r="ADM128" s="116">
        <f t="shared" si="136"/>
        <v>637840</v>
      </c>
      <c r="ADN128" s="3" t="s">
        <v>1390</v>
      </c>
    </row>
    <row r="129" spans="1:794" x14ac:dyDescent="0.25">
      <c r="A129" s="3">
        <f t="shared" si="97"/>
        <v>125</v>
      </c>
      <c r="B129" s="3">
        <v>160076</v>
      </c>
      <c r="C129" s="3" t="s">
        <v>638</v>
      </c>
      <c r="G129" s="3" t="s">
        <v>351</v>
      </c>
      <c r="O129" s="3">
        <v>22</v>
      </c>
      <c r="P129" s="3">
        <v>21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f t="shared" si="98"/>
        <v>0</v>
      </c>
      <c r="W129" s="3">
        <v>21</v>
      </c>
      <c r="X129" s="3">
        <v>21</v>
      </c>
      <c r="Y129" s="3" t="s">
        <v>1387</v>
      </c>
      <c r="BQ129" s="3">
        <v>0</v>
      </c>
      <c r="BR129" s="110">
        <f t="shared" si="99"/>
        <v>1</v>
      </c>
      <c r="BS129" s="3">
        <f t="shared" si="100"/>
        <v>5</v>
      </c>
      <c r="BT129" s="110">
        <f t="shared" si="101"/>
        <v>0.1</v>
      </c>
      <c r="BU129" s="3">
        <v>0</v>
      </c>
      <c r="BV129" s="110">
        <f t="shared" si="102"/>
        <v>1</v>
      </c>
      <c r="BW129" s="3">
        <f t="shared" si="103"/>
        <v>5</v>
      </c>
      <c r="BX129" s="110">
        <f t="shared" si="104"/>
        <v>0.15</v>
      </c>
      <c r="BY129" s="3">
        <f t="shared" si="105"/>
        <v>9765</v>
      </c>
      <c r="BZ129" s="3">
        <v>10500</v>
      </c>
      <c r="CA129" s="111">
        <f t="shared" si="106"/>
        <v>1.075268817204301</v>
      </c>
      <c r="CB129" s="3">
        <f t="shared" si="107"/>
        <v>5</v>
      </c>
      <c r="CC129" s="110">
        <f t="shared" si="108"/>
        <v>0.1</v>
      </c>
      <c r="CD129" s="3">
        <v>300</v>
      </c>
      <c r="CE129" s="112">
        <v>297.40345821325701</v>
      </c>
      <c r="CF129" s="3">
        <f t="shared" si="109"/>
        <v>5</v>
      </c>
      <c r="CG129" s="110">
        <f t="shared" si="110"/>
        <v>0.15</v>
      </c>
      <c r="MX129" s="112">
        <v>95</v>
      </c>
      <c r="MY129" s="112">
        <v>96.6666666666667</v>
      </c>
      <c r="MZ129" s="3">
        <f t="shared" si="111"/>
        <v>5</v>
      </c>
      <c r="NA129" s="110">
        <f t="shared" si="112"/>
        <v>0.1</v>
      </c>
      <c r="NB129" s="111">
        <v>0.92</v>
      </c>
      <c r="NC129" s="111">
        <v>0.94615384615384601</v>
      </c>
      <c r="ND129" s="3">
        <f t="shared" si="113"/>
        <v>5</v>
      </c>
      <c r="NE129" s="110">
        <f t="shared" si="114"/>
        <v>0.1</v>
      </c>
      <c r="NF129" s="112">
        <v>90</v>
      </c>
      <c r="NG129" s="113">
        <v>100</v>
      </c>
      <c r="NH129" s="3">
        <f t="shared" si="115"/>
        <v>5</v>
      </c>
      <c r="NI129" s="110">
        <f t="shared" si="116"/>
        <v>0.08</v>
      </c>
      <c r="NJ129" s="110">
        <v>0.85</v>
      </c>
      <c r="NK129" s="110">
        <v>0.81818181818181801</v>
      </c>
      <c r="NM129" s="3">
        <f t="shared" si="117"/>
        <v>1</v>
      </c>
      <c r="NN129" s="110">
        <f t="shared" si="118"/>
        <v>1.2E-2</v>
      </c>
      <c r="NO129" s="110">
        <v>0.4</v>
      </c>
      <c r="NP129" s="110">
        <v>0.75</v>
      </c>
      <c r="NQ129" s="3">
        <f t="shared" si="119"/>
        <v>5</v>
      </c>
      <c r="NR129" s="110">
        <f t="shared" si="120"/>
        <v>0.06</v>
      </c>
      <c r="ZQ129" s="110">
        <v>0.95</v>
      </c>
      <c r="ZR129" s="110">
        <v>0.98054755043227704</v>
      </c>
      <c r="ZS129" s="3">
        <f t="shared" si="121"/>
        <v>5</v>
      </c>
      <c r="ZT129" s="110">
        <f t="shared" si="122"/>
        <v>0.05</v>
      </c>
      <c r="ZU129" s="3">
        <v>2</v>
      </c>
      <c r="ZV129" s="3">
        <f t="shared" si="123"/>
        <v>5</v>
      </c>
      <c r="ZW129" s="110">
        <f t="shared" si="124"/>
        <v>0.05</v>
      </c>
      <c r="ACD129" s="110">
        <f t="shared" si="125"/>
        <v>0.5</v>
      </c>
      <c r="ACE129" s="110">
        <f t="shared" si="126"/>
        <v>0.35200000000000004</v>
      </c>
      <c r="ACF129" s="110">
        <f t="shared" si="127"/>
        <v>0.1</v>
      </c>
      <c r="ACG129" s="110">
        <f t="shared" si="128"/>
        <v>0.95200000000000007</v>
      </c>
      <c r="ACN129" s="114" t="str">
        <f t="shared" si="129"/>
        <v>TERIMA</v>
      </c>
      <c r="ACO129" s="115">
        <f t="shared" si="130"/>
        <v>670000</v>
      </c>
      <c r="ACP129" s="115">
        <f t="shared" si="131"/>
        <v>235840.00000000003</v>
      </c>
      <c r="ADH129" s="116">
        <f t="shared" si="132"/>
        <v>335000</v>
      </c>
      <c r="ADI129" s="116">
        <f t="shared" si="133"/>
        <v>235840.00000000003</v>
      </c>
      <c r="ADJ129" s="116">
        <f t="shared" si="134"/>
        <v>67000</v>
      </c>
      <c r="ADL129" s="116">
        <f t="shared" si="135"/>
        <v>0</v>
      </c>
      <c r="ADM129" s="116">
        <f t="shared" si="136"/>
        <v>637840</v>
      </c>
      <c r="ADN129" s="3" t="s">
        <v>1390</v>
      </c>
    </row>
    <row r="130" spans="1:794" x14ac:dyDescent="0.25">
      <c r="A130" s="3">
        <f t="shared" si="97"/>
        <v>126</v>
      </c>
      <c r="B130" s="3">
        <v>163120</v>
      </c>
      <c r="C130" s="3" t="s">
        <v>425</v>
      </c>
      <c r="G130" s="3" t="s">
        <v>351</v>
      </c>
      <c r="O130" s="3">
        <v>22</v>
      </c>
      <c r="P130" s="3">
        <v>21</v>
      </c>
      <c r="Q130" s="3">
        <v>0</v>
      </c>
      <c r="R130" s="3">
        <v>0</v>
      </c>
      <c r="S130" s="3">
        <v>0</v>
      </c>
      <c r="T130" s="3">
        <v>1</v>
      </c>
      <c r="U130" s="3">
        <v>0</v>
      </c>
      <c r="V130" s="3">
        <f t="shared" si="98"/>
        <v>0</v>
      </c>
      <c r="W130" s="3">
        <v>21</v>
      </c>
      <c r="X130" s="3">
        <v>20</v>
      </c>
      <c r="Y130" s="3" t="s">
        <v>1387</v>
      </c>
      <c r="BQ130" s="3">
        <v>0</v>
      </c>
      <c r="BR130" s="110">
        <f t="shared" si="99"/>
        <v>1</v>
      </c>
      <c r="BS130" s="3">
        <f t="shared" si="100"/>
        <v>5</v>
      </c>
      <c r="BT130" s="110">
        <f t="shared" si="101"/>
        <v>0.1</v>
      </c>
      <c r="BU130" s="3">
        <v>0</v>
      </c>
      <c r="BV130" s="110">
        <f t="shared" si="102"/>
        <v>1</v>
      </c>
      <c r="BW130" s="3">
        <f t="shared" si="103"/>
        <v>5</v>
      </c>
      <c r="BX130" s="110">
        <f t="shared" si="104"/>
        <v>0.15</v>
      </c>
      <c r="BY130" s="3">
        <f t="shared" si="105"/>
        <v>9300</v>
      </c>
      <c r="BZ130" s="3">
        <v>9740</v>
      </c>
      <c r="CA130" s="111">
        <f t="shared" si="106"/>
        <v>1.0473118279569893</v>
      </c>
      <c r="CB130" s="3">
        <f t="shared" si="107"/>
        <v>4</v>
      </c>
      <c r="CC130" s="110">
        <f t="shared" si="108"/>
        <v>0.08</v>
      </c>
      <c r="CD130" s="3">
        <v>300</v>
      </c>
      <c r="CE130" s="112">
        <v>306.58248631743601</v>
      </c>
      <c r="CF130" s="3">
        <f t="shared" si="109"/>
        <v>1</v>
      </c>
      <c r="CG130" s="110">
        <f t="shared" si="110"/>
        <v>0.03</v>
      </c>
      <c r="MX130" s="112">
        <v>95</v>
      </c>
      <c r="MY130" s="112">
        <v>95.5555555555555</v>
      </c>
      <c r="MZ130" s="3">
        <f t="shared" si="111"/>
        <v>5</v>
      </c>
      <c r="NA130" s="110">
        <f t="shared" si="112"/>
        <v>0.1</v>
      </c>
      <c r="NB130" s="111">
        <v>0.92</v>
      </c>
      <c r="NC130" s="111">
        <v>0.94358974358974401</v>
      </c>
      <c r="ND130" s="3">
        <f t="shared" si="113"/>
        <v>5</v>
      </c>
      <c r="NE130" s="110">
        <f t="shared" si="114"/>
        <v>0.1</v>
      </c>
      <c r="NF130" s="112">
        <v>90</v>
      </c>
      <c r="NG130" s="113">
        <v>100</v>
      </c>
      <c r="NH130" s="3">
        <f t="shared" si="115"/>
        <v>5</v>
      </c>
      <c r="NI130" s="110">
        <f t="shared" si="116"/>
        <v>0.08</v>
      </c>
      <c r="NJ130" s="110">
        <v>0.85</v>
      </c>
      <c r="NK130" s="110">
        <v>0.90909090909090895</v>
      </c>
      <c r="NM130" s="3">
        <f t="shared" si="117"/>
        <v>5</v>
      </c>
      <c r="NN130" s="110">
        <f t="shared" si="118"/>
        <v>0.06</v>
      </c>
      <c r="NO130" s="110">
        <v>0.4</v>
      </c>
      <c r="NP130" s="110">
        <v>0.73170731707317105</v>
      </c>
      <c r="NQ130" s="3">
        <f t="shared" si="119"/>
        <v>5</v>
      </c>
      <c r="NR130" s="110">
        <f t="shared" si="120"/>
        <v>0.06</v>
      </c>
      <c r="ZQ130" s="110">
        <v>0.95</v>
      </c>
      <c r="ZR130" s="110">
        <v>0.98592650508209501</v>
      </c>
      <c r="ZS130" s="3">
        <f t="shared" si="121"/>
        <v>5</v>
      </c>
      <c r="ZT130" s="110">
        <f t="shared" si="122"/>
        <v>0.05</v>
      </c>
      <c r="ZU130" s="3">
        <v>2</v>
      </c>
      <c r="ZV130" s="3">
        <f t="shared" si="123"/>
        <v>5</v>
      </c>
      <c r="ZW130" s="110">
        <f t="shared" si="124"/>
        <v>0.05</v>
      </c>
      <c r="ACD130" s="110">
        <f t="shared" si="125"/>
        <v>0.36</v>
      </c>
      <c r="ACE130" s="110">
        <f t="shared" si="126"/>
        <v>0.4</v>
      </c>
      <c r="ACF130" s="110">
        <f t="shared" si="127"/>
        <v>0.1</v>
      </c>
      <c r="ACG130" s="110">
        <f t="shared" si="128"/>
        <v>0.86</v>
      </c>
      <c r="ACN130" s="114" t="str">
        <f t="shared" si="129"/>
        <v>TERIMA</v>
      </c>
      <c r="ACO130" s="115">
        <f t="shared" si="130"/>
        <v>670000</v>
      </c>
      <c r="ACP130" s="115">
        <f t="shared" si="131"/>
        <v>268000</v>
      </c>
      <c r="ADH130" s="116">
        <f t="shared" si="132"/>
        <v>241200</v>
      </c>
      <c r="ADI130" s="116">
        <f t="shared" si="133"/>
        <v>268000</v>
      </c>
      <c r="ADJ130" s="116">
        <f t="shared" si="134"/>
        <v>67000</v>
      </c>
      <c r="ADL130" s="116">
        <f t="shared" si="135"/>
        <v>0</v>
      </c>
      <c r="ADM130" s="116">
        <f t="shared" si="136"/>
        <v>576200</v>
      </c>
      <c r="ADN130" s="3" t="s">
        <v>1390</v>
      </c>
    </row>
    <row r="131" spans="1:794" x14ac:dyDescent="0.25">
      <c r="A131" s="3">
        <f t="shared" si="97"/>
        <v>127</v>
      </c>
      <c r="B131" s="3">
        <v>161143</v>
      </c>
      <c r="C131" s="3" t="s">
        <v>430</v>
      </c>
      <c r="G131" s="3" t="s">
        <v>351</v>
      </c>
      <c r="O131" s="3">
        <v>22</v>
      </c>
      <c r="P131" s="3">
        <v>22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f t="shared" si="98"/>
        <v>0</v>
      </c>
      <c r="W131" s="3">
        <v>22</v>
      </c>
      <c r="X131" s="3">
        <v>22</v>
      </c>
      <c r="Y131" s="3" t="s">
        <v>1387</v>
      </c>
      <c r="BQ131" s="3">
        <v>0</v>
      </c>
      <c r="BR131" s="110">
        <f t="shared" si="99"/>
        <v>1</v>
      </c>
      <c r="BS131" s="3">
        <f t="shared" si="100"/>
        <v>5</v>
      </c>
      <c r="BT131" s="110">
        <f t="shared" si="101"/>
        <v>0.1</v>
      </c>
      <c r="BU131" s="3">
        <v>0</v>
      </c>
      <c r="BV131" s="110">
        <f t="shared" si="102"/>
        <v>1</v>
      </c>
      <c r="BW131" s="3">
        <f t="shared" si="103"/>
        <v>5</v>
      </c>
      <c r="BX131" s="110">
        <f t="shared" si="104"/>
        <v>0.15</v>
      </c>
      <c r="BY131" s="3">
        <f t="shared" si="105"/>
        <v>10230</v>
      </c>
      <c r="BZ131" s="3">
        <v>13376</v>
      </c>
      <c r="CA131" s="111">
        <f t="shared" si="106"/>
        <v>1.3075268817204302</v>
      </c>
      <c r="CB131" s="3">
        <f t="shared" si="107"/>
        <v>5</v>
      </c>
      <c r="CC131" s="110">
        <f t="shared" si="108"/>
        <v>0.1</v>
      </c>
      <c r="CD131" s="3">
        <v>300</v>
      </c>
      <c r="CE131" s="112">
        <v>310.22734627831699</v>
      </c>
      <c r="CF131" s="3">
        <f t="shared" si="109"/>
        <v>1</v>
      </c>
      <c r="CG131" s="110">
        <f t="shared" si="110"/>
        <v>0.03</v>
      </c>
      <c r="MX131" s="112">
        <v>95</v>
      </c>
      <c r="MY131" s="112">
        <v>100</v>
      </c>
      <c r="MZ131" s="3">
        <f t="shared" si="111"/>
        <v>5</v>
      </c>
      <c r="NA131" s="110">
        <f t="shared" si="112"/>
        <v>0.1</v>
      </c>
      <c r="NB131" s="111">
        <v>0.92</v>
      </c>
      <c r="NC131" s="111">
        <v>0.94090909090909103</v>
      </c>
      <c r="ND131" s="3">
        <f t="shared" si="113"/>
        <v>5</v>
      </c>
      <c r="NE131" s="110">
        <f t="shared" si="114"/>
        <v>0.1</v>
      </c>
      <c r="NF131" s="112">
        <v>90</v>
      </c>
      <c r="NG131" s="113">
        <v>100</v>
      </c>
      <c r="NH131" s="3">
        <f t="shared" si="115"/>
        <v>5</v>
      </c>
      <c r="NI131" s="110">
        <f t="shared" si="116"/>
        <v>0.08</v>
      </c>
      <c r="NJ131" s="110">
        <v>0.85</v>
      </c>
      <c r="NK131" s="110">
        <v>0.9</v>
      </c>
      <c r="NM131" s="3">
        <f t="shared" si="117"/>
        <v>5</v>
      </c>
      <c r="NN131" s="110">
        <f t="shared" si="118"/>
        <v>0.06</v>
      </c>
      <c r="NO131" s="110">
        <v>0.4</v>
      </c>
      <c r="NP131" s="110">
        <v>0.63636363636363602</v>
      </c>
      <c r="NQ131" s="3">
        <f t="shared" si="119"/>
        <v>5</v>
      </c>
      <c r="NR131" s="110">
        <f t="shared" si="120"/>
        <v>0.06</v>
      </c>
      <c r="ZQ131" s="110">
        <v>0.95</v>
      </c>
      <c r="ZR131" s="110">
        <v>0.98462783171520996</v>
      </c>
      <c r="ZS131" s="3">
        <f t="shared" si="121"/>
        <v>5</v>
      </c>
      <c r="ZT131" s="110">
        <f t="shared" si="122"/>
        <v>0.05</v>
      </c>
      <c r="ZU131" s="3">
        <v>2</v>
      </c>
      <c r="ZV131" s="3">
        <f t="shared" si="123"/>
        <v>5</v>
      </c>
      <c r="ZW131" s="110">
        <f t="shared" si="124"/>
        <v>0.05</v>
      </c>
      <c r="ACD131" s="110">
        <f t="shared" si="125"/>
        <v>0.38</v>
      </c>
      <c r="ACE131" s="110">
        <f t="shared" si="126"/>
        <v>0.4</v>
      </c>
      <c r="ACF131" s="110">
        <f t="shared" si="127"/>
        <v>0.1</v>
      </c>
      <c r="ACG131" s="110">
        <f t="shared" si="128"/>
        <v>0.88</v>
      </c>
      <c r="ACN131" s="114" t="str">
        <f t="shared" si="129"/>
        <v>TERIMA</v>
      </c>
      <c r="ACO131" s="115">
        <f t="shared" si="130"/>
        <v>670000</v>
      </c>
      <c r="ACP131" s="115">
        <f t="shared" si="131"/>
        <v>268000</v>
      </c>
      <c r="ADH131" s="116">
        <f t="shared" si="132"/>
        <v>254600</v>
      </c>
      <c r="ADI131" s="116">
        <f t="shared" si="133"/>
        <v>268000</v>
      </c>
      <c r="ADJ131" s="116">
        <f t="shared" si="134"/>
        <v>67000</v>
      </c>
      <c r="ADL131" s="116">
        <f t="shared" si="135"/>
        <v>0</v>
      </c>
      <c r="ADM131" s="116">
        <f t="shared" si="136"/>
        <v>589600</v>
      </c>
      <c r="ADN131" s="3" t="s">
        <v>1390</v>
      </c>
    </row>
    <row r="132" spans="1:794" x14ac:dyDescent="0.25">
      <c r="A132" s="3">
        <f t="shared" si="97"/>
        <v>128</v>
      </c>
      <c r="B132" s="3">
        <v>160079</v>
      </c>
      <c r="C132" s="3" t="s">
        <v>433</v>
      </c>
      <c r="G132" s="3" t="s">
        <v>351</v>
      </c>
      <c r="O132" s="3">
        <v>22</v>
      </c>
      <c r="P132" s="3">
        <v>22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f t="shared" si="98"/>
        <v>0</v>
      </c>
      <c r="W132" s="3">
        <v>22</v>
      </c>
      <c r="X132" s="3">
        <v>22</v>
      </c>
      <c r="Y132" s="3" t="s">
        <v>1387</v>
      </c>
      <c r="BQ132" s="3">
        <v>0</v>
      </c>
      <c r="BR132" s="110">
        <f t="shared" si="99"/>
        <v>1</v>
      </c>
      <c r="BS132" s="3">
        <f t="shared" si="100"/>
        <v>5</v>
      </c>
      <c r="BT132" s="110">
        <f t="shared" si="101"/>
        <v>0.1</v>
      </c>
      <c r="BU132" s="3">
        <v>0</v>
      </c>
      <c r="BV132" s="110">
        <f t="shared" si="102"/>
        <v>1</v>
      </c>
      <c r="BW132" s="3">
        <f t="shared" si="103"/>
        <v>5</v>
      </c>
      <c r="BX132" s="110">
        <f t="shared" si="104"/>
        <v>0.15</v>
      </c>
      <c r="BY132" s="3">
        <f t="shared" si="105"/>
        <v>10230</v>
      </c>
      <c r="BZ132" s="3">
        <v>11946</v>
      </c>
      <c r="CA132" s="111">
        <f t="shared" si="106"/>
        <v>1.167741935483871</v>
      </c>
      <c r="CB132" s="3">
        <f t="shared" si="107"/>
        <v>5</v>
      </c>
      <c r="CC132" s="110">
        <f t="shared" si="108"/>
        <v>0.1</v>
      </c>
      <c r="CD132" s="3">
        <v>300</v>
      </c>
      <c r="CE132" s="112">
        <v>298.83044315992299</v>
      </c>
      <c r="CF132" s="3">
        <f t="shared" si="109"/>
        <v>5</v>
      </c>
      <c r="CG132" s="110">
        <f t="shared" si="110"/>
        <v>0.15</v>
      </c>
      <c r="MX132" s="112">
        <v>95</v>
      </c>
      <c r="MY132" s="112">
        <v>99.7222222222222</v>
      </c>
      <c r="MZ132" s="3">
        <f t="shared" si="111"/>
        <v>5</v>
      </c>
      <c r="NA132" s="110">
        <f t="shared" si="112"/>
        <v>0.1</v>
      </c>
      <c r="NB132" s="111">
        <v>0.92</v>
      </c>
      <c r="NC132" s="111">
        <v>0.93600000000000005</v>
      </c>
      <c r="ND132" s="3">
        <f t="shared" si="113"/>
        <v>5</v>
      </c>
      <c r="NE132" s="110">
        <f t="shared" si="114"/>
        <v>0.1</v>
      </c>
      <c r="NF132" s="112">
        <v>90</v>
      </c>
      <c r="NG132" s="113">
        <v>100</v>
      </c>
      <c r="NH132" s="3">
        <f t="shared" si="115"/>
        <v>5</v>
      </c>
      <c r="NI132" s="110">
        <f t="shared" si="116"/>
        <v>0.08</v>
      </c>
      <c r="NJ132" s="110">
        <v>0.85</v>
      </c>
      <c r="NK132" s="110">
        <v>0.86206896551724099</v>
      </c>
      <c r="NM132" s="3">
        <f t="shared" si="117"/>
        <v>5</v>
      </c>
      <c r="NN132" s="110">
        <f t="shared" si="118"/>
        <v>0.06</v>
      </c>
      <c r="NO132" s="110">
        <v>0.4</v>
      </c>
      <c r="NP132" s="110">
        <v>0.68421052631578905</v>
      </c>
      <c r="NQ132" s="3">
        <f t="shared" si="119"/>
        <v>5</v>
      </c>
      <c r="NR132" s="110">
        <f t="shared" si="120"/>
        <v>0.06</v>
      </c>
      <c r="ZQ132" s="110">
        <v>0.95</v>
      </c>
      <c r="ZR132" s="110">
        <v>0.98201669877970499</v>
      </c>
      <c r="ZS132" s="3">
        <f t="shared" si="121"/>
        <v>5</v>
      </c>
      <c r="ZT132" s="110">
        <f t="shared" si="122"/>
        <v>0.05</v>
      </c>
      <c r="ZU132" s="3">
        <v>2</v>
      </c>
      <c r="ZV132" s="3">
        <f t="shared" si="123"/>
        <v>5</v>
      </c>
      <c r="ZW132" s="110">
        <f t="shared" si="124"/>
        <v>0.05</v>
      </c>
      <c r="ACD132" s="110">
        <f t="shared" si="125"/>
        <v>0.5</v>
      </c>
      <c r="ACE132" s="110">
        <f t="shared" si="126"/>
        <v>0.4</v>
      </c>
      <c r="ACF132" s="110">
        <f t="shared" si="127"/>
        <v>0.1</v>
      </c>
      <c r="ACG132" s="110">
        <f t="shared" si="128"/>
        <v>1</v>
      </c>
      <c r="ACM132" s="3">
        <v>1</v>
      </c>
      <c r="ACN132" s="114" t="str">
        <f t="shared" si="129"/>
        <v>GUGUR</v>
      </c>
      <c r="ACO132" s="115">
        <f t="shared" si="130"/>
        <v>670000</v>
      </c>
      <c r="ACP132" s="115">
        <f t="shared" si="131"/>
        <v>268000</v>
      </c>
      <c r="ADH132" s="116">
        <f t="shared" si="132"/>
        <v>335000</v>
      </c>
      <c r="ADI132" s="116">
        <f t="shared" si="133"/>
        <v>0</v>
      </c>
      <c r="ADJ132" s="116">
        <f t="shared" si="134"/>
        <v>67000</v>
      </c>
      <c r="ADL132" s="116">
        <f t="shared" si="135"/>
        <v>0</v>
      </c>
      <c r="ADM132" s="116">
        <f t="shared" si="136"/>
        <v>402000</v>
      </c>
      <c r="ADN132" s="3" t="s">
        <v>1390</v>
      </c>
    </row>
    <row r="133" spans="1:794" x14ac:dyDescent="0.25">
      <c r="A133" s="3">
        <f t="shared" si="97"/>
        <v>129</v>
      </c>
      <c r="B133" s="3">
        <v>160835</v>
      </c>
      <c r="C133" s="3" t="s">
        <v>505</v>
      </c>
      <c r="G133" s="3" t="s">
        <v>351</v>
      </c>
      <c r="O133" s="3">
        <v>22</v>
      </c>
      <c r="P133" s="3">
        <v>21</v>
      </c>
      <c r="Q133" s="3">
        <v>2</v>
      </c>
      <c r="R133" s="3">
        <v>0</v>
      </c>
      <c r="S133" s="3">
        <v>0</v>
      </c>
      <c r="T133" s="3">
        <v>1</v>
      </c>
      <c r="U133" s="3">
        <v>0</v>
      </c>
      <c r="V133" s="3">
        <f t="shared" si="98"/>
        <v>2</v>
      </c>
      <c r="W133" s="3">
        <v>19</v>
      </c>
      <c r="X133" s="3">
        <v>20</v>
      </c>
      <c r="Y133" s="3" t="s">
        <v>1387</v>
      </c>
      <c r="BQ133" s="3">
        <v>0</v>
      </c>
      <c r="BR133" s="110">
        <f t="shared" si="99"/>
        <v>1</v>
      </c>
      <c r="BS133" s="3">
        <f t="shared" si="100"/>
        <v>5</v>
      </c>
      <c r="BT133" s="110">
        <f t="shared" si="101"/>
        <v>0.1</v>
      </c>
      <c r="BU133" s="3">
        <v>2</v>
      </c>
      <c r="BV133" s="110">
        <f t="shared" si="102"/>
        <v>0.89473684210526316</v>
      </c>
      <c r="BW133" s="3">
        <f t="shared" si="103"/>
        <v>0</v>
      </c>
      <c r="BX133" s="110">
        <f t="shared" si="104"/>
        <v>0</v>
      </c>
      <c r="BY133" s="3">
        <f t="shared" si="105"/>
        <v>9300</v>
      </c>
      <c r="BZ133" s="3">
        <v>20900</v>
      </c>
      <c r="CA133" s="111">
        <f t="shared" si="106"/>
        <v>2.247311827956989</v>
      </c>
      <c r="CB133" s="3">
        <f t="shared" si="107"/>
        <v>5</v>
      </c>
      <c r="CC133" s="110">
        <f t="shared" si="108"/>
        <v>0.1</v>
      </c>
      <c r="CD133" s="3">
        <v>300</v>
      </c>
      <c r="CE133" s="112">
        <v>281.89762150982398</v>
      </c>
      <c r="CF133" s="3">
        <f t="shared" si="109"/>
        <v>5</v>
      </c>
      <c r="CG133" s="110">
        <f t="shared" si="110"/>
        <v>0.15</v>
      </c>
      <c r="MX133" s="112">
        <v>95</v>
      </c>
      <c r="MY133" s="112">
        <v>87.2222222222222</v>
      </c>
      <c r="MZ133" s="3">
        <f t="shared" si="111"/>
        <v>1</v>
      </c>
      <c r="NA133" s="110">
        <f t="shared" si="112"/>
        <v>0.02</v>
      </c>
      <c r="NB133" s="111">
        <v>0.92</v>
      </c>
      <c r="NC133" s="111">
        <v>0.95789473684210502</v>
      </c>
      <c r="ND133" s="3">
        <f t="shared" si="113"/>
        <v>5</v>
      </c>
      <c r="NE133" s="110">
        <f t="shared" si="114"/>
        <v>0.1</v>
      </c>
      <c r="NF133" s="112">
        <v>90</v>
      </c>
      <c r="NG133" s="113">
        <v>100</v>
      </c>
      <c r="NH133" s="3">
        <f t="shared" si="115"/>
        <v>5</v>
      </c>
      <c r="NI133" s="110">
        <f t="shared" si="116"/>
        <v>0.08</v>
      </c>
      <c r="NJ133" s="110">
        <v>0.85</v>
      </c>
      <c r="NK133" s="110">
        <v>0.94444444444444398</v>
      </c>
      <c r="NM133" s="3">
        <f t="shared" si="117"/>
        <v>5</v>
      </c>
      <c r="NN133" s="110">
        <f t="shared" si="118"/>
        <v>0.06</v>
      </c>
      <c r="NO133" s="110">
        <v>0.4</v>
      </c>
      <c r="NP133" s="110">
        <v>0.80555555555555602</v>
      </c>
      <c r="NQ133" s="3">
        <f t="shared" si="119"/>
        <v>5</v>
      </c>
      <c r="NR133" s="110">
        <f t="shared" si="120"/>
        <v>0.06</v>
      </c>
      <c r="ZQ133" s="110">
        <v>0.95</v>
      </c>
      <c r="ZR133" s="110">
        <v>0.95243019648397098</v>
      </c>
      <c r="ZS133" s="3">
        <f t="shared" si="121"/>
        <v>5</v>
      </c>
      <c r="ZT133" s="110">
        <f t="shared" si="122"/>
        <v>0.05</v>
      </c>
      <c r="ZU133" s="3">
        <v>2</v>
      </c>
      <c r="ZV133" s="3">
        <f t="shared" si="123"/>
        <v>5</v>
      </c>
      <c r="ZW133" s="110">
        <f t="shared" si="124"/>
        <v>0.05</v>
      </c>
      <c r="ACD133" s="110">
        <f t="shared" si="125"/>
        <v>0.35</v>
      </c>
      <c r="ACE133" s="110">
        <f t="shared" si="126"/>
        <v>0.32</v>
      </c>
      <c r="ACF133" s="110">
        <f t="shared" si="127"/>
        <v>0.1</v>
      </c>
      <c r="ACG133" s="110">
        <f t="shared" si="128"/>
        <v>0.76999999999999991</v>
      </c>
      <c r="ACN133" s="114" t="str">
        <f t="shared" si="129"/>
        <v>TERIMA</v>
      </c>
      <c r="ACO133" s="115">
        <f t="shared" si="130"/>
        <v>670000</v>
      </c>
      <c r="ACP133" s="115">
        <f t="shared" si="131"/>
        <v>214400</v>
      </c>
      <c r="ADH133" s="116">
        <f t="shared" si="132"/>
        <v>234499.99999999997</v>
      </c>
      <c r="ADI133" s="116">
        <f t="shared" si="133"/>
        <v>214400</v>
      </c>
      <c r="ADJ133" s="116">
        <f t="shared" si="134"/>
        <v>67000</v>
      </c>
      <c r="ADL133" s="116">
        <f t="shared" si="135"/>
        <v>0</v>
      </c>
      <c r="ADM133" s="116">
        <f t="shared" si="136"/>
        <v>515900</v>
      </c>
      <c r="ADN133" s="3" t="s">
        <v>1390</v>
      </c>
    </row>
    <row r="134" spans="1:794" x14ac:dyDescent="0.25">
      <c r="A134" s="3">
        <f t="shared" si="97"/>
        <v>130</v>
      </c>
      <c r="B134" s="3">
        <v>160704</v>
      </c>
      <c r="C134" s="3" t="s">
        <v>490</v>
      </c>
      <c r="G134" s="3" t="s">
        <v>351</v>
      </c>
      <c r="O134" s="3">
        <v>22</v>
      </c>
      <c r="P134" s="3">
        <v>22</v>
      </c>
      <c r="Q134" s="3">
        <v>0</v>
      </c>
      <c r="R134" s="3">
        <v>0</v>
      </c>
      <c r="S134" s="3">
        <v>1</v>
      </c>
      <c r="T134" s="3">
        <v>1</v>
      </c>
      <c r="U134" s="3">
        <v>0</v>
      </c>
      <c r="V134" s="3">
        <f t="shared" si="98"/>
        <v>1</v>
      </c>
      <c r="W134" s="3">
        <v>22</v>
      </c>
      <c r="X134" s="3">
        <v>21</v>
      </c>
      <c r="Y134" s="3" t="s">
        <v>1387</v>
      </c>
      <c r="BQ134" s="3">
        <v>0</v>
      </c>
      <c r="BR134" s="110">
        <f t="shared" si="99"/>
        <v>1</v>
      </c>
      <c r="BS134" s="3">
        <f t="shared" si="100"/>
        <v>5</v>
      </c>
      <c r="BT134" s="110">
        <f t="shared" si="101"/>
        <v>0.1</v>
      </c>
      <c r="BU134" s="3">
        <v>1</v>
      </c>
      <c r="BV134" s="110">
        <f t="shared" si="102"/>
        <v>0.95454545454545459</v>
      </c>
      <c r="BW134" s="3">
        <f t="shared" si="103"/>
        <v>1</v>
      </c>
      <c r="BX134" s="110">
        <f t="shared" si="104"/>
        <v>0.03</v>
      </c>
      <c r="BY134" s="3">
        <f t="shared" si="105"/>
        <v>9765</v>
      </c>
      <c r="BZ134" s="3">
        <v>11487</v>
      </c>
      <c r="CA134" s="111">
        <f t="shared" si="106"/>
        <v>1.1763440860215053</v>
      </c>
      <c r="CB134" s="3">
        <f t="shared" si="107"/>
        <v>5</v>
      </c>
      <c r="CC134" s="110">
        <f t="shared" si="108"/>
        <v>0.1</v>
      </c>
      <c r="CD134" s="3">
        <v>300</v>
      </c>
      <c r="CE134" s="112">
        <v>258.41386554621801</v>
      </c>
      <c r="CF134" s="3">
        <f t="shared" si="109"/>
        <v>5</v>
      </c>
      <c r="CG134" s="110">
        <f t="shared" si="110"/>
        <v>0.15</v>
      </c>
      <c r="MX134" s="112">
        <v>95</v>
      </c>
      <c r="MY134" s="112">
        <v>95.4166666666667</v>
      </c>
      <c r="MZ134" s="3">
        <f t="shared" si="111"/>
        <v>5</v>
      </c>
      <c r="NA134" s="110">
        <f t="shared" si="112"/>
        <v>0.1</v>
      </c>
      <c r="NB134" s="111">
        <v>0.92</v>
      </c>
      <c r="NC134" s="111">
        <v>0.91666666666666696</v>
      </c>
      <c r="ND134" s="3">
        <f t="shared" si="113"/>
        <v>1</v>
      </c>
      <c r="NE134" s="110">
        <f t="shared" si="114"/>
        <v>0.02</v>
      </c>
      <c r="NF134" s="112">
        <v>90</v>
      </c>
      <c r="NG134" s="113">
        <v>100</v>
      </c>
      <c r="NH134" s="3">
        <f t="shared" si="115"/>
        <v>5</v>
      </c>
      <c r="NI134" s="110">
        <f t="shared" si="116"/>
        <v>0.08</v>
      </c>
      <c r="NJ134" s="110">
        <v>0.85</v>
      </c>
      <c r="NK134" s="110">
        <v>1</v>
      </c>
      <c r="NM134" s="3">
        <f t="shared" si="117"/>
        <v>5</v>
      </c>
      <c r="NN134" s="110">
        <f t="shared" si="118"/>
        <v>0.06</v>
      </c>
      <c r="NO134" s="110">
        <v>0.4</v>
      </c>
      <c r="NP134" s="110">
        <v>0.36</v>
      </c>
      <c r="NQ134" s="3">
        <f t="shared" si="119"/>
        <v>1</v>
      </c>
      <c r="NR134" s="110">
        <f t="shared" si="120"/>
        <v>1.2E-2</v>
      </c>
      <c r="ZQ134" s="110">
        <v>0.95</v>
      </c>
      <c r="ZR134" s="110">
        <v>0.98599439775910402</v>
      </c>
      <c r="ZS134" s="3">
        <f t="shared" si="121"/>
        <v>5</v>
      </c>
      <c r="ZT134" s="110">
        <f t="shared" si="122"/>
        <v>0.05</v>
      </c>
      <c r="ZU134" s="3">
        <v>2</v>
      </c>
      <c r="ZV134" s="3">
        <f t="shared" si="123"/>
        <v>5</v>
      </c>
      <c r="ZW134" s="110">
        <f t="shared" si="124"/>
        <v>0.05</v>
      </c>
      <c r="ACD134" s="110">
        <f t="shared" si="125"/>
        <v>0.38</v>
      </c>
      <c r="ACE134" s="110">
        <f t="shared" si="126"/>
        <v>0.27200000000000002</v>
      </c>
      <c r="ACF134" s="110">
        <f t="shared" si="127"/>
        <v>0.1</v>
      </c>
      <c r="ACG134" s="110">
        <f t="shared" si="128"/>
        <v>0.752</v>
      </c>
      <c r="ACN134" s="114" t="str">
        <f t="shared" si="129"/>
        <v>TERIMA</v>
      </c>
      <c r="ACO134" s="115">
        <f t="shared" si="130"/>
        <v>670000</v>
      </c>
      <c r="ACP134" s="115">
        <f t="shared" si="131"/>
        <v>182240</v>
      </c>
      <c r="ADH134" s="116">
        <f t="shared" si="132"/>
        <v>254600</v>
      </c>
      <c r="ADI134" s="116">
        <f t="shared" si="133"/>
        <v>182240</v>
      </c>
      <c r="ADJ134" s="116">
        <f t="shared" si="134"/>
        <v>67000</v>
      </c>
      <c r="ADL134" s="116">
        <f t="shared" si="135"/>
        <v>0</v>
      </c>
      <c r="ADM134" s="116">
        <f t="shared" si="136"/>
        <v>503840</v>
      </c>
      <c r="ADN134" s="3" t="s">
        <v>1390</v>
      </c>
    </row>
    <row r="135" spans="1:794" x14ac:dyDescent="0.25">
      <c r="A135" s="3">
        <f t="shared" si="97"/>
        <v>131</v>
      </c>
      <c r="B135" s="3">
        <v>160083</v>
      </c>
      <c r="C135" s="3" t="s">
        <v>640</v>
      </c>
      <c r="G135" s="3" t="s">
        <v>351</v>
      </c>
      <c r="O135" s="3">
        <v>22</v>
      </c>
      <c r="P135" s="3">
        <v>20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f t="shared" si="98"/>
        <v>0</v>
      </c>
      <c r="W135" s="3">
        <v>20</v>
      </c>
      <c r="X135" s="3">
        <v>20</v>
      </c>
      <c r="Y135" s="3" t="s">
        <v>1387</v>
      </c>
      <c r="BQ135" s="3">
        <v>0</v>
      </c>
      <c r="BR135" s="110">
        <f t="shared" si="99"/>
        <v>1</v>
      </c>
      <c r="BS135" s="3">
        <f t="shared" si="100"/>
        <v>5</v>
      </c>
      <c r="BT135" s="110">
        <f t="shared" si="101"/>
        <v>0.1</v>
      </c>
      <c r="BU135" s="3">
        <v>0</v>
      </c>
      <c r="BV135" s="110">
        <f t="shared" si="102"/>
        <v>1</v>
      </c>
      <c r="BW135" s="3">
        <f t="shared" si="103"/>
        <v>5</v>
      </c>
      <c r="BX135" s="110">
        <f t="shared" si="104"/>
        <v>0.15</v>
      </c>
      <c r="BY135" s="3">
        <f t="shared" si="105"/>
        <v>9300</v>
      </c>
      <c r="BZ135" s="3">
        <v>10200</v>
      </c>
      <c r="CA135" s="111">
        <f t="shared" si="106"/>
        <v>1.096774193548387</v>
      </c>
      <c r="CB135" s="3">
        <f t="shared" si="107"/>
        <v>5</v>
      </c>
      <c r="CC135" s="110">
        <f t="shared" si="108"/>
        <v>0.1</v>
      </c>
      <c r="CD135" s="3">
        <v>300</v>
      </c>
      <c r="CE135" s="112">
        <v>322.45387994143499</v>
      </c>
      <c r="CF135" s="3">
        <f t="shared" si="109"/>
        <v>1</v>
      </c>
      <c r="CG135" s="110">
        <f t="shared" si="110"/>
        <v>0.03</v>
      </c>
      <c r="MX135" s="112">
        <v>95</v>
      </c>
      <c r="MY135" s="112">
        <v>98.3333333333333</v>
      </c>
      <c r="MZ135" s="3">
        <f t="shared" si="111"/>
        <v>5</v>
      </c>
      <c r="NA135" s="110">
        <f t="shared" si="112"/>
        <v>0.1</v>
      </c>
      <c r="NB135" s="111">
        <v>0.92</v>
      </c>
      <c r="NC135" s="111">
        <v>0.97727272727272696</v>
      </c>
      <c r="ND135" s="3">
        <f t="shared" si="113"/>
        <v>5</v>
      </c>
      <c r="NE135" s="110">
        <f t="shared" si="114"/>
        <v>0.1</v>
      </c>
      <c r="NF135" s="112">
        <v>90</v>
      </c>
      <c r="NG135" s="113">
        <v>100</v>
      </c>
      <c r="NH135" s="3">
        <f t="shared" si="115"/>
        <v>5</v>
      </c>
      <c r="NI135" s="110">
        <f t="shared" si="116"/>
        <v>0.08</v>
      </c>
      <c r="NJ135" s="110">
        <v>0.85</v>
      </c>
      <c r="NK135" s="110">
        <v>0.95</v>
      </c>
      <c r="NM135" s="3">
        <f t="shared" si="117"/>
        <v>5</v>
      </c>
      <c r="NN135" s="110">
        <f t="shared" si="118"/>
        <v>0.06</v>
      </c>
      <c r="NO135" s="110">
        <v>0.4</v>
      </c>
      <c r="NP135" s="110">
        <v>0.73333333333333295</v>
      </c>
      <c r="NQ135" s="3">
        <f t="shared" si="119"/>
        <v>5</v>
      </c>
      <c r="NR135" s="110">
        <f t="shared" si="120"/>
        <v>0.06</v>
      </c>
      <c r="ZQ135" s="110">
        <v>0.95</v>
      </c>
      <c r="ZR135" s="110">
        <v>0.98535871156661803</v>
      </c>
      <c r="ZS135" s="3">
        <f t="shared" si="121"/>
        <v>5</v>
      </c>
      <c r="ZT135" s="110">
        <f t="shared" si="122"/>
        <v>0.05</v>
      </c>
      <c r="ZU135" s="3">
        <v>2</v>
      </c>
      <c r="ZV135" s="3">
        <f t="shared" si="123"/>
        <v>5</v>
      </c>
      <c r="ZW135" s="110">
        <f t="shared" si="124"/>
        <v>0.05</v>
      </c>
      <c r="ACD135" s="110">
        <f t="shared" si="125"/>
        <v>0.38</v>
      </c>
      <c r="ACE135" s="110">
        <f t="shared" si="126"/>
        <v>0.4</v>
      </c>
      <c r="ACF135" s="110">
        <f t="shared" si="127"/>
        <v>0.1</v>
      </c>
      <c r="ACG135" s="110">
        <f t="shared" si="128"/>
        <v>0.88</v>
      </c>
      <c r="ACL135" s="3">
        <v>1</v>
      </c>
      <c r="ACN135" s="114" t="str">
        <f t="shared" si="129"/>
        <v>TERIMA</v>
      </c>
      <c r="ACO135" s="115">
        <f t="shared" si="130"/>
        <v>670000</v>
      </c>
      <c r="ACP135" s="115">
        <f t="shared" si="131"/>
        <v>268000</v>
      </c>
      <c r="ADH135" s="116">
        <f t="shared" si="132"/>
        <v>254600</v>
      </c>
      <c r="ADI135" s="116">
        <f t="shared" si="133"/>
        <v>160800</v>
      </c>
      <c r="ADJ135" s="116">
        <f t="shared" si="134"/>
        <v>67000</v>
      </c>
      <c r="ADL135" s="116">
        <f t="shared" si="135"/>
        <v>0</v>
      </c>
      <c r="ADM135" s="116">
        <f t="shared" si="136"/>
        <v>482400</v>
      </c>
      <c r="ADN135" s="3" t="s">
        <v>1390</v>
      </c>
    </row>
    <row r="136" spans="1:794" x14ac:dyDescent="0.25">
      <c r="A136" s="3">
        <f t="shared" si="97"/>
        <v>132</v>
      </c>
      <c r="B136" s="3">
        <v>163096</v>
      </c>
      <c r="C136" s="3" t="s">
        <v>642</v>
      </c>
      <c r="G136" s="3" t="s">
        <v>351</v>
      </c>
      <c r="O136" s="3">
        <v>22</v>
      </c>
      <c r="P136" s="3">
        <v>20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f t="shared" si="98"/>
        <v>0</v>
      </c>
      <c r="W136" s="3">
        <v>20</v>
      </c>
      <c r="X136" s="3">
        <v>20</v>
      </c>
      <c r="Y136" s="3" t="s">
        <v>1387</v>
      </c>
      <c r="BQ136" s="3">
        <v>0</v>
      </c>
      <c r="BR136" s="110">
        <f t="shared" si="99"/>
        <v>1</v>
      </c>
      <c r="BS136" s="3">
        <f t="shared" si="100"/>
        <v>5</v>
      </c>
      <c r="BT136" s="110">
        <f t="shared" si="101"/>
        <v>0.1</v>
      </c>
      <c r="BU136" s="3">
        <v>0</v>
      </c>
      <c r="BV136" s="110">
        <f t="shared" si="102"/>
        <v>1</v>
      </c>
      <c r="BW136" s="3">
        <f t="shared" si="103"/>
        <v>5</v>
      </c>
      <c r="BX136" s="110">
        <f t="shared" si="104"/>
        <v>0.15</v>
      </c>
      <c r="BY136" s="3">
        <f t="shared" si="105"/>
        <v>9300</v>
      </c>
      <c r="BZ136" s="3">
        <v>10940</v>
      </c>
      <c r="CA136" s="111">
        <f t="shared" si="106"/>
        <v>1.1763440860215053</v>
      </c>
      <c r="CB136" s="3">
        <f t="shared" si="107"/>
        <v>5</v>
      </c>
      <c r="CC136" s="110">
        <f t="shared" si="108"/>
        <v>0.1</v>
      </c>
      <c r="CD136" s="3">
        <v>300</v>
      </c>
      <c r="CE136" s="112">
        <v>289.85876993166301</v>
      </c>
      <c r="CF136" s="3">
        <f t="shared" si="109"/>
        <v>5</v>
      </c>
      <c r="CG136" s="110">
        <f t="shared" si="110"/>
        <v>0.15</v>
      </c>
      <c r="MX136" s="112">
        <v>95</v>
      </c>
      <c r="MY136" s="112">
        <v>100</v>
      </c>
      <c r="MZ136" s="3">
        <f t="shared" si="111"/>
        <v>5</v>
      </c>
      <c r="NA136" s="110">
        <f t="shared" si="112"/>
        <v>0.1</v>
      </c>
      <c r="NB136" s="111">
        <v>0.92</v>
      </c>
      <c r="NC136" s="111">
        <v>0.95692307692307699</v>
      </c>
      <c r="ND136" s="3">
        <f t="shared" si="113"/>
        <v>5</v>
      </c>
      <c r="NE136" s="110">
        <f t="shared" si="114"/>
        <v>0.1</v>
      </c>
      <c r="NF136" s="112">
        <v>90</v>
      </c>
      <c r="NG136" s="113">
        <v>100</v>
      </c>
      <c r="NH136" s="3">
        <f t="shared" si="115"/>
        <v>5</v>
      </c>
      <c r="NI136" s="110">
        <f t="shared" si="116"/>
        <v>0.08</v>
      </c>
      <c r="NJ136" s="110">
        <v>0.85</v>
      </c>
      <c r="NK136" s="110">
        <v>0.91891891891891897</v>
      </c>
      <c r="NL136" s="3">
        <v>1</v>
      </c>
      <c r="NM136" s="3">
        <f t="shared" si="117"/>
        <v>0</v>
      </c>
      <c r="NN136" s="110">
        <f t="shared" si="118"/>
        <v>0</v>
      </c>
      <c r="NO136" s="110">
        <v>0.4</v>
      </c>
      <c r="NP136" s="110">
        <v>0.67692307692307696</v>
      </c>
      <c r="NQ136" s="3">
        <f t="shared" si="119"/>
        <v>5</v>
      </c>
      <c r="NR136" s="110">
        <f t="shared" si="120"/>
        <v>0.06</v>
      </c>
      <c r="ZQ136" s="110">
        <v>0.95</v>
      </c>
      <c r="ZR136" s="110">
        <v>0.96507213363705402</v>
      </c>
      <c r="ZS136" s="3">
        <f t="shared" si="121"/>
        <v>5</v>
      </c>
      <c r="ZT136" s="110">
        <f t="shared" si="122"/>
        <v>0.05</v>
      </c>
      <c r="ZU136" s="3">
        <v>2</v>
      </c>
      <c r="ZV136" s="3">
        <f t="shared" si="123"/>
        <v>5</v>
      </c>
      <c r="ZW136" s="110">
        <f t="shared" si="124"/>
        <v>0.05</v>
      </c>
      <c r="ACD136" s="110">
        <f t="shared" si="125"/>
        <v>0.5</v>
      </c>
      <c r="ACE136" s="110">
        <f t="shared" si="126"/>
        <v>0.34</v>
      </c>
      <c r="ACF136" s="110">
        <f t="shared" si="127"/>
        <v>0.1</v>
      </c>
      <c r="ACG136" s="110">
        <f t="shared" si="128"/>
        <v>0.94000000000000006</v>
      </c>
      <c r="ACN136" s="114" t="str">
        <f t="shared" si="129"/>
        <v>TERIMA</v>
      </c>
      <c r="ACO136" s="115">
        <f t="shared" si="130"/>
        <v>670000</v>
      </c>
      <c r="ACP136" s="115">
        <f t="shared" si="131"/>
        <v>227800.00000000003</v>
      </c>
      <c r="ADH136" s="116">
        <f t="shared" si="132"/>
        <v>335000</v>
      </c>
      <c r="ADI136" s="116">
        <f t="shared" si="133"/>
        <v>227800.00000000003</v>
      </c>
      <c r="ADJ136" s="116">
        <f t="shared" si="134"/>
        <v>67000</v>
      </c>
      <c r="ADL136" s="116">
        <f t="shared" si="135"/>
        <v>0</v>
      </c>
      <c r="ADM136" s="116">
        <f t="shared" si="136"/>
        <v>629800</v>
      </c>
      <c r="ADN136" s="3" t="s">
        <v>1390</v>
      </c>
    </row>
    <row r="137" spans="1:794" x14ac:dyDescent="0.25">
      <c r="A137" s="3">
        <f t="shared" si="97"/>
        <v>133</v>
      </c>
      <c r="B137" s="3">
        <v>160683</v>
      </c>
      <c r="C137" s="3" t="s">
        <v>644</v>
      </c>
      <c r="G137" s="3" t="s">
        <v>351</v>
      </c>
      <c r="O137" s="3">
        <v>22</v>
      </c>
      <c r="P137" s="3">
        <v>20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f t="shared" si="98"/>
        <v>0</v>
      </c>
      <c r="W137" s="3">
        <v>20</v>
      </c>
      <c r="X137" s="3">
        <v>20</v>
      </c>
      <c r="Y137" s="3" t="s">
        <v>1387</v>
      </c>
      <c r="BQ137" s="3">
        <v>0</v>
      </c>
      <c r="BR137" s="110">
        <f t="shared" si="99"/>
        <v>1</v>
      </c>
      <c r="BS137" s="3">
        <f t="shared" si="100"/>
        <v>5</v>
      </c>
      <c r="BT137" s="110">
        <f t="shared" si="101"/>
        <v>0.1</v>
      </c>
      <c r="BU137" s="3">
        <v>0</v>
      </c>
      <c r="BV137" s="110">
        <f t="shared" si="102"/>
        <v>1</v>
      </c>
      <c r="BW137" s="3">
        <f t="shared" si="103"/>
        <v>5</v>
      </c>
      <c r="BX137" s="110">
        <f t="shared" si="104"/>
        <v>0.15</v>
      </c>
      <c r="BY137" s="3">
        <f t="shared" si="105"/>
        <v>9300</v>
      </c>
      <c r="BZ137" s="3">
        <v>11000</v>
      </c>
      <c r="CA137" s="111">
        <f t="shared" si="106"/>
        <v>1.1827956989247312</v>
      </c>
      <c r="CB137" s="3">
        <f t="shared" si="107"/>
        <v>5</v>
      </c>
      <c r="CC137" s="110">
        <f t="shared" si="108"/>
        <v>0.1</v>
      </c>
      <c r="CD137" s="3">
        <v>300</v>
      </c>
      <c r="CE137" s="112">
        <v>302.03654970760198</v>
      </c>
      <c r="CF137" s="3">
        <f t="shared" si="109"/>
        <v>1</v>
      </c>
      <c r="CG137" s="110">
        <f t="shared" si="110"/>
        <v>0.03</v>
      </c>
      <c r="MX137" s="112">
        <v>95</v>
      </c>
      <c r="MY137" s="112">
        <v>96.25</v>
      </c>
      <c r="MZ137" s="3">
        <f t="shared" si="111"/>
        <v>5</v>
      </c>
      <c r="NA137" s="110">
        <f t="shared" si="112"/>
        <v>0.1</v>
      </c>
      <c r="NB137" s="111">
        <v>0.92</v>
      </c>
      <c r="NC137" s="111">
        <v>0.95526315789473704</v>
      </c>
      <c r="ND137" s="3">
        <f t="shared" si="113"/>
        <v>5</v>
      </c>
      <c r="NE137" s="110">
        <f t="shared" si="114"/>
        <v>0.1</v>
      </c>
      <c r="NF137" s="112">
        <v>90</v>
      </c>
      <c r="NG137" s="113">
        <v>100</v>
      </c>
      <c r="NH137" s="3">
        <f t="shared" si="115"/>
        <v>5</v>
      </c>
      <c r="NI137" s="110">
        <f t="shared" si="116"/>
        <v>0.08</v>
      </c>
      <c r="NJ137" s="110">
        <v>0.85</v>
      </c>
      <c r="NK137" s="110">
        <v>0.90476190476190499</v>
      </c>
      <c r="NM137" s="3">
        <f t="shared" si="117"/>
        <v>5</v>
      </c>
      <c r="NN137" s="110">
        <f t="shared" si="118"/>
        <v>0.06</v>
      </c>
      <c r="NO137" s="110">
        <v>0.4</v>
      </c>
      <c r="NP137" s="110">
        <v>0.76190476190476197</v>
      </c>
      <c r="NQ137" s="3">
        <f t="shared" si="119"/>
        <v>5</v>
      </c>
      <c r="NR137" s="110">
        <f t="shared" si="120"/>
        <v>0.06</v>
      </c>
      <c r="ZQ137" s="110">
        <v>0.95</v>
      </c>
      <c r="ZR137" s="110">
        <v>0.98391812865497097</v>
      </c>
      <c r="ZS137" s="3">
        <f t="shared" si="121"/>
        <v>5</v>
      </c>
      <c r="ZT137" s="110">
        <f t="shared" si="122"/>
        <v>0.05</v>
      </c>
      <c r="ZU137" s="3">
        <v>2</v>
      </c>
      <c r="ZV137" s="3">
        <f t="shared" si="123"/>
        <v>5</v>
      </c>
      <c r="ZW137" s="110">
        <f t="shared" si="124"/>
        <v>0.05</v>
      </c>
      <c r="ACD137" s="110">
        <f t="shared" si="125"/>
        <v>0.38</v>
      </c>
      <c r="ACE137" s="110">
        <f t="shared" si="126"/>
        <v>0.4</v>
      </c>
      <c r="ACF137" s="110">
        <f t="shared" si="127"/>
        <v>0.1</v>
      </c>
      <c r="ACG137" s="110">
        <f t="shared" si="128"/>
        <v>0.88</v>
      </c>
      <c r="ACL137" s="3">
        <v>1</v>
      </c>
      <c r="ACN137" s="114" t="str">
        <f t="shared" si="129"/>
        <v>TERIMA</v>
      </c>
      <c r="ACO137" s="115">
        <f t="shared" si="130"/>
        <v>670000</v>
      </c>
      <c r="ACP137" s="115">
        <f t="shared" si="131"/>
        <v>268000</v>
      </c>
      <c r="ADH137" s="116">
        <f t="shared" si="132"/>
        <v>254600</v>
      </c>
      <c r="ADI137" s="116">
        <f t="shared" si="133"/>
        <v>160800</v>
      </c>
      <c r="ADJ137" s="116">
        <f t="shared" si="134"/>
        <v>67000</v>
      </c>
      <c r="ADL137" s="116">
        <f t="shared" si="135"/>
        <v>0</v>
      </c>
      <c r="ADM137" s="116">
        <f t="shared" si="136"/>
        <v>482400</v>
      </c>
      <c r="ADN137" s="3" t="s">
        <v>1390</v>
      </c>
    </row>
    <row r="138" spans="1:794" x14ac:dyDescent="0.25">
      <c r="A138" s="3">
        <f t="shared" si="97"/>
        <v>134</v>
      </c>
      <c r="B138" s="3">
        <v>160685</v>
      </c>
      <c r="C138" s="3" t="s">
        <v>507</v>
      </c>
      <c r="G138" s="3" t="s">
        <v>351</v>
      </c>
      <c r="O138" s="3">
        <v>22</v>
      </c>
      <c r="P138" s="3">
        <v>22</v>
      </c>
      <c r="Q138" s="3">
        <v>0</v>
      </c>
      <c r="R138" s="3">
        <v>0</v>
      </c>
      <c r="S138" s="3">
        <v>0</v>
      </c>
      <c r="T138" s="3">
        <v>1</v>
      </c>
      <c r="U138" s="3">
        <v>0</v>
      </c>
      <c r="V138" s="3">
        <f t="shared" si="98"/>
        <v>0</v>
      </c>
      <c r="W138" s="3">
        <v>22</v>
      </c>
      <c r="X138" s="3">
        <v>21</v>
      </c>
      <c r="Y138" s="3" t="s">
        <v>1387</v>
      </c>
      <c r="BQ138" s="3">
        <v>0</v>
      </c>
      <c r="BR138" s="110">
        <f t="shared" si="99"/>
        <v>1</v>
      </c>
      <c r="BS138" s="3">
        <f t="shared" si="100"/>
        <v>5</v>
      </c>
      <c r="BT138" s="110">
        <f t="shared" si="101"/>
        <v>0.1</v>
      </c>
      <c r="BU138" s="3">
        <v>0</v>
      </c>
      <c r="BV138" s="110">
        <f t="shared" si="102"/>
        <v>1</v>
      </c>
      <c r="BW138" s="3">
        <f t="shared" si="103"/>
        <v>5</v>
      </c>
      <c r="BX138" s="110">
        <f t="shared" si="104"/>
        <v>0.15</v>
      </c>
      <c r="BY138" s="3">
        <f t="shared" si="105"/>
        <v>9765</v>
      </c>
      <c r="BZ138" s="3">
        <v>9492</v>
      </c>
      <c r="CA138" s="111">
        <f t="shared" si="106"/>
        <v>0.97204301075268817</v>
      </c>
      <c r="CB138" s="3">
        <f t="shared" si="107"/>
        <v>2</v>
      </c>
      <c r="CC138" s="110">
        <f t="shared" si="108"/>
        <v>0.04</v>
      </c>
      <c r="CD138" s="3">
        <v>300</v>
      </c>
      <c r="CE138" s="112">
        <v>272.90459849004799</v>
      </c>
      <c r="CF138" s="3">
        <f t="shared" si="109"/>
        <v>5</v>
      </c>
      <c r="CG138" s="110">
        <f t="shared" si="110"/>
        <v>0.15</v>
      </c>
      <c r="MX138" s="112">
        <v>95</v>
      </c>
      <c r="MY138" s="112">
        <v>92.5</v>
      </c>
      <c r="MZ138" s="3">
        <f t="shared" si="111"/>
        <v>1</v>
      </c>
      <c r="NA138" s="110">
        <f t="shared" si="112"/>
        <v>0.02</v>
      </c>
      <c r="NB138" s="111">
        <v>0.92</v>
      </c>
      <c r="NC138" s="111">
        <v>0.91282051282051302</v>
      </c>
      <c r="ND138" s="3">
        <f t="shared" si="113"/>
        <v>1</v>
      </c>
      <c r="NE138" s="110">
        <f t="shared" si="114"/>
        <v>0.02</v>
      </c>
      <c r="NF138" s="112">
        <v>90</v>
      </c>
      <c r="NG138" s="113">
        <v>100</v>
      </c>
      <c r="NH138" s="3">
        <f t="shared" si="115"/>
        <v>5</v>
      </c>
      <c r="NI138" s="110">
        <f t="shared" si="116"/>
        <v>0.08</v>
      </c>
      <c r="NJ138" s="110">
        <v>0.85</v>
      </c>
      <c r="NK138" s="110">
        <v>0.92857142857142905</v>
      </c>
      <c r="NM138" s="3">
        <f t="shared" si="117"/>
        <v>5</v>
      </c>
      <c r="NN138" s="110">
        <f t="shared" si="118"/>
        <v>0.06</v>
      </c>
      <c r="NO138" s="110">
        <v>0.4</v>
      </c>
      <c r="NP138" s="110">
        <v>0.55813953488372103</v>
      </c>
      <c r="NQ138" s="3">
        <f t="shared" si="119"/>
        <v>5</v>
      </c>
      <c r="NR138" s="110">
        <f t="shared" si="120"/>
        <v>0.06</v>
      </c>
      <c r="ZQ138" s="110">
        <v>0.95</v>
      </c>
      <c r="ZR138" s="110">
        <v>0.98146877144818101</v>
      </c>
      <c r="ZS138" s="3">
        <f t="shared" si="121"/>
        <v>5</v>
      </c>
      <c r="ZT138" s="110">
        <f t="shared" si="122"/>
        <v>0.05</v>
      </c>
      <c r="ZU138" s="3">
        <v>2</v>
      </c>
      <c r="ZV138" s="3">
        <f t="shared" si="123"/>
        <v>5</v>
      </c>
      <c r="ZW138" s="110">
        <f t="shared" si="124"/>
        <v>0.05</v>
      </c>
      <c r="ACD138" s="110">
        <f t="shared" si="125"/>
        <v>0.43999999999999995</v>
      </c>
      <c r="ACE138" s="110">
        <f t="shared" si="126"/>
        <v>0.24</v>
      </c>
      <c r="ACF138" s="110">
        <f t="shared" si="127"/>
        <v>0.1</v>
      </c>
      <c r="ACG138" s="110">
        <f t="shared" si="128"/>
        <v>0.77999999999999992</v>
      </c>
      <c r="ACN138" s="114" t="str">
        <f t="shared" si="129"/>
        <v>TERIMA</v>
      </c>
      <c r="ACO138" s="115">
        <f t="shared" si="130"/>
        <v>670000</v>
      </c>
      <c r="ACP138" s="115">
        <f t="shared" si="131"/>
        <v>160800</v>
      </c>
      <c r="ADH138" s="116">
        <f t="shared" si="132"/>
        <v>294799.99999999994</v>
      </c>
      <c r="ADI138" s="116">
        <f t="shared" si="133"/>
        <v>160800</v>
      </c>
      <c r="ADJ138" s="116">
        <f t="shared" si="134"/>
        <v>67000</v>
      </c>
      <c r="ADL138" s="116">
        <f t="shared" si="135"/>
        <v>0</v>
      </c>
      <c r="ADM138" s="116">
        <f t="shared" si="136"/>
        <v>522599.99999999994</v>
      </c>
      <c r="ADN138" s="3" t="s">
        <v>1390</v>
      </c>
    </row>
    <row r="139" spans="1:794" x14ac:dyDescent="0.25">
      <c r="A139" s="3">
        <f t="shared" si="97"/>
        <v>135</v>
      </c>
      <c r="B139" s="3">
        <v>166729</v>
      </c>
      <c r="C139" s="3" t="s">
        <v>646</v>
      </c>
      <c r="G139" s="3" t="s">
        <v>351</v>
      </c>
      <c r="O139" s="3">
        <v>22</v>
      </c>
      <c r="P139" s="3">
        <v>20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f t="shared" si="98"/>
        <v>0</v>
      </c>
      <c r="W139" s="3">
        <v>20</v>
      </c>
      <c r="X139" s="3">
        <v>20</v>
      </c>
      <c r="Y139" s="3" t="s">
        <v>1387</v>
      </c>
      <c r="BQ139" s="3">
        <v>0</v>
      </c>
      <c r="BR139" s="110">
        <f t="shared" si="99"/>
        <v>1</v>
      </c>
      <c r="BS139" s="3">
        <f t="shared" si="100"/>
        <v>5</v>
      </c>
      <c r="BT139" s="110">
        <f t="shared" si="101"/>
        <v>0.1</v>
      </c>
      <c r="BU139" s="3">
        <v>0</v>
      </c>
      <c r="BV139" s="110">
        <f t="shared" si="102"/>
        <v>1</v>
      </c>
      <c r="BW139" s="3">
        <f t="shared" si="103"/>
        <v>5</v>
      </c>
      <c r="BX139" s="110">
        <f t="shared" si="104"/>
        <v>0.15</v>
      </c>
      <c r="BY139" s="3">
        <f t="shared" si="105"/>
        <v>9300</v>
      </c>
      <c r="BZ139" s="3">
        <v>13000</v>
      </c>
      <c r="CA139" s="111">
        <f t="shared" si="106"/>
        <v>1.3978494623655915</v>
      </c>
      <c r="CB139" s="3">
        <f t="shared" si="107"/>
        <v>5</v>
      </c>
      <c r="CC139" s="110">
        <f t="shared" si="108"/>
        <v>0.1</v>
      </c>
      <c r="CD139" s="3">
        <v>300</v>
      </c>
      <c r="CE139" s="112">
        <v>292.64540816326502</v>
      </c>
      <c r="CF139" s="3">
        <f t="shared" si="109"/>
        <v>5</v>
      </c>
      <c r="CG139" s="110">
        <f t="shared" si="110"/>
        <v>0.15</v>
      </c>
      <c r="MX139" s="112">
        <v>95</v>
      </c>
      <c r="MY139" s="112">
        <v>99.5833333333333</v>
      </c>
      <c r="MZ139" s="3">
        <f t="shared" si="111"/>
        <v>5</v>
      </c>
      <c r="NA139" s="110">
        <f t="shared" si="112"/>
        <v>0.1</v>
      </c>
      <c r="NB139" s="111">
        <v>0.92</v>
      </c>
      <c r="NC139" s="111">
        <v>0.95250000000000001</v>
      </c>
      <c r="ND139" s="3">
        <f t="shared" si="113"/>
        <v>5</v>
      </c>
      <c r="NE139" s="110">
        <f t="shared" si="114"/>
        <v>0.1</v>
      </c>
      <c r="NF139" s="112">
        <v>90</v>
      </c>
      <c r="NG139" s="113">
        <v>100</v>
      </c>
      <c r="NH139" s="3">
        <f t="shared" si="115"/>
        <v>5</v>
      </c>
      <c r="NI139" s="110">
        <f t="shared" si="116"/>
        <v>0.08</v>
      </c>
      <c r="NJ139" s="110">
        <v>0.85</v>
      </c>
      <c r="NL139" s="3">
        <v>1</v>
      </c>
      <c r="NM139" s="3">
        <f t="shared" si="117"/>
        <v>0</v>
      </c>
      <c r="NN139" s="110">
        <f t="shared" si="118"/>
        <v>0</v>
      </c>
      <c r="NO139" s="110">
        <v>0.4</v>
      </c>
      <c r="NP139" s="110">
        <v>0.65384615384615397</v>
      </c>
      <c r="NQ139" s="3">
        <f t="shared" si="119"/>
        <v>5</v>
      </c>
      <c r="NR139" s="110">
        <f t="shared" si="120"/>
        <v>0.06</v>
      </c>
      <c r="ZQ139" s="110">
        <v>0.95</v>
      </c>
      <c r="ZR139" s="110">
        <v>0.98979591836734704</v>
      </c>
      <c r="ZS139" s="3">
        <f t="shared" si="121"/>
        <v>5</v>
      </c>
      <c r="ZT139" s="110">
        <f t="shared" si="122"/>
        <v>0.05</v>
      </c>
      <c r="ZU139" s="3">
        <v>2</v>
      </c>
      <c r="ZV139" s="3">
        <f t="shared" si="123"/>
        <v>5</v>
      </c>
      <c r="ZW139" s="110">
        <f t="shared" si="124"/>
        <v>0.05</v>
      </c>
      <c r="ACD139" s="110">
        <f t="shared" si="125"/>
        <v>0.5</v>
      </c>
      <c r="ACE139" s="110">
        <f t="shared" si="126"/>
        <v>0.34</v>
      </c>
      <c r="ACF139" s="110">
        <f t="shared" si="127"/>
        <v>0.1</v>
      </c>
      <c r="ACG139" s="110">
        <f t="shared" si="128"/>
        <v>0.94000000000000006</v>
      </c>
      <c r="ACN139" s="114" t="str">
        <f t="shared" si="129"/>
        <v>TERIMA</v>
      </c>
      <c r="ACO139" s="115">
        <f t="shared" si="130"/>
        <v>670000</v>
      </c>
      <c r="ACP139" s="115">
        <f t="shared" si="131"/>
        <v>227800.00000000003</v>
      </c>
      <c r="ADH139" s="116">
        <f t="shared" si="132"/>
        <v>335000</v>
      </c>
      <c r="ADI139" s="116">
        <f t="shared" si="133"/>
        <v>227800.00000000003</v>
      </c>
      <c r="ADJ139" s="116">
        <f t="shared" si="134"/>
        <v>67000</v>
      </c>
      <c r="ADL139" s="116">
        <f t="shared" si="135"/>
        <v>0</v>
      </c>
      <c r="ADM139" s="116">
        <f t="shared" si="136"/>
        <v>629800</v>
      </c>
      <c r="ADN139" s="3" t="s">
        <v>1390</v>
      </c>
    </row>
    <row r="140" spans="1:794" x14ac:dyDescent="0.25">
      <c r="A140" s="3">
        <f t="shared" si="97"/>
        <v>136</v>
      </c>
      <c r="B140" s="3">
        <v>160710</v>
      </c>
      <c r="C140" s="3" t="s">
        <v>648</v>
      </c>
      <c r="G140" s="3" t="s">
        <v>351</v>
      </c>
      <c r="O140" s="3">
        <v>22</v>
      </c>
      <c r="P140" s="3">
        <v>20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f t="shared" si="98"/>
        <v>0</v>
      </c>
      <c r="W140" s="3">
        <v>20</v>
      </c>
      <c r="X140" s="3">
        <v>20</v>
      </c>
      <c r="Y140" s="3" t="s">
        <v>1387</v>
      </c>
      <c r="BQ140" s="3">
        <v>0</v>
      </c>
      <c r="BR140" s="110">
        <f t="shared" si="99"/>
        <v>1</v>
      </c>
      <c r="BS140" s="3">
        <f t="shared" si="100"/>
        <v>5</v>
      </c>
      <c r="BT140" s="110">
        <f t="shared" si="101"/>
        <v>0.1</v>
      </c>
      <c r="BU140" s="3">
        <v>0</v>
      </c>
      <c r="BV140" s="110">
        <f t="shared" si="102"/>
        <v>1</v>
      </c>
      <c r="BW140" s="3">
        <f t="shared" si="103"/>
        <v>5</v>
      </c>
      <c r="BX140" s="110">
        <f t="shared" si="104"/>
        <v>0.15</v>
      </c>
      <c r="BY140" s="3">
        <f t="shared" si="105"/>
        <v>9300</v>
      </c>
      <c r="BZ140" s="3">
        <v>11300</v>
      </c>
      <c r="CA140" s="111">
        <f t="shared" si="106"/>
        <v>1.2150537634408602</v>
      </c>
      <c r="CB140" s="3">
        <f t="shared" si="107"/>
        <v>5</v>
      </c>
      <c r="CC140" s="110">
        <f t="shared" si="108"/>
        <v>0.1</v>
      </c>
      <c r="CD140" s="3">
        <v>300</v>
      </c>
      <c r="CE140" s="112">
        <v>285.11876832844598</v>
      </c>
      <c r="CF140" s="3">
        <f t="shared" si="109"/>
        <v>5</v>
      </c>
      <c r="CG140" s="110">
        <f t="shared" si="110"/>
        <v>0.15</v>
      </c>
      <c r="MX140" s="112">
        <v>95</v>
      </c>
      <c r="MY140" s="112">
        <v>90</v>
      </c>
      <c r="MZ140" s="3">
        <f t="shared" si="111"/>
        <v>1</v>
      </c>
      <c r="NA140" s="110">
        <f t="shared" si="112"/>
        <v>0.02</v>
      </c>
      <c r="NB140" s="111">
        <v>0.92</v>
      </c>
      <c r="NC140" s="111">
        <v>0.96595744680851103</v>
      </c>
      <c r="ND140" s="3">
        <f t="shared" si="113"/>
        <v>5</v>
      </c>
      <c r="NE140" s="110">
        <f t="shared" si="114"/>
        <v>0.1</v>
      </c>
      <c r="NF140" s="112">
        <v>90</v>
      </c>
      <c r="NG140" s="113">
        <v>100</v>
      </c>
      <c r="NH140" s="3">
        <f t="shared" si="115"/>
        <v>5</v>
      </c>
      <c r="NI140" s="110">
        <f t="shared" si="116"/>
        <v>0.08</v>
      </c>
      <c r="NJ140" s="110">
        <v>0.85</v>
      </c>
      <c r="NK140" s="110">
        <v>0.91666666666666696</v>
      </c>
      <c r="NM140" s="3">
        <f t="shared" si="117"/>
        <v>5</v>
      </c>
      <c r="NN140" s="110">
        <f t="shared" si="118"/>
        <v>0.06</v>
      </c>
      <c r="NO140" s="110">
        <v>0.4</v>
      </c>
      <c r="NP140" s="110">
        <v>0.68</v>
      </c>
      <c r="NQ140" s="3">
        <f t="shared" si="119"/>
        <v>5</v>
      </c>
      <c r="NR140" s="110">
        <f t="shared" si="120"/>
        <v>0.06</v>
      </c>
      <c r="ZQ140" s="110">
        <v>0.95</v>
      </c>
      <c r="ZR140" s="110">
        <v>0.98460410557184797</v>
      </c>
      <c r="ZS140" s="3">
        <f t="shared" si="121"/>
        <v>5</v>
      </c>
      <c r="ZT140" s="110">
        <f t="shared" si="122"/>
        <v>0.05</v>
      </c>
      <c r="ZU140" s="3">
        <v>2</v>
      </c>
      <c r="ZV140" s="3">
        <f t="shared" si="123"/>
        <v>5</v>
      </c>
      <c r="ZW140" s="110">
        <f t="shared" si="124"/>
        <v>0.05</v>
      </c>
      <c r="ACD140" s="110">
        <f t="shared" si="125"/>
        <v>0.5</v>
      </c>
      <c r="ACE140" s="110">
        <f t="shared" si="126"/>
        <v>0.32</v>
      </c>
      <c r="ACF140" s="110">
        <f t="shared" si="127"/>
        <v>0.1</v>
      </c>
      <c r="ACG140" s="110">
        <f t="shared" si="128"/>
        <v>0.92</v>
      </c>
      <c r="ACK140" s="3">
        <v>1</v>
      </c>
      <c r="ACN140" s="114" t="str">
        <f t="shared" si="129"/>
        <v>TERIMA</v>
      </c>
      <c r="ACO140" s="115">
        <f t="shared" si="130"/>
        <v>670000</v>
      </c>
      <c r="ACP140" s="115">
        <f t="shared" si="131"/>
        <v>214400</v>
      </c>
      <c r="ADH140" s="116">
        <f t="shared" si="132"/>
        <v>335000</v>
      </c>
      <c r="ADI140" s="116">
        <f t="shared" si="133"/>
        <v>182240</v>
      </c>
      <c r="ADJ140" s="116">
        <f t="shared" si="134"/>
        <v>67000</v>
      </c>
      <c r="ADL140" s="116">
        <f t="shared" si="135"/>
        <v>0</v>
      </c>
      <c r="ADM140" s="116">
        <f t="shared" si="136"/>
        <v>584240</v>
      </c>
      <c r="ADN140" s="3" t="s">
        <v>1390</v>
      </c>
    </row>
    <row r="141" spans="1:794" x14ac:dyDescent="0.25">
      <c r="A141" s="3">
        <f t="shared" si="97"/>
        <v>137</v>
      </c>
      <c r="B141" s="3">
        <v>160088</v>
      </c>
      <c r="C141" s="3" t="s">
        <v>651</v>
      </c>
      <c r="G141" s="3" t="s">
        <v>351</v>
      </c>
      <c r="O141" s="3">
        <v>22</v>
      </c>
      <c r="P141" s="3">
        <v>21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f t="shared" si="98"/>
        <v>0</v>
      </c>
      <c r="W141" s="3">
        <v>21</v>
      </c>
      <c r="X141" s="3">
        <v>21</v>
      </c>
      <c r="Y141" s="3" t="s">
        <v>1387</v>
      </c>
      <c r="BQ141" s="3">
        <v>0</v>
      </c>
      <c r="BR141" s="110">
        <f t="shared" si="99"/>
        <v>1</v>
      </c>
      <c r="BS141" s="3">
        <f t="shared" si="100"/>
        <v>5</v>
      </c>
      <c r="BT141" s="110">
        <f t="shared" si="101"/>
        <v>0.1</v>
      </c>
      <c r="BU141" s="3">
        <v>0</v>
      </c>
      <c r="BV141" s="110">
        <f t="shared" si="102"/>
        <v>1</v>
      </c>
      <c r="BW141" s="3">
        <f t="shared" si="103"/>
        <v>5</v>
      </c>
      <c r="BX141" s="110">
        <f t="shared" si="104"/>
        <v>0.15</v>
      </c>
      <c r="BY141" s="3">
        <f t="shared" si="105"/>
        <v>9765</v>
      </c>
      <c r="BZ141" s="3">
        <v>13524</v>
      </c>
      <c r="CA141" s="111">
        <f t="shared" si="106"/>
        <v>1.3849462365591398</v>
      </c>
      <c r="CB141" s="3">
        <f t="shared" si="107"/>
        <v>5</v>
      </c>
      <c r="CC141" s="110">
        <f t="shared" si="108"/>
        <v>0.1</v>
      </c>
      <c r="CD141" s="3">
        <v>300</v>
      </c>
      <c r="CE141" s="112">
        <v>293.498233215548</v>
      </c>
      <c r="CF141" s="3">
        <f t="shared" si="109"/>
        <v>5</v>
      </c>
      <c r="CG141" s="110">
        <f t="shared" si="110"/>
        <v>0.15</v>
      </c>
      <c r="MX141" s="112">
        <v>95</v>
      </c>
      <c r="MY141" s="112">
        <v>98.9583333333333</v>
      </c>
      <c r="MZ141" s="3">
        <f t="shared" si="111"/>
        <v>5</v>
      </c>
      <c r="NA141" s="110">
        <f t="shared" si="112"/>
        <v>0.1</v>
      </c>
      <c r="NB141" s="111">
        <v>0.92</v>
      </c>
      <c r="NC141" s="111">
        <v>0.94666666666666699</v>
      </c>
      <c r="ND141" s="3">
        <f t="shared" si="113"/>
        <v>5</v>
      </c>
      <c r="NE141" s="110">
        <f t="shared" si="114"/>
        <v>0.1</v>
      </c>
      <c r="NF141" s="112">
        <v>90</v>
      </c>
      <c r="NG141" s="113">
        <v>100</v>
      </c>
      <c r="NH141" s="3">
        <f t="shared" si="115"/>
        <v>5</v>
      </c>
      <c r="NI141" s="110">
        <f t="shared" si="116"/>
        <v>0.08</v>
      </c>
      <c r="NJ141" s="110">
        <v>0.85</v>
      </c>
      <c r="NK141" s="110">
        <v>0.93548387096774199</v>
      </c>
      <c r="NM141" s="3">
        <f t="shared" si="117"/>
        <v>5</v>
      </c>
      <c r="NN141" s="110">
        <f t="shared" si="118"/>
        <v>0.06</v>
      </c>
      <c r="NO141" s="110">
        <v>0.4</v>
      </c>
      <c r="NP141" s="110">
        <v>0.706666666666667</v>
      </c>
      <c r="NQ141" s="3">
        <f t="shared" si="119"/>
        <v>5</v>
      </c>
      <c r="NR141" s="110">
        <f t="shared" si="120"/>
        <v>0.06</v>
      </c>
      <c r="ZQ141" s="110">
        <v>0.95</v>
      </c>
      <c r="ZR141" s="110">
        <v>0.98303886925795003</v>
      </c>
      <c r="ZS141" s="3">
        <f t="shared" si="121"/>
        <v>5</v>
      </c>
      <c r="ZT141" s="110">
        <f t="shared" si="122"/>
        <v>0.05</v>
      </c>
      <c r="ZU141" s="3">
        <v>2</v>
      </c>
      <c r="ZV141" s="3">
        <f t="shared" si="123"/>
        <v>5</v>
      </c>
      <c r="ZW141" s="110">
        <f t="shared" si="124"/>
        <v>0.05</v>
      </c>
      <c r="ACD141" s="110">
        <f t="shared" si="125"/>
        <v>0.5</v>
      </c>
      <c r="ACE141" s="110">
        <f t="shared" si="126"/>
        <v>0.4</v>
      </c>
      <c r="ACF141" s="110">
        <f t="shared" si="127"/>
        <v>0.1</v>
      </c>
      <c r="ACG141" s="110">
        <f t="shared" si="128"/>
        <v>1</v>
      </c>
      <c r="ACN141" s="114" t="str">
        <f t="shared" si="129"/>
        <v>TERIMA</v>
      </c>
      <c r="ACO141" s="115">
        <f t="shared" si="130"/>
        <v>670000</v>
      </c>
      <c r="ACP141" s="115">
        <f t="shared" si="131"/>
        <v>268000</v>
      </c>
      <c r="ADH141" s="116">
        <f t="shared" si="132"/>
        <v>335000</v>
      </c>
      <c r="ADI141" s="116">
        <f t="shared" si="133"/>
        <v>268000</v>
      </c>
      <c r="ADJ141" s="116">
        <f t="shared" si="134"/>
        <v>67000</v>
      </c>
      <c r="ADL141" s="116">
        <f t="shared" si="135"/>
        <v>200000</v>
      </c>
      <c r="ADM141" s="116">
        <f t="shared" si="136"/>
        <v>870000</v>
      </c>
      <c r="ADN141" s="3" t="s">
        <v>1390</v>
      </c>
    </row>
    <row r="142" spans="1:794" x14ac:dyDescent="0.25">
      <c r="A142" s="3">
        <f t="shared" si="97"/>
        <v>138</v>
      </c>
      <c r="B142" s="3">
        <v>168482</v>
      </c>
      <c r="C142" s="3" t="s">
        <v>653</v>
      </c>
      <c r="G142" s="3" t="s">
        <v>351</v>
      </c>
      <c r="O142" s="3">
        <v>22</v>
      </c>
      <c r="P142" s="3">
        <v>20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f t="shared" si="98"/>
        <v>0</v>
      </c>
      <c r="W142" s="3">
        <v>20</v>
      </c>
      <c r="X142" s="3">
        <v>20</v>
      </c>
      <c r="Y142" s="3" t="s">
        <v>1387</v>
      </c>
      <c r="BQ142" s="3">
        <v>0</v>
      </c>
      <c r="BR142" s="110">
        <f t="shared" si="99"/>
        <v>1</v>
      </c>
      <c r="BS142" s="3">
        <f t="shared" si="100"/>
        <v>5</v>
      </c>
      <c r="BT142" s="110">
        <f t="shared" si="101"/>
        <v>0.1</v>
      </c>
      <c r="BU142" s="3">
        <v>0</v>
      </c>
      <c r="BV142" s="110">
        <f t="shared" si="102"/>
        <v>1</v>
      </c>
      <c r="BW142" s="3">
        <f t="shared" si="103"/>
        <v>5</v>
      </c>
      <c r="BX142" s="110">
        <f t="shared" si="104"/>
        <v>0.15</v>
      </c>
      <c r="BY142" s="3">
        <f t="shared" si="105"/>
        <v>9300</v>
      </c>
      <c r="BZ142" s="3">
        <v>10520</v>
      </c>
      <c r="CA142" s="111">
        <f t="shared" si="106"/>
        <v>1.1311827956989247</v>
      </c>
      <c r="CB142" s="3">
        <f t="shared" si="107"/>
        <v>5</v>
      </c>
      <c r="CC142" s="110">
        <f t="shared" si="108"/>
        <v>0.1</v>
      </c>
      <c r="CD142" s="3">
        <v>300</v>
      </c>
      <c r="CE142" s="112">
        <v>298.77626193724399</v>
      </c>
      <c r="CF142" s="3">
        <f t="shared" si="109"/>
        <v>5</v>
      </c>
      <c r="CG142" s="110">
        <f t="shared" si="110"/>
        <v>0.15</v>
      </c>
      <c r="MX142" s="112">
        <v>95</v>
      </c>
      <c r="MY142" s="112">
        <v>99.1666666666667</v>
      </c>
      <c r="MZ142" s="3">
        <f t="shared" si="111"/>
        <v>5</v>
      </c>
      <c r="NA142" s="110">
        <f t="shared" si="112"/>
        <v>0.1</v>
      </c>
      <c r="NB142" s="111">
        <v>0.92</v>
      </c>
      <c r="NC142" s="111">
        <v>0.87441860465116295</v>
      </c>
      <c r="ND142" s="3">
        <f t="shared" si="113"/>
        <v>1</v>
      </c>
      <c r="NE142" s="110">
        <f t="shared" si="114"/>
        <v>0.02</v>
      </c>
      <c r="NF142" s="112">
        <v>90</v>
      </c>
      <c r="NG142" s="113">
        <v>100</v>
      </c>
      <c r="NH142" s="3">
        <f t="shared" si="115"/>
        <v>5</v>
      </c>
      <c r="NI142" s="110">
        <f t="shared" si="116"/>
        <v>0.08</v>
      </c>
      <c r="NJ142" s="110">
        <v>0.85</v>
      </c>
      <c r="NL142" s="3">
        <v>1</v>
      </c>
      <c r="NM142" s="3">
        <f t="shared" si="117"/>
        <v>0</v>
      </c>
      <c r="NN142" s="110">
        <f t="shared" si="118"/>
        <v>0</v>
      </c>
      <c r="NO142" s="110">
        <v>0.4</v>
      </c>
      <c r="NP142" s="110">
        <v>0.46666666666666701</v>
      </c>
      <c r="NQ142" s="3">
        <f t="shared" si="119"/>
        <v>5</v>
      </c>
      <c r="NR142" s="110">
        <f t="shared" si="120"/>
        <v>0.06</v>
      </c>
      <c r="ZQ142" s="110">
        <v>0.95</v>
      </c>
      <c r="ZR142" s="110">
        <v>0.97885402455661696</v>
      </c>
      <c r="ZS142" s="3">
        <f t="shared" si="121"/>
        <v>5</v>
      </c>
      <c r="ZT142" s="110">
        <f t="shared" si="122"/>
        <v>0.05</v>
      </c>
      <c r="ZU142" s="3">
        <v>2</v>
      </c>
      <c r="ZV142" s="3">
        <f t="shared" si="123"/>
        <v>5</v>
      </c>
      <c r="ZW142" s="110">
        <f t="shared" si="124"/>
        <v>0.05</v>
      </c>
      <c r="ACD142" s="110">
        <f t="shared" si="125"/>
        <v>0.5</v>
      </c>
      <c r="ACE142" s="110">
        <f t="shared" si="126"/>
        <v>0.26</v>
      </c>
      <c r="ACF142" s="110">
        <f t="shared" si="127"/>
        <v>0.1</v>
      </c>
      <c r="ACG142" s="110">
        <f t="shared" si="128"/>
        <v>0.86</v>
      </c>
      <c r="ACN142" s="114" t="str">
        <f t="shared" si="129"/>
        <v>TERIMA</v>
      </c>
      <c r="ACO142" s="115">
        <f t="shared" si="130"/>
        <v>670000</v>
      </c>
      <c r="ACP142" s="115">
        <f t="shared" si="131"/>
        <v>174200</v>
      </c>
      <c r="ADH142" s="116">
        <f t="shared" si="132"/>
        <v>335000</v>
      </c>
      <c r="ADI142" s="116">
        <f t="shared" si="133"/>
        <v>174200</v>
      </c>
      <c r="ADJ142" s="116">
        <f t="shared" si="134"/>
        <v>67000</v>
      </c>
      <c r="ADL142" s="116">
        <f t="shared" si="135"/>
        <v>0</v>
      </c>
      <c r="ADM142" s="116">
        <f t="shared" si="136"/>
        <v>576200</v>
      </c>
      <c r="ADN142" s="3" t="s">
        <v>1390</v>
      </c>
    </row>
    <row r="143" spans="1:794" x14ac:dyDescent="0.25">
      <c r="A143" s="3">
        <f t="shared" si="97"/>
        <v>139</v>
      </c>
      <c r="B143" s="3">
        <v>160028</v>
      </c>
      <c r="C143" s="3" t="s">
        <v>436</v>
      </c>
      <c r="G143" s="3" t="s">
        <v>351</v>
      </c>
      <c r="O143" s="3">
        <v>22</v>
      </c>
      <c r="P143" s="3">
        <v>22</v>
      </c>
      <c r="Q143" s="3">
        <v>0</v>
      </c>
      <c r="R143" s="3">
        <v>0</v>
      </c>
      <c r="S143" s="3">
        <v>0</v>
      </c>
      <c r="T143" s="3">
        <v>1</v>
      </c>
      <c r="U143" s="3">
        <v>0</v>
      </c>
      <c r="V143" s="3">
        <f t="shared" si="98"/>
        <v>0</v>
      </c>
      <c r="W143" s="3">
        <v>22</v>
      </c>
      <c r="X143" s="3">
        <v>21</v>
      </c>
      <c r="Y143" s="3" t="s">
        <v>1387</v>
      </c>
      <c r="BQ143" s="3">
        <v>0</v>
      </c>
      <c r="BR143" s="110">
        <f t="shared" si="99"/>
        <v>1</v>
      </c>
      <c r="BS143" s="3">
        <f t="shared" si="100"/>
        <v>5</v>
      </c>
      <c r="BT143" s="110">
        <f t="shared" si="101"/>
        <v>0.1</v>
      </c>
      <c r="BU143" s="3">
        <v>0</v>
      </c>
      <c r="BV143" s="110">
        <f t="shared" si="102"/>
        <v>1</v>
      </c>
      <c r="BW143" s="3">
        <f t="shared" si="103"/>
        <v>5</v>
      </c>
      <c r="BX143" s="110">
        <f t="shared" si="104"/>
        <v>0.15</v>
      </c>
      <c r="BY143" s="3">
        <f t="shared" si="105"/>
        <v>9765</v>
      </c>
      <c r="BZ143" s="3">
        <v>11844</v>
      </c>
      <c r="CA143" s="111">
        <f t="shared" si="106"/>
        <v>1.2129032258064516</v>
      </c>
      <c r="CB143" s="3">
        <f t="shared" si="107"/>
        <v>5</v>
      </c>
      <c r="CC143" s="110">
        <f t="shared" si="108"/>
        <v>0.1</v>
      </c>
      <c r="CD143" s="3">
        <v>300</v>
      </c>
      <c r="CE143" s="112">
        <v>291.27559055118098</v>
      </c>
      <c r="CF143" s="3">
        <f t="shared" si="109"/>
        <v>5</v>
      </c>
      <c r="CG143" s="110">
        <f t="shared" si="110"/>
        <v>0.15</v>
      </c>
      <c r="MX143" s="112">
        <v>95</v>
      </c>
      <c r="MY143" s="112">
        <v>80.4166666666667</v>
      </c>
      <c r="MZ143" s="3">
        <f t="shared" si="111"/>
        <v>1</v>
      </c>
      <c r="NA143" s="110">
        <f t="shared" si="112"/>
        <v>0.02</v>
      </c>
      <c r="NB143" s="111">
        <v>0.92</v>
      </c>
      <c r="NC143" s="111">
        <v>0.884848484848485</v>
      </c>
      <c r="ND143" s="3">
        <f t="shared" si="113"/>
        <v>1</v>
      </c>
      <c r="NE143" s="110">
        <f t="shared" si="114"/>
        <v>0.02</v>
      </c>
      <c r="NF143" s="112">
        <v>90</v>
      </c>
      <c r="NG143" s="113">
        <v>100</v>
      </c>
      <c r="NH143" s="3">
        <f t="shared" si="115"/>
        <v>5</v>
      </c>
      <c r="NI143" s="110">
        <f t="shared" si="116"/>
        <v>0.08</v>
      </c>
      <c r="NJ143" s="110">
        <v>0.85</v>
      </c>
      <c r="NK143" s="110">
        <v>0.76923076923076905</v>
      </c>
      <c r="NM143" s="3">
        <f t="shared" si="117"/>
        <v>1</v>
      </c>
      <c r="NN143" s="110">
        <f t="shared" si="118"/>
        <v>1.2E-2</v>
      </c>
      <c r="NO143" s="110">
        <v>0.4</v>
      </c>
      <c r="NP143" s="110">
        <v>0.48648648648648701</v>
      </c>
      <c r="NQ143" s="3">
        <f t="shared" si="119"/>
        <v>5</v>
      </c>
      <c r="NR143" s="110">
        <f t="shared" si="120"/>
        <v>0.06</v>
      </c>
      <c r="ZQ143" s="110">
        <v>0.95</v>
      </c>
      <c r="ZR143" s="110">
        <v>0.98425196850393704</v>
      </c>
      <c r="ZS143" s="3">
        <f t="shared" si="121"/>
        <v>5</v>
      </c>
      <c r="ZT143" s="110">
        <f t="shared" si="122"/>
        <v>0.05</v>
      </c>
      <c r="ZU143" s="3">
        <v>2</v>
      </c>
      <c r="ZV143" s="3">
        <f t="shared" si="123"/>
        <v>5</v>
      </c>
      <c r="ZW143" s="110">
        <f t="shared" si="124"/>
        <v>0.05</v>
      </c>
      <c r="ACD143" s="110">
        <f t="shared" si="125"/>
        <v>0.5</v>
      </c>
      <c r="ACE143" s="110">
        <f t="shared" si="126"/>
        <v>0.192</v>
      </c>
      <c r="ACF143" s="110">
        <f t="shared" si="127"/>
        <v>0.1</v>
      </c>
      <c r="ACG143" s="110">
        <f t="shared" si="128"/>
        <v>0.79199999999999993</v>
      </c>
      <c r="ACK143" s="3">
        <v>1</v>
      </c>
      <c r="ACN143" s="114" t="str">
        <f t="shared" si="129"/>
        <v>TERIMA</v>
      </c>
      <c r="ACO143" s="115">
        <f t="shared" si="130"/>
        <v>670000</v>
      </c>
      <c r="ACP143" s="115">
        <f t="shared" si="131"/>
        <v>128640</v>
      </c>
      <c r="ADH143" s="116">
        <f t="shared" si="132"/>
        <v>335000</v>
      </c>
      <c r="ADI143" s="116">
        <f t="shared" si="133"/>
        <v>109344</v>
      </c>
      <c r="ADJ143" s="116">
        <f t="shared" si="134"/>
        <v>67000</v>
      </c>
      <c r="ADL143" s="116">
        <f t="shared" si="135"/>
        <v>0</v>
      </c>
      <c r="ADM143" s="116">
        <f t="shared" si="136"/>
        <v>511344</v>
      </c>
      <c r="ADN143" s="3" t="s">
        <v>1390</v>
      </c>
    </row>
    <row r="144" spans="1:794" x14ac:dyDescent="0.25">
      <c r="A144" s="3">
        <f t="shared" ref="A144:A207" si="137">ROW()-4</f>
        <v>140</v>
      </c>
      <c r="B144" s="3">
        <v>102119</v>
      </c>
      <c r="C144" s="3" t="s">
        <v>403</v>
      </c>
      <c r="G144" s="3" t="s">
        <v>351</v>
      </c>
      <c r="O144" s="3">
        <v>22</v>
      </c>
      <c r="P144" s="3">
        <v>21</v>
      </c>
      <c r="Q144" s="3">
        <v>0</v>
      </c>
      <c r="R144" s="3">
        <v>0</v>
      </c>
      <c r="S144" s="3">
        <v>0</v>
      </c>
      <c r="T144" s="3">
        <v>1</v>
      </c>
      <c r="U144" s="3">
        <v>0</v>
      </c>
      <c r="V144" s="3">
        <f t="shared" ref="V144:V207" si="138">SUM(Q144:S144)</f>
        <v>0</v>
      </c>
      <c r="W144" s="3">
        <v>21</v>
      </c>
      <c r="X144" s="3">
        <v>20</v>
      </c>
      <c r="Y144" s="3" t="s">
        <v>1387</v>
      </c>
      <c r="BQ144" s="3">
        <v>0</v>
      </c>
      <c r="BR144" s="110">
        <f t="shared" si="99"/>
        <v>1</v>
      </c>
      <c r="BS144" s="3">
        <f t="shared" si="100"/>
        <v>5</v>
      </c>
      <c r="BT144" s="110">
        <f t="shared" si="101"/>
        <v>0.1</v>
      </c>
      <c r="BU144" s="3">
        <v>0</v>
      </c>
      <c r="BV144" s="110">
        <f t="shared" si="102"/>
        <v>1</v>
      </c>
      <c r="BW144" s="3">
        <f t="shared" si="103"/>
        <v>5</v>
      </c>
      <c r="BX144" s="110">
        <f t="shared" si="104"/>
        <v>0.15</v>
      </c>
      <c r="BY144" s="3">
        <f t="shared" si="105"/>
        <v>9300</v>
      </c>
      <c r="BZ144" s="3">
        <v>10280</v>
      </c>
      <c r="CA144" s="111">
        <f t="shared" si="106"/>
        <v>1.1053763440860216</v>
      </c>
      <c r="CB144" s="3">
        <f t="shared" si="107"/>
        <v>5</v>
      </c>
      <c r="CC144" s="110">
        <f t="shared" si="108"/>
        <v>0.1</v>
      </c>
      <c r="CD144" s="3">
        <v>300</v>
      </c>
      <c r="CE144" s="112">
        <v>302.240506329114</v>
      </c>
      <c r="CF144" s="3">
        <f t="shared" si="109"/>
        <v>1</v>
      </c>
      <c r="CG144" s="110">
        <f t="shared" si="110"/>
        <v>0.03</v>
      </c>
      <c r="MX144" s="112">
        <v>95</v>
      </c>
      <c r="MY144" s="112">
        <v>98.3333333333333</v>
      </c>
      <c r="MZ144" s="3">
        <f t="shared" si="111"/>
        <v>5</v>
      </c>
      <c r="NA144" s="110">
        <f t="shared" si="112"/>
        <v>0.1</v>
      </c>
      <c r="NB144" s="111">
        <v>0.92</v>
      </c>
      <c r="NC144" s="111">
        <v>0.98</v>
      </c>
      <c r="ND144" s="3">
        <f t="shared" si="113"/>
        <v>5</v>
      </c>
      <c r="NE144" s="110">
        <f t="shared" si="114"/>
        <v>0.1</v>
      </c>
      <c r="NF144" s="112">
        <v>90</v>
      </c>
      <c r="NG144" s="113">
        <v>100</v>
      </c>
      <c r="NH144" s="3">
        <f t="shared" si="115"/>
        <v>5</v>
      </c>
      <c r="NI144" s="110">
        <f t="shared" si="116"/>
        <v>0.08</v>
      </c>
      <c r="NJ144" s="110">
        <v>0.85</v>
      </c>
      <c r="NK144" s="110">
        <v>1</v>
      </c>
      <c r="NL144" s="3">
        <v>1</v>
      </c>
      <c r="NM144" s="3">
        <f t="shared" si="117"/>
        <v>0</v>
      </c>
      <c r="NN144" s="110">
        <f t="shared" si="118"/>
        <v>0</v>
      </c>
      <c r="NO144" s="110">
        <v>0.4</v>
      </c>
      <c r="NP144" s="110">
        <v>0.7</v>
      </c>
      <c r="NQ144" s="3">
        <f t="shared" si="119"/>
        <v>5</v>
      </c>
      <c r="NR144" s="110">
        <f t="shared" si="120"/>
        <v>0.06</v>
      </c>
      <c r="ZQ144" s="110">
        <v>0.95</v>
      </c>
      <c r="ZR144" s="110">
        <v>0.98481012658227896</v>
      </c>
      <c r="ZS144" s="3">
        <f t="shared" si="121"/>
        <v>5</v>
      </c>
      <c r="ZT144" s="110">
        <f t="shared" si="122"/>
        <v>0.05</v>
      </c>
      <c r="ZU144" s="3">
        <v>2</v>
      </c>
      <c r="ZV144" s="3">
        <f t="shared" si="123"/>
        <v>5</v>
      </c>
      <c r="ZW144" s="110">
        <f t="shared" si="124"/>
        <v>0.05</v>
      </c>
      <c r="ACD144" s="110">
        <f t="shared" si="125"/>
        <v>0.38</v>
      </c>
      <c r="ACE144" s="110">
        <f t="shared" si="126"/>
        <v>0.34</v>
      </c>
      <c r="ACF144" s="110">
        <f t="shared" si="127"/>
        <v>0.1</v>
      </c>
      <c r="ACG144" s="110">
        <f t="shared" si="128"/>
        <v>0.82</v>
      </c>
      <c r="ACN144" s="114" t="str">
        <f t="shared" si="129"/>
        <v>TERIMA</v>
      </c>
      <c r="ACO144" s="115">
        <f t="shared" si="130"/>
        <v>670000</v>
      </c>
      <c r="ACP144" s="115">
        <f t="shared" si="131"/>
        <v>227800.00000000003</v>
      </c>
      <c r="ADH144" s="116">
        <f t="shared" si="132"/>
        <v>254600</v>
      </c>
      <c r="ADI144" s="116">
        <f t="shared" si="133"/>
        <v>227800.00000000003</v>
      </c>
      <c r="ADJ144" s="116">
        <f t="shared" si="134"/>
        <v>67000</v>
      </c>
      <c r="ADL144" s="116">
        <f t="shared" si="135"/>
        <v>0</v>
      </c>
      <c r="ADM144" s="116">
        <f t="shared" si="136"/>
        <v>549400</v>
      </c>
      <c r="ADN144" s="3" t="s">
        <v>1390</v>
      </c>
    </row>
    <row r="145" spans="1:794" x14ac:dyDescent="0.25">
      <c r="A145" s="3">
        <f t="shared" si="137"/>
        <v>141</v>
      </c>
      <c r="B145" s="3">
        <v>70821</v>
      </c>
      <c r="C145" s="3" t="s">
        <v>655</v>
      </c>
      <c r="G145" s="3" t="s">
        <v>351</v>
      </c>
      <c r="O145" s="3">
        <v>22</v>
      </c>
      <c r="P145" s="3">
        <v>22</v>
      </c>
      <c r="Q145" s="3">
        <v>0</v>
      </c>
      <c r="R145" s="3">
        <v>0</v>
      </c>
      <c r="S145" s="3">
        <v>0</v>
      </c>
      <c r="T145" s="3">
        <v>1</v>
      </c>
      <c r="U145" s="3">
        <v>0</v>
      </c>
      <c r="V145" s="3">
        <f t="shared" si="138"/>
        <v>0</v>
      </c>
      <c r="W145" s="3">
        <v>22</v>
      </c>
      <c r="X145" s="3">
        <v>21</v>
      </c>
      <c r="Y145" s="3" t="s">
        <v>1387</v>
      </c>
      <c r="BQ145" s="3">
        <v>0</v>
      </c>
      <c r="BR145" s="110">
        <f t="shared" si="99"/>
        <v>1</v>
      </c>
      <c r="BS145" s="3">
        <f t="shared" si="100"/>
        <v>5</v>
      </c>
      <c r="BT145" s="110">
        <f t="shared" si="101"/>
        <v>0.1</v>
      </c>
      <c r="BU145" s="3">
        <v>0</v>
      </c>
      <c r="BV145" s="110">
        <f t="shared" si="102"/>
        <v>1</v>
      </c>
      <c r="BW145" s="3">
        <f t="shared" si="103"/>
        <v>5</v>
      </c>
      <c r="BX145" s="110">
        <f t="shared" si="104"/>
        <v>0.15</v>
      </c>
      <c r="BY145" s="3">
        <f t="shared" si="105"/>
        <v>9765</v>
      </c>
      <c r="BZ145" s="3">
        <v>9988</v>
      </c>
      <c r="CA145" s="111">
        <f t="shared" si="106"/>
        <v>1.0228366615463389</v>
      </c>
      <c r="CB145" s="3">
        <f t="shared" si="107"/>
        <v>4</v>
      </c>
      <c r="CC145" s="110">
        <f t="shared" si="108"/>
        <v>0.08</v>
      </c>
      <c r="CD145" s="3">
        <v>300</v>
      </c>
      <c r="CE145" s="112">
        <v>290.74227714033498</v>
      </c>
      <c r="CF145" s="3">
        <f t="shared" si="109"/>
        <v>5</v>
      </c>
      <c r="CG145" s="110">
        <f t="shared" si="110"/>
        <v>0.15</v>
      </c>
      <c r="MX145" s="112">
        <v>95</v>
      </c>
      <c r="MY145" s="112">
        <v>96.25</v>
      </c>
      <c r="MZ145" s="3">
        <f t="shared" si="111"/>
        <v>5</v>
      </c>
      <c r="NA145" s="110">
        <f t="shared" si="112"/>
        <v>0.1</v>
      </c>
      <c r="NB145" s="111">
        <v>0.92</v>
      </c>
      <c r="NC145" s="111">
        <v>0.944827586206897</v>
      </c>
      <c r="ND145" s="3">
        <f t="shared" si="113"/>
        <v>5</v>
      </c>
      <c r="NE145" s="110">
        <f t="shared" si="114"/>
        <v>0.1</v>
      </c>
      <c r="NF145" s="112">
        <v>90</v>
      </c>
      <c r="NG145" s="113">
        <v>100</v>
      </c>
      <c r="NH145" s="3">
        <f t="shared" si="115"/>
        <v>5</v>
      </c>
      <c r="NI145" s="110">
        <f t="shared" si="116"/>
        <v>0.08</v>
      </c>
      <c r="NJ145" s="110">
        <v>0.85</v>
      </c>
      <c r="NK145" s="110">
        <v>1</v>
      </c>
      <c r="NM145" s="3">
        <f t="shared" si="117"/>
        <v>5</v>
      </c>
      <c r="NN145" s="110">
        <f t="shared" si="118"/>
        <v>0.06</v>
      </c>
      <c r="NO145" s="110">
        <v>0.4</v>
      </c>
      <c r="NP145" s="110">
        <v>0.65517241379310298</v>
      </c>
      <c r="NQ145" s="3">
        <f t="shared" si="119"/>
        <v>5</v>
      </c>
      <c r="NR145" s="110">
        <f t="shared" si="120"/>
        <v>0.06</v>
      </c>
      <c r="ZQ145" s="110">
        <v>0.95</v>
      </c>
      <c r="ZR145" s="110">
        <v>0.98323036187113899</v>
      </c>
      <c r="ZS145" s="3">
        <f t="shared" si="121"/>
        <v>5</v>
      </c>
      <c r="ZT145" s="110">
        <f t="shared" si="122"/>
        <v>0.05</v>
      </c>
      <c r="ZU145" s="3">
        <v>2</v>
      </c>
      <c r="ZV145" s="3">
        <f t="shared" si="123"/>
        <v>5</v>
      </c>
      <c r="ZW145" s="110">
        <f t="shared" si="124"/>
        <v>0.05</v>
      </c>
      <c r="ACD145" s="110">
        <f t="shared" si="125"/>
        <v>0.48</v>
      </c>
      <c r="ACE145" s="110">
        <f t="shared" si="126"/>
        <v>0.4</v>
      </c>
      <c r="ACF145" s="110">
        <f t="shared" si="127"/>
        <v>0.1</v>
      </c>
      <c r="ACG145" s="110">
        <f t="shared" si="128"/>
        <v>0.98</v>
      </c>
      <c r="ACN145" s="114" t="str">
        <f t="shared" si="129"/>
        <v>TERIMA</v>
      </c>
      <c r="ACO145" s="115">
        <f t="shared" si="130"/>
        <v>670000</v>
      </c>
      <c r="ACP145" s="115">
        <f t="shared" si="131"/>
        <v>268000</v>
      </c>
      <c r="ADH145" s="116">
        <f t="shared" si="132"/>
        <v>321600</v>
      </c>
      <c r="ADI145" s="116">
        <f t="shared" si="133"/>
        <v>268000</v>
      </c>
      <c r="ADJ145" s="116">
        <f t="shared" si="134"/>
        <v>67000</v>
      </c>
      <c r="ADL145" s="116">
        <f t="shared" si="135"/>
        <v>100000</v>
      </c>
      <c r="ADM145" s="116">
        <f t="shared" si="136"/>
        <v>756600</v>
      </c>
      <c r="ADN145" s="3" t="s">
        <v>1390</v>
      </c>
    </row>
    <row r="146" spans="1:794" x14ac:dyDescent="0.25">
      <c r="A146" s="3">
        <f t="shared" si="137"/>
        <v>142</v>
      </c>
      <c r="B146" s="3">
        <v>54351</v>
      </c>
      <c r="C146" s="3" t="s">
        <v>659</v>
      </c>
      <c r="G146" s="3" t="s">
        <v>351</v>
      </c>
      <c r="O146" s="3">
        <v>22</v>
      </c>
      <c r="P146" s="3">
        <v>21</v>
      </c>
      <c r="Q146" s="3">
        <v>0</v>
      </c>
      <c r="R146" s="3">
        <v>0</v>
      </c>
      <c r="S146" s="3">
        <v>0</v>
      </c>
      <c r="T146" s="3">
        <v>1</v>
      </c>
      <c r="U146" s="3">
        <v>0</v>
      </c>
      <c r="V146" s="3">
        <f t="shared" si="138"/>
        <v>0</v>
      </c>
      <c r="W146" s="3">
        <v>21</v>
      </c>
      <c r="X146" s="3">
        <v>20</v>
      </c>
      <c r="Y146" s="3" t="s">
        <v>1387</v>
      </c>
      <c r="BQ146" s="3">
        <v>0</v>
      </c>
      <c r="BR146" s="110">
        <f t="shared" si="99"/>
        <v>1</v>
      </c>
      <c r="BS146" s="3">
        <f t="shared" si="100"/>
        <v>5</v>
      </c>
      <c r="BT146" s="110">
        <f t="shared" si="101"/>
        <v>0.1</v>
      </c>
      <c r="BU146" s="3">
        <v>0</v>
      </c>
      <c r="BV146" s="110">
        <f t="shared" si="102"/>
        <v>1</v>
      </c>
      <c r="BW146" s="3">
        <f t="shared" si="103"/>
        <v>5</v>
      </c>
      <c r="BX146" s="110">
        <f t="shared" si="104"/>
        <v>0.15</v>
      </c>
      <c r="BY146" s="3">
        <f t="shared" si="105"/>
        <v>9300</v>
      </c>
      <c r="BZ146" s="3">
        <v>12960</v>
      </c>
      <c r="CA146" s="111">
        <f t="shared" si="106"/>
        <v>1.3935483870967742</v>
      </c>
      <c r="CB146" s="3">
        <f t="shared" si="107"/>
        <v>5</v>
      </c>
      <c r="CC146" s="110">
        <f t="shared" si="108"/>
        <v>0.1</v>
      </c>
      <c r="CD146" s="3">
        <v>300</v>
      </c>
      <c r="CE146" s="112">
        <v>298.28172043010801</v>
      </c>
      <c r="CF146" s="3">
        <f t="shared" si="109"/>
        <v>5</v>
      </c>
      <c r="CG146" s="110">
        <f t="shared" si="110"/>
        <v>0.15</v>
      </c>
      <c r="MX146" s="112">
        <v>95</v>
      </c>
      <c r="MY146" s="112">
        <v>100</v>
      </c>
      <c r="MZ146" s="3">
        <f t="shared" si="111"/>
        <v>5</v>
      </c>
      <c r="NA146" s="110">
        <f t="shared" si="112"/>
        <v>0.1</v>
      </c>
      <c r="NB146" s="111">
        <v>0.92</v>
      </c>
      <c r="NC146" s="111">
        <v>0.97333333333333305</v>
      </c>
      <c r="ND146" s="3">
        <f t="shared" si="113"/>
        <v>5</v>
      </c>
      <c r="NE146" s="110">
        <f t="shared" si="114"/>
        <v>0.1</v>
      </c>
      <c r="NF146" s="112">
        <v>90</v>
      </c>
      <c r="NG146" s="113">
        <v>100</v>
      </c>
      <c r="NH146" s="3">
        <f t="shared" si="115"/>
        <v>5</v>
      </c>
      <c r="NI146" s="110">
        <f t="shared" si="116"/>
        <v>0.08</v>
      </c>
      <c r="NJ146" s="110">
        <v>0.85</v>
      </c>
      <c r="NK146" s="110">
        <v>1</v>
      </c>
      <c r="NM146" s="3">
        <f t="shared" si="117"/>
        <v>5</v>
      </c>
      <c r="NN146" s="110">
        <f t="shared" si="118"/>
        <v>0.06</v>
      </c>
      <c r="NO146" s="110">
        <v>0.4</v>
      </c>
      <c r="NP146" s="110">
        <v>0.93333333333333302</v>
      </c>
      <c r="NQ146" s="3">
        <f t="shared" si="119"/>
        <v>5</v>
      </c>
      <c r="NR146" s="110">
        <f t="shared" si="120"/>
        <v>0.06</v>
      </c>
      <c r="ZQ146" s="110">
        <v>0.95</v>
      </c>
      <c r="ZR146" s="110">
        <v>0.967741935483871</v>
      </c>
      <c r="ZS146" s="3">
        <f t="shared" si="121"/>
        <v>5</v>
      </c>
      <c r="ZT146" s="110">
        <f t="shared" si="122"/>
        <v>0.05</v>
      </c>
      <c r="ZU146" s="3">
        <v>2</v>
      </c>
      <c r="ZV146" s="3">
        <f t="shared" si="123"/>
        <v>5</v>
      </c>
      <c r="ZW146" s="110">
        <f t="shared" si="124"/>
        <v>0.05</v>
      </c>
      <c r="ACD146" s="110">
        <f t="shared" si="125"/>
        <v>0.5</v>
      </c>
      <c r="ACE146" s="110">
        <f t="shared" si="126"/>
        <v>0.4</v>
      </c>
      <c r="ACF146" s="110">
        <f t="shared" si="127"/>
        <v>0.1</v>
      </c>
      <c r="ACG146" s="110">
        <f t="shared" si="128"/>
        <v>1</v>
      </c>
      <c r="ACN146" s="114" t="str">
        <f t="shared" si="129"/>
        <v>TERIMA</v>
      </c>
      <c r="ACO146" s="115">
        <f t="shared" si="130"/>
        <v>670000</v>
      </c>
      <c r="ACP146" s="115">
        <f t="shared" si="131"/>
        <v>268000</v>
      </c>
      <c r="ADH146" s="116">
        <f t="shared" si="132"/>
        <v>335000</v>
      </c>
      <c r="ADI146" s="116">
        <f t="shared" si="133"/>
        <v>268000</v>
      </c>
      <c r="ADJ146" s="116">
        <f t="shared" si="134"/>
        <v>67000</v>
      </c>
      <c r="ADL146" s="116">
        <f t="shared" si="135"/>
        <v>200000</v>
      </c>
      <c r="ADM146" s="116">
        <f t="shared" si="136"/>
        <v>870000</v>
      </c>
      <c r="ADN146" s="3" t="s">
        <v>1390</v>
      </c>
    </row>
    <row r="147" spans="1:794" x14ac:dyDescent="0.25">
      <c r="A147" s="3">
        <f t="shared" si="137"/>
        <v>143</v>
      </c>
      <c r="B147" s="3">
        <v>159678</v>
      </c>
      <c r="C147" s="3" t="s">
        <v>492</v>
      </c>
      <c r="G147" s="3" t="s">
        <v>351</v>
      </c>
      <c r="O147" s="3">
        <v>22</v>
      </c>
      <c r="P147" s="3">
        <v>22</v>
      </c>
      <c r="Q147" s="3">
        <v>0</v>
      </c>
      <c r="R147" s="3">
        <v>0</v>
      </c>
      <c r="S147" s="3">
        <v>0</v>
      </c>
      <c r="T147" s="3">
        <v>1</v>
      </c>
      <c r="U147" s="3">
        <v>0</v>
      </c>
      <c r="V147" s="3">
        <f t="shared" si="138"/>
        <v>0</v>
      </c>
      <c r="W147" s="3">
        <v>22</v>
      </c>
      <c r="X147" s="3">
        <v>21</v>
      </c>
      <c r="Y147" s="3" t="s">
        <v>1387</v>
      </c>
      <c r="BQ147" s="3">
        <v>0</v>
      </c>
      <c r="BR147" s="110">
        <f t="shared" si="99"/>
        <v>1</v>
      </c>
      <c r="BS147" s="3">
        <f t="shared" si="100"/>
        <v>5</v>
      </c>
      <c r="BT147" s="110">
        <f t="shared" si="101"/>
        <v>0.1</v>
      </c>
      <c r="BU147" s="3">
        <v>0</v>
      </c>
      <c r="BV147" s="110">
        <f t="shared" si="102"/>
        <v>1</v>
      </c>
      <c r="BW147" s="3">
        <f t="shared" si="103"/>
        <v>5</v>
      </c>
      <c r="BX147" s="110">
        <f t="shared" si="104"/>
        <v>0.15</v>
      </c>
      <c r="BY147" s="3">
        <f t="shared" si="105"/>
        <v>9765</v>
      </c>
      <c r="BZ147" s="3">
        <v>12012</v>
      </c>
      <c r="CA147" s="111">
        <f t="shared" si="106"/>
        <v>1.2301075268817205</v>
      </c>
      <c r="CB147" s="3">
        <f t="shared" si="107"/>
        <v>5</v>
      </c>
      <c r="CC147" s="110">
        <f t="shared" si="108"/>
        <v>0.1</v>
      </c>
      <c r="CD147" s="3">
        <v>300</v>
      </c>
      <c r="CE147" s="112">
        <v>295.79680365296798</v>
      </c>
      <c r="CF147" s="3">
        <f t="shared" si="109"/>
        <v>5</v>
      </c>
      <c r="CG147" s="110">
        <f t="shared" si="110"/>
        <v>0.15</v>
      </c>
      <c r="MX147" s="112">
        <v>95</v>
      </c>
      <c r="MY147" s="112">
        <v>98.3333333333333</v>
      </c>
      <c r="MZ147" s="3">
        <f t="shared" si="111"/>
        <v>5</v>
      </c>
      <c r="NA147" s="110">
        <f t="shared" si="112"/>
        <v>0.1</v>
      </c>
      <c r="NB147" s="111">
        <v>0.92</v>
      </c>
      <c r="NC147" s="111">
        <v>0.97692307692307701</v>
      </c>
      <c r="ND147" s="3">
        <f t="shared" si="113"/>
        <v>5</v>
      </c>
      <c r="NE147" s="110">
        <f t="shared" si="114"/>
        <v>0.1</v>
      </c>
      <c r="NF147" s="112">
        <v>90</v>
      </c>
      <c r="NG147" s="113">
        <v>100</v>
      </c>
      <c r="NH147" s="3">
        <f t="shared" si="115"/>
        <v>5</v>
      </c>
      <c r="NI147" s="110">
        <f t="shared" si="116"/>
        <v>0.08</v>
      </c>
      <c r="NJ147" s="110">
        <v>0.85</v>
      </c>
      <c r="NK147" s="110">
        <v>1</v>
      </c>
      <c r="NM147" s="3">
        <f t="shared" si="117"/>
        <v>5</v>
      </c>
      <c r="NN147" s="110">
        <f t="shared" si="118"/>
        <v>0.06</v>
      </c>
      <c r="NO147" s="110">
        <v>0.4</v>
      </c>
      <c r="NP147" s="110">
        <v>0.77777777777777801</v>
      </c>
      <c r="NQ147" s="3">
        <f t="shared" si="119"/>
        <v>5</v>
      </c>
      <c r="NR147" s="110">
        <f t="shared" si="120"/>
        <v>0.06</v>
      </c>
      <c r="ZQ147" s="110">
        <v>0.95</v>
      </c>
      <c r="ZR147" s="110">
        <v>0.98249619482496198</v>
      </c>
      <c r="ZS147" s="3">
        <f t="shared" si="121"/>
        <v>5</v>
      </c>
      <c r="ZT147" s="110">
        <f t="shared" si="122"/>
        <v>0.05</v>
      </c>
      <c r="ZU147" s="3">
        <v>2</v>
      </c>
      <c r="ZV147" s="3">
        <f t="shared" si="123"/>
        <v>5</v>
      </c>
      <c r="ZW147" s="110">
        <f t="shared" si="124"/>
        <v>0.05</v>
      </c>
      <c r="ACD147" s="110">
        <f t="shared" si="125"/>
        <v>0.5</v>
      </c>
      <c r="ACE147" s="110">
        <f t="shared" si="126"/>
        <v>0.4</v>
      </c>
      <c r="ACF147" s="110">
        <f t="shared" si="127"/>
        <v>0.1</v>
      </c>
      <c r="ACG147" s="110">
        <f t="shared" si="128"/>
        <v>1</v>
      </c>
      <c r="ACN147" s="114" t="str">
        <f t="shared" si="129"/>
        <v>TERIMA</v>
      </c>
      <c r="ACO147" s="115">
        <f t="shared" si="130"/>
        <v>670000</v>
      </c>
      <c r="ACP147" s="115">
        <f t="shared" si="131"/>
        <v>268000</v>
      </c>
      <c r="ADH147" s="116">
        <f t="shared" si="132"/>
        <v>335000</v>
      </c>
      <c r="ADI147" s="116">
        <f t="shared" si="133"/>
        <v>268000</v>
      </c>
      <c r="ADJ147" s="116">
        <f t="shared" si="134"/>
        <v>67000</v>
      </c>
      <c r="ADL147" s="116">
        <f t="shared" si="135"/>
        <v>200000</v>
      </c>
      <c r="ADM147" s="116">
        <f t="shared" si="136"/>
        <v>870000</v>
      </c>
      <c r="ADN147" s="3" t="s">
        <v>1390</v>
      </c>
    </row>
    <row r="148" spans="1:794" x14ac:dyDescent="0.25">
      <c r="A148" s="3">
        <f t="shared" si="137"/>
        <v>144</v>
      </c>
      <c r="B148" s="3">
        <v>102131</v>
      </c>
      <c r="C148" s="3" t="s">
        <v>661</v>
      </c>
      <c r="G148" s="3" t="s">
        <v>351</v>
      </c>
      <c r="O148" s="3">
        <v>22</v>
      </c>
      <c r="P148" s="3">
        <v>21</v>
      </c>
      <c r="Q148" s="3">
        <v>0</v>
      </c>
      <c r="R148" s="3">
        <v>0</v>
      </c>
      <c r="S148" s="3">
        <v>0</v>
      </c>
      <c r="T148" s="3">
        <v>1</v>
      </c>
      <c r="U148" s="3">
        <v>0</v>
      </c>
      <c r="V148" s="3">
        <f t="shared" si="138"/>
        <v>0</v>
      </c>
      <c r="W148" s="3">
        <v>21</v>
      </c>
      <c r="X148" s="3">
        <v>20</v>
      </c>
      <c r="Y148" s="3" t="s">
        <v>1387</v>
      </c>
      <c r="BQ148" s="3">
        <v>0</v>
      </c>
      <c r="BR148" s="110">
        <f t="shared" si="99"/>
        <v>1</v>
      </c>
      <c r="BS148" s="3">
        <f t="shared" si="100"/>
        <v>5</v>
      </c>
      <c r="BT148" s="110">
        <f t="shared" si="101"/>
        <v>0.1</v>
      </c>
      <c r="BU148" s="3">
        <v>0</v>
      </c>
      <c r="BV148" s="110">
        <f t="shared" si="102"/>
        <v>1</v>
      </c>
      <c r="BW148" s="3">
        <f t="shared" si="103"/>
        <v>5</v>
      </c>
      <c r="BX148" s="110">
        <f t="shared" si="104"/>
        <v>0.15</v>
      </c>
      <c r="BY148" s="3">
        <f t="shared" si="105"/>
        <v>9300</v>
      </c>
      <c r="BZ148" s="3">
        <v>9260</v>
      </c>
      <c r="CA148" s="111">
        <f t="shared" si="106"/>
        <v>0.99569892473118282</v>
      </c>
      <c r="CB148" s="3">
        <f t="shared" si="107"/>
        <v>2</v>
      </c>
      <c r="CC148" s="110">
        <f t="shared" si="108"/>
        <v>0.04</v>
      </c>
      <c r="CD148" s="3">
        <v>300</v>
      </c>
      <c r="CE148" s="112">
        <v>298.26612903225799</v>
      </c>
      <c r="CF148" s="3">
        <f t="shared" si="109"/>
        <v>5</v>
      </c>
      <c r="CG148" s="110">
        <f t="shared" si="110"/>
        <v>0.15</v>
      </c>
      <c r="MX148" s="112">
        <v>95</v>
      </c>
      <c r="MY148" s="112">
        <v>98.125</v>
      </c>
      <c r="MZ148" s="3">
        <f t="shared" si="111"/>
        <v>5</v>
      </c>
      <c r="NA148" s="110">
        <f t="shared" si="112"/>
        <v>0.1</v>
      </c>
      <c r="NB148" s="111">
        <v>0.92</v>
      </c>
      <c r="NC148" s="111">
        <v>0.94285714285714295</v>
      </c>
      <c r="ND148" s="3">
        <f t="shared" si="113"/>
        <v>5</v>
      </c>
      <c r="NE148" s="110">
        <f t="shared" si="114"/>
        <v>0.1</v>
      </c>
      <c r="NF148" s="112">
        <v>90</v>
      </c>
      <c r="NG148" s="113">
        <v>100</v>
      </c>
      <c r="NH148" s="3">
        <f t="shared" si="115"/>
        <v>5</v>
      </c>
      <c r="NI148" s="110">
        <f t="shared" si="116"/>
        <v>0.08</v>
      </c>
      <c r="NJ148" s="110">
        <v>0.85</v>
      </c>
      <c r="NK148" s="110">
        <v>0.8</v>
      </c>
      <c r="NM148" s="3">
        <f t="shared" si="117"/>
        <v>1</v>
      </c>
      <c r="NN148" s="110">
        <f t="shared" si="118"/>
        <v>1.2E-2</v>
      </c>
      <c r="NO148" s="110">
        <v>0.4</v>
      </c>
      <c r="NP148" s="110">
        <v>0.52830188679245305</v>
      </c>
      <c r="NQ148" s="3">
        <f t="shared" si="119"/>
        <v>5</v>
      </c>
      <c r="NR148" s="110">
        <f t="shared" si="120"/>
        <v>0.06</v>
      </c>
      <c r="ZQ148" s="110">
        <v>0.95</v>
      </c>
      <c r="ZR148" s="110">
        <v>0.99193548387096797</v>
      </c>
      <c r="ZS148" s="3">
        <f t="shared" si="121"/>
        <v>5</v>
      </c>
      <c r="ZT148" s="110">
        <f t="shared" si="122"/>
        <v>0.05</v>
      </c>
      <c r="ZU148" s="3">
        <v>2</v>
      </c>
      <c r="ZV148" s="3">
        <f t="shared" si="123"/>
        <v>5</v>
      </c>
      <c r="ZW148" s="110">
        <f t="shared" si="124"/>
        <v>0.05</v>
      </c>
      <c r="ACD148" s="110">
        <f t="shared" si="125"/>
        <v>0.43999999999999995</v>
      </c>
      <c r="ACE148" s="110">
        <f t="shared" si="126"/>
        <v>0.35200000000000004</v>
      </c>
      <c r="ACF148" s="110">
        <f t="shared" si="127"/>
        <v>0.1</v>
      </c>
      <c r="ACG148" s="110">
        <f t="shared" si="128"/>
        <v>0.89200000000000002</v>
      </c>
      <c r="ACN148" s="114" t="str">
        <f t="shared" si="129"/>
        <v>TERIMA</v>
      </c>
      <c r="ACO148" s="115">
        <f t="shared" si="130"/>
        <v>670000</v>
      </c>
      <c r="ACP148" s="115">
        <f t="shared" si="131"/>
        <v>235840.00000000003</v>
      </c>
      <c r="ADH148" s="116">
        <f t="shared" si="132"/>
        <v>294799.99999999994</v>
      </c>
      <c r="ADI148" s="116">
        <f t="shared" si="133"/>
        <v>235840.00000000003</v>
      </c>
      <c r="ADJ148" s="116">
        <f t="shared" si="134"/>
        <v>67000</v>
      </c>
      <c r="ADL148" s="116">
        <f t="shared" si="135"/>
        <v>0</v>
      </c>
      <c r="ADM148" s="116">
        <f t="shared" si="136"/>
        <v>597640</v>
      </c>
      <c r="ADN148" s="3" t="s">
        <v>1390</v>
      </c>
    </row>
    <row r="149" spans="1:794" x14ac:dyDescent="0.25">
      <c r="A149" s="3">
        <f t="shared" si="137"/>
        <v>145</v>
      </c>
      <c r="B149" s="3">
        <v>88169</v>
      </c>
      <c r="C149" s="3" t="s">
        <v>663</v>
      </c>
      <c r="G149" s="3" t="s">
        <v>351</v>
      </c>
      <c r="O149" s="3">
        <v>22</v>
      </c>
      <c r="P149" s="3">
        <v>20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f t="shared" si="138"/>
        <v>0</v>
      </c>
      <c r="W149" s="3">
        <v>20</v>
      </c>
      <c r="X149" s="3">
        <v>20</v>
      </c>
      <c r="Y149" s="3" t="s">
        <v>1387</v>
      </c>
      <c r="BQ149" s="3">
        <v>0</v>
      </c>
      <c r="BR149" s="110">
        <f t="shared" ref="BR149:BR212" si="139">(W149-BQ149)/W149</f>
        <v>1</v>
      </c>
      <c r="BS149" s="3">
        <f t="shared" ref="BS149:BS212" si="140">IF(R149&gt;0,0,IF(BQ149&gt;2,0,IF(BQ149=2,1,IF(BQ149=1,2,IF(BQ149&lt;=0,5)))))</f>
        <v>5</v>
      </c>
      <c r="BT149" s="110">
        <f t="shared" ref="BT149:BT212" si="141">BS149*$BQ$3/5</f>
        <v>0.1</v>
      </c>
      <c r="BU149" s="3">
        <v>0</v>
      </c>
      <c r="BV149" s="110">
        <f t="shared" ref="BV149:BV212" si="142">(W149-BU149)/W149</f>
        <v>1</v>
      </c>
      <c r="BW149" s="3">
        <f t="shared" ref="BW149:BW212" si="143">IF(R149&gt;0,0,IF(BU149&lt;=0,5,IF(BU149=1,1,0)))</f>
        <v>5</v>
      </c>
      <c r="BX149" s="110">
        <f t="shared" ref="BX149:BX212" si="144">BW149*$BU$3/5</f>
        <v>0.15</v>
      </c>
      <c r="BY149" s="3">
        <f t="shared" ref="BY149:BY212" si="145">X149*(Y149*60)</f>
        <v>9300</v>
      </c>
      <c r="BZ149" s="3">
        <v>11640</v>
      </c>
      <c r="CA149" s="111">
        <f t="shared" ref="CA149:CA212" si="146">BZ149/BY149</f>
        <v>1.2516129032258065</v>
      </c>
      <c r="CB149" s="3">
        <f t="shared" ref="CB149:CB212" si="147">IF(CA149&lt;=90%,1,IF(AND(CA149&gt;90%,CA149&lt;100%),2,IF(CA149=100%,3,IF(AND(CA149&gt;100%,CA149&lt;=105%),4,5))))</f>
        <v>5</v>
      </c>
      <c r="CC149" s="110">
        <f t="shared" ref="CC149:CC212" si="148">CB149*$BY$3/5</f>
        <v>0.1</v>
      </c>
      <c r="CD149" s="3">
        <v>300</v>
      </c>
      <c r="CE149" s="112">
        <v>292.30114942528701</v>
      </c>
      <c r="CF149" s="3">
        <f t="shared" ref="CF149:CF212" si="149">IF(CD149&gt;CE149,5,IF(CE149=CD149,3,1))</f>
        <v>5</v>
      </c>
      <c r="CG149" s="110">
        <f t="shared" ref="CG149:CG212" si="150">CF149*$CD$3/5</f>
        <v>0.15</v>
      </c>
      <c r="MX149" s="112">
        <v>95</v>
      </c>
      <c r="MY149" s="112">
        <v>100</v>
      </c>
      <c r="MZ149" s="3">
        <f t="shared" ref="MZ149:MZ212" si="151">IF(MY149&gt;MX149,5,IF(MY149=MX149,3,1))</f>
        <v>5</v>
      </c>
      <c r="NA149" s="110">
        <f t="shared" ref="NA149:NA212" si="152">MZ149*$MX$3/5</f>
        <v>0.1</v>
      </c>
      <c r="NB149" s="111">
        <v>0.92</v>
      </c>
      <c r="NC149" s="111">
        <v>0.97692307692307701</v>
      </c>
      <c r="ND149" s="3">
        <f t="shared" ref="ND149:ND212" si="153">IF(NC149&gt;NB149,5,IF(NC149=NB149,3,1))</f>
        <v>5</v>
      </c>
      <c r="NE149" s="110">
        <f t="shared" ref="NE149:NE212" si="154">ND149*$NB$3/5</f>
        <v>0.1</v>
      </c>
      <c r="NF149" s="112">
        <v>90</v>
      </c>
      <c r="NG149" s="113">
        <v>100</v>
      </c>
      <c r="NH149" s="3">
        <f t="shared" ref="NH149:NH212" si="155">IF(NG149&gt;NF149,5,IF(NG149=NF149,3,1))</f>
        <v>5</v>
      </c>
      <c r="NI149" s="110">
        <f t="shared" ref="NI149:NI212" si="156">NH149*$NF$3/5</f>
        <v>0.08</v>
      </c>
      <c r="NJ149" s="110">
        <v>0.85</v>
      </c>
      <c r="NK149" s="110">
        <v>0.91666666666666696</v>
      </c>
      <c r="NM149" s="3">
        <f t="shared" ref="NM149:NM212" si="157">IF(NL149=1,0,IF(NK149&gt;NJ149,5,IF(NJ149=NK149,4,IF(NK149="",3,1))))</f>
        <v>5</v>
      </c>
      <c r="NN149" s="110">
        <f t="shared" ref="NN149:NN212" si="158">NM149*$NJ$3/5</f>
        <v>0.06</v>
      </c>
      <c r="NO149" s="110">
        <v>0.4</v>
      </c>
      <c r="NP149" s="110">
        <v>0.74074074074074103</v>
      </c>
      <c r="NQ149" s="3">
        <f t="shared" ref="NQ149:NQ212" si="159">IF(NP149&gt;NO149,5,IF(NP149=NO149,4,IF(NP149="",3,1)))</f>
        <v>5</v>
      </c>
      <c r="NR149" s="110">
        <f t="shared" ref="NR149:NR212" si="160">NQ149*$NO$3/5</f>
        <v>0.06</v>
      </c>
      <c r="ZQ149" s="110">
        <v>0.95</v>
      </c>
      <c r="ZR149" s="110">
        <v>0.98084291187739503</v>
      </c>
      <c r="ZS149" s="3">
        <f t="shared" ref="ZS149:ZS212" si="161">IF(ZR149&gt;ZQ149,5,IF(ZR149=ZQ149,4,IF(ZR149="",3,1)))</f>
        <v>5</v>
      </c>
      <c r="ZT149" s="110">
        <f t="shared" ref="ZT149:ZT212" si="162">ZS149*$ZQ$3/5</f>
        <v>0.05</v>
      </c>
      <c r="ZU149" s="3">
        <v>2</v>
      </c>
      <c r="ZV149" s="3">
        <f t="shared" ref="ZV149:ZV212" si="163">IF(ZU149&gt;1,5,IF(ZU149=1,3,1))</f>
        <v>5</v>
      </c>
      <c r="ZW149" s="110">
        <f t="shared" ref="ZW149:ZW212" si="164">ZV149*$ZU$3/5</f>
        <v>0.05</v>
      </c>
      <c r="ACD149" s="110">
        <f t="shared" ref="ACD149:ACD212" si="165">IFERROR(BT149+BX149+CC149+CG149,"")</f>
        <v>0.5</v>
      </c>
      <c r="ACE149" s="110">
        <f t="shared" ref="ACE149:ACE212" si="166">NA149+NE149+NI149+NN149+NR149</f>
        <v>0.4</v>
      </c>
      <c r="ACF149" s="110">
        <f t="shared" ref="ACF149:ACF212" si="167">ZT149+ZW149</f>
        <v>0.1</v>
      </c>
      <c r="ACG149" s="110">
        <f t="shared" ref="ACG149:ACG212" si="168">SUM(ACD149:ACF149)</f>
        <v>1</v>
      </c>
      <c r="ACN149" s="114" t="str">
        <f t="shared" ref="ACN149:ACN212" si="169">IF(AI149="TIDAK","GUGUR",IF(ACM149&gt;0,"GUGUR","TERIMA"))</f>
        <v>TERIMA</v>
      </c>
      <c r="ACO149" s="115">
        <f t="shared" ref="ACO149:ACO212" si="170">IF(ABS149="GUGUR",0,IF(G149="AGENT IBC CC TELKOMSEL",670000,IF(G149="AGENT IBC CC TELKOMSEL PRIORITY",800000,IF(G149="AGENT PREPAID",670000,))))</f>
        <v>670000</v>
      </c>
      <c r="ACP149" s="115">
        <f t="shared" ref="ACP149:ACP212" si="171">ACO149*ACE149</f>
        <v>268000</v>
      </c>
      <c r="ADH149" s="116">
        <f t="shared" ref="ADH149:ADH212" si="172">IFERROR(ACO149*ACD149,"")</f>
        <v>335000</v>
      </c>
      <c r="ADI149" s="116">
        <f t="shared" ref="ADI149:ADI212" si="173">IFERROR(IF(M149="YA",(W149/O149)*ACP149,IF(N149="YA",(W149/O149)*ACP149,IF(U149&gt;0,(W149/O149)*ACP149,IF(ACK149&gt;0,ACP149*85%,IF(ACL149&gt;0,ACP149*60%,IF(ACM149&gt;0,ACP149*0%,ACP149)))))),"")</f>
        <v>268000</v>
      </c>
      <c r="ADJ149" s="116">
        <f t="shared" ref="ADJ149:ADJ212" si="174">IFERROR(ACF149*ACO149,"")</f>
        <v>67000</v>
      </c>
      <c r="ADL149" s="116">
        <f t="shared" ref="ADL149:ADL212" si="175">IFERROR(IF(ACN149="GUGUR",0,IF(ACG149=100%,200000,IF(AND(ACG149&gt;=98%,ACG149&lt;100%),100000,IF(AND(ACG149&gt;=97%,ACG149&lt;99%),50000,)))),"")</f>
        <v>200000</v>
      </c>
      <c r="ADM149" s="116">
        <f t="shared" ref="ADM149:ADM212" si="176">SUM(ADH149:ADJ149,ADL149)</f>
        <v>870000</v>
      </c>
      <c r="ADN149" s="3" t="s">
        <v>1390</v>
      </c>
    </row>
    <row r="150" spans="1:794" x14ac:dyDescent="0.25">
      <c r="A150" s="3">
        <f t="shared" si="137"/>
        <v>146</v>
      </c>
      <c r="B150" s="3">
        <v>74499</v>
      </c>
      <c r="C150" s="3" t="s">
        <v>665</v>
      </c>
      <c r="G150" s="3" t="s">
        <v>351</v>
      </c>
      <c r="O150" s="3">
        <v>22</v>
      </c>
      <c r="P150" s="3">
        <v>22</v>
      </c>
      <c r="Q150" s="3">
        <v>0</v>
      </c>
      <c r="R150" s="3">
        <v>0</v>
      </c>
      <c r="S150" s="3">
        <v>0</v>
      </c>
      <c r="T150" s="3">
        <v>1</v>
      </c>
      <c r="U150" s="3">
        <v>0</v>
      </c>
      <c r="V150" s="3">
        <f t="shared" si="138"/>
        <v>0</v>
      </c>
      <c r="W150" s="3">
        <v>22</v>
      </c>
      <c r="X150" s="3">
        <v>21</v>
      </c>
      <c r="Y150" s="3" t="s">
        <v>1387</v>
      </c>
      <c r="BQ150" s="3">
        <v>0</v>
      </c>
      <c r="BR150" s="110">
        <f t="shared" si="139"/>
        <v>1</v>
      </c>
      <c r="BS150" s="3">
        <f t="shared" si="140"/>
        <v>5</v>
      </c>
      <c r="BT150" s="110">
        <f t="shared" si="141"/>
        <v>0.1</v>
      </c>
      <c r="BU150" s="3">
        <v>0</v>
      </c>
      <c r="BV150" s="110">
        <f t="shared" si="142"/>
        <v>1</v>
      </c>
      <c r="BW150" s="3">
        <f t="shared" si="143"/>
        <v>5</v>
      </c>
      <c r="BX150" s="110">
        <f t="shared" si="144"/>
        <v>0.15</v>
      </c>
      <c r="BY150" s="3">
        <f t="shared" si="145"/>
        <v>9765</v>
      </c>
      <c r="BZ150" s="3">
        <v>11193</v>
      </c>
      <c r="CA150" s="111">
        <f t="shared" si="146"/>
        <v>1.1462365591397849</v>
      </c>
      <c r="CB150" s="3">
        <f t="shared" si="147"/>
        <v>5</v>
      </c>
      <c r="CC150" s="110">
        <f t="shared" si="148"/>
        <v>0.1</v>
      </c>
      <c r="CD150" s="3">
        <v>300</v>
      </c>
      <c r="CE150" s="112">
        <v>299.67702371218297</v>
      </c>
      <c r="CF150" s="3">
        <f t="shared" si="149"/>
        <v>5</v>
      </c>
      <c r="CG150" s="110">
        <f t="shared" si="150"/>
        <v>0.15</v>
      </c>
      <c r="MX150" s="112">
        <v>95</v>
      </c>
      <c r="MY150" s="112">
        <v>98.8888888888889</v>
      </c>
      <c r="MZ150" s="3">
        <f t="shared" si="151"/>
        <v>5</v>
      </c>
      <c r="NA150" s="110">
        <f t="shared" si="152"/>
        <v>0.1</v>
      </c>
      <c r="NB150" s="111">
        <v>0.92</v>
      </c>
      <c r="NC150" s="111">
        <v>0.95454545454545403</v>
      </c>
      <c r="ND150" s="3">
        <f t="shared" si="153"/>
        <v>5</v>
      </c>
      <c r="NE150" s="110">
        <f t="shared" si="154"/>
        <v>0.1</v>
      </c>
      <c r="NF150" s="112">
        <v>90</v>
      </c>
      <c r="NG150" s="113">
        <v>100</v>
      </c>
      <c r="NH150" s="3">
        <f t="shared" si="155"/>
        <v>5</v>
      </c>
      <c r="NI150" s="110">
        <f t="shared" si="156"/>
        <v>0.08</v>
      </c>
      <c r="NJ150" s="110">
        <v>0.85</v>
      </c>
      <c r="NK150" s="110">
        <v>0.91304347826086996</v>
      </c>
      <c r="NM150" s="3">
        <f t="shared" si="157"/>
        <v>5</v>
      </c>
      <c r="NN150" s="110">
        <f t="shared" si="158"/>
        <v>0.06</v>
      </c>
      <c r="NO150" s="110">
        <v>0.4</v>
      </c>
      <c r="NP150" s="110">
        <v>0.69565217391304301</v>
      </c>
      <c r="NQ150" s="3">
        <f t="shared" si="159"/>
        <v>5</v>
      </c>
      <c r="NR150" s="110">
        <f t="shared" si="160"/>
        <v>0.06</v>
      </c>
      <c r="ZQ150" s="110">
        <v>0.95</v>
      </c>
      <c r="ZR150" s="110">
        <v>0.99182338511856105</v>
      </c>
      <c r="ZS150" s="3">
        <f t="shared" si="161"/>
        <v>5</v>
      </c>
      <c r="ZT150" s="110">
        <f t="shared" si="162"/>
        <v>0.05</v>
      </c>
      <c r="ZU150" s="3">
        <v>2</v>
      </c>
      <c r="ZV150" s="3">
        <f t="shared" si="163"/>
        <v>5</v>
      </c>
      <c r="ZW150" s="110">
        <f t="shared" si="164"/>
        <v>0.05</v>
      </c>
      <c r="ACD150" s="110">
        <f t="shared" si="165"/>
        <v>0.5</v>
      </c>
      <c r="ACE150" s="110">
        <f t="shared" si="166"/>
        <v>0.4</v>
      </c>
      <c r="ACF150" s="110">
        <f t="shared" si="167"/>
        <v>0.1</v>
      </c>
      <c r="ACG150" s="110">
        <f t="shared" si="168"/>
        <v>1</v>
      </c>
      <c r="ACN150" s="114" t="str">
        <f t="shared" si="169"/>
        <v>TERIMA</v>
      </c>
      <c r="ACO150" s="115">
        <f t="shared" si="170"/>
        <v>670000</v>
      </c>
      <c r="ACP150" s="115">
        <f t="shared" si="171"/>
        <v>268000</v>
      </c>
      <c r="ADH150" s="116">
        <f t="shared" si="172"/>
        <v>335000</v>
      </c>
      <c r="ADI150" s="116">
        <f t="shared" si="173"/>
        <v>268000</v>
      </c>
      <c r="ADJ150" s="116">
        <f t="shared" si="174"/>
        <v>67000</v>
      </c>
      <c r="ADL150" s="116">
        <f t="shared" si="175"/>
        <v>200000</v>
      </c>
      <c r="ADM150" s="116">
        <f t="shared" si="176"/>
        <v>870000</v>
      </c>
      <c r="ADN150" s="3" t="s">
        <v>1390</v>
      </c>
    </row>
    <row r="151" spans="1:794" x14ac:dyDescent="0.25">
      <c r="A151" s="3">
        <f t="shared" si="137"/>
        <v>147</v>
      </c>
      <c r="B151" s="3">
        <v>103453</v>
      </c>
      <c r="C151" s="3" t="s">
        <v>415</v>
      </c>
      <c r="G151" s="3" t="s">
        <v>351</v>
      </c>
      <c r="O151" s="3">
        <v>22</v>
      </c>
      <c r="P151" s="3">
        <v>21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f t="shared" si="138"/>
        <v>0</v>
      </c>
      <c r="W151" s="3">
        <v>21</v>
      </c>
      <c r="X151" s="3">
        <v>21</v>
      </c>
      <c r="Y151" s="3" t="s">
        <v>1387</v>
      </c>
      <c r="BQ151" s="3">
        <v>0</v>
      </c>
      <c r="BR151" s="110">
        <f t="shared" si="139"/>
        <v>1</v>
      </c>
      <c r="BS151" s="3">
        <f t="shared" si="140"/>
        <v>5</v>
      </c>
      <c r="BT151" s="110">
        <f t="shared" si="141"/>
        <v>0.1</v>
      </c>
      <c r="BU151" s="3">
        <v>0</v>
      </c>
      <c r="BV151" s="110">
        <f t="shared" si="142"/>
        <v>1</v>
      </c>
      <c r="BW151" s="3">
        <f t="shared" si="143"/>
        <v>5</v>
      </c>
      <c r="BX151" s="110">
        <f t="shared" si="144"/>
        <v>0.15</v>
      </c>
      <c r="BY151" s="3">
        <f t="shared" si="145"/>
        <v>9765</v>
      </c>
      <c r="BZ151" s="3">
        <v>12159</v>
      </c>
      <c r="CA151" s="111">
        <f t="shared" si="146"/>
        <v>1.2451612903225806</v>
      </c>
      <c r="CB151" s="3">
        <f t="shared" si="147"/>
        <v>5</v>
      </c>
      <c r="CC151" s="110">
        <f t="shared" si="148"/>
        <v>0.1</v>
      </c>
      <c r="CD151" s="3">
        <v>300</v>
      </c>
      <c r="CE151" s="112">
        <v>300.56591337099798</v>
      </c>
      <c r="CF151" s="3">
        <f t="shared" si="149"/>
        <v>1</v>
      </c>
      <c r="CG151" s="110">
        <f t="shared" si="150"/>
        <v>0.03</v>
      </c>
      <c r="MX151" s="112">
        <v>95</v>
      </c>
      <c r="MY151" s="112">
        <v>95.4166666666667</v>
      </c>
      <c r="MZ151" s="3">
        <f t="shared" si="151"/>
        <v>5</v>
      </c>
      <c r="NA151" s="110">
        <f t="shared" si="152"/>
        <v>0.1</v>
      </c>
      <c r="NB151" s="111">
        <v>0.92</v>
      </c>
      <c r="NC151" s="111">
        <v>0.93809523809523798</v>
      </c>
      <c r="ND151" s="3">
        <f t="shared" si="153"/>
        <v>5</v>
      </c>
      <c r="NE151" s="110">
        <f t="shared" si="154"/>
        <v>0.1</v>
      </c>
      <c r="NF151" s="112">
        <v>90</v>
      </c>
      <c r="NG151" s="113">
        <v>100</v>
      </c>
      <c r="NH151" s="3">
        <f t="shared" si="155"/>
        <v>5</v>
      </c>
      <c r="NI151" s="110">
        <f t="shared" si="156"/>
        <v>0.08</v>
      </c>
      <c r="NJ151" s="110">
        <v>0.85</v>
      </c>
      <c r="NK151" s="110">
        <v>0.94736842105263197</v>
      </c>
      <c r="NM151" s="3">
        <f t="shared" si="157"/>
        <v>5</v>
      </c>
      <c r="NN151" s="110">
        <f t="shared" si="158"/>
        <v>0.06</v>
      </c>
      <c r="NO151" s="110">
        <v>0.4</v>
      </c>
      <c r="NP151" s="110">
        <v>0.707317073170732</v>
      </c>
      <c r="NQ151" s="3">
        <f t="shared" si="159"/>
        <v>5</v>
      </c>
      <c r="NR151" s="110">
        <f t="shared" si="160"/>
        <v>0.06</v>
      </c>
      <c r="ZQ151" s="110">
        <v>0.95</v>
      </c>
      <c r="ZR151" s="110">
        <v>0.98775894538606401</v>
      </c>
      <c r="ZS151" s="3">
        <f t="shared" si="161"/>
        <v>5</v>
      </c>
      <c r="ZT151" s="110">
        <f t="shared" si="162"/>
        <v>0.05</v>
      </c>
      <c r="ZU151" s="3">
        <v>2</v>
      </c>
      <c r="ZV151" s="3">
        <f t="shared" si="163"/>
        <v>5</v>
      </c>
      <c r="ZW151" s="110">
        <f t="shared" si="164"/>
        <v>0.05</v>
      </c>
      <c r="ACD151" s="110">
        <f t="shared" si="165"/>
        <v>0.38</v>
      </c>
      <c r="ACE151" s="110">
        <f t="shared" si="166"/>
        <v>0.4</v>
      </c>
      <c r="ACF151" s="110">
        <f t="shared" si="167"/>
        <v>0.1</v>
      </c>
      <c r="ACG151" s="110">
        <f t="shared" si="168"/>
        <v>0.88</v>
      </c>
      <c r="ACN151" s="114" t="str">
        <f t="shared" si="169"/>
        <v>TERIMA</v>
      </c>
      <c r="ACO151" s="115">
        <f t="shared" si="170"/>
        <v>670000</v>
      </c>
      <c r="ACP151" s="115">
        <f t="shared" si="171"/>
        <v>268000</v>
      </c>
      <c r="ADH151" s="116">
        <f t="shared" si="172"/>
        <v>254600</v>
      </c>
      <c r="ADI151" s="116">
        <f t="shared" si="173"/>
        <v>268000</v>
      </c>
      <c r="ADJ151" s="116">
        <f t="shared" si="174"/>
        <v>67000</v>
      </c>
      <c r="ADL151" s="116">
        <f t="shared" si="175"/>
        <v>0</v>
      </c>
      <c r="ADM151" s="116">
        <f t="shared" si="176"/>
        <v>589600</v>
      </c>
      <c r="ADN151" s="3" t="s">
        <v>1390</v>
      </c>
    </row>
    <row r="152" spans="1:794" x14ac:dyDescent="0.25">
      <c r="A152" s="3">
        <f t="shared" si="137"/>
        <v>148</v>
      </c>
      <c r="B152" s="3">
        <v>80120</v>
      </c>
      <c r="C152" s="3" t="s">
        <v>668</v>
      </c>
      <c r="G152" s="3" t="s">
        <v>351</v>
      </c>
      <c r="O152" s="3">
        <v>22</v>
      </c>
      <c r="P152" s="3">
        <v>22</v>
      </c>
      <c r="Q152" s="3">
        <v>0</v>
      </c>
      <c r="R152" s="3">
        <v>0</v>
      </c>
      <c r="S152" s="3">
        <v>0</v>
      </c>
      <c r="T152" s="3">
        <v>1</v>
      </c>
      <c r="U152" s="3">
        <v>0</v>
      </c>
      <c r="V152" s="3">
        <f t="shared" si="138"/>
        <v>0</v>
      </c>
      <c r="W152" s="3">
        <v>22</v>
      </c>
      <c r="X152" s="3">
        <v>21</v>
      </c>
      <c r="Y152" s="3" t="s">
        <v>1387</v>
      </c>
      <c r="BQ152" s="3">
        <v>0</v>
      </c>
      <c r="BR152" s="110">
        <f t="shared" si="139"/>
        <v>1</v>
      </c>
      <c r="BS152" s="3">
        <f t="shared" si="140"/>
        <v>5</v>
      </c>
      <c r="BT152" s="110">
        <f t="shared" si="141"/>
        <v>0.1</v>
      </c>
      <c r="BU152" s="3">
        <v>0</v>
      </c>
      <c r="BV152" s="110">
        <f t="shared" si="142"/>
        <v>1</v>
      </c>
      <c r="BW152" s="3">
        <f t="shared" si="143"/>
        <v>5</v>
      </c>
      <c r="BX152" s="110">
        <f t="shared" si="144"/>
        <v>0.15</v>
      </c>
      <c r="BY152" s="3">
        <f t="shared" si="145"/>
        <v>9765</v>
      </c>
      <c r="BZ152" s="3">
        <v>11151</v>
      </c>
      <c r="CA152" s="111">
        <f t="shared" si="146"/>
        <v>1.1419354838709677</v>
      </c>
      <c r="CB152" s="3">
        <f t="shared" si="147"/>
        <v>5</v>
      </c>
      <c r="CC152" s="110">
        <f t="shared" si="148"/>
        <v>0.1</v>
      </c>
      <c r="CD152" s="3">
        <v>300</v>
      </c>
      <c r="CE152" s="112">
        <v>304.39401934916401</v>
      </c>
      <c r="CF152" s="3">
        <f t="shared" si="149"/>
        <v>1</v>
      </c>
      <c r="CG152" s="110">
        <f t="shared" si="150"/>
        <v>0.03</v>
      </c>
      <c r="MX152" s="112">
        <v>95</v>
      </c>
      <c r="MY152" s="112">
        <v>98.75</v>
      </c>
      <c r="MZ152" s="3">
        <f t="shared" si="151"/>
        <v>5</v>
      </c>
      <c r="NA152" s="110">
        <f t="shared" si="152"/>
        <v>0.1</v>
      </c>
      <c r="NB152" s="111">
        <v>0.92</v>
      </c>
      <c r="NC152" s="111">
        <v>0.931707317073171</v>
      </c>
      <c r="ND152" s="3">
        <f t="shared" si="153"/>
        <v>5</v>
      </c>
      <c r="NE152" s="110">
        <f t="shared" si="154"/>
        <v>0.1</v>
      </c>
      <c r="NF152" s="112">
        <v>90</v>
      </c>
      <c r="NG152" s="113">
        <v>100</v>
      </c>
      <c r="NH152" s="3">
        <f t="shared" si="155"/>
        <v>5</v>
      </c>
      <c r="NI152" s="110">
        <f t="shared" si="156"/>
        <v>0.08</v>
      </c>
      <c r="NJ152" s="110">
        <v>0.85</v>
      </c>
      <c r="NK152" s="110">
        <v>0.95454545454545503</v>
      </c>
      <c r="NM152" s="3">
        <f t="shared" si="157"/>
        <v>5</v>
      </c>
      <c r="NN152" s="110">
        <f t="shared" si="158"/>
        <v>0.06</v>
      </c>
      <c r="NO152" s="110">
        <v>0.4</v>
      </c>
      <c r="NP152" s="110">
        <v>0.61363636363636398</v>
      </c>
      <c r="NQ152" s="3">
        <f t="shared" si="159"/>
        <v>5</v>
      </c>
      <c r="NR152" s="110">
        <f t="shared" si="160"/>
        <v>0.06</v>
      </c>
      <c r="ZQ152" s="110">
        <v>0.95</v>
      </c>
      <c r="ZR152" s="110">
        <v>0.97449428320140696</v>
      </c>
      <c r="ZS152" s="3">
        <f t="shared" si="161"/>
        <v>5</v>
      </c>
      <c r="ZT152" s="110">
        <f t="shared" si="162"/>
        <v>0.05</v>
      </c>
      <c r="ZU152" s="3">
        <v>2</v>
      </c>
      <c r="ZV152" s="3">
        <f t="shared" si="163"/>
        <v>5</v>
      </c>
      <c r="ZW152" s="110">
        <f t="shared" si="164"/>
        <v>0.05</v>
      </c>
      <c r="ACD152" s="110">
        <f t="shared" si="165"/>
        <v>0.38</v>
      </c>
      <c r="ACE152" s="110">
        <f t="shared" si="166"/>
        <v>0.4</v>
      </c>
      <c r="ACF152" s="110">
        <f t="shared" si="167"/>
        <v>0.1</v>
      </c>
      <c r="ACG152" s="110">
        <f t="shared" si="168"/>
        <v>0.88</v>
      </c>
      <c r="ACN152" s="114" t="str">
        <f t="shared" si="169"/>
        <v>TERIMA</v>
      </c>
      <c r="ACO152" s="115">
        <f t="shared" si="170"/>
        <v>670000</v>
      </c>
      <c r="ACP152" s="115">
        <f t="shared" si="171"/>
        <v>268000</v>
      </c>
      <c r="ADH152" s="116">
        <f t="shared" si="172"/>
        <v>254600</v>
      </c>
      <c r="ADI152" s="116">
        <f t="shared" si="173"/>
        <v>268000</v>
      </c>
      <c r="ADJ152" s="116">
        <f t="shared" si="174"/>
        <v>67000</v>
      </c>
      <c r="ADL152" s="116">
        <f t="shared" si="175"/>
        <v>0</v>
      </c>
      <c r="ADM152" s="116">
        <f t="shared" si="176"/>
        <v>589600</v>
      </c>
      <c r="ADN152" s="3" t="s">
        <v>1390</v>
      </c>
    </row>
    <row r="153" spans="1:794" x14ac:dyDescent="0.25">
      <c r="A153" s="3">
        <f t="shared" si="137"/>
        <v>149</v>
      </c>
      <c r="B153" s="3">
        <v>156147</v>
      </c>
      <c r="C153" s="3" t="s">
        <v>672</v>
      </c>
      <c r="G153" s="3" t="s">
        <v>351</v>
      </c>
      <c r="O153" s="3">
        <v>22</v>
      </c>
      <c r="P153" s="3">
        <v>21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f t="shared" si="138"/>
        <v>0</v>
      </c>
      <c r="W153" s="3">
        <v>21</v>
      </c>
      <c r="X153" s="3">
        <v>21</v>
      </c>
      <c r="Y153" s="3" t="s">
        <v>1387</v>
      </c>
      <c r="BQ153" s="3">
        <v>0</v>
      </c>
      <c r="BR153" s="110">
        <f t="shared" si="139"/>
        <v>1</v>
      </c>
      <c r="BS153" s="3">
        <f t="shared" si="140"/>
        <v>5</v>
      </c>
      <c r="BT153" s="110">
        <f t="shared" si="141"/>
        <v>0.1</v>
      </c>
      <c r="BU153" s="3">
        <v>0</v>
      </c>
      <c r="BV153" s="110">
        <f t="shared" si="142"/>
        <v>1</v>
      </c>
      <c r="BW153" s="3">
        <f t="shared" si="143"/>
        <v>5</v>
      </c>
      <c r="BX153" s="110">
        <f t="shared" si="144"/>
        <v>0.15</v>
      </c>
      <c r="BY153" s="3">
        <f t="shared" si="145"/>
        <v>9765</v>
      </c>
      <c r="BZ153" s="3">
        <v>11466</v>
      </c>
      <c r="CA153" s="111">
        <f t="shared" si="146"/>
        <v>1.1741935483870967</v>
      </c>
      <c r="CB153" s="3">
        <f t="shared" si="147"/>
        <v>5</v>
      </c>
      <c r="CC153" s="110">
        <f t="shared" si="148"/>
        <v>0.1</v>
      </c>
      <c r="CD153" s="3">
        <v>300</v>
      </c>
      <c r="CE153" s="112">
        <v>291.70856102003597</v>
      </c>
      <c r="CF153" s="3">
        <f t="shared" si="149"/>
        <v>5</v>
      </c>
      <c r="CG153" s="110">
        <f t="shared" si="150"/>
        <v>0.15</v>
      </c>
      <c r="MX153" s="112">
        <v>95</v>
      </c>
      <c r="MY153" s="112">
        <v>90</v>
      </c>
      <c r="MZ153" s="3">
        <f t="shared" si="151"/>
        <v>1</v>
      </c>
      <c r="NA153" s="110">
        <f t="shared" si="152"/>
        <v>0.02</v>
      </c>
      <c r="NB153" s="111">
        <v>0.92</v>
      </c>
      <c r="NC153" s="111">
        <v>0.84615384615384603</v>
      </c>
      <c r="ND153" s="3">
        <f t="shared" si="153"/>
        <v>1</v>
      </c>
      <c r="NE153" s="110">
        <f t="shared" si="154"/>
        <v>0.02</v>
      </c>
      <c r="NF153" s="112">
        <v>90</v>
      </c>
      <c r="NG153" s="113">
        <v>100</v>
      </c>
      <c r="NH153" s="3">
        <f t="shared" si="155"/>
        <v>5</v>
      </c>
      <c r="NI153" s="110">
        <f t="shared" si="156"/>
        <v>0.08</v>
      </c>
      <c r="NJ153" s="110">
        <v>0.85</v>
      </c>
      <c r="NK153" s="110">
        <v>0.75</v>
      </c>
      <c r="NM153" s="3">
        <f t="shared" si="157"/>
        <v>1</v>
      </c>
      <c r="NN153" s="110">
        <f t="shared" si="158"/>
        <v>1.2E-2</v>
      </c>
      <c r="NO153" s="110">
        <v>0.4</v>
      </c>
      <c r="NP153" s="110">
        <v>0.38461538461538503</v>
      </c>
      <c r="NQ153" s="3">
        <f t="shared" si="159"/>
        <v>1</v>
      </c>
      <c r="NR153" s="110">
        <f t="shared" si="160"/>
        <v>1.2E-2</v>
      </c>
      <c r="ZQ153" s="110">
        <v>0.95</v>
      </c>
      <c r="ZR153" s="110">
        <v>0.96903460837887101</v>
      </c>
      <c r="ZS153" s="3">
        <f t="shared" si="161"/>
        <v>5</v>
      </c>
      <c r="ZT153" s="110">
        <f t="shared" si="162"/>
        <v>0.05</v>
      </c>
      <c r="ZU153" s="3">
        <v>2</v>
      </c>
      <c r="ZV153" s="3">
        <f t="shared" si="163"/>
        <v>5</v>
      </c>
      <c r="ZW153" s="110">
        <f t="shared" si="164"/>
        <v>0.05</v>
      </c>
      <c r="ACD153" s="110">
        <f t="shared" si="165"/>
        <v>0.5</v>
      </c>
      <c r="ACE153" s="110">
        <f t="shared" si="166"/>
        <v>0.14400000000000002</v>
      </c>
      <c r="ACF153" s="110">
        <f t="shared" si="167"/>
        <v>0.1</v>
      </c>
      <c r="ACG153" s="110">
        <f t="shared" si="168"/>
        <v>0.74399999999999999</v>
      </c>
      <c r="ACK153" s="3">
        <v>1</v>
      </c>
      <c r="ACN153" s="114" t="str">
        <f t="shared" si="169"/>
        <v>TERIMA</v>
      </c>
      <c r="ACO153" s="115">
        <f t="shared" si="170"/>
        <v>670000</v>
      </c>
      <c r="ACP153" s="115">
        <f t="shared" si="171"/>
        <v>96480.000000000015</v>
      </c>
      <c r="ADH153" s="116">
        <f t="shared" si="172"/>
        <v>335000</v>
      </c>
      <c r="ADI153" s="116">
        <f t="shared" si="173"/>
        <v>82008.000000000015</v>
      </c>
      <c r="ADJ153" s="116">
        <f t="shared" si="174"/>
        <v>67000</v>
      </c>
      <c r="ADL153" s="116">
        <f t="shared" si="175"/>
        <v>0</v>
      </c>
      <c r="ADM153" s="116">
        <f t="shared" si="176"/>
        <v>484008</v>
      </c>
      <c r="ADN153" s="3" t="s">
        <v>1390</v>
      </c>
    </row>
    <row r="154" spans="1:794" x14ac:dyDescent="0.25">
      <c r="A154" s="3">
        <f t="shared" si="137"/>
        <v>150</v>
      </c>
      <c r="B154" s="3">
        <v>160026</v>
      </c>
      <c r="C154" s="3" t="s">
        <v>674</v>
      </c>
      <c r="G154" s="3" t="s">
        <v>351</v>
      </c>
      <c r="O154" s="3">
        <v>22</v>
      </c>
      <c r="P154" s="3">
        <v>20</v>
      </c>
      <c r="Q154" s="3">
        <v>1</v>
      </c>
      <c r="R154" s="3">
        <v>0</v>
      </c>
      <c r="S154" s="3">
        <v>0</v>
      </c>
      <c r="T154" s="3">
        <v>0</v>
      </c>
      <c r="U154" s="3">
        <v>0</v>
      </c>
      <c r="V154" s="3">
        <f t="shared" si="138"/>
        <v>1</v>
      </c>
      <c r="W154" s="3">
        <v>19</v>
      </c>
      <c r="X154" s="3">
        <v>20</v>
      </c>
      <c r="Y154" s="3" t="s">
        <v>1387</v>
      </c>
      <c r="BQ154" s="3">
        <v>0</v>
      </c>
      <c r="BR154" s="110">
        <f t="shared" si="139"/>
        <v>1</v>
      </c>
      <c r="BS154" s="3">
        <f t="shared" si="140"/>
        <v>5</v>
      </c>
      <c r="BT154" s="110">
        <f t="shared" si="141"/>
        <v>0.1</v>
      </c>
      <c r="BU154" s="3">
        <v>1</v>
      </c>
      <c r="BV154" s="110">
        <f t="shared" si="142"/>
        <v>0.94736842105263153</v>
      </c>
      <c r="BW154" s="3">
        <f t="shared" si="143"/>
        <v>1</v>
      </c>
      <c r="BX154" s="110">
        <f t="shared" si="144"/>
        <v>0.03</v>
      </c>
      <c r="BY154" s="3">
        <f t="shared" si="145"/>
        <v>9300</v>
      </c>
      <c r="BZ154" s="3">
        <v>11520</v>
      </c>
      <c r="CA154" s="111">
        <f t="shared" si="146"/>
        <v>1.2387096774193549</v>
      </c>
      <c r="CB154" s="3">
        <f t="shared" si="147"/>
        <v>5</v>
      </c>
      <c r="CC154" s="110">
        <f t="shared" si="148"/>
        <v>0.1</v>
      </c>
      <c r="CD154" s="3">
        <v>300</v>
      </c>
      <c r="CE154" s="112">
        <v>271.97725657427202</v>
      </c>
      <c r="CF154" s="3">
        <f t="shared" si="149"/>
        <v>5</v>
      </c>
      <c r="CG154" s="110">
        <f t="shared" si="150"/>
        <v>0.15</v>
      </c>
      <c r="MX154" s="112">
        <v>95</v>
      </c>
      <c r="MY154" s="112">
        <v>84.1666666666667</v>
      </c>
      <c r="MZ154" s="3">
        <f t="shared" si="151"/>
        <v>1</v>
      </c>
      <c r="NA154" s="110">
        <f t="shared" si="152"/>
        <v>0.02</v>
      </c>
      <c r="NB154" s="111">
        <v>0.92</v>
      </c>
      <c r="NC154" s="111">
        <v>0.93076923076923102</v>
      </c>
      <c r="ND154" s="3">
        <f t="shared" si="153"/>
        <v>5</v>
      </c>
      <c r="NE154" s="110">
        <f t="shared" si="154"/>
        <v>0.1</v>
      </c>
      <c r="NF154" s="112">
        <v>90</v>
      </c>
      <c r="NG154" s="113">
        <v>100</v>
      </c>
      <c r="NH154" s="3">
        <f t="shared" si="155"/>
        <v>5</v>
      </c>
      <c r="NI154" s="110">
        <f t="shared" si="156"/>
        <v>0.08</v>
      </c>
      <c r="NJ154" s="110">
        <v>0.85</v>
      </c>
      <c r="NK154" s="110">
        <v>1</v>
      </c>
      <c r="NM154" s="3">
        <f t="shared" si="157"/>
        <v>5</v>
      </c>
      <c r="NN154" s="110">
        <f t="shared" si="158"/>
        <v>0.06</v>
      </c>
      <c r="NO154" s="110">
        <v>0.4</v>
      </c>
      <c r="NP154" s="110">
        <v>0.77777777777777801</v>
      </c>
      <c r="NQ154" s="3">
        <f t="shared" si="159"/>
        <v>5</v>
      </c>
      <c r="NR154" s="110">
        <f t="shared" si="160"/>
        <v>0.06</v>
      </c>
      <c r="ZQ154" s="110">
        <v>0.95</v>
      </c>
      <c r="ZR154" s="110">
        <v>0.97796730632551498</v>
      </c>
      <c r="ZS154" s="3">
        <f t="shared" si="161"/>
        <v>5</v>
      </c>
      <c r="ZT154" s="110">
        <f t="shared" si="162"/>
        <v>0.05</v>
      </c>
      <c r="ZU154" s="3">
        <v>2</v>
      </c>
      <c r="ZV154" s="3">
        <f t="shared" si="163"/>
        <v>5</v>
      </c>
      <c r="ZW154" s="110">
        <f t="shared" si="164"/>
        <v>0.05</v>
      </c>
      <c r="ACD154" s="110">
        <f t="shared" si="165"/>
        <v>0.38</v>
      </c>
      <c r="ACE154" s="110">
        <f t="shared" si="166"/>
        <v>0.32</v>
      </c>
      <c r="ACF154" s="110">
        <f t="shared" si="167"/>
        <v>0.1</v>
      </c>
      <c r="ACG154" s="110">
        <f t="shared" si="168"/>
        <v>0.79999999999999993</v>
      </c>
      <c r="ACN154" s="114" t="str">
        <f t="shared" si="169"/>
        <v>TERIMA</v>
      </c>
      <c r="ACO154" s="115">
        <f t="shared" si="170"/>
        <v>670000</v>
      </c>
      <c r="ACP154" s="115">
        <f t="shared" si="171"/>
        <v>214400</v>
      </c>
      <c r="ADH154" s="116">
        <f t="shared" si="172"/>
        <v>254600</v>
      </c>
      <c r="ADI154" s="116">
        <f t="shared" si="173"/>
        <v>214400</v>
      </c>
      <c r="ADJ154" s="116">
        <f t="shared" si="174"/>
        <v>67000</v>
      </c>
      <c r="ADL154" s="116">
        <f t="shared" si="175"/>
        <v>0</v>
      </c>
      <c r="ADM154" s="116">
        <f t="shared" si="176"/>
        <v>536000</v>
      </c>
      <c r="ADN154" s="3" t="s">
        <v>1390</v>
      </c>
    </row>
    <row r="155" spans="1:794" x14ac:dyDescent="0.25">
      <c r="A155" s="3">
        <f t="shared" si="137"/>
        <v>151</v>
      </c>
      <c r="B155" s="3">
        <v>74548</v>
      </c>
      <c r="C155" s="3" t="s">
        <v>676</v>
      </c>
      <c r="G155" s="3" t="s">
        <v>351</v>
      </c>
      <c r="O155" s="3">
        <v>22</v>
      </c>
      <c r="P155" s="3">
        <v>22</v>
      </c>
      <c r="Q155" s="3">
        <v>0</v>
      </c>
      <c r="R155" s="3">
        <v>0</v>
      </c>
      <c r="S155" s="3">
        <v>0</v>
      </c>
      <c r="T155" s="3">
        <v>1</v>
      </c>
      <c r="U155" s="3">
        <v>0</v>
      </c>
      <c r="V155" s="3">
        <f t="shared" si="138"/>
        <v>0</v>
      </c>
      <c r="W155" s="3">
        <v>22</v>
      </c>
      <c r="X155" s="3">
        <v>21</v>
      </c>
      <c r="Y155" s="3" t="s">
        <v>1387</v>
      </c>
      <c r="BQ155" s="3">
        <v>1</v>
      </c>
      <c r="BR155" s="110">
        <f t="shared" si="139"/>
        <v>0.95454545454545459</v>
      </c>
      <c r="BS155" s="3">
        <f t="shared" si="140"/>
        <v>2</v>
      </c>
      <c r="BT155" s="110">
        <f t="shared" si="141"/>
        <v>0.04</v>
      </c>
      <c r="BU155" s="3">
        <v>0</v>
      </c>
      <c r="BV155" s="110">
        <f t="shared" si="142"/>
        <v>1</v>
      </c>
      <c r="BW155" s="3">
        <f t="shared" si="143"/>
        <v>5</v>
      </c>
      <c r="BX155" s="110">
        <f t="shared" si="144"/>
        <v>0.15</v>
      </c>
      <c r="BY155" s="3">
        <f t="shared" si="145"/>
        <v>9765</v>
      </c>
      <c r="BZ155" s="3">
        <v>11352</v>
      </c>
      <c r="CA155" s="111">
        <f t="shared" si="146"/>
        <v>1.1625192012288788</v>
      </c>
      <c r="CB155" s="3">
        <f t="shared" si="147"/>
        <v>5</v>
      </c>
      <c r="CC155" s="110">
        <f t="shared" si="148"/>
        <v>0.1</v>
      </c>
      <c r="CD155" s="3">
        <v>300</v>
      </c>
      <c r="CE155" s="112">
        <v>301.66302864938598</v>
      </c>
      <c r="CF155" s="3">
        <f t="shared" si="149"/>
        <v>1</v>
      </c>
      <c r="CG155" s="110">
        <f t="shared" si="150"/>
        <v>0.03</v>
      </c>
      <c r="MX155" s="112">
        <v>95</v>
      </c>
      <c r="MY155" s="112">
        <v>98.3333333333333</v>
      </c>
      <c r="MZ155" s="3">
        <f t="shared" si="151"/>
        <v>5</v>
      </c>
      <c r="NA155" s="110">
        <f t="shared" si="152"/>
        <v>0.1</v>
      </c>
      <c r="NB155" s="111">
        <v>0.92</v>
      </c>
      <c r="NC155" s="111">
        <v>0.93333333333333302</v>
      </c>
      <c r="ND155" s="3">
        <f t="shared" si="153"/>
        <v>5</v>
      </c>
      <c r="NE155" s="110">
        <f t="shared" si="154"/>
        <v>0.1</v>
      </c>
      <c r="NF155" s="112">
        <v>90</v>
      </c>
      <c r="NG155" s="113">
        <v>100</v>
      </c>
      <c r="NH155" s="3">
        <f t="shared" si="155"/>
        <v>5</v>
      </c>
      <c r="NI155" s="110">
        <f t="shared" si="156"/>
        <v>0.08</v>
      </c>
      <c r="NJ155" s="110">
        <v>0.85</v>
      </c>
      <c r="NK155" s="110">
        <v>0.86363636363636398</v>
      </c>
      <c r="NM155" s="3">
        <f t="shared" si="157"/>
        <v>5</v>
      </c>
      <c r="NN155" s="110">
        <f t="shared" si="158"/>
        <v>0.06</v>
      </c>
      <c r="NO155" s="110">
        <v>0.4</v>
      </c>
      <c r="NP155" s="110">
        <v>0.63461538461538503</v>
      </c>
      <c r="NQ155" s="3">
        <f t="shared" si="159"/>
        <v>5</v>
      </c>
      <c r="NR155" s="110">
        <f t="shared" si="160"/>
        <v>0.06</v>
      </c>
      <c r="ZQ155" s="110">
        <v>0.95</v>
      </c>
      <c r="ZR155" s="110">
        <v>0.980900409276944</v>
      </c>
      <c r="ZS155" s="3">
        <f t="shared" si="161"/>
        <v>5</v>
      </c>
      <c r="ZT155" s="110">
        <f t="shared" si="162"/>
        <v>0.05</v>
      </c>
      <c r="ZU155" s="3">
        <v>2</v>
      </c>
      <c r="ZV155" s="3">
        <f t="shared" si="163"/>
        <v>5</v>
      </c>
      <c r="ZW155" s="110">
        <f t="shared" si="164"/>
        <v>0.05</v>
      </c>
      <c r="ACD155" s="110">
        <f t="shared" si="165"/>
        <v>0.32000000000000006</v>
      </c>
      <c r="ACE155" s="110">
        <f t="shared" si="166"/>
        <v>0.4</v>
      </c>
      <c r="ACF155" s="110">
        <f t="shared" si="167"/>
        <v>0.1</v>
      </c>
      <c r="ACG155" s="110">
        <f t="shared" si="168"/>
        <v>0.82000000000000006</v>
      </c>
      <c r="ACN155" s="114" t="str">
        <f t="shared" si="169"/>
        <v>TERIMA</v>
      </c>
      <c r="ACO155" s="115">
        <f t="shared" si="170"/>
        <v>670000</v>
      </c>
      <c r="ACP155" s="115">
        <f t="shared" si="171"/>
        <v>268000</v>
      </c>
      <c r="ADH155" s="116">
        <f t="shared" si="172"/>
        <v>214400.00000000003</v>
      </c>
      <c r="ADI155" s="116">
        <f t="shared" si="173"/>
        <v>268000</v>
      </c>
      <c r="ADJ155" s="116">
        <f t="shared" si="174"/>
        <v>67000</v>
      </c>
      <c r="ADL155" s="116">
        <f t="shared" si="175"/>
        <v>0</v>
      </c>
      <c r="ADM155" s="116">
        <f t="shared" si="176"/>
        <v>549400</v>
      </c>
      <c r="ADN155" s="3" t="s">
        <v>1390</v>
      </c>
    </row>
    <row r="156" spans="1:794" x14ac:dyDescent="0.25">
      <c r="A156" s="3">
        <f t="shared" si="137"/>
        <v>152</v>
      </c>
      <c r="B156" s="3">
        <v>155922</v>
      </c>
      <c r="C156" s="3" t="s">
        <v>680</v>
      </c>
      <c r="G156" s="3" t="s">
        <v>351</v>
      </c>
      <c r="O156" s="3">
        <v>22</v>
      </c>
      <c r="P156" s="3">
        <v>20</v>
      </c>
      <c r="Q156" s="3">
        <v>1</v>
      </c>
      <c r="R156" s="3">
        <v>0</v>
      </c>
      <c r="S156" s="3">
        <v>0</v>
      </c>
      <c r="T156" s="3">
        <v>0</v>
      </c>
      <c r="U156" s="3">
        <v>0</v>
      </c>
      <c r="V156" s="3">
        <f t="shared" si="138"/>
        <v>1</v>
      </c>
      <c r="W156" s="3">
        <v>19</v>
      </c>
      <c r="X156" s="3">
        <v>20</v>
      </c>
      <c r="Y156" s="3" t="s">
        <v>1387</v>
      </c>
      <c r="BQ156" s="3">
        <v>0</v>
      </c>
      <c r="BR156" s="110">
        <f t="shared" si="139"/>
        <v>1</v>
      </c>
      <c r="BS156" s="3">
        <f t="shared" si="140"/>
        <v>5</v>
      </c>
      <c r="BT156" s="110">
        <f t="shared" si="141"/>
        <v>0.1</v>
      </c>
      <c r="BU156" s="3">
        <v>1</v>
      </c>
      <c r="BV156" s="110">
        <f t="shared" si="142"/>
        <v>0.94736842105263153</v>
      </c>
      <c r="BW156" s="3">
        <f t="shared" si="143"/>
        <v>1</v>
      </c>
      <c r="BX156" s="110">
        <f t="shared" si="144"/>
        <v>0.03</v>
      </c>
      <c r="BY156" s="3">
        <f t="shared" si="145"/>
        <v>9300</v>
      </c>
      <c r="BZ156" s="3">
        <v>9320</v>
      </c>
      <c r="CA156" s="111">
        <f t="shared" si="146"/>
        <v>1.0021505376344086</v>
      </c>
      <c r="CB156" s="3">
        <f t="shared" si="147"/>
        <v>4</v>
      </c>
      <c r="CC156" s="110">
        <f t="shared" si="148"/>
        <v>0.08</v>
      </c>
      <c r="CD156" s="3">
        <v>300</v>
      </c>
      <c r="CE156" s="112">
        <v>292.511398176292</v>
      </c>
      <c r="CF156" s="3">
        <f t="shared" si="149"/>
        <v>5</v>
      </c>
      <c r="CG156" s="110">
        <f t="shared" si="150"/>
        <v>0.15</v>
      </c>
      <c r="MX156" s="112">
        <v>95</v>
      </c>
      <c r="MY156" s="112">
        <v>100</v>
      </c>
      <c r="MZ156" s="3">
        <f t="shared" si="151"/>
        <v>5</v>
      </c>
      <c r="NA156" s="110">
        <f t="shared" si="152"/>
        <v>0.1</v>
      </c>
      <c r="NB156" s="111">
        <v>0.92</v>
      </c>
      <c r="NC156" s="111">
        <v>0.93043478260869605</v>
      </c>
      <c r="ND156" s="3">
        <f t="shared" si="153"/>
        <v>5</v>
      </c>
      <c r="NE156" s="110">
        <f t="shared" si="154"/>
        <v>0.1</v>
      </c>
      <c r="NF156" s="112">
        <v>90</v>
      </c>
      <c r="NG156" s="113">
        <v>100</v>
      </c>
      <c r="NH156" s="3">
        <f t="shared" si="155"/>
        <v>5</v>
      </c>
      <c r="NI156" s="110">
        <f t="shared" si="156"/>
        <v>0.08</v>
      </c>
      <c r="NJ156" s="110">
        <v>0.85</v>
      </c>
      <c r="NK156" s="110">
        <v>0.96551724137931005</v>
      </c>
      <c r="NM156" s="3">
        <f t="shared" si="157"/>
        <v>5</v>
      </c>
      <c r="NN156" s="110">
        <f t="shared" si="158"/>
        <v>0.06</v>
      </c>
      <c r="NO156" s="110">
        <v>0.4</v>
      </c>
      <c r="NP156" s="110">
        <v>0.64383561643835596</v>
      </c>
      <c r="NQ156" s="3">
        <f t="shared" si="159"/>
        <v>5</v>
      </c>
      <c r="NR156" s="110">
        <f t="shared" si="160"/>
        <v>0.06</v>
      </c>
      <c r="ZQ156" s="110">
        <v>0.95</v>
      </c>
      <c r="ZR156" s="110">
        <v>0.98024316109422505</v>
      </c>
      <c r="ZS156" s="3">
        <f t="shared" si="161"/>
        <v>5</v>
      </c>
      <c r="ZT156" s="110">
        <f t="shared" si="162"/>
        <v>0.05</v>
      </c>
      <c r="ZU156" s="3">
        <v>2</v>
      </c>
      <c r="ZV156" s="3">
        <f t="shared" si="163"/>
        <v>5</v>
      </c>
      <c r="ZW156" s="110">
        <f t="shared" si="164"/>
        <v>0.05</v>
      </c>
      <c r="ACD156" s="110">
        <f t="shared" si="165"/>
        <v>0.36</v>
      </c>
      <c r="ACE156" s="110">
        <f t="shared" si="166"/>
        <v>0.4</v>
      </c>
      <c r="ACF156" s="110">
        <f t="shared" si="167"/>
        <v>0.1</v>
      </c>
      <c r="ACG156" s="110">
        <f t="shared" si="168"/>
        <v>0.86</v>
      </c>
      <c r="ACN156" s="114" t="str">
        <f t="shared" si="169"/>
        <v>TERIMA</v>
      </c>
      <c r="ACO156" s="115">
        <f t="shared" si="170"/>
        <v>670000</v>
      </c>
      <c r="ACP156" s="115">
        <f t="shared" si="171"/>
        <v>268000</v>
      </c>
      <c r="ADH156" s="116">
        <f t="shared" si="172"/>
        <v>241200</v>
      </c>
      <c r="ADI156" s="116">
        <f t="shared" si="173"/>
        <v>268000</v>
      </c>
      <c r="ADJ156" s="116">
        <f t="shared" si="174"/>
        <v>67000</v>
      </c>
      <c r="ADL156" s="116">
        <f t="shared" si="175"/>
        <v>0</v>
      </c>
      <c r="ADM156" s="116">
        <f t="shared" si="176"/>
        <v>576200</v>
      </c>
      <c r="ADN156" s="3" t="s">
        <v>1390</v>
      </c>
    </row>
    <row r="157" spans="1:794" x14ac:dyDescent="0.25">
      <c r="A157" s="3">
        <f t="shared" si="137"/>
        <v>153</v>
      </c>
      <c r="B157" s="3">
        <v>150489</v>
      </c>
      <c r="C157" s="3" t="s">
        <v>682</v>
      </c>
      <c r="G157" s="3" t="s">
        <v>351</v>
      </c>
      <c r="O157" s="3">
        <v>22</v>
      </c>
      <c r="P157" s="3">
        <v>20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f t="shared" si="138"/>
        <v>0</v>
      </c>
      <c r="W157" s="3">
        <v>20</v>
      </c>
      <c r="X157" s="3">
        <v>20</v>
      </c>
      <c r="Y157" s="3" t="s">
        <v>1387</v>
      </c>
      <c r="BQ157" s="3">
        <v>0</v>
      </c>
      <c r="BR157" s="110">
        <f t="shared" si="139"/>
        <v>1</v>
      </c>
      <c r="BS157" s="3">
        <f t="shared" si="140"/>
        <v>5</v>
      </c>
      <c r="BT157" s="110">
        <f t="shared" si="141"/>
        <v>0.1</v>
      </c>
      <c r="BU157" s="3">
        <v>0</v>
      </c>
      <c r="BV157" s="110">
        <f t="shared" si="142"/>
        <v>1</v>
      </c>
      <c r="BW157" s="3">
        <f t="shared" si="143"/>
        <v>5</v>
      </c>
      <c r="BX157" s="110">
        <f t="shared" si="144"/>
        <v>0.15</v>
      </c>
      <c r="BY157" s="3">
        <f t="shared" si="145"/>
        <v>9300</v>
      </c>
      <c r="BZ157" s="3">
        <v>9360</v>
      </c>
      <c r="CA157" s="111">
        <f t="shared" si="146"/>
        <v>1.0064516129032257</v>
      </c>
      <c r="CB157" s="3">
        <f t="shared" si="147"/>
        <v>4</v>
      </c>
      <c r="CC157" s="110">
        <f t="shared" si="148"/>
        <v>0.08</v>
      </c>
      <c r="CD157" s="3">
        <v>300</v>
      </c>
      <c r="CE157" s="112">
        <v>288.31273549359503</v>
      </c>
      <c r="CF157" s="3">
        <f t="shared" si="149"/>
        <v>5</v>
      </c>
      <c r="CG157" s="110">
        <f t="shared" si="150"/>
        <v>0.15</v>
      </c>
      <c r="MX157" s="112">
        <v>95</v>
      </c>
      <c r="MY157" s="112">
        <v>97.5</v>
      </c>
      <c r="MZ157" s="3">
        <f t="shared" si="151"/>
        <v>5</v>
      </c>
      <c r="NA157" s="110">
        <f t="shared" si="152"/>
        <v>0.1</v>
      </c>
      <c r="NB157" s="111">
        <v>0.92</v>
      </c>
      <c r="NC157" s="111">
        <v>0.9375</v>
      </c>
      <c r="ND157" s="3">
        <f t="shared" si="153"/>
        <v>5</v>
      </c>
      <c r="NE157" s="110">
        <f t="shared" si="154"/>
        <v>0.1</v>
      </c>
      <c r="NF157" s="112">
        <v>90</v>
      </c>
      <c r="NG157" s="113">
        <v>100</v>
      </c>
      <c r="NH157" s="3">
        <f t="shared" si="155"/>
        <v>5</v>
      </c>
      <c r="NI157" s="110">
        <f t="shared" si="156"/>
        <v>0.08</v>
      </c>
      <c r="NJ157" s="110">
        <v>0.85</v>
      </c>
      <c r="NK157" s="110">
        <v>0.92307692307692302</v>
      </c>
      <c r="NL157" s="3">
        <v>1</v>
      </c>
      <c r="NM157" s="3">
        <f t="shared" si="157"/>
        <v>0</v>
      </c>
      <c r="NN157" s="110">
        <f t="shared" si="158"/>
        <v>0</v>
      </c>
      <c r="NO157" s="110">
        <v>0.4</v>
      </c>
      <c r="NP157" s="110">
        <v>0.66666666666666696</v>
      </c>
      <c r="NQ157" s="3">
        <f t="shared" si="159"/>
        <v>5</v>
      </c>
      <c r="NR157" s="110">
        <f t="shared" si="160"/>
        <v>0.06</v>
      </c>
      <c r="ZQ157" s="110">
        <v>0.95</v>
      </c>
      <c r="ZR157" s="110">
        <v>0.98643556895252404</v>
      </c>
      <c r="ZS157" s="3">
        <f t="shared" si="161"/>
        <v>5</v>
      </c>
      <c r="ZT157" s="110">
        <f t="shared" si="162"/>
        <v>0.05</v>
      </c>
      <c r="ZU157" s="3">
        <v>2</v>
      </c>
      <c r="ZV157" s="3">
        <f t="shared" si="163"/>
        <v>5</v>
      </c>
      <c r="ZW157" s="110">
        <f t="shared" si="164"/>
        <v>0.05</v>
      </c>
      <c r="ACD157" s="110">
        <f t="shared" si="165"/>
        <v>0.48</v>
      </c>
      <c r="ACE157" s="110">
        <f t="shared" si="166"/>
        <v>0.34</v>
      </c>
      <c r="ACF157" s="110">
        <f t="shared" si="167"/>
        <v>0.1</v>
      </c>
      <c r="ACG157" s="110">
        <f t="shared" si="168"/>
        <v>0.92</v>
      </c>
      <c r="ACN157" s="114" t="str">
        <f t="shared" si="169"/>
        <v>TERIMA</v>
      </c>
      <c r="ACO157" s="115">
        <f t="shared" si="170"/>
        <v>670000</v>
      </c>
      <c r="ACP157" s="115">
        <f t="shared" si="171"/>
        <v>227800.00000000003</v>
      </c>
      <c r="ADH157" s="116">
        <f t="shared" si="172"/>
        <v>321600</v>
      </c>
      <c r="ADI157" s="116">
        <f t="shared" si="173"/>
        <v>227800.00000000003</v>
      </c>
      <c r="ADJ157" s="116">
        <f t="shared" si="174"/>
        <v>67000</v>
      </c>
      <c r="ADL157" s="116">
        <f t="shared" si="175"/>
        <v>0</v>
      </c>
      <c r="ADM157" s="116">
        <f t="shared" si="176"/>
        <v>616400</v>
      </c>
      <c r="ADN157" s="3" t="s">
        <v>1390</v>
      </c>
    </row>
    <row r="158" spans="1:794" x14ac:dyDescent="0.25">
      <c r="A158" s="3">
        <f t="shared" si="137"/>
        <v>154</v>
      </c>
      <c r="B158" s="3">
        <v>153783</v>
      </c>
      <c r="C158" s="3" t="s">
        <v>439</v>
      </c>
      <c r="G158" s="3" t="s">
        <v>351</v>
      </c>
      <c r="O158" s="3">
        <v>22</v>
      </c>
      <c r="P158" s="3">
        <v>22</v>
      </c>
      <c r="Q158" s="3">
        <v>0</v>
      </c>
      <c r="R158" s="3">
        <v>0</v>
      </c>
      <c r="S158" s="3">
        <v>0</v>
      </c>
      <c r="T158" s="3">
        <v>1</v>
      </c>
      <c r="U158" s="3">
        <v>0</v>
      </c>
      <c r="V158" s="3">
        <f t="shared" si="138"/>
        <v>0</v>
      </c>
      <c r="W158" s="3">
        <v>22</v>
      </c>
      <c r="X158" s="3">
        <v>21</v>
      </c>
      <c r="Y158" s="3" t="s">
        <v>1387</v>
      </c>
      <c r="BQ158" s="3">
        <v>0</v>
      </c>
      <c r="BR158" s="110">
        <f t="shared" si="139"/>
        <v>1</v>
      </c>
      <c r="BS158" s="3">
        <f t="shared" si="140"/>
        <v>5</v>
      </c>
      <c r="BT158" s="110">
        <f t="shared" si="141"/>
        <v>0.1</v>
      </c>
      <c r="BU158" s="3">
        <v>0</v>
      </c>
      <c r="BV158" s="110">
        <f t="shared" si="142"/>
        <v>1</v>
      </c>
      <c r="BW158" s="3">
        <f t="shared" si="143"/>
        <v>5</v>
      </c>
      <c r="BX158" s="110">
        <f t="shared" si="144"/>
        <v>0.15</v>
      </c>
      <c r="BY158" s="3">
        <f t="shared" si="145"/>
        <v>9765</v>
      </c>
      <c r="BZ158" s="3">
        <v>12621</v>
      </c>
      <c r="CA158" s="111">
        <f t="shared" si="146"/>
        <v>1.2924731182795699</v>
      </c>
      <c r="CB158" s="3">
        <f t="shared" si="147"/>
        <v>5</v>
      </c>
      <c r="CC158" s="110">
        <f t="shared" si="148"/>
        <v>0.1</v>
      </c>
      <c r="CD158" s="3">
        <v>300</v>
      </c>
      <c r="CE158" s="112">
        <v>290.685093780849</v>
      </c>
      <c r="CF158" s="3">
        <f t="shared" si="149"/>
        <v>5</v>
      </c>
      <c r="CG158" s="110">
        <f t="shared" si="150"/>
        <v>0.15</v>
      </c>
      <c r="MX158" s="112">
        <v>95</v>
      </c>
      <c r="MY158" s="112">
        <v>100</v>
      </c>
      <c r="MZ158" s="3">
        <f t="shared" si="151"/>
        <v>5</v>
      </c>
      <c r="NA158" s="110">
        <f t="shared" si="152"/>
        <v>0.1</v>
      </c>
      <c r="NB158" s="111">
        <v>0.92</v>
      </c>
      <c r="NC158" s="111">
        <v>0.91923076923076896</v>
      </c>
      <c r="ND158" s="3">
        <f t="shared" si="153"/>
        <v>1</v>
      </c>
      <c r="NE158" s="110">
        <f t="shared" si="154"/>
        <v>0.02</v>
      </c>
      <c r="NF158" s="112">
        <v>90</v>
      </c>
      <c r="NG158" s="113">
        <v>100</v>
      </c>
      <c r="NH158" s="3">
        <f t="shared" si="155"/>
        <v>5</v>
      </c>
      <c r="NI158" s="110">
        <f t="shared" si="156"/>
        <v>0.08</v>
      </c>
      <c r="NJ158" s="110">
        <v>0.85</v>
      </c>
      <c r="NK158" s="110">
        <v>0.93548387096774199</v>
      </c>
      <c r="NM158" s="3">
        <f t="shared" si="157"/>
        <v>5</v>
      </c>
      <c r="NN158" s="110">
        <f t="shared" si="158"/>
        <v>0.06</v>
      </c>
      <c r="NO158" s="110">
        <v>0.4</v>
      </c>
      <c r="NP158" s="110">
        <v>0.62962962962962998</v>
      </c>
      <c r="NQ158" s="3">
        <f t="shared" si="159"/>
        <v>5</v>
      </c>
      <c r="NR158" s="110">
        <f t="shared" si="160"/>
        <v>0.06</v>
      </c>
      <c r="ZQ158" s="110">
        <v>0.95</v>
      </c>
      <c r="ZR158" s="110">
        <v>0.98519249753208304</v>
      </c>
      <c r="ZS158" s="3">
        <f t="shared" si="161"/>
        <v>5</v>
      </c>
      <c r="ZT158" s="110">
        <f t="shared" si="162"/>
        <v>0.05</v>
      </c>
      <c r="ZU158" s="3">
        <v>2</v>
      </c>
      <c r="ZV158" s="3">
        <f t="shared" si="163"/>
        <v>5</v>
      </c>
      <c r="ZW158" s="110">
        <f t="shared" si="164"/>
        <v>0.05</v>
      </c>
      <c r="ACD158" s="110">
        <f t="shared" si="165"/>
        <v>0.5</v>
      </c>
      <c r="ACE158" s="110">
        <f t="shared" si="166"/>
        <v>0.32</v>
      </c>
      <c r="ACF158" s="110">
        <f t="shared" si="167"/>
        <v>0.1</v>
      </c>
      <c r="ACG158" s="110">
        <f t="shared" si="168"/>
        <v>0.92</v>
      </c>
      <c r="ACN158" s="114" t="str">
        <f t="shared" si="169"/>
        <v>TERIMA</v>
      </c>
      <c r="ACO158" s="115">
        <f t="shared" si="170"/>
        <v>670000</v>
      </c>
      <c r="ACP158" s="115">
        <f t="shared" si="171"/>
        <v>214400</v>
      </c>
      <c r="ADH158" s="116">
        <f t="shared" si="172"/>
        <v>335000</v>
      </c>
      <c r="ADI158" s="116">
        <f t="shared" si="173"/>
        <v>214400</v>
      </c>
      <c r="ADJ158" s="116">
        <f t="shared" si="174"/>
        <v>67000</v>
      </c>
      <c r="ADL158" s="116">
        <f t="shared" si="175"/>
        <v>0</v>
      </c>
      <c r="ADM158" s="116">
        <f t="shared" si="176"/>
        <v>616400</v>
      </c>
      <c r="ADN158" s="3" t="s">
        <v>1390</v>
      </c>
    </row>
    <row r="159" spans="1:794" x14ac:dyDescent="0.25">
      <c r="A159" s="3">
        <f t="shared" si="137"/>
        <v>155</v>
      </c>
      <c r="B159" s="3">
        <v>159687</v>
      </c>
      <c r="C159" s="3" t="s">
        <v>442</v>
      </c>
      <c r="G159" s="3" t="s">
        <v>351</v>
      </c>
      <c r="O159" s="3">
        <v>22</v>
      </c>
      <c r="P159" s="3">
        <v>22</v>
      </c>
      <c r="Q159" s="3">
        <v>0</v>
      </c>
      <c r="R159" s="3">
        <v>0</v>
      </c>
      <c r="S159" s="3">
        <v>0</v>
      </c>
      <c r="T159" s="3">
        <v>1</v>
      </c>
      <c r="U159" s="3">
        <v>0</v>
      </c>
      <c r="V159" s="3">
        <f t="shared" si="138"/>
        <v>0</v>
      </c>
      <c r="W159" s="3">
        <v>22</v>
      </c>
      <c r="X159" s="3">
        <v>21</v>
      </c>
      <c r="Y159" s="3" t="s">
        <v>1387</v>
      </c>
      <c r="BQ159" s="3">
        <v>0</v>
      </c>
      <c r="BR159" s="110">
        <f t="shared" si="139"/>
        <v>1</v>
      </c>
      <c r="BS159" s="3">
        <f t="shared" si="140"/>
        <v>5</v>
      </c>
      <c r="BT159" s="110">
        <f t="shared" si="141"/>
        <v>0.1</v>
      </c>
      <c r="BU159" s="3">
        <v>0</v>
      </c>
      <c r="BV159" s="110">
        <f t="shared" si="142"/>
        <v>1</v>
      </c>
      <c r="BW159" s="3">
        <f t="shared" si="143"/>
        <v>5</v>
      </c>
      <c r="BX159" s="110">
        <f t="shared" si="144"/>
        <v>0.15</v>
      </c>
      <c r="BY159" s="3">
        <f t="shared" si="145"/>
        <v>9765</v>
      </c>
      <c r="BZ159" s="3">
        <v>10605</v>
      </c>
      <c r="CA159" s="111">
        <f t="shared" si="146"/>
        <v>1.086021505376344</v>
      </c>
      <c r="CB159" s="3">
        <f t="shared" si="147"/>
        <v>5</v>
      </c>
      <c r="CC159" s="110">
        <f t="shared" si="148"/>
        <v>0.1</v>
      </c>
      <c r="CD159" s="3">
        <v>300</v>
      </c>
      <c r="CE159" s="112">
        <v>323.91927083333297</v>
      </c>
      <c r="CF159" s="3">
        <f t="shared" si="149"/>
        <v>1</v>
      </c>
      <c r="CG159" s="110">
        <f t="shared" si="150"/>
        <v>0.03</v>
      </c>
      <c r="MX159" s="112">
        <v>95</v>
      </c>
      <c r="MY159" s="112">
        <v>100</v>
      </c>
      <c r="MZ159" s="3">
        <f t="shared" si="151"/>
        <v>5</v>
      </c>
      <c r="NA159" s="110">
        <f t="shared" si="152"/>
        <v>0.1</v>
      </c>
      <c r="NB159" s="111">
        <v>0.92</v>
      </c>
      <c r="NC159" s="111">
        <v>0.88888888888888895</v>
      </c>
      <c r="ND159" s="3">
        <f t="shared" si="153"/>
        <v>1</v>
      </c>
      <c r="NE159" s="110">
        <f t="shared" si="154"/>
        <v>0.02</v>
      </c>
      <c r="NF159" s="112">
        <v>90</v>
      </c>
      <c r="NG159" s="113">
        <v>100</v>
      </c>
      <c r="NH159" s="3">
        <f t="shared" si="155"/>
        <v>5</v>
      </c>
      <c r="NI159" s="110">
        <f t="shared" si="156"/>
        <v>0.08</v>
      </c>
      <c r="NJ159" s="110">
        <v>0.85</v>
      </c>
      <c r="NK159" s="110">
        <v>0.9375</v>
      </c>
      <c r="NM159" s="3">
        <f t="shared" si="157"/>
        <v>5</v>
      </c>
      <c r="NN159" s="110">
        <f t="shared" si="158"/>
        <v>0.06</v>
      </c>
      <c r="NO159" s="110">
        <v>0.4</v>
      </c>
      <c r="NP159" s="110">
        <v>0.5</v>
      </c>
      <c r="NQ159" s="3">
        <f t="shared" si="159"/>
        <v>5</v>
      </c>
      <c r="NR159" s="110">
        <f t="shared" si="160"/>
        <v>0.06</v>
      </c>
      <c r="ZQ159" s="110">
        <v>0.95</v>
      </c>
      <c r="ZR159" s="110">
        <v>0.95833333333333304</v>
      </c>
      <c r="ZS159" s="3">
        <f t="shared" si="161"/>
        <v>5</v>
      </c>
      <c r="ZT159" s="110">
        <f t="shared" si="162"/>
        <v>0.05</v>
      </c>
      <c r="ZU159" s="3">
        <v>2</v>
      </c>
      <c r="ZV159" s="3">
        <f t="shared" si="163"/>
        <v>5</v>
      </c>
      <c r="ZW159" s="110">
        <f t="shared" si="164"/>
        <v>0.05</v>
      </c>
      <c r="ACD159" s="110">
        <f t="shared" si="165"/>
        <v>0.38</v>
      </c>
      <c r="ACE159" s="110">
        <f t="shared" si="166"/>
        <v>0.32</v>
      </c>
      <c r="ACF159" s="110">
        <f t="shared" si="167"/>
        <v>0.1</v>
      </c>
      <c r="ACG159" s="110">
        <f t="shared" si="168"/>
        <v>0.79999999999999993</v>
      </c>
      <c r="ACM159" s="3">
        <v>1</v>
      </c>
      <c r="ACN159" s="114" t="str">
        <f t="shared" si="169"/>
        <v>GUGUR</v>
      </c>
      <c r="ACO159" s="115">
        <f t="shared" si="170"/>
        <v>670000</v>
      </c>
      <c r="ACP159" s="115">
        <f t="shared" si="171"/>
        <v>214400</v>
      </c>
      <c r="ADH159" s="116">
        <f t="shared" si="172"/>
        <v>254600</v>
      </c>
      <c r="ADI159" s="116">
        <f t="shared" si="173"/>
        <v>0</v>
      </c>
      <c r="ADJ159" s="116">
        <f t="shared" si="174"/>
        <v>67000</v>
      </c>
      <c r="ADL159" s="116">
        <f t="shared" si="175"/>
        <v>0</v>
      </c>
      <c r="ADM159" s="116">
        <f t="shared" si="176"/>
        <v>321600</v>
      </c>
      <c r="ADN159" s="3" t="s">
        <v>1390</v>
      </c>
    </row>
    <row r="160" spans="1:794" x14ac:dyDescent="0.25">
      <c r="A160" s="3">
        <f t="shared" si="137"/>
        <v>156</v>
      </c>
      <c r="B160" s="3">
        <v>101574</v>
      </c>
      <c r="C160" s="3" t="s">
        <v>445</v>
      </c>
      <c r="G160" s="3" t="s">
        <v>351</v>
      </c>
      <c r="O160" s="3">
        <v>22</v>
      </c>
      <c r="P160" s="3">
        <v>22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f t="shared" si="138"/>
        <v>0</v>
      </c>
      <c r="W160" s="3">
        <v>22</v>
      </c>
      <c r="X160" s="3">
        <v>22</v>
      </c>
      <c r="Y160" s="3" t="s">
        <v>1387</v>
      </c>
      <c r="BQ160" s="3">
        <v>0</v>
      </c>
      <c r="BR160" s="110">
        <f t="shared" si="139"/>
        <v>1</v>
      </c>
      <c r="BS160" s="3">
        <f t="shared" si="140"/>
        <v>5</v>
      </c>
      <c r="BT160" s="110">
        <f t="shared" si="141"/>
        <v>0.1</v>
      </c>
      <c r="BU160" s="3">
        <v>0</v>
      </c>
      <c r="BV160" s="110">
        <f t="shared" si="142"/>
        <v>1</v>
      </c>
      <c r="BW160" s="3">
        <f t="shared" si="143"/>
        <v>5</v>
      </c>
      <c r="BX160" s="110">
        <f t="shared" si="144"/>
        <v>0.15</v>
      </c>
      <c r="BY160" s="3">
        <f t="shared" si="145"/>
        <v>10230</v>
      </c>
      <c r="BZ160" s="3">
        <v>13618</v>
      </c>
      <c r="CA160" s="111">
        <f t="shared" si="146"/>
        <v>1.3311827956989248</v>
      </c>
      <c r="CB160" s="3">
        <f t="shared" si="147"/>
        <v>5</v>
      </c>
      <c r="CC160" s="110">
        <f t="shared" si="148"/>
        <v>0.1</v>
      </c>
      <c r="CD160" s="3">
        <v>300</v>
      </c>
      <c r="CE160" s="112">
        <v>327.67674858223103</v>
      </c>
      <c r="CF160" s="3">
        <f t="shared" si="149"/>
        <v>1</v>
      </c>
      <c r="CG160" s="110">
        <f t="shared" si="150"/>
        <v>0.03</v>
      </c>
      <c r="MX160" s="112">
        <v>95</v>
      </c>
      <c r="MY160" s="112">
        <v>96.6666666666667</v>
      </c>
      <c r="MZ160" s="3">
        <f t="shared" si="151"/>
        <v>5</v>
      </c>
      <c r="NA160" s="110">
        <f t="shared" si="152"/>
        <v>0.1</v>
      </c>
      <c r="NB160" s="111">
        <v>0.92</v>
      </c>
      <c r="NC160" s="111">
        <v>1</v>
      </c>
      <c r="ND160" s="3">
        <f t="shared" si="153"/>
        <v>5</v>
      </c>
      <c r="NE160" s="110">
        <f t="shared" si="154"/>
        <v>0.1</v>
      </c>
      <c r="NF160" s="112">
        <v>90</v>
      </c>
      <c r="NG160" s="113">
        <v>100</v>
      </c>
      <c r="NH160" s="3">
        <f t="shared" si="155"/>
        <v>5</v>
      </c>
      <c r="NI160" s="110">
        <f t="shared" si="156"/>
        <v>0.08</v>
      </c>
      <c r="NJ160" s="110">
        <v>0.85</v>
      </c>
      <c r="NK160" s="110">
        <v>1</v>
      </c>
      <c r="NM160" s="3">
        <f t="shared" si="157"/>
        <v>5</v>
      </c>
      <c r="NN160" s="110">
        <f t="shared" si="158"/>
        <v>0.06</v>
      </c>
      <c r="NO160" s="110">
        <v>0.4</v>
      </c>
      <c r="NP160" s="110">
        <v>0.94736842105263197</v>
      </c>
      <c r="NQ160" s="3">
        <f t="shared" si="159"/>
        <v>5</v>
      </c>
      <c r="NR160" s="110">
        <f t="shared" si="160"/>
        <v>0.06</v>
      </c>
      <c r="ZQ160" s="110">
        <v>0.95</v>
      </c>
      <c r="ZR160" s="110">
        <v>0.99243856332703195</v>
      </c>
      <c r="ZS160" s="3">
        <f t="shared" si="161"/>
        <v>5</v>
      </c>
      <c r="ZT160" s="110">
        <f t="shared" si="162"/>
        <v>0.05</v>
      </c>
      <c r="ZU160" s="3">
        <v>2</v>
      </c>
      <c r="ZV160" s="3">
        <f t="shared" si="163"/>
        <v>5</v>
      </c>
      <c r="ZW160" s="110">
        <f t="shared" si="164"/>
        <v>0.05</v>
      </c>
      <c r="ACD160" s="110">
        <f t="shared" si="165"/>
        <v>0.38</v>
      </c>
      <c r="ACE160" s="110">
        <f t="shared" si="166"/>
        <v>0.4</v>
      </c>
      <c r="ACF160" s="110">
        <f t="shared" si="167"/>
        <v>0.1</v>
      </c>
      <c r="ACG160" s="110">
        <f t="shared" si="168"/>
        <v>0.88</v>
      </c>
      <c r="ACN160" s="114" t="str">
        <f t="shared" si="169"/>
        <v>TERIMA</v>
      </c>
      <c r="ACO160" s="115">
        <f t="shared" si="170"/>
        <v>670000</v>
      </c>
      <c r="ACP160" s="115">
        <f t="shared" si="171"/>
        <v>268000</v>
      </c>
      <c r="ADH160" s="116">
        <f t="shared" si="172"/>
        <v>254600</v>
      </c>
      <c r="ADI160" s="116">
        <f t="shared" si="173"/>
        <v>268000</v>
      </c>
      <c r="ADJ160" s="116">
        <f t="shared" si="174"/>
        <v>67000</v>
      </c>
      <c r="ADL160" s="116">
        <f t="shared" si="175"/>
        <v>0</v>
      </c>
      <c r="ADM160" s="116">
        <f t="shared" si="176"/>
        <v>589600</v>
      </c>
      <c r="ADN160" s="3" t="s">
        <v>1390</v>
      </c>
    </row>
    <row r="161" spans="1:794" x14ac:dyDescent="0.25">
      <c r="A161" s="3">
        <f t="shared" si="137"/>
        <v>157</v>
      </c>
      <c r="B161" s="3">
        <v>160033</v>
      </c>
      <c r="C161" s="3" t="s">
        <v>509</v>
      </c>
      <c r="G161" s="3" t="s">
        <v>351</v>
      </c>
      <c r="O161" s="3">
        <v>22</v>
      </c>
      <c r="P161" s="3">
        <v>22</v>
      </c>
      <c r="Q161" s="3">
        <v>0</v>
      </c>
      <c r="R161" s="3">
        <v>0</v>
      </c>
      <c r="S161" s="3">
        <v>0</v>
      </c>
      <c r="T161" s="3">
        <v>1</v>
      </c>
      <c r="U161" s="3">
        <v>0</v>
      </c>
      <c r="V161" s="3">
        <f t="shared" si="138"/>
        <v>0</v>
      </c>
      <c r="W161" s="3">
        <v>22</v>
      </c>
      <c r="X161" s="3">
        <v>21</v>
      </c>
      <c r="Y161" s="3" t="s">
        <v>1387</v>
      </c>
      <c r="BQ161" s="3">
        <v>0</v>
      </c>
      <c r="BR161" s="110">
        <f t="shared" si="139"/>
        <v>1</v>
      </c>
      <c r="BS161" s="3">
        <f t="shared" si="140"/>
        <v>5</v>
      </c>
      <c r="BT161" s="110">
        <f t="shared" si="141"/>
        <v>0.1</v>
      </c>
      <c r="BU161" s="3">
        <v>0</v>
      </c>
      <c r="BV161" s="110">
        <f t="shared" si="142"/>
        <v>1</v>
      </c>
      <c r="BW161" s="3">
        <f t="shared" si="143"/>
        <v>5</v>
      </c>
      <c r="BX161" s="110">
        <f t="shared" si="144"/>
        <v>0.15</v>
      </c>
      <c r="BY161" s="3">
        <f t="shared" si="145"/>
        <v>9765</v>
      </c>
      <c r="BZ161" s="3">
        <v>12936</v>
      </c>
      <c r="CA161" s="111">
        <f t="shared" si="146"/>
        <v>1.3247311827956989</v>
      </c>
      <c r="CB161" s="3">
        <f t="shared" si="147"/>
        <v>5</v>
      </c>
      <c r="CC161" s="110">
        <f t="shared" si="148"/>
        <v>0.1</v>
      </c>
      <c r="CD161" s="3">
        <v>300</v>
      </c>
      <c r="CE161" s="112">
        <v>265.72392638036803</v>
      </c>
      <c r="CF161" s="3">
        <f t="shared" si="149"/>
        <v>5</v>
      </c>
      <c r="CG161" s="110">
        <f t="shared" si="150"/>
        <v>0.15</v>
      </c>
      <c r="MX161" s="112">
        <v>95</v>
      </c>
      <c r="MY161" s="112">
        <v>97.0833333333333</v>
      </c>
      <c r="MZ161" s="3">
        <f t="shared" si="151"/>
        <v>5</v>
      </c>
      <c r="NA161" s="110">
        <f t="shared" si="152"/>
        <v>0.1</v>
      </c>
      <c r="NB161" s="111">
        <v>0.92</v>
      </c>
      <c r="NC161" s="111">
        <v>0.99555555555555597</v>
      </c>
      <c r="ND161" s="3">
        <f t="shared" si="153"/>
        <v>5</v>
      </c>
      <c r="NE161" s="110">
        <f t="shared" si="154"/>
        <v>0.1</v>
      </c>
      <c r="NF161" s="112">
        <v>90</v>
      </c>
      <c r="NG161" s="113">
        <v>100</v>
      </c>
      <c r="NH161" s="3">
        <f t="shared" si="155"/>
        <v>5</v>
      </c>
      <c r="NI161" s="110">
        <f t="shared" si="156"/>
        <v>0.08</v>
      </c>
      <c r="NJ161" s="110">
        <v>0.85</v>
      </c>
      <c r="NK161" s="110">
        <v>0.95833333333333304</v>
      </c>
      <c r="NM161" s="3">
        <f t="shared" si="157"/>
        <v>5</v>
      </c>
      <c r="NN161" s="110">
        <f t="shared" si="158"/>
        <v>0.06</v>
      </c>
      <c r="NO161" s="110">
        <v>0.4</v>
      </c>
      <c r="NP161" s="110">
        <v>0.89583333333333304</v>
      </c>
      <c r="NQ161" s="3">
        <f t="shared" si="159"/>
        <v>5</v>
      </c>
      <c r="NR161" s="110">
        <f t="shared" si="160"/>
        <v>0.06</v>
      </c>
      <c r="ZQ161" s="110">
        <v>0.95</v>
      </c>
      <c r="ZR161" s="110">
        <v>0.98159509202453998</v>
      </c>
      <c r="ZS161" s="3">
        <f t="shared" si="161"/>
        <v>5</v>
      </c>
      <c r="ZT161" s="110">
        <f t="shared" si="162"/>
        <v>0.05</v>
      </c>
      <c r="ZU161" s="3">
        <v>2</v>
      </c>
      <c r="ZV161" s="3">
        <f t="shared" si="163"/>
        <v>5</v>
      </c>
      <c r="ZW161" s="110">
        <f t="shared" si="164"/>
        <v>0.05</v>
      </c>
      <c r="ACD161" s="110">
        <f t="shared" si="165"/>
        <v>0.5</v>
      </c>
      <c r="ACE161" s="110">
        <f t="shared" si="166"/>
        <v>0.4</v>
      </c>
      <c r="ACF161" s="110">
        <f t="shared" si="167"/>
        <v>0.1</v>
      </c>
      <c r="ACG161" s="110">
        <f t="shared" si="168"/>
        <v>1</v>
      </c>
      <c r="ACN161" s="114" t="str">
        <f t="shared" si="169"/>
        <v>TERIMA</v>
      </c>
      <c r="ACO161" s="115">
        <f t="shared" si="170"/>
        <v>670000</v>
      </c>
      <c r="ACP161" s="115">
        <f t="shared" si="171"/>
        <v>268000</v>
      </c>
      <c r="ADH161" s="116">
        <f t="shared" si="172"/>
        <v>335000</v>
      </c>
      <c r="ADI161" s="116">
        <f t="shared" si="173"/>
        <v>268000</v>
      </c>
      <c r="ADJ161" s="116">
        <f t="shared" si="174"/>
        <v>67000</v>
      </c>
      <c r="ADL161" s="116">
        <f t="shared" si="175"/>
        <v>200000</v>
      </c>
      <c r="ADM161" s="116">
        <f t="shared" si="176"/>
        <v>870000</v>
      </c>
      <c r="ADN161" s="3" t="s">
        <v>1390</v>
      </c>
    </row>
    <row r="162" spans="1:794" x14ac:dyDescent="0.25">
      <c r="A162" s="3">
        <f t="shared" si="137"/>
        <v>158</v>
      </c>
      <c r="B162" s="3">
        <v>159680</v>
      </c>
      <c r="C162" s="3" t="s">
        <v>684</v>
      </c>
      <c r="G162" s="3" t="s">
        <v>351</v>
      </c>
      <c r="O162" s="3">
        <v>22</v>
      </c>
      <c r="P162" s="3">
        <v>20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f t="shared" si="138"/>
        <v>0</v>
      </c>
      <c r="W162" s="3">
        <v>20</v>
      </c>
      <c r="X162" s="3">
        <v>20</v>
      </c>
      <c r="Y162" s="3" t="s">
        <v>1387</v>
      </c>
      <c r="BQ162" s="3">
        <v>0</v>
      </c>
      <c r="BR162" s="110">
        <f t="shared" si="139"/>
        <v>1</v>
      </c>
      <c r="BS162" s="3">
        <f t="shared" si="140"/>
        <v>5</v>
      </c>
      <c r="BT162" s="110">
        <f t="shared" si="141"/>
        <v>0.1</v>
      </c>
      <c r="BU162" s="3">
        <v>0</v>
      </c>
      <c r="BV162" s="110">
        <f t="shared" si="142"/>
        <v>1</v>
      </c>
      <c r="BW162" s="3">
        <f t="shared" si="143"/>
        <v>5</v>
      </c>
      <c r="BX162" s="110">
        <f t="shared" si="144"/>
        <v>0.15</v>
      </c>
      <c r="BY162" s="3">
        <f t="shared" si="145"/>
        <v>9300</v>
      </c>
      <c r="BZ162" s="3">
        <v>11440</v>
      </c>
      <c r="CA162" s="111">
        <f t="shared" si="146"/>
        <v>1.2301075268817205</v>
      </c>
      <c r="CB162" s="3">
        <f t="shared" si="147"/>
        <v>5</v>
      </c>
      <c r="CC162" s="110">
        <f t="shared" si="148"/>
        <v>0.1</v>
      </c>
      <c r="CD162" s="3">
        <v>300</v>
      </c>
      <c r="CE162" s="112">
        <v>309.24066091954001</v>
      </c>
      <c r="CF162" s="3">
        <f t="shared" si="149"/>
        <v>1</v>
      </c>
      <c r="CG162" s="110">
        <f t="shared" si="150"/>
        <v>0.03</v>
      </c>
      <c r="MX162" s="112">
        <v>95</v>
      </c>
      <c r="MY162" s="112">
        <v>97.5</v>
      </c>
      <c r="MZ162" s="3">
        <f t="shared" si="151"/>
        <v>5</v>
      </c>
      <c r="NA162" s="110">
        <f t="shared" si="152"/>
        <v>0.1</v>
      </c>
      <c r="NB162" s="111">
        <v>0.92</v>
      </c>
      <c r="NC162" s="111">
        <v>0.89830508474576298</v>
      </c>
      <c r="ND162" s="3">
        <f t="shared" si="153"/>
        <v>1</v>
      </c>
      <c r="NE162" s="110">
        <f t="shared" si="154"/>
        <v>0.02</v>
      </c>
      <c r="NF162" s="112">
        <v>90</v>
      </c>
      <c r="NG162" s="113">
        <v>100</v>
      </c>
      <c r="NH162" s="3">
        <f t="shared" si="155"/>
        <v>5</v>
      </c>
      <c r="NI162" s="110">
        <f t="shared" si="156"/>
        <v>0.08</v>
      </c>
      <c r="NJ162" s="110">
        <v>0.85</v>
      </c>
      <c r="NK162" s="110">
        <v>0.86206896551724099</v>
      </c>
      <c r="NM162" s="3">
        <f t="shared" si="157"/>
        <v>5</v>
      </c>
      <c r="NN162" s="110">
        <f t="shared" si="158"/>
        <v>0.06</v>
      </c>
      <c r="NO162" s="110">
        <v>0.4</v>
      </c>
      <c r="NP162" s="110">
        <v>0.52459016393442603</v>
      </c>
      <c r="NQ162" s="3">
        <f t="shared" si="159"/>
        <v>5</v>
      </c>
      <c r="NR162" s="110">
        <f t="shared" si="160"/>
        <v>0.06</v>
      </c>
      <c r="ZQ162" s="110">
        <v>0.95</v>
      </c>
      <c r="ZR162" s="110">
        <v>0.98706896551724099</v>
      </c>
      <c r="ZS162" s="3">
        <f t="shared" si="161"/>
        <v>5</v>
      </c>
      <c r="ZT162" s="110">
        <f t="shared" si="162"/>
        <v>0.05</v>
      </c>
      <c r="ZU162" s="3">
        <v>2</v>
      </c>
      <c r="ZV162" s="3">
        <f t="shared" si="163"/>
        <v>5</v>
      </c>
      <c r="ZW162" s="110">
        <f t="shared" si="164"/>
        <v>0.05</v>
      </c>
      <c r="ACD162" s="110">
        <f t="shared" si="165"/>
        <v>0.38</v>
      </c>
      <c r="ACE162" s="110">
        <f t="shared" si="166"/>
        <v>0.32</v>
      </c>
      <c r="ACF162" s="110">
        <f t="shared" si="167"/>
        <v>0.1</v>
      </c>
      <c r="ACG162" s="110">
        <f t="shared" si="168"/>
        <v>0.79999999999999993</v>
      </c>
      <c r="ACL162" s="3">
        <v>1</v>
      </c>
      <c r="ACN162" s="114" t="str">
        <f t="shared" si="169"/>
        <v>TERIMA</v>
      </c>
      <c r="ACO162" s="115">
        <f t="shared" si="170"/>
        <v>670000</v>
      </c>
      <c r="ACP162" s="115">
        <f t="shared" si="171"/>
        <v>214400</v>
      </c>
      <c r="ADH162" s="116">
        <f t="shared" si="172"/>
        <v>254600</v>
      </c>
      <c r="ADI162" s="116">
        <f t="shared" si="173"/>
        <v>128640</v>
      </c>
      <c r="ADJ162" s="116">
        <f t="shared" si="174"/>
        <v>67000</v>
      </c>
      <c r="ADL162" s="116">
        <f t="shared" si="175"/>
        <v>0</v>
      </c>
      <c r="ADM162" s="116">
        <f t="shared" si="176"/>
        <v>450240</v>
      </c>
      <c r="ADN162" s="3" t="s">
        <v>1390</v>
      </c>
    </row>
    <row r="163" spans="1:794" x14ac:dyDescent="0.25">
      <c r="A163" s="3">
        <f t="shared" si="137"/>
        <v>159</v>
      </c>
      <c r="B163" s="3">
        <v>154672</v>
      </c>
      <c r="C163" s="3" t="s">
        <v>494</v>
      </c>
      <c r="G163" s="3" t="s">
        <v>351</v>
      </c>
      <c r="O163" s="3">
        <v>22</v>
      </c>
      <c r="P163" s="3">
        <v>22</v>
      </c>
      <c r="Q163" s="3">
        <v>0</v>
      </c>
      <c r="R163" s="3">
        <v>0</v>
      </c>
      <c r="S163" s="3">
        <v>0</v>
      </c>
      <c r="T163" s="3">
        <v>1</v>
      </c>
      <c r="U163" s="3">
        <v>0</v>
      </c>
      <c r="V163" s="3">
        <f t="shared" si="138"/>
        <v>0</v>
      </c>
      <c r="W163" s="3">
        <v>22</v>
      </c>
      <c r="X163" s="3">
        <v>21</v>
      </c>
      <c r="Y163" s="3" t="s">
        <v>1387</v>
      </c>
      <c r="BQ163" s="3">
        <v>0</v>
      </c>
      <c r="BR163" s="110">
        <f t="shared" si="139"/>
        <v>1</v>
      </c>
      <c r="BS163" s="3">
        <f t="shared" si="140"/>
        <v>5</v>
      </c>
      <c r="BT163" s="110">
        <f t="shared" si="141"/>
        <v>0.1</v>
      </c>
      <c r="BU163" s="3">
        <v>0</v>
      </c>
      <c r="BV163" s="110">
        <f t="shared" si="142"/>
        <v>1</v>
      </c>
      <c r="BW163" s="3">
        <f t="shared" si="143"/>
        <v>5</v>
      </c>
      <c r="BX163" s="110">
        <f t="shared" si="144"/>
        <v>0.15</v>
      </c>
      <c r="BY163" s="3">
        <f t="shared" si="145"/>
        <v>9765</v>
      </c>
      <c r="BZ163" s="3">
        <v>10626</v>
      </c>
      <c r="CA163" s="111">
        <f t="shared" si="146"/>
        <v>1.0881720430107527</v>
      </c>
      <c r="CB163" s="3">
        <f t="shared" si="147"/>
        <v>5</v>
      </c>
      <c r="CC163" s="110">
        <f t="shared" si="148"/>
        <v>0.1</v>
      </c>
      <c r="CD163" s="3">
        <v>300</v>
      </c>
      <c r="CE163" s="112">
        <v>291.322780454233</v>
      </c>
      <c r="CF163" s="3">
        <f t="shared" si="149"/>
        <v>5</v>
      </c>
      <c r="CG163" s="110">
        <f t="shared" si="150"/>
        <v>0.15</v>
      </c>
      <c r="MX163" s="112">
        <v>95</v>
      </c>
      <c r="MY163" s="112">
        <v>97.5</v>
      </c>
      <c r="MZ163" s="3">
        <f t="shared" si="151"/>
        <v>5</v>
      </c>
      <c r="NA163" s="110">
        <f t="shared" si="152"/>
        <v>0.1</v>
      </c>
      <c r="NB163" s="111">
        <v>0.92</v>
      </c>
      <c r="NC163" s="111">
        <v>0.89824561403508796</v>
      </c>
      <c r="ND163" s="3">
        <f t="shared" si="153"/>
        <v>1</v>
      </c>
      <c r="NE163" s="110">
        <f t="shared" si="154"/>
        <v>0.02</v>
      </c>
      <c r="NF163" s="112">
        <v>90</v>
      </c>
      <c r="NG163" s="113">
        <v>100</v>
      </c>
      <c r="NH163" s="3">
        <f t="shared" si="155"/>
        <v>5</v>
      </c>
      <c r="NI163" s="110">
        <f t="shared" si="156"/>
        <v>0.08</v>
      </c>
      <c r="NJ163" s="110">
        <v>0.85</v>
      </c>
      <c r="NK163" s="110">
        <v>0.92857142857142905</v>
      </c>
      <c r="NM163" s="3">
        <f t="shared" si="157"/>
        <v>5</v>
      </c>
      <c r="NN163" s="110">
        <f t="shared" si="158"/>
        <v>0.06</v>
      </c>
      <c r="NO163" s="110">
        <v>0.4</v>
      </c>
      <c r="NP163" s="110">
        <v>0.53448275862068995</v>
      </c>
      <c r="NQ163" s="3">
        <f t="shared" si="159"/>
        <v>5</v>
      </c>
      <c r="NR163" s="110">
        <f t="shared" si="160"/>
        <v>0.06</v>
      </c>
      <c r="ZQ163" s="110">
        <v>0.95</v>
      </c>
      <c r="ZR163" s="110">
        <v>0.99036476256021999</v>
      </c>
      <c r="ZS163" s="3">
        <f t="shared" si="161"/>
        <v>5</v>
      </c>
      <c r="ZT163" s="110">
        <f t="shared" si="162"/>
        <v>0.05</v>
      </c>
      <c r="ZU163" s="3">
        <v>2</v>
      </c>
      <c r="ZV163" s="3">
        <f t="shared" si="163"/>
        <v>5</v>
      </c>
      <c r="ZW163" s="110">
        <f t="shared" si="164"/>
        <v>0.05</v>
      </c>
      <c r="ACD163" s="110">
        <f t="shared" si="165"/>
        <v>0.5</v>
      </c>
      <c r="ACE163" s="110">
        <f t="shared" si="166"/>
        <v>0.32</v>
      </c>
      <c r="ACF163" s="110">
        <f t="shared" si="167"/>
        <v>0.1</v>
      </c>
      <c r="ACG163" s="110">
        <f t="shared" si="168"/>
        <v>0.92</v>
      </c>
      <c r="ACN163" s="114" t="str">
        <f t="shared" si="169"/>
        <v>TERIMA</v>
      </c>
      <c r="ACO163" s="115">
        <f t="shared" si="170"/>
        <v>670000</v>
      </c>
      <c r="ACP163" s="115">
        <f t="shared" si="171"/>
        <v>214400</v>
      </c>
      <c r="ADH163" s="116">
        <f t="shared" si="172"/>
        <v>335000</v>
      </c>
      <c r="ADI163" s="116">
        <f t="shared" si="173"/>
        <v>214400</v>
      </c>
      <c r="ADJ163" s="116">
        <f t="shared" si="174"/>
        <v>67000</v>
      </c>
      <c r="ADL163" s="116">
        <f t="shared" si="175"/>
        <v>0</v>
      </c>
      <c r="ADM163" s="116">
        <f t="shared" si="176"/>
        <v>616400</v>
      </c>
      <c r="ADN163" s="3" t="s">
        <v>1390</v>
      </c>
    </row>
    <row r="164" spans="1:794" x14ac:dyDescent="0.25">
      <c r="A164" s="3">
        <f t="shared" si="137"/>
        <v>160</v>
      </c>
      <c r="B164" s="3">
        <v>157007</v>
      </c>
      <c r="C164" s="3" t="s">
        <v>686</v>
      </c>
      <c r="G164" s="3" t="s">
        <v>351</v>
      </c>
      <c r="O164" s="3">
        <v>22</v>
      </c>
      <c r="P164" s="3">
        <v>19</v>
      </c>
      <c r="Q164" s="3">
        <v>1</v>
      </c>
      <c r="R164" s="3">
        <v>0</v>
      </c>
      <c r="S164" s="3">
        <v>0</v>
      </c>
      <c r="T164" s="3">
        <v>0</v>
      </c>
      <c r="U164" s="3">
        <v>0</v>
      </c>
      <c r="V164" s="3">
        <f t="shared" si="138"/>
        <v>1</v>
      </c>
      <c r="W164" s="3">
        <v>18</v>
      </c>
      <c r="X164" s="3">
        <v>19</v>
      </c>
      <c r="Y164" s="3" t="s">
        <v>1387</v>
      </c>
      <c r="BQ164" s="3">
        <v>0</v>
      </c>
      <c r="BR164" s="110">
        <f t="shared" si="139"/>
        <v>1</v>
      </c>
      <c r="BS164" s="3">
        <f t="shared" si="140"/>
        <v>5</v>
      </c>
      <c r="BT164" s="110">
        <f t="shared" si="141"/>
        <v>0.1</v>
      </c>
      <c r="BU164" s="3">
        <v>1</v>
      </c>
      <c r="BV164" s="110">
        <f t="shared" si="142"/>
        <v>0.94444444444444442</v>
      </c>
      <c r="BW164" s="3">
        <f t="shared" si="143"/>
        <v>1</v>
      </c>
      <c r="BX164" s="110">
        <f t="shared" si="144"/>
        <v>0.03</v>
      </c>
      <c r="BY164" s="3">
        <f t="shared" si="145"/>
        <v>8835</v>
      </c>
      <c r="BZ164" s="3">
        <v>10906</v>
      </c>
      <c r="CA164" s="111">
        <f t="shared" si="146"/>
        <v>1.2344086021505376</v>
      </c>
      <c r="CB164" s="3">
        <f t="shared" si="147"/>
        <v>5</v>
      </c>
      <c r="CC164" s="110">
        <f t="shared" si="148"/>
        <v>0.1</v>
      </c>
      <c r="CD164" s="3">
        <v>300</v>
      </c>
      <c r="CE164" s="112">
        <v>250.10237388723999</v>
      </c>
      <c r="CF164" s="3">
        <f t="shared" si="149"/>
        <v>5</v>
      </c>
      <c r="CG164" s="110">
        <f t="shared" si="150"/>
        <v>0.15</v>
      </c>
      <c r="MX164" s="112">
        <v>95</v>
      </c>
      <c r="MY164" s="112">
        <v>98.75</v>
      </c>
      <c r="MZ164" s="3">
        <f t="shared" si="151"/>
        <v>5</v>
      </c>
      <c r="NA164" s="110">
        <f t="shared" si="152"/>
        <v>0.1</v>
      </c>
      <c r="NB164" s="111">
        <v>0.92</v>
      </c>
      <c r="NC164" s="111">
        <v>0.93023255813953498</v>
      </c>
      <c r="ND164" s="3">
        <f t="shared" si="153"/>
        <v>5</v>
      </c>
      <c r="NE164" s="110">
        <f t="shared" si="154"/>
        <v>0.1</v>
      </c>
      <c r="NF164" s="112">
        <v>90</v>
      </c>
      <c r="NG164" s="113">
        <v>90</v>
      </c>
      <c r="NH164" s="3">
        <f t="shared" si="155"/>
        <v>3</v>
      </c>
      <c r="NI164" s="110">
        <f t="shared" si="156"/>
        <v>4.8000000000000001E-2</v>
      </c>
      <c r="NJ164" s="110">
        <v>0.85</v>
      </c>
      <c r="NK164" s="110">
        <v>1</v>
      </c>
      <c r="NM164" s="3">
        <f t="shared" si="157"/>
        <v>5</v>
      </c>
      <c r="NN164" s="110">
        <f t="shared" si="158"/>
        <v>0.06</v>
      </c>
      <c r="NO164" s="110">
        <v>0.4</v>
      </c>
      <c r="NP164" s="110">
        <v>0.625</v>
      </c>
      <c r="NQ164" s="3">
        <f t="shared" si="159"/>
        <v>5</v>
      </c>
      <c r="NR164" s="110">
        <f t="shared" si="160"/>
        <v>0.06</v>
      </c>
      <c r="ZQ164" s="110">
        <v>0.95</v>
      </c>
      <c r="ZR164" s="110">
        <v>0.97329376854599403</v>
      </c>
      <c r="ZS164" s="3">
        <f t="shared" si="161"/>
        <v>5</v>
      </c>
      <c r="ZT164" s="110">
        <f t="shared" si="162"/>
        <v>0.05</v>
      </c>
      <c r="ZU164" s="3">
        <v>2</v>
      </c>
      <c r="ZV164" s="3">
        <f t="shared" si="163"/>
        <v>5</v>
      </c>
      <c r="ZW164" s="110">
        <f t="shared" si="164"/>
        <v>0.05</v>
      </c>
      <c r="ACD164" s="110">
        <f t="shared" si="165"/>
        <v>0.38</v>
      </c>
      <c r="ACE164" s="110">
        <f t="shared" si="166"/>
        <v>0.36799999999999999</v>
      </c>
      <c r="ACF164" s="110">
        <f t="shared" si="167"/>
        <v>0.1</v>
      </c>
      <c r="ACG164" s="110">
        <f t="shared" si="168"/>
        <v>0.84799999999999998</v>
      </c>
      <c r="ACN164" s="114" t="str">
        <f t="shared" si="169"/>
        <v>TERIMA</v>
      </c>
      <c r="ACO164" s="115">
        <f t="shared" si="170"/>
        <v>670000</v>
      </c>
      <c r="ACP164" s="115">
        <f t="shared" si="171"/>
        <v>246560</v>
      </c>
      <c r="ADH164" s="116">
        <f t="shared" si="172"/>
        <v>254600</v>
      </c>
      <c r="ADI164" s="116">
        <f t="shared" si="173"/>
        <v>246560</v>
      </c>
      <c r="ADJ164" s="116">
        <f t="shared" si="174"/>
        <v>67000</v>
      </c>
      <c r="ADL164" s="116">
        <f t="shared" si="175"/>
        <v>0</v>
      </c>
      <c r="ADM164" s="116">
        <f t="shared" si="176"/>
        <v>568160</v>
      </c>
      <c r="ADN164" s="3" t="s">
        <v>1390</v>
      </c>
    </row>
    <row r="165" spans="1:794" x14ac:dyDescent="0.25">
      <c r="A165" s="3">
        <f t="shared" si="137"/>
        <v>161</v>
      </c>
      <c r="B165" s="3">
        <v>105566</v>
      </c>
      <c r="C165" s="3" t="s">
        <v>688</v>
      </c>
      <c r="G165" s="3" t="s">
        <v>351</v>
      </c>
      <c r="O165" s="3">
        <v>22</v>
      </c>
      <c r="P165" s="3">
        <v>21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f t="shared" si="138"/>
        <v>0</v>
      </c>
      <c r="W165" s="3">
        <v>21</v>
      </c>
      <c r="X165" s="3">
        <v>21</v>
      </c>
      <c r="Y165" s="3" t="s">
        <v>1387</v>
      </c>
      <c r="BQ165" s="3">
        <v>0</v>
      </c>
      <c r="BR165" s="110">
        <f t="shared" si="139"/>
        <v>1</v>
      </c>
      <c r="BS165" s="3">
        <f t="shared" si="140"/>
        <v>5</v>
      </c>
      <c r="BT165" s="110">
        <f t="shared" si="141"/>
        <v>0.1</v>
      </c>
      <c r="BU165" s="3">
        <v>0</v>
      </c>
      <c r="BV165" s="110">
        <f t="shared" si="142"/>
        <v>1</v>
      </c>
      <c r="BW165" s="3">
        <f t="shared" si="143"/>
        <v>5</v>
      </c>
      <c r="BX165" s="110">
        <f t="shared" si="144"/>
        <v>0.15</v>
      </c>
      <c r="BY165" s="3">
        <f t="shared" si="145"/>
        <v>9765</v>
      </c>
      <c r="BZ165" s="3">
        <v>10437</v>
      </c>
      <c r="CA165" s="111">
        <f t="shared" si="146"/>
        <v>1.0688172043010753</v>
      </c>
      <c r="CB165" s="3">
        <f t="shared" si="147"/>
        <v>5</v>
      </c>
      <c r="CC165" s="110">
        <f t="shared" si="148"/>
        <v>0.1</v>
      </c>
      <c r="CD165" s="3">
        <v>300</v>
      </c>
      <c r="CE165" s="112">
        <v>293.96591733140002</v>
      </c>
      <c r="CF165" s="3">
        <f t="shared" si="149"/>
        <v>5</v>
      </c>
      <c r="CG165" s="110">
        <f t="shared" si="150"/>
        <v>0.15</v>
      </c>
      <c r="MX165" s="112">
        <v>95</v>
      </c>
      <c r="MY165" s="112">
        <v>98.3333333333333</v>
      </c>
      <c r="MZ165" s="3">
        <f t="shared" si="151"/>
        <v>5</v>
      </c>
      <c r="NA165" s="110">
        <f t="shared" si="152"/>
        <v>0.1</v>
      </c>
      <c r="NB165" s="111">
        <v>0.92</v>
      </c>
      <c r="NC165" s="111">
        <v>0.95789473684210502</v>
      </c>
      <c r="ND165" s="3">
        <f t="shared" si="153"/>
        <v>5</v>
      </c>
      <c r="NE165" s="110">
        <f t="shared" si="154"/>
        <v>0.1</v>
      </c>
      <c r="NF165" s="112">
        <v>90</v>
      </c>
      <c r="NG165" s="113">
        <v>100</v>
      </c>
      <c r="NH165" s="3">
        <f t="shared" si="155"/>
        <v>5</v>
      </c>
      <c r="NI165" s="110">
        <f t="shared" si="156"/>
        <v>0.08</v>
      </c>
      <c r="NJ165" s="110">
        <v>0.85</v>
      </c>
      <c r="NK165" s="110">
        <v>0.94594594594594605</v>
      </c>
      <c r="NM165" s="3">
        <f t="shared" si="157"/>
        <v>5</v>
      </c>
      <c r="NN165" s="110">
        <f t="shared" si="158"/>
        <v>0.06</v>
      </c>
      <c r="NO165" s="110">
        <v>0.4</v>
      </c>
      <c r="NP165" s="110">
        <v>0.68421052631578905</v>
      </c>
      <c r="NQ165" s="3">
        <f t="shared" si="159"/>
        <v>5</v>
      </c>
      <c r="NR165" s="110">
        <f t="shared" si="160"/>
        <v>0.06</v>
      </c>
      <c r="ZQ165" s="110">
        <v>0.95</v>
      </c>
      <c r="ZR165" s="110">
        <v>0.98477157360406098</v>
      </c>
      <c r="ZS165" s="3">
        <f t="shared" si="161"/>
        <v>5</v>
      </c>
      <c r="ZT165" s="110">
        <f t="shared" si="162"/>
        <v>0.05</v>
      </c>
      <c r="ZU165" s="3">
        <v>2</v>
      </c>
      <c r="ZV165" s="3">
        <f t="shared" si="163"/>
        <v>5</v>
      </c>
      <c r="ZW165" s="110">
        <f t="shared" si="164"/>
        <v>0.05</v>
      </c>
      <c r="ACD165" s="110">
        <f t="shared" si="165"/>
        <v>0.5</v>
      </c>
      <c r="ACE165" s="110">
        <f t="shared" si="166"/>
        <v>0.4</v>
      </c>
      <c r="ACF165" s="110">
        <f t="shared" si="167"/>
        <v>0.1</v>
      </c>
      <c r="ACG165" s="110">
        <f t="shared" si="168"/>
        <v>1</v>
      </c>
      <c r="ACN165" s="114" t="str">
        <f t="shared" si="169"/>
        <v>TERIMA</v>
      </c>
      <c r="ACO165" s="115">
        <f t="shared" si="170"/>
        <v>670000</v>
      </c>
      <c r="ACP165" s="115">
        <f t="shared" si="171"/>
        <v>268000</v>
      </c>
      <c r="ADH165" s="116">
        <f t="shared" si="172"/>
        <v>335000</v>
      </c>
      <c r="ADI165" s="116">
        <f t="shared" si="173"/>
        <v>268000</v>
      </c>
      <c r="ADJ165" s="116">
        <f t="shared" si="174"/>
        <v>67000</v>
      </c>
      <c r="ADL165" s="116">
        <f t="shared" si="175"/>
        <v>200000</v>
      </c>
      <c r="ADM165" s="116">
        <f t="shared" si="176"/>
        <v>870000</v>
      </c>
      <c r="ADN165" s="3" t="s">
        <v>1390</v>
      </c>
    </row>
    <row r="166" spans="1:794" x14ac:dyDescent="0.25">
      <c r="A166" s="3">
        <f t="shared" si="137"/>
        <v>162</v>
      </c>
      <c r="B166" s="3">
        <v>160025</v>
      </c>
      <c r="C166" s="3" t="s">
        <v>690</v>
      </c>
      <c r="G166" s="3" t="s">
        <v>351</v>
      </c>
      <c r="O166" s="3">
        <v>22</v>
      </c>
      <c r="P166" s="3">
        <v>21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f t="shared" si="138"/>
        <v>0</v>
      </c>
      <c r="W166" s="3">
        <v>21</v>
      </c>
      <c r="X166" s="3">
        <v>21</v>
      </c>
      <c r="Y166" s="3" t="s">
        <v>1387</v>
      </c>
      <c r="BQ166" s="3">
        <v>0</v>
      </c>
      <c r="BR166" s="110">
        <f t="shared" si="139"/>
        <v>1</v>
      </c>
      <c r="BS166" s="3">
        <f t="shared" si="140"/>
        <v>5</v>
      </c>
      <c r="BT166" s="110">
        <f t="shared" si="141"/>
        <v>0.1</v>
      </c>
      <c r="BU166" s="3">
        <v>0</v>
      </c>
      <c r="BV166" s="110">
        <f t="shared" si="142"/>
        <v>1</v>
      </c>
      <c r="BW166" s="3">
        <f t="shared" si="143"/>
        <v>5</v>
      </c>
      <c r="BX166" s="110">
        <f t="shared" si="144"/>
        <v>0.15</v>
      </c>
      <c r="BY166" s="3">
        <f t="shared" si="145"/>
        <v>9765</v>
      </c>
      <c r="BZ166" s="3">
        <v>10269</v>
      </c>
      <c r="CA166" s="111">
        <f t="shared" si="146"/>
        <v>1.0516129032258064</v>
      </c>
      <c r="CB166" s="3">
        <f t="shared" si="147"/>
        <v>5</v>
      </c>
      <c r="CC166" s="110">
        <f t="shared" si="148"/>
        <v>0.1</v>
      </c>
      <c r="CD166" s="3">
        <v>300</v>
      </c>
      <c r="CE166" s="112">
        <v>291.68446601941702</v>
      </c>
      <c r="CF166" s="3">
        <f t="shared" si="149"/>
        <v>5</v>
      </c>
      <c r="CG166" s="110">
        <f t="shared" si="150"/>
        <v>0.15</v>
      </c>
      <c r="MX166" s="112">
        <v>95</v>
      </c>
      <c r="MY166" s="112">
        <v>96.1111111111111</v>
      </c>
      <c r="MZ166" s="3">
        <f t="shared" si="151"/>
        <v>5</v>
      </c>
      <c r="NA166" s="110">
        <f t="shared" si="152"/>
        <v>0.1</v>
      </c>
      <c r="NB166" s="111">
        <v>0.92</v>
      </c>
      <c r="NC166" s="111">
        <v>0.96</v>
      </c>
      <c r="ND166" s="3">
        <f t="shared" si="153"/>
        <v>5</v>
      </c>
      <c r="NE166" s="110">
        <f t="shared" si="154"/>
        <v>0.1</v>
      </c>
      <c r="NF166" s="112">
        <v>90</v>
      </c>
      <c r="NG166" s="113">
        <v>100</v>
      </c>
      <c r="NH166" s="3">
        <f t="shared" si="155"/>
        <v>5</v>
      </c>
      <c r="NI166" s="110">
        <f t="shared" si="156"/>
        <v>0.08</v>
      </c>
      <c r="NJ166" s="110">
        <v>0.85</v>
      </c>
      <c r="NK166" s="110">
        <v>0.93023255813953498</v>
      </c>
      <c r="NL166" s="3">
        <v>1</v>
      </c>
      <c r="NM166" s="3">
        <f t="shared" si="157"/>
        <v>0</v>
      </c>
      <c r="NN166" s="110">
        <f t="shared" si="158"/>
        <v>0</v>
      </c>
      <c r="NO166" s="110">
        <v>0.4</v>
      </c>
      <c r="NP166" s="110">
        <v>0.7</v>
      </c>
      <c r="NQ166" s="3">
        <f t="shared" si="159"/>
        <v>5</v>
      </c>
      <c r="NR166" s="110">
        <f t="shared" si="160"/>
        <v>0.06</v>
      </c>
      <c r="ZQ166" s="110">
        <v>0.95</v>
      </c>
      <c r="ZR166" s="110">
        <v>0.961974110032362</v>
      </c>
      <c r="ZS166" s="3">
        <f t="shared" si="161"/>
        <v>5</v>
      </c>
      <c r="ZT166" s="110">
        <f t="shared" si="162"/>
        <v>0.05</v>
      </c>
      <c r="ZU166" s="3">
        <v>2</v>
      </c>
      <c r="ZV166" s="3">
        <f t="shared" si="163"/>
        <v>5</v>
      </c>
      <c r="ZW166" s="110">
        <f t="shared" si="164"/>
        <v>0.05</v>
      </c>
      <c r="ACD166" s="110">
        <f t="shared" si="165"/>
        <v>0.5</v>
      </c>
      <c r="ACE166" s="110">
        <f t="shared" si="166"/>
        <v>0.34</v>
      </c>
      <c r="ACF166" s="110">
        <f t="shared" si="167"/>
        <v>0.1</v>
      </c>
      <c r="ACG166" s="110">
        <f t="shared" si="168"/>
        <v>0.94000000000000006</v>
      </c>
      <c r="ACN166" s="114" t="str">
        <f t="shared" si="169"/>
        <v>TERIMA</v>
      </c>
      <c r="ACO166" s="115">
        <f t="shared" si="170"/>
        <v>670000</v>
      </c>
      <c r="ACP166" s="115">
        <f t="shared" si="171"/>
        <v>227800.00000000003</v>
      </c>
      <c r="ADH166" s="116">
        <f t="shared" si="172"/>
        <v>335000</v>
      </c>
      <c r="ADI166" s="116">
        <f t="shared" si="173"/>
        <v>227800.00000000003</v>
      </c>
      <c r="ADJ166" s="116">
        <f t="shared" si="174"/>
        <v>67000</v>
      </c>
      <c r="ADL166" s="116">
        <f t="shared" si="175"/>
        <v>0</v>
      </c>
      <c r="ADM166" s="116">
        <f t="shared" si="176"/>
        <v>629800</v>
      </c>
      <c r="ADN166" s="3" t="s">
        <v>1390</v>
      </c>
    </row>
    <row r="167" spans="1:794" x14ac:dyDescent="0.25">
      <c r="A167" s="3">
        <f t="shared" si="137"/>
        <v>163</v>
      </c>
      <c r="B167" s="3">
        <v>160069</v>
      </c>
      <c r="C167" s="3" t="s">
        <v>692</v>
      </c>
      <c r="G167" s="3" t="s">
        <v>351</v>
      </c>
      <c r="O167" s="3">
        <v>22</v>
      </c>
      <c r="P167" s="3">
        <v>21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f t="shared" si="138"/>
        <v>0</v>
      </c>
      <c r="W167" s="3">
        <v>21</v>
      </c>
      <c r="X167" s="3">
        <v>21</v>
      </c>
      <c r="Y167" s="3" t="s">
        <v>1387</v>
      </c>
      <c r="BQ167" s="3">
        <v>0</v>
      </c>
      <c r="BR167" s="110">
        <f t="shared" si="139"/>
        <v>1</v>
      </c>
      <c r="BS167" s="3">
        <f t="shared" si="140"/>
        <v>5</v>
      </c>
      <c r="BT167" s="110">
        <f t="shared" si="141"/>
        <v>0.1</v>
      </c>
      <c r="BU167" s="3">
        <v>0</v>
      </c>
      <c r="BV167" s="110">
        <f t="shared" si="142"/>
        <v>1</v>
      </c>
      <c r="BW167" s="3">
        <f t="shared" si="143"/>
        <v>5</v>
      </c>
      <c r="BX167" s="110">
        <f t="shared" si="144"/>
        <v>0.15</v>
      </c>
      <c r="BY167" s="3">
        <f t="shared" si="145"/>
        <v>9765</v>
      </c>
      <c r="BZ167" s="3">
        <v>11844</v>
      </c>
      <c r="CA167" s="111">
        <f t="shared" si="146"/>
        <v>1.2129032258064516</v>
      </c>
      <c r="CB167" s="3">
        <f t="shared" si="147"/>
        <v>5</v>
      </c>
      <c r="CC167" s="110">
        <f t="shared" si="148"/>
        <v>0.1</v>
      </c>
      <c r="CD167" s="3">
        <v>300</v>
      </c>
      <c r="CE167" s="112">
        <v>286.90680473372799</v>
      </c>
      <c r="CF167" s="3">
        <f t="shared" si="149"/>
        <v>5</v>
      </c>
      <c r="CG167" s="110">
        <f t="shared" si="150"/>
        <v>0.15</v>
      </c>
      <c r="MX167" s="112">
        <v>95</v>
      </c>
      <c r="MY167" s="112">
        <v>100</v>
      </c>
      <c r="MZ167" s="3">
        <f t="shared" si="151"/>
        <v>5</v>
      </c>
      <c r="NA167" s="110">
        <f t="shared" si="152"/>
        <v>0.1</v>
      </c>
      <c r="NB167" s="111">
        <v>0.92</v>
      </c>
      <c r="NC167" s="111">
        <v>0.91351351351351395</v>
      </c>
      <c r="ND167" s="3">
        <f t="shared" si="153"/>
        <v>1</v>
      </c>
      <c r="NE167" s="110">
        <f t="shared" si="154"/>
        <v>0.02</v>
      </c>
      <c r="NF167" s="112">
        <v>90</v>
      </c>
      <c r="NG167" s="113">
        <v>100</v>
      </c>
      <c r="NH167" s="3">
        <f t="shared" si="155"/>
        <v>5</v>
      </c>
      <c r="NI167" s="110">
        <f t="shared" si="156"/>
        <v>0.08</v>
      </c>
      <c r="NJ167" s="110">
        <v>0.85</v>
      </c>
      <c r="NK167" s="110">
        <v>0.93333333333333302</v>
      </c>
      <c r="NM167" s="3">
        <f t="shared" si="157"/>
        <v>5</v>
      </c>
      <c r="NN167" s="110">
        <f t="shared" si="158"/>
        <v>0.06</v>
      </c>
      <c r="NO167" s="110">
        <v>0.4</v>
      </c>
      <c r="NP167" s="110">
        <v>0.76315789473684204</v>
      </c>
      <c r="NQ167" s="3">
        <f t="shared" si="159"/>
        <v>5</v>
      </c>
      <c r="NR167" s="110">
        <f t="shared" si="160"/>
        <v>0.06</v>
      </c>
      <c r="ZQ167" s="110">
        <v>0.95</v>
      </c>
      <c r="ZR167" s="110">
        <v>0.976331360946746</v>
      </c>
      <c r="ZS167" s="3">
        <f t="shared" si="161"/>
        <v>5</v>
      </c>
      <c r="ZT167" s="110">
        <f t="shared" si="162"/>
        <v>0.05</v>
      </c>
      <c r="ZU167" s="3">
        <v>2</v>
      </c>
      <c r="ZV167" s="3">
        <f t="shared" si="163"/>
        <v>5</v>
      </c>
      <c r="ZW167" s="110">
        <f t="shared" si="164"/>
        <v>0.05</v>
      </c>
      <c r="ACD167" s="110">
        <f t="shared" si="165"/>
        <v>0.5</v>
      </c>
      <c r="ACE167" s="110">
        <f t="shared" si="166"/>
        <v>0.32</v>
      </c>
      <c r="ACF167" s="110">
        <f t="shared" si="167"/>
        <v>0.1</v>
      </c>
      <c r="ACG167" s="110">
        <f t="shared" si="168"/>
        <v>0.92</v>
      </c>
      <c r="ACN167" s="114" t="str">
        <f t="shared" si="169"/>
        <v>TERIMA</v>
      </c>
      <c r="ACO167" s="115">
        <f t="shared" si="170"/>
        <v>670000</v>
      </c>
      <c r="ACP167" s="115">
        <f t="shared" si="171"/>
        <v>214400</v>
      </c>
      <c r="ADH167" s="116">
        <f t="shared" si="172"/>
        <v>335000</v>
      </c>
      <c r="ADI167" s="116">
        <f t="shared" si="173"/>
        <v>214400</v>
      </c>
      <c r="ADJ167" s="116">
        <f t="shared" si="174"/>
        <v>67000</v>
      </c>
      <c r="ADL167" s="116">
        <f t="shared" si="175"/>
        <v>0</v>
      </c>
      <c r="ADM167" s="116">
        <f t="shared" si="176"/>
        <v>616400</v>
      </c>
      <c r="ADN167" s="3" t="s">
        <v>1390</v>
      </c>
    </row>
    <row r="168" spans="1:794" x14ac:dyDescent="0.25">
      <c r="A168" s="3">
        <f t="shared" si="137"/>
        <v>164</v>
      </c>
      <c r="B168" s="3">
        <v>155916</v>
      </c>
      <c r="C168" s="3" t="s">
        <v>694</v>
      </c>
      <c r="G168" s="3" t="s">
        <v>351</v>
      </c>
      <c r="O168" s="3">
        <v>22</v>
      </c>
      <c r="P168" s="3">
        <v>20</v>
      </c>
      <c r="Q168" s="3">
        <v>0</v>
      </c>
      <c r="R168" s="3">
        <v>0</v>
      </c>
      <c r="S168" s="3">
        <v>1</v>
      </c>
      <c r="T168" s="3">
        <v>0</v>
      </c>
      <c r="U168" s="3">
        <v>0</v>
      </c>
      <c r="V168" s="3">
        <f t="shared" si="138"/>
        <v>1</v>
      </c>
      <c r="W168" s="3">
        <v>20</v>
      </c>
      <c r="X168" s="3">
        <v>20</v>
      </c>
      <c r="Y168" s="3" t="s">
        <v>1387</v>
      </c>
      <c r="BQ168" s="3">
        <v>0</v>
      </c>
      <c r="BR168" s="110">
        <f t="shared" si="139"/>
        <v>1</v>
      </c>
      <c r="BS168" s="3">
        <f t="shared" si="140"/>
        <v>5</v>
      </c>
      <c r="BT168" s="110">
        <f t="shared" si="141"/>
        <v>0.1</v>
      </c>
      <c r="BU168" s="3">
        <v>1</v>
      </c>
      <c r="BV168" s="110">
        <f t="shared" si="142"/>
        <v>0.95</v>
      </c>
      <c r="BW168" s="3">
        <f t="shared" si="143"/>
        <v>1</v>
      </c>
      <c r="BX168" s="110">
        <f t="shared" si="144"/>
        <v>0.03</v>
      </c>
      <c r="BY168" s="3">
        <f t="shared" si="145"/>
        <v>9300</v>
      </c>
      <c r="BZ168" s="3">
        <v>10697</v>
      </c>
      <c r="CA168" s="111">
        <f t="shared" si="146"/>
        <v>1.1502150537634408</v>
      </c>
      <c r="CB168" s="3">
        <f t="shared" si="147"/>
        <v>5</v>
      </c>
      <c r="CC168" s="110">
        <f t="shared" si="148"/>
        <v>0.1</v>
      </c>
      <c r="CD168" s="3">
        <v>300</v>
      </c>
      <c r="CE168" s="112">
        <v>276.63142857142901</v>
      </c>
      <c r="CF168" s="3">
        <f t="shared" si="149"/>
        <v>5</v>
      </c>
      <c r="CG168" s="110">
        <f t="shared" si="150"/>
        <v>0.15</v>
      </c>
      <c r="MX168" s="112">
        <v>95</v>
      </c>
      <c r="MY168" s="112">
        <v>97.2222222222222</v>
      </c>
      <c r="MZ168" s="3">
        <f t="shared" si="151"/>
        <v>5</v>
      </c>
      <c r="NA168" s="110">
        <f t="shared" si="152"/>
        <v>0.1</v>
      </c>
      <c r="NB168" s="111">
        <v>0.92</v>
      </c>
      <c r="NC168" s="111">
        <v>0.91428571428571404</v>
      </c>
      <c r="ND168" s="3">
        <f t="shared" si="153"/>
        <v>1</v>
      </c>
      <c r="NE168" s="110">
        <f t="shared" si="154"/>
        <v>0.02</v>
      </c>
      <c r="NF168" s="112">
        <v>90</v>
      </c>
      <c r="NG168" s="113">
        <v>100</v>
      </c>
      <c r="NH168" s="3">
        <f t="shared" si="155"/>
        <v>5</v>
      </c>
      <c r="NI168" s="110">
        <f t="shared" si="156"/>
        <v>0.08</v>
      </c>
      <c r="NJ168" s="110">
        <v>0.85</v>
      </c>
      <c r="NK168" s="110">
        <v>1</v>
      </c>
      <c r="NM168" s="3">
        <f t="shared" si="157"/>
        <v>5</v>
      </c>
      <c r="NN168" s="110">
        <f t="shared" si="158"/>
        <v>0.06</v>
      </c>
      <c r="NO168" s="110">
        <v>0.4</v>
      </c>
      <c r="NP168" s="110">
        <v>0.66666666666666696</v>
      </c>
      <c r="NQ168" s="3">
        <f t="shared" si="159"/>
        <v>5</v>
      </c>
      <c r="NR168" s="110">
        <f t="shared" si="160"/>
        <v>0.06</v>
      </c>
      <c r="ZQ168" s="110">
        <v>0.95</v>
      </c>
      <c r="ZR168" s="110">
        <v>0.95642857142857096</v>
      </c>
      <c r="ZS168" s="3">
        <f t="shared" si="161"/>
        <v>5</v>
      </c>
      <c r="ZT168" s="110">
        <f t="shared" si="162"/>
        <v>0.05</v>
      </c>
      <c r="ZU168" s="3">
        <v>2</v>
      </c>
      <c r="ZV168" s="3">
        <f t="shared" si="163"/>
        <v>5</v>
      </c>
      <c r="ZW168" s="110">
        <f t="shared" si="164"/>
        <v>0.05</v>
      </c>
      <c r="ACD168" s="110">
        <f t="shared" si="165"/>
        <v>0.38</v>
      </c>
      <c r="ACE168" s="110">
        <f t="shared" si="166"/>
        <v>0.32</v>
      </c>
      <c r="ACF168" s="110">
        <f t="shared" si="167"/>
        <v>0.1</v>
      </c>
      <c r="ACG168" s="110">
        <f t="shared" si="168"/>
        <v>0.79999999999999993</v>
      </c>
      <c r="ACL168" s="3">
        <v>1</v>
      </c>
      <c r="ACN168" s="114" t="str">
        <f t="shared" si="169"/>
        <v>TERIMA</v>
      </c>
      <c r="ACO168" s="115">
        <f t="shared" si="170"/>
        <v>670000</v>
      </c>
      <c r="ACP168" s="115">
        <f t="shared" si="171"/>
        <v>214400</v>
      </c>
      <c r="ADH168" s="116">
        <f t="shared" si="172"/>
        <v>254600</v>
      </c>
      <c r="ADI168" s="116">
        <f t="shared" si="173"/>
        <v>128640</v>
      </c>
      <c r="ADJ168" s="116">
        <f t="shared" si="174"/>
        <v>67000</v>
      </c>
      <c r="ADL168" s="116">
        <f t="shared" si="175"/>
        <v>0</v>
      </c>
      <c r="ADM168" s="116">
        <f t="shared" si="176"/>
        <v>450240</v>
      </c>
      <c r="ADN168" s="3" t="s">
        <v>1390</v>
      </c>
    </row>
    <row r="169" spans="1:794" x14ac:dyDescent="0.25">
      <c r="A169" s="3">
        <f t="shared" si="137"/>
        <v>165</v>
      </c>
      <c r="B169" s="3">
        <v>30429</v>
      </c>
      <c r="C169" s="3" t="s">
        <v>697</v>
      </c>
      <c r="G169" s="3" t="s">
        <v>351</v>
      </c>
      <c r="O169" s="3">
        <v>22</v>
      </c>
      <c r="P169" s="3">
        <v>22</v>
      </c>
      <c r="Q169" s="3">
        <v>0</v>
      </c>
      <c r="R169" s="3">
        <v>0</v>
      </c>
      <c r="S169" s="3">
        <v>1</v>
      </c>
      <c r="T169" s="3">
        <v>1</v>
      </c>
      <c r="U169" s="3">
        <v>0</v>
      </c>
      <c r="V169" s="3">
        <f t="shared" si="138"/>
        <v>1</v>
      </c>
      <c r="W169" s="3">
        <v>22</v>
      </c>
      <c r="X169" s="3">
        <v>21</v>
      </c>
      <c r="Y169" s="3" t="s">
        <v>1387</v>
      </c>
      <c r="BQ169" s="3">
        <v>0</v>
      </c>
      <c r="BR169" s="110">
        <f t="shared" si="139"/>
        <v>1</v>
      </c>
      <c r="BS169" s="3">
        <f t="shared" si="140"/>
        <v>5</v>
      </c>
      <c r="BT169" s="110">
        <f t="shared" si="141"/>
        <v>0.1</v>
      </c>
      <c r="BU169" s="3">
        <v>1</v>
      </c>
      <c r="BV169" s="110">
        <f t="shared" si="142"/>
        <v>0.95454545454545459</v>
      </c>
      <c r="BW169" s="3">
        <f t="shared" si="143"/>
        <v>1</v>
      </c>
      <c r="BX169" s="110">
        <f t="shared" si="144"/>
        <v>0.03</v>
      </c>
      <c r="BY169" s="3">
        <f t="shared" si="145"/>
        <v>9765</v>
      </c>
      <c r="BZ169" s="3">
        <v>9840</v>
      </c>
      <c r="CA169" s="111">
        <f t="shared" si="146"/>
        <v>1.0076804915514592</v>
      </c>
      <c r="CB169" s="3">
        <f t="shared" si="147"/>
        <v>4</v>
      </c>
      <c r="CC169" s="110">
        <f t="shared" si="148"/>
        <v>0.08</v>
      </c>
      <c r="CD169" s="3">
        <v>300</v>
      </c>
      <c r="CE169" s="112">
        <v>302.26418026418003</v>
      </c>
      <c r="CF169" s="3">
        <f t="shared" si="149"/>
        <v>1</v>
      </c>
      <c r="CG169" s="110">
        <f t="shared" si="150"/>
        <v>0.03</v>
      </c>
      <c r="MX169" s="112">
        <v>95</v>
      </c>
      <c r="MY169" s="112">
        <v>98.3333333333333</v>
      </c>
      <c r="MZ169" s="3">
        <f t="shared" si="151"/>
        <v>5</v>
      </c>
      <c r="NA169" s="110">
        <f t="shared" si="152"/>
        <v>0.1</v>
      </c>
      <c r="NB169" s="111">
        <v>0.92</v>
      </c>
      <c r="NC169" s="111">
        <v>0.96</v>
      </c>
      <c r="ND169" s="3">
        <f t="shared" si="153"/>
        <v>5</v>
      </c>
      <c r="NE169" s="110">
        <f t="shared" si="154"/>
        <v>0.1</v>
      </c>
      <c r="NF169" s="112">
        <v>90</v>
      </c>
      <c r="NG169" s="113">
        <v>100</v>
      </c>
      <c r="NH169" s="3">
        <f t="shared" si="155"/>
        <v>5</v>
      </c>
      <c r="NI169" s="110">
        <f t="shared" si="156"/>
        <v>0.08</v>
      </c>
      <c r="NJ169" s="110">
        <v>0.85</v>
      </c>
      <c r="NK169" s="110">
        <v>0.88888888888888895</v>
      </c>
      <c r="NM169" s="3">
        <f t="shared" si="157"/>
        <v>5</v>
      </c>
      <c r="NN169" s="110">
        <f t="shared" si="158"/>
        <v>0.06</v>
      </c>
      <c r="NO169" s="110">
        <v>0.4</v>
      </c>
      <c r="NP169" s="110">
        <v>0.71428571428571397</v>
      </c>
      <c r="NQ169" s="3">
        <f t="shared" si="159"/>
        <v>5</v>
      </c>
      <c r="NR169" s="110">
        <f t="shared" si="160"/>
        <v>0.06</v>
      </c>
      <c r="ZQ169" s="110">
        <v>0.95</v>
      </c>
      <c r="ZR169" s="110">
        <v>0.97125097125097104</v>
      </c>
      <c r="ZS169" s="3">
        <f t="shared" si="161"/>
        <v>5</v>
      </c>
      <c r="ZT169" s="110">
        <f t="shared" si="162"/>
        <v>0.05</v>
      </c>
      <c r="ZU169" s="3">
        <v>2</v>
      </c>
      <c r="ZV169" s="3">
        <f t="shared" si="163"/>
        <v>5</v>
      </c>
      <c r="ZW169" s="110">
        <f t="shared" si="164"/>
        <v>0.05</v>
      </c>
      <c r="ACD169" s="110">
        <f t="shared" si="165"/>
        <v>0.24000000000000002</v>
      </c>
      <c r="ACE169" s="110">
        <f t="shared" si="166"/>
        <v>0.4</v>
      </c>
      <c r="ACF169" s="110">
        <f t="shared" si="167"/>
        <v>0.1</v>
      </c>
      <c r="ACG169" s="110">
        <f t="shared" si="168"/>
        <v>0.74</v>
      </c>
      <c r="ACN169" s="114" t="str">
        <f t="shared" si="169"/>
        <v>TERIMA</v>
      </c>
      <c r="ACO169" s="115">
        <f t="shared" si="170"/>
        <v>670000</v>
      </c>
      <c r="ACP169" s="115">
        <f t="shared" si="171"/>
        <v>268000</v>
      </c>
      <c r="ADH169" s="116">
        <f t="shared" si="172"/>
        <v>160800</v>
      </c>
      <c r="ADI169" s="116">
        <f t="shared" si="173"/>
        <v>268000</v>
      </c>
      <c r="ADJ169" s="116">
        <f t="shared" si="174"/>
        <v>67000</v>
      </c>
      <c r="ADL169" s="116">
        <f t="shared" si="175"/>
        <v>0</v>
      </c>
      <c r="ADM169" s="116">
        <f t="shared" si="176"/>
        <v>495800</v>
      </c>
      <c r="ADN169" s="3" t="s">
        <v>1390</v>
      </c>
    </row>
    <row r="170" spans="1:794" x14ac:dyDescent="0.25">
      <c r="A170" s="3">
        <f t="shared" si="137"/>
        <v>166</v>
      </c>
      <c r="B170" s="3">
        <v>101063</v>
      </c>
      <c r="C170" s="3" t="s">
        <v>449</v>
      </c>
      <c r="G170" s="3" t="s">
        <v>351</v>
      </c>
      <c r="O170" s="3">
        <v>22</v>
      </c>
      <c r="P170" s="3">
        <v>22</v>
      </c>
      <c r="Q170" s="3">
        <v>1</v>
      </c>
      <c r="R170" s="3">
        <v>0</v>
      </c>
      <c r="S170" s="3">
        <v>1</v>
      </c>
      <c r="T170" s="3">
        <v>1</v>
      </c>
      <c r="U170" s="3">
        <v>0</v>
      </c>
      <c r="V170" s="3">
        <f t="shared" si="138"/>
        <v>2</v>
      </c>
      <c r="W170" s="3">
        <v>21</v>
      </c>
      <c r="X170" s="3">
        <v>21</v>
      </c>
      <c r="Y170" s="3" t="s">
        <v>1387</v>
      </c>
      <c r="BQ170" s="3">
        <v>0</v>
      </c>
      <c r="BR170" s="110">
        <f t="shared" si="139"/>
        <v>1</v>
      </c>
      <c r="BS170" s="3">
        <f t="shared" si="140"/>
        <v>5</v>
      </c>
      <c r="BT170" s="110">
        <f t="shared" si="141"/>
        <v>0.1</v>
      </c>
      <c r="BU170" s="3">
        <v>2</v>
      </c>
      <c r="BV170" s="110">
        <f t="shared" si="142"/>
        <v>0.90476190476190477</v>
      </c>
      <c r="BW170" s="3">
        <f t="shared" si="143"/>
        <v>0</v>
      </c>
      <c r="BX170" s="110">
        <f t="shared" si="144"/>
        <v>0</v>
      </c>
      <c r="BY170" s="3">
        <f t="shared" si="145"/>
        <v>9765</v>
      </c>
      <c r="BZ170" s="3">
        <v>10280</v>
      </c>
      <c r="CA170" s="111">
        <f t="shared" si="146"/>
        <v>1.0527393753200205</v>
      </c>
      <c r="CB170" s="3">
        <f t="shared" si="147"/>
        <v>5</v>
      </c>
      <c r="CC170" s="110">
        <f t="shared" si="148"/>
        <v>0.1</v>
      </c>
      <c r="CD170" s="3">
        <v>300</v>
      </c>
      <c r="CE170" s="112">
        <v>292.8888</v>
      </c>
      <c r="CF170" s="3">
        <f t="shared" si="149"/>
        <v>5</v>
      </c>
      <c r="CG170" s="110">
        <f t="shared" si="150"/>
        <v>0.15</v>
      </c>
      <c r="MX170" s="112">
        <v>95</v>
      </c>
      <c r="MY170" s="112">
        <v>98.3333333333333</v>
      </c>
      <c r="MZ170" s="3">
        <f t="shared" si="151"/>
        <v>5</v>
      </c>
      <c r="NA170" s="110">
        <f t="shared" si="152"/>
        <v>0.1</v>
      </c>
      <c r="NB170" s="111">
        <v>0.92</v>
      </c>
      <c r="NC170" s="111">
        <v>0.96</v>
      </c>
      <c r="ND170" s="3">
        <f t="shared" si="153"/>
        <v>5</v>
      </c>
      <c r="NE170" s="110">
        <f t="shared" si="154"/>
        <v>0.1</v>
      </c>
      <c r="NF170" s="112">
        <v>90</v>
      </c>
      <c r="NG170" s="113">
        <v>100</v>
      </c>
      <c r="NH170" s="3">
        <f t="shared" si="155"/>
        <v>5</v>
      </c>
      <c r="NI170" s="110">
        <f t="shared" si="156"/>
        <v>0.08</v>
      </c>
      <c r="NJ170" s="110">
        <v>0.85</v>
      </c>
      <c r="NK170" s="110">
        <v>0.91666666666666696</v>
      </c>
      <c r="NM170" s="3">
        <f t="shared" si="157"/>
        <v>5</v>
      </c>
      <c r="NN170" s="110">
        <f t="shared" si="158"/>
        <v>0.06</v>
      </c>
      <c r="NO170" s="110">
        <v>0.4</v>
      </c>
      <c r="NP170" s="110">
        <v>0.48888888888888898</v>
      </c>
      <c r="NQ170" s="3">
        <f t="shared" si="159"/>
        <v>5</v>
      </c>
      <c r="NR170" s="110">
        <f t="shared" si="160"/>
        <v>0.06</v>
      </c>
      <c r="ZQ170" s="110">
        <v>0.95</v>
      </c>
      <c r="ZR170" s="110">
        <v>0.98319999999999996</v>
      </c>
      <c r="ZS170" s="3">
        <f t="shared" si="161"/>
        <v>5</v>
      </c>
      <c r="ZT170" s="110">
        <f t="shared" si="162"/>
        <v>0.05</v>
      </c>
      <c r="ZU170" s="3">
        <v>2</v>
      </c>
      <c r="ZV170" s="3">
        <f t="shared" si="163"/>
        <v>5</v>
      </c>
      <c r="ZW170" s="110">
        <f t="shared" si="164"/>
        <v>0.05</v>
      </c>
      <c r="ACD170" s="110">
        <f t="shared" si="165"/>
        <v>0.35</v>
      </c>
      <c r="ACE170" s="110">
        <f t="shared" si="166"/>
        <v>0.4</v>
      </c>
      <c r="ACF170" s="110">
        <f t="shared" si="167"/>
        <v>0.1</v>
      </c>
      <c r="ACG170" s="110">
        <f t="shared" si="168"/>
        <v>0.85</v>
      </c>
      <c r="ACN170" s="114" t="str">
        <f t="shared" si="169"/>
        <v>TERIMA</v>
      </c>
      <c r="ACO170" s="115">
        <f t="shared" si="170"/>
        <v>670000</v>
      </c>
      <c r="ACP170" s="115">
        <f t="shared" si="171"/>
        <v>268000</v>
      </c>
      <c r="ADH170" s="116">
        <f t="shared" si="172"/>
        <v>234499.99999999997</v>
      </c>
      <c r="ADI170" s="116">
        <f t="shared" si="173"/>
        <v>268000</v>
      </c>
      <c r="ADJ170" s="116">
        <f t="shared" si="174"/>
        <v>67000</v>
      </c>
      <c r="ADL170" s="116">
        <f t="shared" si="175"/>
        <v>0</v>
      </c>
      <c r="ADM170" s="116">
        <f t="shared" si="176"/>
        <v>569500</v>
      </c>
      <c r="ADN170" s="3" t="s">
        <v>1390</v>
      </c>
    </row>
    <row r="171" spans="1:794" x14ac:dyDescent="0.25">
      <c r="A171" s="3">
        <f t="shared" si="137"/>
        <v>167</v>
      </c>
      <c r="B171" s="3">
        <v>96550</v>
      </c>
      <c r="C171" s="3" t="s">
        <v>701</v>
      </c>
      <c r="G171" s="3" t="s">
        <v>351</v>
      </c>
      <c r="O171" s="3">
        <v>22</v>
      </c>
      <c r="P171" s="3">
        <v>20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f t="shared" si="138"/>
        <v>0</v>
      </c>
      <c r="W171" s="3">
        <v>20</v>
      </c>
      <c r="X171" s="3">
        <v>20</v>
      </c>
      <c r="Y171" s="3" t="s">
        <v>1387</v>
      </c>
      <c r="BQ171" s="3">
        <v>0</v>
      </c>
      <c r="BR171" s="110">
        <f t="shared" si="139"/>
        <v>1</v>
      </c>
      <c r="BS171" s="3">
        <f t="shared" si="140"/>
        <v>5</v>
      </c>
      <c r="BT171" s="110">
        <f t="shared" si="141"/>
        <v>0.1</v>
      </c>
      <c r="BU171" s="3">
        <v>0</v>
      </c>
      <c r="BV171" s="110">
        <f t="shared" si="142"/>
        <v>1</v>
      </c>
      <c r="BW171" s="3">
        <f t="shared" si="143"/>
        <v>5</v>
      </c>
      <c r="BX171" s="110">
        <f t="shared" si="144"/>
        <v>0.15</v>
      </c>
      <c r="BY171" s="3">
        <f t="shared" si="145"/>
        <v>9300</v>
      </c>
      <c r="BZ171" s="3">
        <v>9760</v>
      </c>
      <c r="CA171" s="111">
        <f t="shared" si="146"/>
        <v>1.0494623655913979</v>
      </c>
      <c r="CB171" s="3">
        <f t="shared" si="147"/>
        <v>4</v>
      </c>
      <c r="CC171" s="110">
        <f t="shared" si="148"/>
        <v>0.08</v>
      </c>
      <c r="CD171" s="3">
        <v>300</v>
      </c>
      <c r="CE171" s="112">
        <v>286.81042296072502</v>
      </c>
      <c r="CF171" s="3">
        <f t="shared" si="149"/>
        <v>5</v>
      </c>
      <c r="CG171" s="110">
        <f t="shared" si="150"/>
        <v>0.15</v>
      </c>
      <c r="MX171" s="112">
        <v>95</v>
      </c>
      <c r="MY171" s="112">
        <v>97.0833333333333</v>
      </c>
      <c r="MZ171" s="3">
        <f t="shared" si="151"/>
        <v>5</v>
      </c>
      <c r="NA171" s="110">
        <f t="shared" si="152"/>
        <v>0.1</v>
      </c>
      <c r="NB171" s="111">
        <v>0.92</v>
      </c>
      <c r="NC171" s="111">
        <v>0.90909090909090895</v>
      </c>
      <c r="ND171" s="3">
        <f t="shared" si="153"/>
        <v>1</v>
      </c>
      <c r="NE171" s="110">
        <f t="shared" si="154"/>
        <v>0.02</v>
      </c>
      <c r="NF171" s="112">
        <v>90</v>
      </c>
      <c r="NG171" s="113">
        <v>100</v>
      </c>
      <c r="NH171" s="3">
        <f t="shared" si="155"/>
        <v>5</v>
      </c>
      <c r="NI171" s="110">
        <f t="shared" si="156"/>
        <v>0.08</v>
      </c>
      <c r="NJ171" s="110">
        <v>0.85</v>
      </c>
      <c r="NK171" s="110">
        <v>0.86666666666666703</v>
      </c>
      <c r="NM171" s="3">
        <f t="shared" si="157"/>
        <v>5</v>
      </c>
      <c r="NN171" s="110">
        <f t="shared" si="158"/>
        <v>0.06</v>
      </c>
      <c r="NO171" s="110">
        <v>0.4</v>
      </c>
      <c r="NP171" s="110">
        <v>0.70909090909090899</v>
      </c>
      <c r="NQ171" s="3">
        <f t="shared" si="159"/>
        <v>5</v>
      </c>
      <c r="NR171" s="110">
        <f t="shared" si="160"/>
        <v>0.06</v>
      </c>
      <c r="ZQ171" s="110">
        <v>0.95</v>
      </c>
      <c r="ZR171" s="110">
        <v>0.97658610271903301</v>
      </c>
      <c r="ZS171" s="3">
        <f t="shared" si="161"/>
        <v>5</v>
      </c>
      <c r="ZT171" s="110">
        <f t="shared" si="162"/>
        <v>0.05</v>
      </c>
      <c r="ZU171" s="3">
        <v>2</v>
      </c>
      <c r="ZV171" s="3">
        <f t="shared" si="163"/>
        <v>5</v>
      </c>
      <c r="ZW171" s="110">
        <f t="shared" si="164"/>
        <v>0.05</v>
      </c>
      <c r="ACD171" s="110">
        <f t="shared" si="165"/>
        <v>0.48</v>
      </c>
      <c r="ACE171" s="110">
        <f t="shared" si="166"/>
        <v>0.32</v>
      </c>
      <c r="ACF171" s="110">
        <f t="shared" si="167"/>
        <v>0.1</v>
      </c>
      <c r="ACG171" s="110">
        <f t="shared" si="168"/>
        <v>0.9</v>
      </c>
      <c r="ACN171" s="114" t="str">
        <f t="shared" si="169"/>
        <v>TERIMA</v>
      </c>
      <c r="ACO171" s="115">
        <f t="shared" si="170"/>
        <v>670000</v>
      </c>
      <c r="ACP171" s="115">
        <f t="shared" si="171"/>
        <v>214400</v>
      </c>
      <c r="ADH171" s="116">
        <f t="shared" si="172"/>
        <v>321600</v>
      </c>
      <c r="ADI171" s="116">
        <f t="shared" si="173"/>
        <v>214400</v>
      </c>
      <c r="ADJ171" s="116">
        <f t="shared" si="174"/>
        <v>67000</v>
      </c>
      <c r="ADL171" s="116">
        <f t="shared" si="175"/>
        <v>0</v>
      </c>
      <c r="ADM171" s="116">
        <f t="shared" si="176"/>
        <v>603000</v>
      </c>
      <c r="ADN171" s="3" t="s">
        <v>1390</v>
      </c>
    </row>
    <row r="172" spans="1:794" x14ac:dyDescent="0.25">
      <c r="A172" s="3">
        <f t="shared" si="137"/>
        <v>168</v>
      </c>
      <c r="B172" s="3">
        <v>30567</v>
      </c>
      <c r="C172" s="3" t="s">
        <v>703</v>
      </c>
      <c r="G172" s="3" t="s">
        <v>351</v>
      </c>
      <c r="O172" s="3">
        <v>22</v>
      </c>
      <c r="P172" s="3">
        <v>22</v>
      </c>
      <c r="Q172" s="3">
        <v>0</v>
      </c>
      <c r="R172" s="3">
        <v>0</v>
      </c>
      <c r="S172" s="3">
        <v>0</v>
      </c>
      <c r="T172" s="3">
        <v>1</v>
      </c>
      <c r="U172" s="3">
        <v>0</v>
      </c>
      <c r="V172" s="3">
        <f t="shared" si="138"/>
        <v>0</v>
      </c>
      <c r="W172" s="3">
        <v>22</v>
      </c>
      <c r="X172" s="3">
        <v>21</v>
      </c>
      <c r="Y172" s="3" t="s">
        <v>1387</v>
      </c>
      <c r="BQ172" s="3">
        <v>0</v>
      </c>
      <c r="BR172" s="110">
        <f t="shared" si="139"/>
        <v>1</v>
      </c>
      <c r="BS172" s="3">
        <f t="shared" si="140"/>
        <v>5</v>
      </c>
      <c r="BT172" s="110">
        <f t="shared" si="141"/>
        <v>0.1</v>
      </c>
      <c r="BU172" s="3">
        <v>0</v>
      </c>
      <c r="BV172" s="110">
        <f t="shared" si="142"/>
        <v>1</v>
      </c>
      <c r="BW172" s="3">
        <f t="shared" si="143"/>
        <v>5</v>
      </c>
      <c r="BX172" s="110">
        <f t="shared" si="144"/>
        <v>0.15</v>
      </c>
      <c r="BY172" s="3">
        <f t="shared" si="145"/>
        <v>9765</v>
      </c>
      <c r="BZ172" s="3">
        <v>10538</v>
      </c>
      <c r="CA172" s="111">
        <f t="shared" si="146"/>
        <v>1.0791602662570405</v>
      </c>
      <c r="CB172" s="3">
        <f t="shared" si="147"/>
        <v>5</v>
      </c>
      <c r="CC172" s="110">
        <f t="shared" si="148"/>
        <v>0.1</v>
      </c>
      <c r="CD172" s="3">
        <v>300</v>
      </c>
      <c r="CE172" s="112">
        <v>217.248501362398</v>
      </c>
      <c r="CF172" s="3">
        <f t="shared" si="149"/>
        <v>5</v>
      </c>
      <c r="CG172" s="110">
        <f t="shared" si="150"/>
        <v>0.15</v>
      </c>
      <c r="MX172" s="112">
        <v>95</v>
      </c>
      <c r="MY172" s="112">
        <v>97.2222222222222</v>
      </c>
      <c r="MZ172" s="3">
        <f t="shared" si="151"/>
        <v>5</v>
      </c>
      <c r="NA172" s="110">
        <f t="shared" si="152"/>
        <v>0.1</v>
      </c>
      <c r="NB172" s="111">
        <v>0.92</v>
      </c>
      <c r="NC172" s="111">
        <v>0.99166666666666703</v>
      </c>
      <c r="ND172" s="3">
        <f t="shared" si="153"/>
        <v>5</v>
      </c>
      <c r="NE172" s="110">
        <f t="shared" si="154"/>
        <v>0.1</v>
      </c>
      <c r="NF172" s="112">
        <v>90</v>
      </c>
      <c r="NG172" s="113">
        <v>100</v>
      </c>
      <c r="NH172" s="3">
        <f t="shared" si="155"/>
        <v>5</v>
      </c>
      <c r="NI172" s="110">
        <f t="shared" si="156"/>
        <v>0.08</v>
      </c>
      <c r="NJ172" s="110">
        <v>0.85</v>
      </c>
      <c r="NK172" s="110">
        <v>1</v>
      </c>
      <c r="NM172" s="3">
        <f t="shared" si="157"/>
        <v>5</v>
      </c>
      <c r="NN172" s="110">
        <f t="shared" si="158"/>
        <v>0.06</v>
      </c>
      <c r="NO172" s="110">
        <v>0.4</v>
      </c>
      <c r="NP172" s="110">
        <v>0.79166666666666696</v>
      </c>
      <c r="NQ172" s="3">
        <f t="shared" si="159"/>
        <v>5</v>
      </c>
      <c r="NR172" s="110">
        <f t="shared" si="160"/>
        <v>0.06</v>
      </c>
      <c r="ZQ172" s="110">
        <v>0.95</v>
      </c>
      <c r="ZR172" s="110">
        <v>0.96403269754768395</v>
      </c>
      <c r="ZS172" s="3">
        <f t="shared" si="161"/>
        <v>5</v>
      </c>
      <c r="ZT172" s="110">
        <f t="shared" si="162"/>
        <v>0.05</v>
      </c>
      <c r="ZU172" s="3">
        <v>2</v>
      </c>
      <c r="ZV172" s="3">
        <f t="shared" si="163"/>
        <v>5</v>
      </c>
      <c r="ZW172" s="110">
        <f t="shared" si="164"/>
        <v>0.05</v>
      </c>
      <c r="ACD172" s="110">
        <f t="shared" si="165"/>
        <v>0.5</v>
      </c>
      <c r="ACE172" s="110">
        <f t="shared" si="166"/>
        <v>0.4</v>
      </c>
      <c r="ACF172" s="110">
        <f t="shared" si="167"/>
        <v>0.1</v>
      </c>
      <c r="ACG172" s="110">
        <f t="shared" si="168"/>
        <v>1</v>
      </c>
      <c r="ACN172" s="114" t="str">
        <f t="shared" si="169"/>
        <v>TERIMA</v>
      </c>
      <c r="ACO172" s="115">
        <f t="shared" si="170"/>
        <v>670000</v>
      </c>
      <c r="ACP172" s="115">
        <f t="shared" si="171"/>
        <v>268000</v>
      </c>
      <c r="ADH172" s="116">
        <f t="shared" si="172"/>
        <v>335000</v>
      </c>
      <c r="ADI172" s="116">
        <f t="shared" si="173"/>
        <v>268000</v>
      </c>
      <c r="ADJ172" s="116">
        <f t="shared" si="174"/>
        <v>67000</v>
      </c>
      <c r="ADL172" s="116">
        <f t="shared" si="175"/>
        <v>200000</v>
      </c>
      <c r="ADM172" s="116">
        <f t="shared" si="176"/>
        <v>870000</v>
      </c>
      <c r="ADN172" s="3" t="s">
        <v>1390</v>
      </c>
    </row>
    <row r="173" spans="1:794" x14ac:dyDescent="0.25">
      <c r="A173" s="3">
        <f t="shared" si="137"/>
        <v>169</v>
      </c>
      <c r="B173" s="3">
        <v>152507</v>
      </c>
      <c r="C173" s="3" t="s">
        <v>707</v>
      </c>
      <c r="G173" s="3" t="s">
        <v>351</v>
      </c>
      <c r="O173" s="3">
        <v>22</v>
      </c>
      <c r="P173" s="3">
        <v>20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f t="shared" si="138"/>
        <v>0</v>
      </c>
      <c r="W173" s="3">
        <v>20</v>
      </c>
      <c r="X173" s="3">
        <v>20</v>
      </c>
      <c r="Y173" s="3" t="s">
        <v>1387</v>
      </c>
      <c r="BQ173" s="3">
        <v>0</v>
      </c>
      <c r="BR173" s="110">
        <f t="shared" si="139"/>
        <v>1</v>
      </c>
      <c r="BS173" s="3">
        <f t="shared" si="140"/>
        <v>5</v>
      </c>
      <c r="BT173" s="110">
        <f t="shared" si="141"/>
        <v>0.1</v>
      </c>
      <c r="BU173" s="3">
        <v>0</v>
      </c>
      <c r="BV173" s="110">
        <f t="shared" si="142"/>
        <v>1</v>
      </c>
      <c r="BW173" s="3">
        <f t="shared" si="143"/>
        <v>5</v>
      </c>
      <c r="BX173" s="110">
        <f t="shared" si="144"/>
        <v>0.15</v>
      </c>
      <c r="BY173" s="3">
        <f t="shared" si="145"/>
        <v>9300</v>
      </c>
      <c r="BZ173" s="3">
        <v>10280</v>
      </c>
      <c r="CA173" s="111">
        <f t="shared" si="146"/>
        <v>1.1053763440860216</v>
      </c>
      <c r="CB173" s="3">
        <f t="shared" si="147"/>
        <v>5</v>
      </c>
      <c r="CC173" s="110">
        <f t="shared" si="148"/>
        <v>0.1</v>
      </c>
      <c r="CD173" s="3">
        <v>300</v>
      </c>
      <c r="CE173" s="112">
        <v>261.88242978445498</v>
      </c>
      <c r="CF173" s="3">
        <f t="shared" si="149"/>
        <v>5</v>
      </c>
      <c r="CG173" s="110">
        <f t="shared" si="150"/>
        <v>0.15</v>
      </c>
      <c r="MX173" s="112">
        <v>95</v>
      </c>
      <c r="MY173" s="112">
        <v>100</v>
      </c>
      <c r="MZ173" s="3">
        <f t="shared" si="151"/>
        <v>5</v>
      </c>
      <c r="NA173" s="110">
        <f t="shared" si="152"/>
        <v>0.1</v>
      </c>
      <c r="NB173" s="111">
        <v>0.92</v>
      </c>
      <c r="NC173" s="111">
        <v>0.92777777777777803</v>
      </c>
      <c r="ND173" s="3">
        <f t="shared" si="153"/>
        <v>5</v>
      </c>
      <c r="NE173" s="110">
        <f t="shared" si="154"/>
        <v>0.1</v>
      </c>
      <c r="NF173" s="112">
        <v>90</v>
      </c>
      <c r="NG173" s="113">
        <v>100</v>
      </c>
      <c r="NH173" s="3">
        <f t="shared" si="155"/>
        <v>5</v>
      </c>
      <c r="NI173" s="110">
        <f t="shared" si="156"/>
        <v>0.08</v>
      </c>
      <c r="NJ173" s="110">
        <v>0.85</v>
      </c>
      <c r="NK173" s="110">
        <v>0.85714285714285698</v>
      </c>
      <c r="NM173" s="3">
        <f t="shared" si="157"/>
        <v>5</v>
      </c>
      <c r="NN173" s="110">
        <f t="shared" si="158"/>
        <v>0.06</v>
      </c>
      <c r="NO173" s="110">
        <v>0.4</v>
      </c>
      <c r="NP173" s="110">
        <v>0.5625</v>
      </c>
      <c r="NQ173" s="3">
        <f t="shared" si="159"/>
        <v>5</v>
      </c>
      <c r="NR173" s="110">
        <f t="shared" si="160"/>
        <v>0.06</v>
      </c>
      <c r="ZQ173" s="110">
        <v>0.95</v>
      </c>
      <c r="ZR173" s="110">
        <v>0.98040496407576705</v>
      </c>
      <c r="ZS173" s="3">
        <f t="shared" si="161"/>
        <v>5</v>
      </c>
      <c r="ZT173" s="110">
        <f t="shared" si="162"/>
        <v>0.05</v>
      </c>
      <c r="ZU173" s="3">
        <v>2</v>
      </c>
      <c r="ZV173" s="3">
        <f t="shared" si="163"/>
        <v>5</v>
      </c>
      <c r="ZW173" s="110">
        <f t="shared" si="164"/>
        <v>0.05</v>
      </c>
      <c r="ACD173" s="110">
        <f t="shared" si="165"/>
        <v>0.5</v>
      </c>
      <c r="ACE173" s="110">
        <f t="shared" si="166"/>
        <v>0.4</v>
      </c>
      <c r="ACF173" s="110">
        <f t="shared" si="167"/>
        <v>0.1</v>
      </c>
      <c r="ACG173" s="110">
        <f t="shared" si="168"/>
        <v>1</v>
      </c>
      <c r="ACN173" s="114" t="str">
        <f t="shared" si="169"/>
        <v>TERIMA</v>
      </c>
      <c r="ACO173" s="115">
        <f t="shared" si="170"/>
        <v>670000</v>
      </c>
      <c r="ACP173" s="115">
        <f t="shared" si="171"/>
        <v>268000</v>
      </c>
      <c r="ADH173" s="116">
        <f t="shared" si="172"/>
        <v>335000</v>
      </c>
      <c r="ADI173" s="116">
        <f t="shared" si="173"/>
        <v>268000</v>
      </c>
      <c r="ADJ173" s="116">
        <f t="shared" si="174"/>
        <v>67000</v>
      </c>
      <c r="ADL173" s="116">
        <f t="shared" si="175"/>
        <v>200000</v>
      </c>
      <c r="ADM173" s="116">
        <f t="shared" si="176"/>
        <v>870000</v>
      </c>
      <c r="ADN173" s="3" t="s">
        <v>1390</v>
      </c>
    </row>
    <row r="174" spans="1:794" x14ac:dyDescent="0.25">
      <c r="A174" s="3">
        <f t="shared" si="137"/>
        <v>170</v>
      </c>
      <c r="B174" s="3">
        <v>103592</v>
      </c>
      <c r="C174" s="3" t="s">
        <v>709</v>
      </c>
      <c r="G174" s="3" t="s">
        <v>351</v>
      </c>
      <c r="O174" s="3">
        <v>22</v>
      </c>
      <c r="P174" s="3">
        <v>21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f t="shared" si="138"/>
        <v>0</v>
      </c>
      <c r="W174" s="3">
        <v>21</v>
      </c>
      <c r="X174" s="3">
        <v>21</v>
      </c>
      <c r="Y174" s="3" t="s">
        <v>1387</v>
      </c>
      <c r="BQ174" s="3">
        <v>0</v>
      </c>
      <c r="BR174" s="110">
        <f t="shared" si="139"/>
        <v>1</v>
      </c>
      <c r="BS174" s="3">
        <f t="shared" si="140"/>
        <v>5</v>
      </c>
      <c r="BT174" s="110">
        <f t="shared" si="141"/>
        <v>0.1</v>
      </c>
      <c r="BU174" s="3">
        <v>0</v>
      </c>
      <c r="BV174" s="110">
        <f t="shared" si="142"/>
        <v>1</v>
      </c>
      <c r="BW174" s="3">
        <f t="shared" si="143"/>
        <v>5</v>
      </c>
      <c r="BX174" s="110">
        <f t="shared" si="144"/>
        <v>0.15</v>
      </c>
      <c r="BY174" s="3">
        <f t="shared" si="145"/>
        <v>9765</v>
      </c>
      <c r="BZ174" s="3">
        <v>8778</v>
      </c>
      <c r="CA174" s="111">
        <f t="shared" si="146"/>
        <v>0.8989247311827957</v>
      </c>
      <c r="CB174" s="3">
        <f t="shared" si="147"/>
        <v>1</v>
      </c>
      <c r="CC174" s="110">
        <f t="shared" si="148"/>
        <v>0.02</v>
      </c>
      <c r="CD174" s="3">
        <v>300</v>
      </c>
      <c r="CE174" s="112">
        <v>335.21772639691699</v>
      </c>
      <c r="CF174" s="3">
        <f t="shared" si="149"/>
        <v>1</v>
      </c>
      <c r="CG174" s="110">
        <f t="shared" si="150"/>
        <v>0.03</v>
      </c>
      <c r="MX174" s="112">
        <v>95</v>
      </c>
      <c r="MY174" s="112">
        <v>98.3333333333333</v>
      </c>
      <c r="MZ174" s="3">
        <f t="shared" si="151"/>
        <v>5</v>
      </c>
      <c r="NA174" s="110">
        <f t="shared" si="152"/>
        <v>0.1</v>
      </c>
      <c r="NB174" s="111">
        <v>0.92</v>
      </c>
      <c r="NC174" s="111">
        <v>0.90909090909090895</v>
      </c>
      <c r="ND174" s="3">
        <f t="shared" si="153"/>
        <v>1</v>
      </c>
      <c r="NE174" s="110">
        <f t="shared" si="154"/>
        <v>0.02</v>
      </c>
      <c r="NF174" s="112">
        <v>90</v>
      </c>
      <c r="NG174" s="113">
        <v>100</v>
      </c>
      <c r="NH174" s="3">
        <f t="shared" si="155"/>
        <v>5</v>
      </c>
      <c r="NI174" s="110">
        <f t="shared" si="156"/>
        <v>0.08</v>
      </c>
      <c r="NJ174" s="110">
        <v>0.85</v>
      </c>
      <c r="NK174" s="110">
        <v>0.91666666666666696</v>
      </c>
      <c r="NM174" s="3">
        <f t="shared" si="157"/>
        <v>5</v>
      </c>
      <c r="NN174" s="110">
        <f t="shared" si="158"/>
        <v>0.06</v>
      </c>
      <c r="NO174" s="110">
        <v>0.4</v>
      </c>
      <c r="NP174" s="110">
        <v>0.44</v>
      </c>
      <c r="NQ174" s="3">
        <f t="shared" si="159"/>
        <v>5</v>
      </c>
      <c r="NR174" s="110">
        <f t="shared" si="160"/>
        <v>0.06</v>
      </c>
      <c r="ZQ174" s="110">
        <v>0.95</v>
      </c>
      <c r="ZR174" s="110">
        <v>0.98169556840077099</v>
      </c>
      <c r="ZS174" s="3">
        <f t="shared" si="161"/>
        <v>5</v>
      </c>
      <c r="ZT174" s="110">
        <f t="shared" si="162"/>
        <v>0.05</v>
      </c>
      <c r="ZU174" s="3">
        <v>2</v>
      </c>
      <c r="ZV174" s="3">
        <f t="shared" si="163"/>
        <v>5</v>
      </c>
      <c r="ZW174" s="110">
        <f t="shared" si="164"/>
        <v>0.05</v>
      </c>
      <c r="ACD174" s="110">
        <f t="shared" si="165"/>
        <v>0.30000000000000004</v>
      </c>
      <c r="ACE174" s="110">
        <f t="shared" si="166"/>
        <v>0.32</v>
      </c>
      <c r="ACF174" s="110">
        <f t="shared" si="167"/>
        <v>0.1</v>
      </c>
      <c r="ACG174" s="110">
        <f t="shared" si="168"/>
        <v>0.72000000000000008</v>
      </c>
      <c r="ACK174" s="3">
        <v>1</v>
      </c>
      <c r="ACN174" s="114" t="str">
        <f t="shared" si="169"/>
        <v>TERIMA</v>
      </c>
      <c r="ACO174" s="115">
        <f t="shared" si="170"/>
        <v>670000</v>
      </c>
      <c r="ACP174" s="115">
        <f t="shared" si="171"/>
        <v>214400</v>
      </c>
      <c r="ADH174" s="116">
        <f t="shared" si="172"/>
        <v>201000.00000000003</v>
      </c>
      <c r="ADI174" s="116">
        <f t="shared" si="173"/>
        <v>182240</v>
      </c>
      <c r="ADJ174" s="116">
        <f t="shared" si="174"/>
        <v>67000</v>
      </c>
      <c r="ADL174" s="116">
        <f t="shared" si="175"/>
        <v>0</v>
      </c>
      <c r="ADM174" s="116">
        <f t="shared" si="176"/>
        <v>450240</v>
      </c>
      <c r="ADN174" s="3" t="s">
        <v>1390</v>
      </c>
    </row>
    <row r="175" spans="1:794" x14ac:dyDescent="0.25">
      <c r="A175" s="3">
        <f t="shared" si="137"/>
        <v>171</v>
      </c>
      <c r="B175" s="3">
        <v>105816</v>
      </c>
      <c r="C175" s="3" t="s">
        <v>710</v>
      </c>
      <c r="G175" s="3" t="s">
        <v>351</v>
      </c>
      <c r="O175" s="3">
        <v>22</v>
      </c>
      <c r="P175" s="3">
        <v>20</v>
      </c>
      <c r="Q175" s="3">
        <v>2</v>
      </c>
      <c r="R175" s="3">
        <v>0</v>
      </c>
      <c r="S175" s="3">
        <v>0</v>
      </c>
      <c r="T175" s="3">
        <v>1</v>
      </c>
      <c r="U175" s="3">
        <v>0</v>
      </c>
      <c r="V175" s="3">
        <f t="shared" si="138"/>
        <v>2</v>
      </c>
      <c r="W175" s="3">
        <v>18</v>
      </c>
      <c r="X175" s="3">
        <v>19</v>
      </c>
      <c r="Y175" s="3" t="s">
        <v>1387</v>
      </c>
      <c r="BQ175" s="3">
        <v>0</v>
      </c>
      <c r="BR175" s="110">
        <f t="shared" si="139"/>
        <v>1</v>
      </c>
      <c r="BS175" s="3">
        <f t="shared" si="140"/>
        <v>5</v>
      </c>
      <c r="BT175" s="110">
        <f t="shared" si="141"/>
        <v>0.1</v>
      </c>
      <c r="BU175" s="3">
        <v>2</v>
      </c>
      <c r="BV175" s="110">
        <f t="shared" si="142"/>
        <v>0.88888888888888884</v>
      </c>
      <c r="BW175" s="3">
        <f t="shared" si="143"/>
        <v>0</v>
      </c>
      <c r="BX175" s="110">
        <f t="shared" si="144"/>
        <v>0</v>
      </c>
      <c r="BY175" s="3">
        <f t="shared" si="145"/>
        <v>8835</v>
      </c>
      <c r="BZ175" s="3">
        <v>11799</v>
      </c>
      <c r="CA175" s="111">
        <f t="shared" si="146"/>
        <v>1.3354838709677419</v>
      </c>
      <c r="CB175" s="3">
        <f t="shared" si="147"/>
        <v>5</v>
      </c>
      <c r="CC175" s="110">
        <f t="shared" si="148"/>
        <v>0.1</v>
      </c>
      <c r="CD175" s="3">
        <v>300</v>
      </c>
      <c r="CE175" s="112">
        <v>309.03288797533401</v>
      </c>
      <c r="CF175" s="3">
        <f t="shared" si="149"/>
        <v>1</v>
      </c>
      <c r="CG175" s="110">
        <f t="shared" si="150"/>
        <v>0.03</v>
      </c>
      <c r="MX175" s="112">
        <v>95</v>
      </c>
      <c r="MY175" s="112">
        <v>100</v>
      </c>
      <c r="MZ175" s="3">
        <f t="shared" si="151"/>
        <v>5</v>
      </c>
      <c r="NA175" s="110">
        <f t="shared" si="152"/>
        <v>0.1</v>
      </c>
      <c r="NB175" s="111">
        <v>0.92</v>
      </c>
      <c r="NC175" s="111">
        <v>0.96712328767123301</v>
      </c>
      <c r="ND175" s="3">
        <f t="shared" si="153"/>
        <v>5</v>
      </c>
      <c r="NE175" s="110">
        <f t="shared" si="154"/>
        <v>0.1</v>
      </c>
      <c r="NF175" s="112">
        <v>90</v>
      </c>
      <c r="NG175" s="113">
        <v>100</v>
      </c>
      <c r="NH175" s="3">
        <f t="shared" si="155"/>
        <v>5</v>
      </c>
      <c r="NI175" s="110">
        <f t="shared" si="156"/>
        <v>0.08</v>
      </c>
      <c r="NJ175" s="110">
        <v>0.85</v>
      </c>
      <c r="NK175" s="110">
        <v>0.86111111111111105</v>
      </c>
      <c r="NM175" s="3">
        <f t="shared" si="157"/>
        <v>5</v>
      </c>
      <c r="NN175" s="110">
        <f t="shared" si="158"/>
        <v>0.06</v>
      </c>
      <c r="NO175" s="110">
        <v>0.4</v>
      </c>
      <c r="NP175" s="110">
        <v>0.81081081081081097</v>
      </c>
      <c r="NQ175" s="3">
        <f t="shared" si="159"/>
        <v>5</v>
      </c>
      <c r="NR175" s="110">
        <f t="shared" si="160"/>
        <v>0.06</v>
      </c>
      <c r="ZQ175" s="110">
        <v>0.95</v>
      </c>
      <c r="ZR175" s="110">
        <v>0.97122302158273399</v>
      </c>
      <c r="ZS175" s="3">
        <f t="shared" si="161"/>
        <v>5</v>
      </c>
      <c r="ZT175" s="110">
        <f t="shared" si="162"/>
        <v>0.05</v>
      </c>
      <c r="ZU175" s="3">
        <v>2</v>
      </c>
      <c r="ZV175" s="3">
        <f t="shared" si="163"/>
        <v>5</v>
      </c>
      <c r="ZW175" s="110">
        <f t="shared" si="164"/>
        <v>0.05</v>
      </c>
      <c r="ACD175" s="110">
        <f t="shared" si="165"/>
        <v>0.23</v>
      </c>
      <c r="ACE175" s="110">
        <f t="shared" si="166"/>
        <v>0.4</v>
      </c>
      <c r="ACF175" s="110">
        <f t="shared" si="167"/>
        <v>0.1</v>
      </c>
      <c r="ACG175" s="110">
        <f t="shared" si="168"/>
        <v>0.73</v>
      </c>
      <c r="ACN175" s="114" t="str">
        <f t="shared" si="169"/>
        <v>TERIMA</v>
      </c>
      <c r="ACO175" s="115">
        <f t="shared" si="170"/>
        <v>670000</v>
      </c>
      <c r="ACP175" s="115">
        <f t="shared" si="171"/>
        <v>268000</v>
      </c>
      <c r="ADH175" s="116">
        <f t="shared" si="172"/>
        <v>154100</v>
      </c>
      <c r="ADI175" s="116">
        <f t="shared" si="173"/>
        <v>268000</v>
      </c>
      <c r="ADJ175" s="116">
        <f t="shared" si="174"/>
        <v>67000</v>
      </c>
      <c r="ADL175" s="116">
        <f t="shared" si="175"/>
        <v>0</v>
      </c>
      <c r="ADM175" s="116">
        <f t="shared" si="176"/>
        <v>489100</v>
      </c>
      <c r="ADN175" s="3" t="s">
        <v>1390</v>
      </c>
    </row>
    <row r="176" spans="1:794" x14ac:dyDescent="0.25">
      <c r="A176" s="3">
        <f t="shared" si="137"/>
        <v>172</v>
      </c>
      <c r="B176" s="3">
        <v>30540</v>
      </c>
      <c r="C176" s="3" t="s">
        <v>712</v>
      </c>
      <c r="G176" s="3" t="s">
        <v>351</v>
      </c>
      <c r="O176" s="3">
        <v>22</v>
      </c>
      <c r="P176" s="3">
        <v>22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f t="shared" si="138"/>
        <v>0</v>
      </c>
      <c r="W176" s="3">
        <v>22</v>
      </c>
      <c r="X176" s="3">
        <v>22</v>
      </c>
      <c r="Y176" s="3" t="s">
        <v>1387</v>
      </c>
      <c r="BQ176" s="3">
        <v>0</v>
      </c>
      <c r="BR176" s="110">
        <f t="shared" si="139"/>
        <v>1</v>
      </c>
      <c r="BS176" s="3">
        <f t="shared" si="140"/>
        <v>5</v>
      </c>
      <c r="BT176" s="110">
        <f t="shared" si="141"/>
        <v>0.1</v>
      </c>
      <c r="BU176" s="3">
        <v>0</v>
      </c>
      <c r="BV176" s="110">
        <f t="shared" si="142"/>
        <v>1</v>
      </c>
      <c r="BW176" s="3">
        <f t="shared" si="143"/>
        <v>5</v>
      </c>
      <c r="BX176" s="110">
        <f t="shared" si="144"/>
        <v>0.15</v>
      </c>
      <c r="BY176" s="3">
        <f t="shared" si="145"/>
        <v>10230</v>
      </c>
      <c r="BZ176" s="3">
        <v>11660</v>
      </c>
      <c r="CA176" s="111">
        <f t="shared" si="146"/>
        <v>1.1397849462365592</v>
      </c>
      <c r="CB176" s="3">
        <f t="shared" si="147"/>
        <v>5</v>
      </c>
      <c r="CC176" s="110">
        <f t="shared" si="148"/>
        <v>0.1</v>
      </c>
      <c r="CD176" s="3">
        <v>300</v>
      </c>
      <c r="CE176" s="112">
        <v>279.95945945945903</v>
      </c>
      <c r="CF176" s="3">
        <f t="shared" si="149"/>
        <v>5</v>
      </c>
      <c r="CG176" s="110">
        <f t="shared" si="150"/>
        <v>0.15</v>
      </c>
      <c r="MX176" s="112">
        <v>95</v>
      </c>
      <c r="MY176" s="112">
        <v>100</v>
      </c>
      <c r="MZ176" s="3">
        <f t="shared" si="151"/>
        <v>5</v>
      </c>
      <c r="NA176" s="110">
        <f t="shared" si="152"/>
        <v>0.1</v>
      </c>
      <c r="NB176" s="111">
        <v>0.92</v>
      </c>
      <c r="NC176" s="111">
        <v>0.94666666666666699</v>
      </c>
      <c r="ND176" s="3">
        <f t="shared" si="153"/>
        <v>5</v>
      </c>
      <c r="NE176" s="110">
        <f t="shared" si="154"/>
        <v>0.1</v>
      </c>
      <c r="NF176" s="112">
        <v>90</v>
      </c>
      <c r="NG176" s="113">
        <v>100</v>
      </c>
      <c r="NH176" s="3">
        <f t="shared" si="155"/>
        <v>5</v>
      </c>
      <c r="NI176" s="110">
        <f t="shared" si="156"/>
        <v>0.08</v>
      </c>
      <c r="NJ176" s="110">
        <v>0.85</v>
      </c>
      <c r="NK176" s="110">
        <v>1</v>
      </c>
      <c r="NM176" s="3">
        <f t="shared" si="157"/>
        <v>5</v>
      </c>
      <c r="NN176" s="110">
        <f t="shared" si="158"/>
        <v>0.06</v>
      </c>
      <c r="NO176" s="110">
        <v>0.4</v>
      </c>
      <c r="NP176" s="110">
        <v>0.625</v>
      </c>
      <c r="NQ176" s="3">
        <f t="shared" si="159"/>
        <v>5</v>
      </c>
      <c r="NR176" s="110">
        <f t="shared" si="160"/>
        <v>0.06</v>
      </c>
      <c r="ZQ176" s="110">
        <v>0.95</v>
      </c>
      <c r="ZR176" s="110">
        <v>0.98960498960498999</v>
      </c>
      <c r="ZS176" s="3">
        <f t="shared" si="161"/>
        <v>5</v>
      </c>
      <c r="ZT176" s="110">
        <f t="shared" si="162"/>
        <v>0.05</v>
      </c>
      <c r="ZU176" s="3">
        <v>2</v>
      </c>
      <c r="ZV176" s="3">
        <f t="shared" si="163"/>
        <v>5</v>
      </c>
      <c r="ZW176" s="110">
        <f t="shared" si="164"/>
        <v>0.05</v>
      </c>
      <c r="ACD176" s="110">
        <f t="shared" si="165"/>
        <v>0.5</v>
      </c>
      <c r="ACE176" s="110">
        <f t="shared" si="166"/>
        <v>0.4</v>
      </c>
      <c r="ACF176" s="110">
        <f t="shared" si="167"/>
        <v>0.1</v>
      </c>
      <c r="ACG176" s="110">
        <f t="shared" si="168"/>
        <v>1</v>
      </c>
      <c r="ACN176" s="114" t="str">
        <f t="shared" si="169"/>
        <v>TERIMA</v>
      </c>
      <c r="ACO176" s="115">
        <f t="shared" si="170"/>
        <v>670000</v>
      </c>
      <c r="ACP176" s="115">
        <f t="shared" si="171"/>
        <v>268000</v>
      </c>
      <c r="ADH176" s="116">
        <f t="shared" si="172"/>
        <v>335000</v>
      </c>
      <c r="ADI176" s="116">
        <f t="shared" si="173"/>
        <v>268000</v>
      </c>
      <c r="ADJ176" s="116">
        <f t="shared" si="174"/>
        <v>67000</v>
      </c>
      <c r="ADL176" s="116">
        <f t="shared" si="175"/>
        <v>200000</v>
      </c>
      <c r="ADM176" s="116">
        <f t="shared" si="176"/>
        <v>870000</v>
      </c>
      <c r="ADN176" s="3" t="s">
        <v>1390</v>
      </c>
    </row>
    <row r="177" spans="1:794" x14ac:dyDescent="0.25">
      <c r="A177" s="3">
        <f t="shared" si="137"/>
        <v>173</v>
      </c>
      <c r="B177" s="3">
        <v>104895</v>
      </c>
      <c r="C177" s="3" t="s">
        <v>716</v>
      </c>
      <c r="G177" s="3" t="s">
        <v>351</v>
      </c>
      <c r="O177" s="3">
        <v>22</v>
      </c>
      <c r="P177" s="3">
        <v>22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f t="shared" si="138"/>
        <v>0</v>
      </c>
      <c r="W177" s="3">
        <v>22</v>
      </c>
      <c r="X177" s="3">
        <v>22</v>
      </c>
      <c r="Y177" s="3" t="s">
        <v>1387</v>
      </c>
      <c r="BQ177" s="3">
        <v>0</v>
      </c>
      <c r="BR177" s="110">
        <f t="shared" si="139"/>
        <v>1</v>
      </c>
      <c r="BS177" s="3">
        <f t="shared" si="140"/>
        <v>5</v>
      </c>
      <c r="BT177" s="110">
        <f t="shared" si="141"/>
        <v>0.1</v>
      </c>
      <c r="BU177" s="3">
        <v>0</v>
      </c>
      <c r="BV177" s="110">
        <f t="shared" si="142"/>
        <v>1</v>
      </c>
      <c r="BW177" s="3">
        <f t="shared" si="143"/>
        <v>5</v>
      </c>
      <c r="BX177" s="110">
        <f t="shared" si="144"/>
        <v>0.15</v>
      </c>
      <c r="BY177" s="3">
        <f t="shared" si="145"/>
        <v>10230</v>
      </c>
      <c r="BZ177" s="3">
        <v>9658</v>
      </c>
      <c r="CA177" s="111">
        <f t="shared" si="146"/>
        <v>0.94408602150537635</v>
      </c>
      <c r="CB177" s="3">
        <f t="shared" si="147"/>
        <v>2</v>
      </c>
      <c r="CC177" s="110">
        <f t="shared" si="148"/>
        <v>0.04</v>
      </c>
      <c r="CD177" s="3">
        <v>300</v>
      </c>
      <c r="CE177" s="112">
        <v>339.537462537463</v>
      </c>
      <c r="CF177" s="3">
        <f t="shared" si="149"/>
        <v>1</v>
      </c>
      <c r="CG177" s="110">
        <f t="shared" si="150"/>
        <v>0.03</v>
      </c>
      <c r="MX177" s="112">
        <v>95</v>
      </c>
      <c r="MY177" s="112">
        <v>98.75</v>
      </c>
      <c r="MZ177" s="3">
        <f t="shared" si="151"/>
        <v>5</v>
      </c>
      <c r="NA177" s="110">
        <f t="shared" si="152"/>
        <v>0.1</v>
      </c>
      <c r="NB177" s="111">
        <v>0.92</v>
      </c>
      <c r="NC177" s="111">
        <v>0.95882352941176496</v>
      </c>
      <c r="ND177" s="3">
        <f t="shared" si="153"/>
        <v>5</v>
      </c>
      <c r="NE177" s="110">
        <f t="shared" si="154"/>
        <v>0.1</v>
      </c>
      <c r="NF177" s="112">
        <v>90</v>
      </c>
      <c r="NG177" s="113">
        <v>100</v>
      </c>
      <c r="NH177" s="3">
        <f t="shared" si="155"/>
        <v>5</v>
      </c>
      <c r="NI177" s="110">
        <f t="shared" si="156"/>
        <v>0.08</v>
      </c>
      <c r="NJ177" s="110">
        <v>0.85</v>
      </c>
      <c r="NK177" s="110">
        <v>0.94736842105263197</v>
      </c>
      <c r="NM177" s="3">
        <f t="shared" si="157"/>
        <v>5</v>
      </c>
      <c r="NN177" s="110">
        <f t="shared" si="158"/>
        <v>0.06</v>
      </c>
      <c r="NO177" s="110">
        <v>0.4</v>
      </c>
      <c r="NP177" s="110">
        <v>0.67647058823529405</v>
      </c>
      <c r="NQ177" s="3">
        <f t="shared" si="159"/>
        <v>5</v>
      </c>
      <c r="NR177" s="110">
        <f t="shared" si="160"/>
        <v>0.06</v>
      </c>
      <c r="ZQ177" s="110">
        <v>0.95</v>
      </c>
      <c r="ZR177" s="110">
        <v>0.981018981018981</v>
      </c>
      <c r="ZS177" s="3">
        <f t="shared" si="161"/>
        <v>5</v>
      </c>
      <c r="ZT177" s="110">
        <f t="shared" si="162"/>
        <v>0.05</v>
      </c>
      <c r="ZU177" s="3">
        <v>2</v>
      </c>
      <c r="ZV177" s="3">
        <f t="shared" si="163"/>
        <v>5</v>
      </c>
      <c r="ZW177" s="110">
        <f t="shared" si="164"/>
        <v>0.05</v>
      </c>
      <c r="ACD177" s="110">
        <f t="shared" si="165"/>
        <v>0.31999999999999995</v>
      </c>
      <c r="ACE177" s="110">
        <f t="shared" si="166"/>
        <v>0.4</v>
      </c>
      <c r="ACF177" s="110">
        <f t="shared" si="167"/>
        <v>0.1</v>
      </c>
      <c r="ACG177" s="110">
        <f t="shared" si="168"/>
        <v>0.82</v>
      </c>
      <c r="ACL177" s="3">
        <v>1</v>
      </c>
      <c r="ACN177" s="114" t="str">
        <f t="shared" si="169"/>
        <v>TERIMA</v>
      </c>
      <c r="ACO177" s="115">
        <f t="shared" si="170"/>
        <v>670000</v>
      </c>
      <c r="ACP177" s="115">
        <f t="shared" si="171"/>
        <v>268000</v>
      </c>
      <c r="ADH177" s="116">
        <f t="shared" si="172"/>
        <v>214399.99999999997</v>
      </c>
      <c r="ADI177" s="116">
        <f t="shared" si="173"/>
        <v>160800</v>
      </c>
      <c r="ADJ177" s="116">
        <f t="shared" si="174"/>
        <v>67000</v>
      </c>
      <c r="ADL177" s="116">
        <f t="shared" si="175"/>
        <v>0</v>
      </c>
      <c r="ADM177" s="116">
        <f t="shared" si="176"/>
        <v>442200</v>
      </c>
      <c r="ADN177" s="3" t="s">
        <v>1390</v>
      </c>
    </row>
    <row r="178" spans="1:794" x14ac:dyDescent="0.25">
      <c r="A178" s="3">
        <f t="shared" si="137"/>
        <v>174</v>
      </c>
      <c r="B178" s="3">
        <v>76402</v>
      </c>
      <c r="C178" s="3" t="s">
        <v>718</v>
      </c>
      <c r="G178" s="3" t="s">
        <v>351</v>
      </c>
      <c r="O178" s="3">
        <v>22</v>
      </c>
      <c r="P178" s="3">
        <v>20</v>
      </c>
      <c r="Q178" s="3">
        <v>2</v>
      </c>
      <c r="R178" s="3">
        <v>0</v>
      </c>
      <c r="S178" s="3">
        <v>0</v>
      </c>
      <c r="T178" s="3">
        <v>1</v>
      </c>
      <c r="U178" s="3">
        <v>0</v>
      </c>
      <c r="V178" s="3">
        <f t="shared" si="138"/>
        <v>2</v>
      </c>
      <c r="W178" s="3">
        <v>18</v>
      </c>
      <c r="X178" s="3">
        <v>19</v>
      </c>
      <c r="Y178" s="3" t="s">
        <v>1387</v>
      </c>
      <c r="BQ178" s="3">
        <v>0</v>
      </c>
      <c r="BR178" s="110">
        <f t="shared" si="139"/>
        <v>1</v>
      </c>
      <c r="BS178" s="3">
        <f t="shared" si="140"/>
        <v>5</v>
      </c>
      <c r="BT178" s="110">
        <f t="shared" si="141"/>
        <v>0.1</v>
      </c>
      <c r="BU178" s="3">
        <v>2</v>
      </c>
      <c r="BV178" s="110">
        <f t="shared" si="142"/>
        <v>0.88888888888888884</v>
      </c>
      <c r="BW178" s="3">
        <f t="shared" si="143"/>
        <v>0</v>
      </c>
      <c r="BX178" s="110">
        <f t="shared" si="144"/>
        <v>0</v>
      </c>
      <c r="BY178" s="3">
        <f t="shared" si="145"/>
        <v>8835</v>
      </c>
      <c r="BZ178" s="3">
        <v>10545</v>
      </c>
      <c r="CA178" s="111">
        <f t="shared" si="146"/>
        <v>1.1935483870967742</v>
      </c>
      <c r="CB178" s="3">
        <f t="shared" si="147"/>
        <v>5</v>
      </c>
      <c r="CC178" s="110">
        <f t="shared" si="148"/>
        <v>0.1</v>
      </c>
      <c r="CD178" s="3">
        <v>300</v>
      </c>
      <c r="CE178" s="112">
        <v>300.53078924544701</v>
      </c>
      <c r="CF178" s="3">
        <f t="shared" si="149"/>
        <v>1</v>
      </c>
      <c r="CG178" s="110">
        <f t="shared" si="150"/>
        <v>0.03</v>
      </c>
      <c r="MX178" s="112">
        <v>95</v>
      </c>
      <c r="MY178" s="112">
        <v>98.75</v>
      </c>
      <c r="MZ178" s="3">
        <f t="shared" si="151"/>
        <v>5</v>
      </c>
      <c r="NA178" s="110">
        <f t="shared" si="152"/>
        <v>0.1</v>
      </c>
      <c r="NB178" s="111">
        <v>0.92</v>
      </c>
      <c r="NC178" s="111">
        <v>0.96</v>
      </c>
      <c r="ND178" s="3">
        <f t="shared" si="153"/>
        <v>5</v>
      </c>
      <c r="NE178" s="110">
        <f t="shared" si="154"/>
        <v>0.1</v>
      </c>
      <c r="NF178" s="112">
        <v>90</v>
      </c>
      <c r="NG178" s="113">
        <v>100</v>
      </c>
      <c r="NH178" s="3">
        <f t="shared" si="155"/>
        <v>5</v>
      </c>
      <c r="NI178" s="110">
        <f t="shared" si="156"/>
        <v>0.08</v>
      </c>
      <c r="NJ178" s="110">
        <v>0.85</v>
      </c>
      <c r="NK178" s="110">
        <v>1</v>
      </c>
      <c r="NM178" s="3">
        <f t="shared" si="157"/>
        <v>5</v>
      </c>
      <c r="NN178" s="110">
        <f t="shared" si="158"/>
        <v>0.06</v>
      </c>
      <c r="NO178" s="110">
        <v>0.4</v>
      </c>
      <c r="NP178" s="110">
        <v>0.66666666666666696</v>
      </c>
      <c r="NQ178" s="3">
        <f t="shared" si="159"/>
        <v>5</v>
      </c>
      <c r="NR178" s="110">
        <f t="shared" si="160"/>
        <v>0.06</v>
      </c>
      <c r="ZQ178" s="110">
        <v>0.95</v>
      </c>
      <c r="ZR178" s="110">
        <v>0.98785776235906297</v>
      </c>
      <c r="ZS178" s="3">
        <f t="shared" si="161"/>
        <v>5</v>
      </c>
      <c r="ZT178" s="110">
        <f t="shared" si="162"/>
        <v>0.05</v>
      </c>
      <c r="ZU178" s="3">
        <v>2</v>
      </c>
      <c r="ZV178" s="3">
        <f t="shared" si="163"/>
        <v>5</v>
      </c>
      <c r="ZW178" s="110">
        <f t="shared" si="164"/>
        <v>0.05</v>
      </c>
      <c r="ACD178" s="110">
        <f t="shared" si="165"/>
        <v>0.23</v>
      </c>
      <c r="ACE178" s="110">
        <f t="shared" si="166"/>
        <v>0.4</v>
      </c>
      <c r="ACF178" s="110">
        <f t="shared" si="167"/>
        <v>0.1</v>
      </c>
      <c r="ACG178" s="110">
        <f t="shared" si="168"/>
        <v>0.73</v>
      </c>
      <c r="ACN178" s="114" t="str">
        <f t="shared" si="169"/>
        <v>TERIMA</v>
      </c>
      <c r="ACO178" s="115">
        <f t="shared" si="170"/>
        <v>670000</v>
      </c>
      <c r="ACP178" s="115">
        <f t="shared" si="171"/>
        <v>268000</v>
      </c>
      <c r="ADH178" s="116">
        <f t="shared" si="172"/>
        <v>154100</v>
      </c>
      <c r="ADI178" s="116">
        <f t="shared" si="173"/>
        <v>268000</v>
      </c>
      <c r="ADJ178" s="116">
        <f t="shared" si="174"/>
        <v>67000</v>
      </c>
      <c r="ADL178" s="116">
        <f t="shared" si="175"/>
        <v>0</v>
      </c>
      <c r="ADM178" s="116">
        <f t="shared" si="176"/>
        <v>489100</v>
      </c>
      <c r="ADN178" s="3" t="s">
        <v>1390</v>
      </c>
    </row>
    <row r="179" spans="1:794" x14ac:dyDescent="0.25">
      <c r="A179" s="3">
        <f t="shared" si="137"/>
        <v>175</v>
      </c>
      <c r="B179" s="3">
        <v>154502</v>
      </c>
      <c r="C179" s="3" t="s">
        <v>451</v>
      </c>
      <c r="G179" s="3" t="s">
        <v>351</v>
      </c>
      <c r="O179" s="3">
        <v>22</v>
      </c>
      <c r="P179" s="3">
        <v>19</v>
      </c>
      <c r="Q179" s="3">
        <v>3</v>
      </c>
      <c r="R179" s="3">
        <v>0</v>
      </c>
      <c r="S179" s="3">
        <v>0</v>
      </c>
      <c r="T179" s="3">
        <v>1</v>
      </c>
      <c r="U179" s="3">
        <v>0</v>
      </c>
      <c r="V179" s="3">
        <f t="shared" si="138"/>
        <v>3</v>
      </c>
      <c r="W179" s="3">
        <v>16</v>
      </c>
      <c r="X179" s="3">
        <v>18</v>
      </c>
      <c r="Y179" s="3" t="s">
        <v>1387</v>
      </c>
      <c r="BQ179" s="3">
        <v>0</v>
      </c>
      <c r="BR179" s="110">
        <f t="shared" si="139"/>
        <v>1</v>
      </c>
      <c r="BS179" s="3">
        <f t="shared" si="140"/>
        <v>5</v>
      </c>
      <c r="BT179" s="110">
        <f t="shared" si="141"/>
        <v>0.1</v>
      </c>
      <c r="BU179" s="3">
        <v>3</v>
      </c>
      <c r="BV179" s="110">
        <f t="shared" si="142"/>
        <v>0.8125</v>
      </c>
      <c r="BW179" s="3">
        <f t="shared" si="143"/>
        <v>0</v>
      </c>
      <c r="BX179" s="110">
        <f t="shared" si="144"/>
        <v>0</v>
      </c>
      <c r="BY179" s="3">
        <f t="shared" si="145"/>
        <v>8370</v>
      </c>
      <c r="BZ179" s="3">
        <v>9774</v>
      </c>
      <c r="CA179" s="111">
        <f t="shared" si="146"/>
        <v>1.167741935483871</v>
      </c>
      <c r="CB179" s="3">
        <f t="shared" si="147"/>
        <v>5</v>
      </c>
      <c r="CC179" s="110">
        <f t="shared" si="148"/>
        <v>0.1</v>
      </c>
      <c r="CD179" s="3">
        <v>300</v>
      </c>
      <c r="CE179" s="112">
        <v>324.23814898419897</v>
      </c>
      <c r="CF179" s="3">
        <f t="shared" si="149"/>
        <v>1</v>
      </c>
      <c r="CG179" s="110">
        <f t="shared" si="150"/>
        <v>0.03</v>
      </c>
      <c r="MX179" s="112">
        <v>95</v>
      </c>
      <c r="MY179" s="112">
        <v>95</v>
      </c>
      <c r="MZ179" s="3">
        <f t="shared" si="151"/>
        <v>3</v>
      </c>
      <c r="NA179" s="110">
        <f t="shared" si="152"/>
        <v>6.0000000000000012E-2</v>
      </c>
      <c r="NB179" s="111">
        <v>0.92</v>
      </c>
      <c r="NC179" s="111">
        <v>0.95492957746478901</v>
      </c>
      <c r="ND179" s="3">
        <f t="shared" si="153"/>
        <v>5</v>
      </c>
      <c r="NE179" s="110">
        <f t="shared" si="154"/>
        <v>0.1</v>
      </c>
      <c r="NF179" s="112">
        <v>90</v>
      </c>
      <c r="NG179" s="113">
        <v>100</v>
      </c>
      <c r="NH179" s="3">
        <f t="shared" si="155"/>
        <v>5</v>
      </c>
      <c r="NI179" s="110">
        <f t="shared" si="156"/>
        <v>0.08</v>
      </c>
      <c r="NJ179" s="110">
        <v>0.85</v>
      </c>
      <c r="NK179" s="110">
        <v>0.92500000000000004</v>
      </c>
      <c r="NM179" s="3">
        <f t="shared" si="157"/>
        <v>5</v>
      </c>
      <c r="NN179" s="110">
        <f t="shared" si="158"/>
        <v>0.06</v>
      </c>
      <c r="NO179" s="110">
        <v>0.4</v>
      </c>
      <c r="NP179" s="110">
        <v>0.69444444444444398</v>
      </c>
      <c r="NQ179" s="3">
        <f t="shared" si="159"/>
        <v>5</v>
      </c>
      <c r="NR179" s="110">
        <f t="shared" si="160"/>
        <v>0.06</v>
      </c>
      <c r="ZQ179" s="110">
        <v>0.95</v>
      </c>
      <c r="ZR179" s="110">
        <v>0.99322799097065495</v>
      </c>
      <c r="ZS179" s="3">
        <f t="shared" si="161"/>
        <v>5</v>
      </c>
      <c r="ZT179" s="110">
        <f t="shared" si="162"/>
        <v>0.05</v>
      </c>
      <c r="ZU179" s="3">
        <v>2</v>
      </c>
      <c r="ZV179" s="3">
        <f t="shared" si="163"/>
        <v>5</v>
      </c>
      <c r="ZW179" s="110">
        <f t="shared" si="164"/>
        <v>0.05</v>
      </c>
      <c r="ACD179" s="110">
        <f t="shared" si="165"/>
        <v>0.23</v>
      </c>
      <c r="ACE179" s="110">
        <f t="shared" si="166"/>
        <v>0.36000000000000004</v>
      </c>
      <c r="ACF179" s="110">
        <f t="shared" si="167"/>
        <v>0.1</v>
      </c>
      <c r="ACG179" s="110">
        <f t="shared" si="168"/>
        <v>0.69000000000000006</v>
      </c>
      <c r="ACN179" s="114" t="str">
        <f t="shared" si="169"/>
        <v>TERIMA</v>
      </c>
      <c r="ACO179" s="115">
        <f t="shared" si="170"/>
        <v>670000</v>
      </c>
      <c r="ACP179" s="115">
        <f t="shared" si="171"/>
        <v>241200.00000000003</v>
      </c>
      <c r="ADH179" s="116">
        <f t="shared" si="172"/>
        <v>154100</v>
      </c>
      <c r="ADI179" s="116">
        <f t="shared" si="173"/>
        <v>241200.00000000003</v>
      </c>
      <c r="ADJ179" s="116">
        <f t="shared" si="174"/>
        <v>67000</v>
      </c>
      <c r="ADL179" s="116">
        <f t="shared" si="175"/>
        <v>0</v>
      </c>
      <c r="ADM179" s="116">
        <f t="shared" si="176"/>
        <v>462300</v>
      </c>
      <c r="ADN179" s="3" t="s">
        <v>1390</v>
      </c>
    </row>
    <row r="180" spans="1:794" x14ac:dyDescent="0.25">
      <c r="A180" s="3">
        <f t="shared" si="137"/>
        <v>176</v>
      </c>
      <c r="B180" s="3">
        <v>76406</v>
      </c>
      <c r="C180" s="3" t="s">
        <v>721</v>
      </c>
      <c r="G180" s="3" t="s">
        <v>351</v>
      </c>
      <c r="O180" s="3">
        <v>22</v>
      </c>
      <c r="P180" s="3">
        <v>22</v>
      </c>
      <c r="Q180" s="3">
        <v>0</v>
      </c>
      <c r="R180" s="3">
        <v>0</v>
      </c>
      <c r="S180" s="3">
        <v>0</v>
      </c>
      <c r="T180" s="3">
        <v>1</v>
      </c>
      <c r="U180" s="3">
        <v>0</v>
      </c>
      <c r="V180" s="3">
        <f t="shared" si="138"/>
        <v>0</v>
      </c>
      <c r="W180" s="3">
        <v>22</v>
      </c>
      <c r="X180" s="3">
        <v>21</v>
      </c>
      <c r="Y180" s="3" t="s">
        <v>1387</v>
      </c>
      <c r="BQ180" s="3">
        <v>0</v>
      </c>
      <c r="BR180" s="110">
        <f t="shared" si="139"/>
        <v>1</v>
      </c>
      <c r="BS180" s="3">
        <f t="shared" si="140"/>
        <v>5</v>
      </c>
      <c r="BT180" s="110">
        <f t="shared" si="141"/>
        <v>0.1</v>
      </c>
      <c r="BU180" s="3">
        <v>0</v>
      </c>
      <c r="BV180" s="110">
        <f t="shared" si="142"/>
        <v>1</v>
      </c>
      <c r="BW180" s="3">
        <f t="shared" si="143"/>
        <v>5</v>
      </c>
      <c r="BX180" s="110">
        <f t="shared" si="144"/>
        <v>0.15</v>
      </c>
      <c r="BY180" s="3">
        <f t="shared" si="145"/>
        <v>9765</v>
      </c>
      <c r="BZ180" s="3">
        <v>12782</v>
      </c>
      <c r="CA180" s="111">
        <f t="shared" si="146"/>
        <v>1.3089605734767025</v>
      </c>
      <c r="CB180" s="3">
        <f t="shared" si="147"/>
        <v>5</v>
      </c>
      <c r="CC180" s="110">
        <f t="shared" si="148"/>
        <v>0.1</v>
      </c>
      <c r="CD180" s="3">
        <v>300</v>
      </c>
      <c r="CE180" s="112">
        <v>287.86963835155598</v>
      </c>
      <c r="CF180" s="3">
        <f t="shared" si="149"/>
        <v>5</v>
      </c>
      <c r="CG180" s="110">
        <f t="shared" si="150"/>
        <v>0.15</v>
      </c>
      <c r="MX180" s="112">
        <v>95</v>
      </c>
      <c r="MY180" s="112">
        <v>97.0833333333333</v>
      </c>
      <c r="MZ180" s="3">
        <f t="shared" si="151"/>
        <v>5</v>
      </c>
      <c r="NA180" s="110">
        <f t="shared" si="152"/>
        <v>0.1</v>
      </c>
      <c r="NB180" s="111">
        <v>0.92</v>
      </c>
      <c r="NC180" s="111">
        <v>0.97083333333333299</v>
      </c>
      <c r="ND180" s="3">
        <f t="shared" si="153"/>
        <v>5</v>
      </c>
      <c r="NE180" s="110">
        <f t="shared" si="154"/>
        <v>0.1</v>
      </c>
      <c r="NF180" s="112">
        <v>90</v>
      </c>
      <c r="NG180" s="113">
        <v>100</v>
      </c>
      <c r="NH180" s="3">
        <f t="shared" si="155"/>
        <v>5</v>
      </c>
      <c r="NI180" s="110">
        <f t="shared" si="156"/>
        <v>0.08</v>
      </c>
      <c r="NJ180" s="110">
        <v>0.85</v>
      </c>
      <c r="NK180" s="110">
        <v>0.82352941176470595</v>
      </c>
      <c r="NL180" s="3">
        <v>1</v>
      </c>
      <c r="NM180" s="3">
        <f t="shared" si="157"/>
        <v>0</v>
      </c>
      <c r="NN180" s="110">
        <f t="shared" si="158"/>
        <v>0</v>
      </c>
      <c r="NO180" s="110">
        <v>0.4</v>
      </c>
      <c r="NP180" s="110">
        <v>0.71428571428571397</v>
      </c>
      <c r="NQ180" s="3">
        <f t="shared" si="159"/>
        <v>5</v>
      </c>
      <c r="NR180" s="110">
        <f t="shared" si="160"/>
        <v>0.06</v>
      </c>
      <c r="ZQ180" s="110">
        <v>0.95</v>
      </c>
      <c r="ZR180" s="110">
        <v>0.98906644238856201</v>
      </c>
      <c r="ZS180" s="3">
        <f t="shared" si="161"/>
        <v>5</v>
      </c>
      <c r="ZT180" s="110">
        <f t="shared" si="162"/>
        <v>0.05</v>
      </c>
      <c r="ZU180" s="3">
        <v>2</v>
      </c>
      <c r="ZV180" s="3">
        <f t="shared" si="163"/>
        <v>5</v>
      </c>
      <c r="ZW180" s="110">
        <f t="shared" si="164"/>
        <v>0.05</v>
      </c>
      <c r="ACD180" s="110">
        <f t="shared" si="165"/>
        <v>0.5</v>
      </c>
      <c r="ACE180" s="110">
        <f t="shared" si="166"/>
        <v>0.34</v>
      </c>
      <c r="ACF180" s="110">
        <f t="shared" si="167"/>
        <v>0.1</v>
      </c>
      <c r="ACG180" s="110">
        <f t="shared" si="168"/>
        <v>0.94000000000000006</v>
      </c>
      <c r="ACN180" s="114" t="str">
        <f t="shared" si="169"/>
        <v>TERIMA</v>
      </c>
      <c r="ACO180" s="115">
        <f t="shared" si="170"/>
        <v>670000</v>
      </c>
      <c r="ACP180" s="115">
        <f t="shared" si="171"/>
        <v>227800.00000000003</v>
      </c>
      <c r="ADH180" s="116">
        <f t="shared" si="172"/>
        <v>335000</v>
      </c>
      <c r="ADI180" s="116">
        <f t="shared" si="173"/>
        <v>227800.00000000003</v>
      </c>
      <c r="ADJ180" s="116">
        <f t="shared" si="174"/>
        <v>67000</v>
      </c>
      <c r="ADL180" s="116">
        <f t="shared" si="175"/>
        <v>0</v>
      </c>
      <c r="ADM180" s="116">
        <f t="shared" si="176"/>
        <v>629800</v>
      </c>
      <c r="ADN180" s="3" t="s">
        <v>1390</v>
      </c>
    </row>
    <row r="181" spans="1:794" x14ac:dyDescent="0.25">
      <c r="A181" s="3">
        <f t="shared" si="137"/>
        <v>177</v>
      </c>
      <c r="B181" s="3">
        <v>104345</v>
      </c>
      <c r="C181" s="3" t="s">
        <v>724</v>
      </c>
      <c r="G181" s="3" t="s">
        <v>351</v>
      </c>
      <c r="O181" s="3">
        <v>22</v>
      </c>
      <c r="P181" s="3">
        <v>22</v>
      </c>
      <c r="Q181" s="3">
        <v>1</v>
      </c>
      <c r="R181" s="3">
        <v>0</v>
      </c>
      <c r="S181" s="3">
        <v>0</v>
      </c>
      <c r="T181" s="3">
        <v>1</v>
      </c>
      <c r="U181" s="3">
        <v>0</v>
      </c>
      <c r="V181" s="3">
        <f t="shared" si="138"/>
        <v>1</v>
      </c>
      <c r="W181" s="3">
        <v>21</v>
      </c>
      <c r="X181" s="3">
        <v>21</v>
      </c>
      <c r="Y181" s="3" t="s">
        <v>1387</v>
      </c>
      <c r="BQ181" s="3">
        <v>0</v>
      </c>
      <c r="BR181" s="110">
        <f t="shared" si="139"/>
        <v>1</v>
      </c>
      <c r="BS181" s="3">
        <f t="shared" si="140"/>
        <v>5</v>
      </c>
      <c r="BT181" s="110">
        <f t="shared" si="141"/>
        <v>0.1</v>
      </c>
      <c r="BU181" s="3">
        <v>1</v>
      </c>
      <c r="BV181" s="110">
        <f t="shared" si="142"/>
        <v>0.95238095238095233</v>
      </c>
      <c r="BW181" s="3">
        <f t="shared" si="143"/>
        <v>1</v>
      </c>
      <c r="BX181" s="110">
        <f t="shared" si="144"/>
        <v>0.03</v>
      </c>
      <c r="BY181" s="3">
        <f t="shared" si="145"/>
        <v>9765</v>
      </c>
      <c r="BZ181" s="3">
        <v>13062</v>
      </c>
      <c r="CA181" s="111">
        <f t="shared" si="146"/>
        <v>1.3376344086021505</v>
      </c>
      <c r="CB181" s="3">
        <f t="shared" si="147"/>
        <v>5</v>
      </c>
      <c r="CC181" s="110">
        <f t="shared" si="148"/>
        <v>0.1</v>
      </c>
      <c r="CD181" s="3">
        <v>300</v>
      </c>
      <c r="CE181" s="112">
        <v>296.048128342246</v>
      </c>
      <c r="CF181" s="3">
        <f t="shared" si="149"/>
        <v>5</v>
      </c>
      <c r="CG181" s="110">
        <f t="shared" si="150"/>
        <v>0.15</v>
      </c>
      <c r="MX181" s="112">
        <v>95</v>
      </c>
      <c r="MY181" s="112">
        <v>93.75</v>
      </c>
      <c r="MZ181" s="3">
        <f t="shared" si="151"/>
        <v>1</v>
      </c>
      <c r="NA181" s="110">
        <f t="shared" si="152"/>
        <v>0.02</v>
      </c>
      <c r="NB181" s="111">
        <v>0.92</v>
      </c>
      <c r="NC181" s="111">
        <v>0.94285714285714295</v>
      </c>
      <c r="ND181" s="3">
        <f t="shared" si="153"/>
        <v>5</v>
      </c>
      <c r="NE181" s="110">
        <f t="shared" si="154"/>
        <v>0.1</v>
      </c>
      <c r="NF181" s="112">
        <v>90</v>
      </c>
      <c r="NG181" s="113">
        <v>100</v>
      </c>
      <c r="NH181" s="3">
        <f t="shared" si="155"/>
        <v>5</v>
      </c>
      <c r="NI181" s="110">
        <f t="shared" si="156"/>
        <v>0.08</v>
      </c>
      <c r="NJ181" s="110">
        <v>0.85</v>
      </c>
      <c r="NK181" s="110">
        <v>0.83333333333333304</v>
      </c>
      <c r="NM181" s="3">
        <f t="shared" si="157"/>
        <v>1</v>
      </c>
      <c r="NN181" s="110">
        <f t="shared" si="158"/>
        <v>1.2E-2</v>
      </c>
      <c r="NO181" s="110">
        <v>0.4</v>
      </c>
      <c r="NP181" s="110">
        <v>0.581395348837209</v>
      </c>
      <c r="NQ181" s="3">
        <f t="shared" si="159"/>
        <v>5</v>
      </c>
      <c r="NR181" s="110">
        <f t="shared" si="160"/>
        <v>0.06</v>
      </c>
      <c r="ZQ181" s="110">
        <v>0.95</v>
      </c>
      <c r="ZR181" s="110">
        <v>0.989304812834225</v>
      </c>
      <c r="ZS181" s="3">
        <f t="shared" si="161"/>
        <v>5</v>
      </c>
      <c r="ZT181" s="110">
        <f t="shared" si="162"/>
        <v>0.05</v>
      </c>
      <c r="ZU181" s="3">
        <v>2</v>
      </c>
      <c r="ZV181" s="3">
        <f t="shared" si="163"/>
        <v>5</v>
      </c>
      <c r="ZW181" s="110">
        <f t="shared" si="164"/>
        <v>0.05</v>
      </c>
      <c r="ACD181" s="110">
        <f t="shared" si="165"/>
        <v>0.38</v>
      </c>
      <c r="ACE181" s="110">
        <f t="shared" si="166"/>
        <v>0.27200000000000002</v>
      </c>
      <c r="ACF181" s="110">
        <f t="shared" si="167"/>
        <v>0.1</v>
      </c>
      <c r="ACG181" s="110">
        <f t="shared" si="168"/>
        <v>0.752</v>
      </c>
      <c r="ACN181" s="114" t="str">
        <f t="shared" si="169"/>
        <v>TERIMA</v>
      </c>
      <c r="ACO181" s="115">
        <f t="shared" si="170"/>
        <v>670000</v>
      </c>
      <c r="ACP181" s="115">
        <f t="shared" si="171"/>
        <v>182240</v>
      </c>
      <c r="ADH181" s="116">
        <f t="shared" si="172"/>
        <v>254600</v>
      </c>
      <c r="ADI181" s="116">
        <f t="shared" si="173"/>
        <v>182240</v>
      </c>
      <c r="ADJ181" s="116">
        <f t="shared" si="174"/>
        <v>67000</v>
      </c>
      <c r="ADL181" s="116">
        <f t="shared" si="175"/>
        <v>0</v>
      </c>
      <c r="ADM181" s="116">
        <f t="shared" si="176"/>
        <v>503840</v>
      </c>
      <c r="ADN181" s="3" t="s">
        <v>1390</v>
      </c>
    </row>
    <row r="182" spans="1:794" x14ac:dyDescent="0.25">
      <c r="A182" s="3">
        <f t="shared" si="137"/>
        <v>178</v>
      </c>
      <c r="B182" s="3">
        <v>156228</v>
      </c>
      <c r="C182" s="3" t="s">
        <v>453</v>
      </c>
      <c r="G182" s="3" t="s">
        <v>351</v>
      </c>
      <c r="O182" s="3">
        <v>22</v>
      </c>
      <c r="P182" s="3">
        <v>22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f t="shared" si="138"/>
        <v>0</v>
      </c>
      <c r="W182" s="3">
        <v>22</v>
      </c>
      <c r="X182" s="3">
        <v>22</v>
      </c>
      <c r="Y182" s="3" t="s">
        <v>1387</v>
      </c>
      <c r="BQ182" s="3">
        <v>0</v>
      </c>
      <c r="BR182" s="110">
        <f t="shared" si="139"/>
        <v>1</v>
      </c>
      <c r="BS182" s="3">
        <f t="shared" si="140"/>
        <v>5</v>
      </c>
      <c r="BT182" s="110">
        <f t="shared" si="141"/>
        <v>0.1</v>
      </c>
      <c r="BU182" s="3">
        <v>0</v>
      </c>
      <c r="BV182" s="110">
        <f t="shared" si="142"/>
        <v>1</v>
      </c>
      <c r="BW182" s="3">
        <f t="shared" si="143"/>
        <v>5</v>
      </c>
      <c r="BX182" s="110">
        <f t="shared" si="144"/>
        <v>0.15</v>
      </c>
      <c r="BY182" s="3">
        <f t="shared" si="145"/>
        <v>10230</v>
      </c>
      <c r="BZ182" s="3">
        <v>10428</v>
      </c>
      <c r="CA182" s="111">
        <f t="shared" si="146"/>
        <v>1.0193548387096774</v>
      </c>
      <c r="CB182" s="3">
        <f t="shared" si="147"/>
        <v>4</v>
      </c>
      <c r="CC182" s="110">
        <f t="shared" si="148"/>
        <v>0.08</v>
      </c>
      <c r="CD182" s="3">
        <v>300</v>
      </c>
      <c r="CE182" s="112">
        <v>294.25399361022397</v>
      </c>
      <c r="CF182" s="3">
        <f t="shared" si="149"/>
        <v>5</v>
      </c>
      <c r="CG182" s="110">
        <f t="shared" si="150"/>
        <v>0.15</v>
      </c>
      <c r="MX182" s="112">
        <v>95</v>
      </c>
      <c r="MY182" s="112">
        <v>100</v>
      </c>
      <c r="MZ182" s="3">
        <f t="shared" si="151"/>
        <v>5</v>
      </c>
      <c r="NA182" s="110">
        <f t="shared" si="152"/>
        <v>0.1</v>
      </c>
      <c r="NB182" s="111">
        <v>0.92</v>
      </c>
      <c r="NC182" s="111">
        <v>0.94399999999999995</v>
      </c>
      <c r="ND182" s="3">
        <f t="shared" si="153"/>
        <v>5</v>
      </c>
      <c r="NE182" s="110">
        <f t="shared" si="154"/>
        <v>0.1</v>
      </c>
      <c r="NF182" s="112">
        <v>90</v>
      </c>
      <c r="NG182" s="113">
        <v>100</v>
      </c>
      <c r="NH182" s="3">
        <f t="shared" si="155"/>
        <v>5</v>
      </c>
      <c r="NI182" s="110">
        <f t="shared" si="156"/>
        <v>0.08</v>
      </c>
      <c r="NJ182" s="110">
        <v>0.85</v>
      </c>
      <c r="NK182" s="110">
        <v>1</v>
      </c>
      <c r="NM182" s="3">
        <f t="shared" si="157"/>
        <v>5</v>
      </c>
      <c r="NN182" s="110">
        <f t="shared" si="158"/>
        <v>0.06</v>
      </c>
      <c r="NO182" s="110">
        <v>0.4</v>
      </c>
      <c r="NP182" s="110">
        <v>0.72</v>
      </c>
      <c r="NQ182" s="3">
        <f t="shared" si="159"/>
        <v>5</v>
      </c>
      <c r="NR182" s="110">
        <f t="shared" si="160"/>
        <v>0.06</v>
      </c>
      <c r="ZQ182" s="110">
        <v>0.95</v>
      </c>
      <c r="ZR182" s="110">
        <v>0.98083067092651799</v>
      </c>
      <c r="ZS182" s="3">
        <f t="shared" si="161"/>
        <v>5</v>
      </c>
      <c r="ZT182" s="110">
        <f t="shared" si="162"/>
        <v>0.05</v>
      </c>
      <c r="ZU182" s="3">
        <v>2</v>
      </c>
      <c r="ZV182" s="3">
        <f t="shared" si="163"/>
        <v>5</v>
      </c>
      <c r="ZW182" s="110">
        <f t="shared" si="164"/>
        <v>0.05</v>
      </c>
      <c r="ACD182" s="110">
        <f t="shared" si="165"/>
        <v>0.48</v>
      </c>
      <c r="ACE182" s="110">
        <f t="shared" si="166"/>
        <v>0.4</v>
      </c>
      <c r="ACF182" s="110">
        <f t="shared" si="167"/>
        <v>0.1</v>
      </c>
      <c r="ACG182" s="110">
        <f t="shared" si="168"/>
        <v>0.98</v>
      </c>
      <c r="ACN182" s="114" t="str">
        <f t="shared" si="169"/>
        <v>TERIMA</v>
      </c>
      <c r="ACO182" s="115">
        <f t="shared" si="170"/>
        <v>670000</v>
      </c>
      <c r="ACP182" s="115">
        <f t="shared" si="171"/>
        <v>268000</v>
      </c>
      <c r="ADH182" s="116">
        <f t="shared" si="172"/>
        <v>321600</v>
      </c>
      <c r="ADI182" s="116">
        <f t="shared" si="173"/>
        <v>268000</v>
      </c>
      <c r="ADJ182" s="116">
        <f t="shared" si="174"/>
        <v>67000</v>
      </c>
      <c r="ADL182" s="116">
        <f t="shared" si="175"/>
        <v>100000</v>
      </c>
      <c r="ADM182" s="116">
        <f t="shared" si="176"/>
        <v>756600</v>
      </c>
      <c r="ADN182" s="3" t="s">
        <v>1390</v>
      </c>
    </row>
    <row r="183" spans="1:794" x14ac:dyDescent="0.25">
      <c r="A183" s="3">
        <f t="shared" si="137"/>
        <v>179</v>
      </c>
      <c r="B183" s="3">
        <v>101103</v>
      </c>
      <c r="C183" s="3" t="s">
        <v>726</v>
      </c>
      <c r="G183" s="3" t="s">
        <v>351</v>
      </c>
      <c r="O183" s="3">
        <v>22</v>
      </c>
      <c r="P183" s="3">
        <v>20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f t="shared" si="138"/>
        <v>0</v>
      </c>
      <c r="W183" s="3">
        <v>20</v>
      </c>
      <c r="X183" s="3">
        <v>20</v>
      </c>
      <c r="Y183" s="3" t="s">
        <v>1387</v>
      </c>
      <c r="BQ183" s="3">
        <v>0</v>
      </c>
      <c r="BR183" s="110">
        <f t="shared" si="139"/>
        <v>1</v>
      </c>
      <c r="BS183" s="3">
        <f t="shared" si="140"/>
        <v>5</v>
      </c>
      <c r="BT183" s="110">
        <f t="shared" si="141"/>
        <v>0.1</v>
      </c>
      <c r="BU183" s="3">
        <v>0</v>
      </c>
      <c r="BV183" s="110">
        <f t="shared" si="142"/>
        <v>1</v>
      </c>
      <c r="BW183" s="3">
        <f t="shared" si="143"/>
        <v>5</v>
      </c>
      <c r="BX183" s="110">
        <f t="shared" si="144"/>
        <v>0.15</v>
      </c>
      <c r="BY183" s="3">
        <f t="shared" si="145"/>
        <v>9300</v>
      </c>
      <c r="BZ183" s="3">
        <v>11840</v>
      </c>
      <c r="CA183" s="111">
        <f t="shared" si="146"/>
        <v>1.2731182795698925</v>
      </c>
      <c r="CB183" s="3">
        <f t="shared" si="147"/>
        <v>5</v>
      </c>
      <c r="CC183" s="110">
        <f t="shared" si="148"/>
        <v>0.1</v>
      </c>
      <c r="CD183" s="3">
        <v>300</v>
      </c>
      <c r="CE183" s="112">
        <v>285.24145616641903</v>
      </c>
      <c r="CF183" s="3">
        <f t="shared" si="149"/>
        <v>5</v>
      </c>
      <c r="CG183" s="110">
        <f t="shared" si="150"/>
        <v>0.15</v>
      </c>
      <c r="MX183" s="112">
        <v>95</v>
      </c>
      <c r="MY183" s="112">
        <v>99.3055555555555</v>
      </c>
      <c r="MZ183" s="3">
        <f t="shared" si="151"/>
        <v>5</v>
      </c>
      <c r="NA183" s="110">
        <f t="shared" si="152"/>
        <v>0.1</v>
      </c>
      <c r="NB183" s="111">
        <v>0.92</v>
      </c>
      <c r="NC183" s="111">
        <v>0.96315789473684199</v>
      </c>
      <c r="ND183" s="3">
        <f t="shared" si="153"/>
        <v>5</v>
      </c>
      <c r="NE183" s="110">
        <f t="shared" si="154"/>
        <v>0.1</v>
      </c>
      <c r="NF183" s="112">
        <v>90</v>
      </c>
      <c r="NG183" s="113">
        <v>100</v>
      </c>
      <c r="NH183" s="3">
        <f t="shared" si="155"/>
        <v>5</v>
      </c>
      <c r="NI183" s="110">
        <f t="shared" si="156"/>
        <v>0.08</v>
      </c>
      <c r="NJ183" s="110">
        <v>0.85</v>
      </c>
      <c r="NK183" s="110">
        <v>0.91666666666666696</v>
      </c>
      <c r="NM183" s="3">
        <f t="shared" si="157"/>
        <v>5</v>
      </c>
      <c r="NN183" s="110">
        <f t="shared" si="158"/>
        <v>0.06</v>
      </c>
      <c r="NO183" s="110">
        <v>0.4</v>
      </c>
      <c r="NP183" s="110">
        <v>0.65853658536585402</v>
      </c>
      <c r="NQ183" s="3">
        <f t="shared" si="159"/>
        <v>5</v>
      </c>
      <c r="NR183" s="110">
        <f t="shared" si="160"/>
        <v>0.06</v>
      </c>
      <c r="ZQ183" s="110">
        <v>0.95</v>
      </c>
      <c r="ZR183" s="110">
        <v>0.97399702823179801</v>
      </c>
      <c r="ZS183" s="3">
        <f t="shared" si="161"/>
        <v>5</v>
      </c>
      <c r="ZT183" s="110">
        <f t="shared" si="162"/>
        <v>0.05</v>
      </c>
      <c r="ZU183" s="3">
        <v>2</v>
      </c>
      <c r="ZV183" s="3">
        <f t="shared" si="163"/>
        <v>5</v>
      </c>
      <c r="ZW183" s="110">
        <f t="shared" si="164"/>
        <v>0.05</v>
      </c>
      <c r="ACD183" s="110">
        <f t="shared" si="165"/>
        <v>0.5</v>
      </c>
      <c r="ACE183" s="110">
        <f t="shared" si="166"/>
        <v>0.4</v>
      </c>
      <c r="ACF183" s="110">
        <f t="shared" si="167"/>
        <v>0.1</v>
      </c>
      <c r="ACG183" s="110">
        <f t="shared" si="168"/>
        <v>1</v>
      </c>
      <c r="ACN183" s="114" t="str">
        <f t="shared" si="169"/>
        <v>TERIMA</v>
      </c>
      <c r="ACO183" s="115">
        <f t="shared" si="170"/>
        <v>670000</v>
      </c>
      <c r="ACP183" s="115">
        <f t="shared" si="171"/>
        <v>268000</v>
      </c>
      <c r="ADH183" s="116">
        <f t="shared" si="172"/>
        <v>335000</v>
      </c>
      <c r="ADI183" s="116">
        <f t="shared" si="173"/>
        <v>268000</v>
      </c>
      <c r="ADJ183" s="116">
        <f t="shared" si="174"/>
        <v>67000</v>
      </c>
      <c r="ADL183" s="116">
        <f t="shared" si="175"/>
        <v>200000</v>
      </c>
      <c r="ADM183" s="116">
        <f t="shared" si="176"/>
        <v>870000</v>
      </c>
      <c r="ADN183" s="3" t="s">
        <v>1390</v>
      </c>
    </row>
    <row r="184" spans="1:794" x14ac:dyDescent="0.25">
      <c r="A184" s="3">
        <f t="shared" si="137"/>
        <v>180</v>
      </c>
      <c r="B184" s="3">
        <v>76490</v>
      </c>
      <c r="C184" s="3" t="s">
        <v>728</v>
      </c>
      <c r="G184" s="3" t="s">
        <v>351</v>
      </c>
      <c r="O184" s="3">
        <v>22</v>
      </c>
      <c r="P184" s="3">
        <v>22</v>
      </c>
      <c r="Q184" s="3">
        <v>0</v>
      </c>
      <c r="R184" s="3">
        <v>0</v>
      </c>
      <c r="S184" s="3">
        <v>0</v>
      </c>
      <c r="T184" s="3">
        <v>1</v>
      </c>
      <c r="U184" s="3">
        <v>0</v>
      </c>
      <c r="V184" s="3">
        <f t="shared" si="138"/>
        <v>0</v>
      </c>
      <c r="W184" s="3">
        <v>22</v>
      </c>
      <c r="X184" s="3">
        <v>21</v>
      </c>
      <c r="Y184" s="3" t="s">
        <v>1387</v>
      </c>
      <c r="BQ184" s="3">
        <v>2</v>
      </c>
      <c r="BR184" s="110">
        <f t="shared" si="139"/>
        <v>0.90909090909090906</v>
      </c>
      <c r="BS184" s="3">
        <f t="shared" si="140"/>
        <v>1</v>
      </c>
      <c r="BT184" s="110">
        <f t="shared" si="141"/>
        <v>0.02</v>
      </c>
      <c r="BU184" s="3">
        <v>0</v>
      </c>
      <c r="BV184" s="110">
        <f t="shared" si="142"/>
        <v>1</v>
      </c>
      <c r="BW184" s="3">
        <f t="shared" si="143"/>
        <v>5</v>
      </c>
      <c r="BX184" s="110">
        <f t="shared" si="144"/>
        <v>0.15</v>
      </c>
      <c r="BY184" s="3">
        <f t="shared" si="145"/>
        <v>9765</v>
      </c>
      <c r="BZ184" s="3">
        <v>14014</v>
      </c>
      <c r="CA184" s="111">
        <f t="shared" si="146"/>
        <v>1.4351254480286739</v>
      </c>
      <c r="CB184" s="3">
        <f t="shared" si="147"/>
        <v>5</v>
      </c>
      <c r="CC184" s="110">
        <f t="shared" si="148"/>
        <v>0.1</v>
      </c>
      <c r="CD184" s="3">
        <v>300</v>
      </c>
      <c r="CE184" s="112">
        <v>285.72031403336598</v>
      </c>
      <c r="CF184" s="3">
        <f t="shared" si="149"/>
        <v>5</v>
      </c>
      <c r="CG184" s="110">
        <f t="shared" si="150"/>
        <v>0.15</v>
      </c>
      <c r="MX184" s="112">
        <v>95</v>
      </c>
      <c r="MY184" s="112">
        <v>91.9444444444445</v>
      </c>
      <c r="MZ184" s="3">
        <f t="shared" si="151"/>
        <v>1</v>
      </c>
      <c r="NA184" s="110">
        <f t="shared" si="152"/>
        <v>0.02</v>
      </c>
      <c r="NB184" s="111">
        <v>0.92</v>
      </c>
      <c r="NC184" s="111">
        <v>0.92941176470588205</v>
      </c>
      <c r="ND184" s="3">
        <f t="shared" si="153"/>
        <v>5</v>
      </c>
      <c r="NE184" s="110">
        <f t="shared" si="154"/>
        <v>0.1</v>
      </c>
      <c r="NF184" s="112">
        <v>90</v>
      </c>
      <c r="NG184" s="113">
        <v>100</v>
      </c>
      <c r="NH184" s="3">
        <f t="shared" si="155"/>
        <v>5</v>
      </c>
      <c r="NI184" s="110">
        <f t="shared" si="156"/>
        <v>0.08</v>
      </c>
      <c r="NJ184" s="110">
        <v>0.85</v>
      </c>
      <c r="NK184" s="110">
        <v>0.83333333333333304</v>
      </c>
      <c r="NM184" s="3">
        <f t="shared" si="157"/>
        <v>1</v>
      </c>
      <c r="NN184" s="110">
        <f t="shared" si="158"/>
        <v>1.2E-2</v>
      </c>
      <c r="NO184" s="110">
        <v>0.4</v>
      </c>
      <c r="NP184" s="110">
        <v>0.63157894736842102</v>
      </c>
      <c r="NQ184" s="3">
        <f t="shared" si="159"/>
        <v>5</v>
      </c>
      <c r="NR184" s="110">
        <f t="shared" si="160"/>
        <v>0.06</v>
      </c>
      <c r="ZQ184" s="110">
        <v>0.95</v>
      </c>
      <c r="ZR184" s="110">
        <v>0.98822374877330699</v>
      </c>
      <c r="ZS184" s="3">
        <f t="shared" si="161"/>
        <v>5</v>
      </c>
      <c r="ZT184" s="110">
        <f t="shared" si="162"/>
        <v>0.05</v>
      </c>
      <c r="ZU184" s="3">
        <v>2</v>
      </c>
      <c r="ZV184" s="3">
        <f t="shared" si="163"/>
        <v>5</v>
      </c>
      <c r="ZW184" s="110">
        <f t="shared" si="164"/>
        <v>0.05</v>
      </c>
      <c r="ACD184" s="110">
        <f t="shared" si="165"/>
        <v>0.42000000000000004</v>
      </c>
      <c r="ACE184" s="110">
        <f t="shared" si="166"/>
        <v>0.27200000000000002</v>
      </c>
      <c r="ACF184" s="110">
        <f t="shared" si="167"/>
        <v>0.1</v>
      </c>
      <c r="ACG184" s="110">
        <f t="shared" si="168"/>
        <v>0.79200000000000004</v>
      </c>
      <c r="ACM184" s="3">
        <v>1</v>
      </c>
      <c r="ACN184" s="114" t="str">
        <f t="shared" si="169"/>
        <v>GUGUR</v>
      </c>
      <c r="ACO184" s="115">
        <f t="shared" si="170"/>
        <v>670000</v>
      </c>
      <c r="ACP184" s="115">
        <f t="shared" si="171"/>
        <v>182240</v>
      </c>
      <c r="ADH184" s="116">
        <f t="shared" si="172"/>
        <v>281400</v>
      </c>
      <c r="ADI184" s="116">
        <f t="shared" si="173"/>
        <v>0</v>
      </c>
      <c r="ADJ184" s="116">
        <f t="shared" si="174"/>
        <v>67000</v>
      </c>
      <c r="ADL184" s="116">
        <f t="shared" si="175"/>
        <v>0</v>
      </c>
      <c r="ADM184" s="116">
        <f t="shared" si="176"/>
        <v>348400</v>
      </c>
      <c r="ADN184" s="3" t="s">
        <v>1390</v>
      </c>
    </row>
    <row r="185" spans="1:794" x14ac:dyDescent="0.25">
      <c r="A185" s="3">
        <f t="shared" si="137"/>
        <v>181</v>
      </c>
      <c r="B185" s="3">
        <v>33669</v>
      </c>
      <c r="C185" s="3" t="s">
        <v>731</v>
      </c>
      <c r="G185" s="3" t="s">
        <v>351</v>
      </c>
      <c r="O185" s="3">
        <v>22</v>
      </c>
      <c r="P185" s="3">
        <v>22</v>
      </c>
      <c r="Q185" s="3">
        <v>0</v>
      </c>
      <c r="R185" s="3">
        <v>0</v>
      </c>
      <c r="S185" s="3">
        <v>0</v>
      </c>
      <c r="T185" s="3">
        <v>1</v>
      </c>
      <c r="U185" s="3">
        <v>0</v>
      </c>
      <c r="V185" s="3">
        <f t="shared" si="138"/>
        <v>0</v>
      </c>
      <c r="W185" s="3">
        <v>22</v>
      </c>
      <c r="X185" s="3">
        <v>21</v>
      </c>
      <c r="Y185" s="3" t="s">
        <v>1387</v>
      </c>
      <c r="BQ185" s="3">
        <v>0</v>
      </c>
      <c r="BR185" s="110">
        <f t="shared" si="139"/>
        <v>1</v>
      </c>
      <c r="BS185" s="3">
        <f t="shared" si="140"/>
        <v>5</v>
      </c>
      <c r="BT185" s="110">
        <f t="shared" si="141"/>
        <v>0.1</v>
      </c>
      <c r="BU185" s="3">
        <v>0</v>
      </c>
      <c r="BV185" s="110">
        <f t="shared" si="142"/>
        <v>1</v>
      </c>
      <c r="BW185" s="3">
        <f t="shared" si="143"/>
        <v>5</v>
      </c>
      <c r="BX185" s="110">
        <f t="shared" si="144"/>
        <v>0.15</v>
      </c>
      <c r="BY185" s="3">
        <f t="shared" si="145"/>
        <v>9765</v>
      </c>
      <c r="BZ185" s="3">
        <v>10899</v>
      </c>
      <c r="CA185" s="111">
        <f t="shared" si="146"/>
        <v>1.1161290322580646</v>
      </c>
      <c r="CB185" s="3">
        <f t="shared" si="147"/>
        <v>5</v>
      </c>
      <c r="CC185" s="110">
        <f t="shared" si="148"/>
        <v>0.1</v>
      </c>
      <c r="CD185" s="3">
        <v>300</v>
      </c>
      <c r="CE185" s="112">
        <v>294.98393574297199</v>
      </c>
      <c r="CF185" s="3">
        <f t="shared" si="149"/>
        <v>5</v>
      </c>
      <c r="CG185" s="110">
        <f t="shared" si="150"/>
        <v>0.15</v>
      </c>
      <c r="MX185" s="112">
        <v>95</v>
      </c>
      <c r="MY185" s="112">
        <v>99.5833333333333</v>
      </c>
      <c r="MZ185" s="3">
        <f t="shared" si="151"/>
        <v>5</v>
      </c>
      <c r="NA185" s="110">
        <f t="shared" si="152"/>
        <v>0.1</v>
      </c>
      <c r="NB185" s="111">
        <v>0.92</v>
      </c>
      <c r="NC185" s="111">
        <v>0.986363636363636</v>
      </c>
      <c r="ND185" s="3">
        <f t="shared" si="153"/>
        <v>5</v>
      </c>
      <c r="NE185" s="110">
        <f t="shared" si="154"/>
        <v>0.1</v>
      </c>
      <c r="NF185" s="112">
        <v>90</v>
      </c>
      <c r="NG185" s="113">
        <v>100</v>
      </c>
      <c r="NH185" s="3">
        <f t="shared" si="155"/>
        <v>5</v>
      </c>
      <c r="NI185" s="110">
        <f t="shared" si="156"/>
        <v>0.08</v>
      </c>
      <c r="NJ185" s="110">
        <v>0.85</v>
      </c>
      <c r="NK185" s="110">
        <v>0.94444444444444398</v>
      </c>
      <c r="NM185" s="3">
        <f t="shared" si="157"/>
        <v>5</v>
      </c>
      <c r="NN185" s="110">
        <f t="shared" si="158"/>
        <v>0.06</v>
      </c>
      <c r="NO185" s="110">
        <v>0.4</v>
      </c>
      <c r="NP185" s="110">
        <v>0.89130434782608703</v>
      </c>
      <c r="NQ185" s="3">
        <f t="shared" si="159"/>
        <v>5</v>
      </c>
      <c r="NR185" s="110">
        <f t="shared" si="160"/>
        <v>0.06</v>
      </c>
      <c r="ZQ185" s="110">
        <v>0.95</v>
      </c>
      <c r="ZR185" s="110">
        <v>0.96887550200803196</v>
      </c>
      <c r="ZS185" s="3">
        <f t="shared" si="161"/>
        <v>5</v>
      </c>
      <c r="ZT185" s="110">
        <f t="shared" si="162"/>
        <v>0.05</v>
      </c>
      <c r="ZU185" s="3">
        <v>2</v>
      </c>
      <c r="ZV185" s="3">
        <f t="shared" si="163"/>
        <v>5</v>
      </c>
      <c r="ZW185" s="110">
        <f t="shared" si="164"/>
        <v>0.05</v>
      </c>
      <c r="ACD185" s="110">
        <f t="shared" si="165"/>
        <v>0.5</v>
      </c>
      <c r="ACE185" s="110">
        <f t="shared" si="166"/>
        <v>0.4</v>
      </c>
      <c r="ACF185" s="110">
        <f t="shared" si="167"/>
        <v>0.1</v>
      </c>
      <c r="ACG185" s="110">
        <f t="shared" si="168"/>
        <v>1</v>
      </c>
      <c r="ACN185" s="114" t="str">
        <f t="shared" si="169"/>
        <v>TERIMA</v>
      </c>
      <c r="ACO185" s="115">
        <f t="shared" si="170"/>
        <v>670000</v>
      </c>
      <c r="ACP185" s="115">
        <f t="shared" si="171"/>
        <v>268000</v>
      </c>
      <c r="ADH185" s="116">
        <f t="shared" si="172"/>
        <v>335000</v>
      </c>
      <c r="ADI185" s="116">
        <f t="shared" si="173"/>
        <v>268000</v>
      </c>
      <c r="ADJ185" s="116">
        <f t="shared" si="174"/>
        <v>67000</v>
      </c>
      <c r="ADL185" s="116">
        <f t="shared" si="175"/>
        <v>200000</v>
      </c>
      <c r="ADM185" s="116">
        <f t="shared" si="176"/>
        <v>870000</v>
      </c>
      <c r="ADN185" s="3" t="s">
        <v>1390</v>
      </c>
    </row>
    <row r="186" spans="1:794" x14ac:dyDescent="0.25">
      <c r="A186" s="3">
        <f t="shared" si="137"/>
        <v>182</v>
      </c>
      <c r="B186" s="3">
        <v>105748</v>
      </c>
      <c r="C186" s="3" t="s">
        <v>735</v>
      </c>
      <c r="G186" s="3" t="s">
        <v>351</v>
      </c>
      <c r="O186" s="3">
        <v>22</v>
      </c>
      <c r="P186" s="3">
        <v>22</v>
      </c>
      <c r="Q186" s="3">
        <v>0</v>
      </c>
      <c r="R186" s="3">
        <v>0</v>
      </c>
      <c r="S186" s="3">
        <v>0</v>
      </c>
      <c r="T186" s="3">
        <v>1</v>
      </c>
      <c r="U186" s="3">
        <v>0</v>
      </c>
      <c r="V186" s="3">
        <f t="shared" si="138"/>
        <v>0</v>
      </c>
      <c r="W186" s="3">
        <v>22</v>
      </c>
      <c r="X186" s="3">
        <v>21</v>
      </c>
      <c r="Y186" s="3" t="s">
        <v>1387</v>
      </c>
      <c r="BQ186" s="3">
        <v>0</v>
      </c>
      <c r="BR186" s="110">
        <f t="shared" si="139"/>
        <v>1</v>
      </c>
      <c r="BS186" s="3">
        <f t="shared" si="140"/>
        <v>5</v>
      </c>
      <c r="BT186" s="110">
        <f t="shared" si="141"/>
        <v>0.1</v>
      </c>
      <c r="BU186" s="3">
        <v>0</v>
      </c>
      <c r="BV186" s="110">
        <f t="shared" si="142"/>
        <v>1</v>
      </c>
      <c r="BW186" s="3">
        <f t="shared" si="143"/>
        <v>5</v>
      </c>
      <c r="BX186" s="110">
        <f t="shared" si="144"/>
        <v>0.15</v>
      </c>
      <c r="BY186" s="3">
        <f t="shared" si="145"/>
        <v>9765</v>
      </c>
      <c r="BZ186" s="3">
        <v>0</v>
      </c>
      <c r="CA186" s="111">
        <f t="shared" si="146"/>
        <v>0</v>
      </c>
      <c r="CB186" s="3">
        <f t="shared" si="147"/>
        <v>1</v>
      </c>
      <c r="CC186" s="110">
        <f t="shared" si="148"/>
        <v>0.02</v>
      </c>
      <c r="CD186" s="3">
        <v>300</v>
      </c>
      <c r="CE186" s="112">
        <v>295.503393665158</v>
      </c>
      <c r="CF186" s="3">
        <f t="shared" si="149"/>
        <v>5</v>
      </c>
      <c r="CG186" s="110">
        <f t="shared" si="150"/>
        <v>0.15</v>
      </c>
      <c r="MX186" s="112">
        <v>95</v>
      </c>
      <c r="MY186" s="112">
        <v>98.75</v>
      </c>
      <c r="MZ186" s="3">
        <f t="shared" si="151"/>
        <v>5</v>
      </c>
      <c r="NA186" s="110">
        <f t="shared" si="152"/>
        <v>0.1</v>
      </c>
      <c r="NB186" s="111">
        <v>0.92</v>
      </c>
      <c r="NC186" s="111">
        <v>0.9</v>
      </c>
      <c r="ND186" s="3">
        <f t="shared" si="153"/>
        <v>1</v>
      </c>
      <c r="NE186" s="110">
        <f t="shared" si="154"/>
        <v>0.02</v>
      </c>
      <c r="NF186" s="112">
        <v>90</v>
      </c>
      <c r="NG186" s="113">
        <v>100</v>
      </c>
      <c r="NH186" s="3">
        <f t="shared" si="155"/>
        <v>5</v>
      </c>
      <c r="NI186" s="110">
        <f t="shared" si="156"/>
        <v>0.08</v>
      </c>
      <c r="NJ186" s="110">
        <v>0.85</v>
      </c>
      <c r="NK186" s="110">
        <v>1</v>
      </c>
      <c r="NM186" s="3">
        <f t="shared" si="157"/>
        <v>5</v>
      </c>
      <c r="NN186" s="110">
        <f t="shared" si="158"/>
        <v>0.06</v>
      </c>
      <c r="NO186" s="110">
        <v>0.4</v>
      </c>
      <c r="NP186" s="110">
        <v>0.58823529411764697</v>
      </c>
      <c r="NQ186" s="3">
        <f t="shared" si="159"/>
        <v>5</v>
      </c>
      <c r="NR186" s="110">
        <f t="shared" si="160"/>
        <v>0.06</v>
      </c>
      <c r="ZQ186" s="110">
        <v>0.95</v>
      </c>
      <c r="ZR186" s="110">
        <v>0.98755656108597301</v>
      </c>
      <c r="ZS186" s="3">
        <f t="shared" si="161"/>
        <v>5</v>
      </c>
      <c r="ZT186" s="110">
        <f t="shared" si="162"/>
        <v>0.05</v>
      </c>
      <c r="ZU186" s="3">
        <v>2</v>
      </c>
      <c r="ZV186" s="3">
        <f t="shared" si="163"/>
        <v>5</v>
      </c>
      <c r="ZW186" s="110">
        <f t="shared" si="164"/>
        <v>0.05</v>
      </c>
      <c r="ACD186" s="110">
        <f t="shared" si="165"/>
        <v>0.42000000000000004</v>
      </c>
      <c r="ACE186" s="110">
        <f t="shared" si="166"/>
        <v>0.32</v>
      </c>
      <c r="ACF186" s="110">
        <f t="shared" si="167"/>
        <v>0.1</v>
      </c>
      <c r="ACG186" s="110">
        <f t="shared" si="168"/>
        <v>0.84</v>
      </c>
      <c r="ACN186" s="114" t="str">
        <f t="shared" si="169"/>
        <v>TERIMA</v>
      </c>
      <c r="ACO186" s="115">
        <f t="shared" si="170"/>
        <v>670000</v>
      </c>
      <c r="ACP186" s="115">
        <f t="shared" si="171"/>
        <v>214400</v>
      </c>
      <c r="ADH186" s="116">
        <f t="shared" si="172"/>
        <v>281400</v>
      </c>
      <c r="ADI186" s="116">
        <f t="shared" si="173"/>
        <v>214400</v>
      </c>
      <c r="ADJ186" s="116">
        <f t="shared" si="174"/>
        <v>67000</v>
      </c>
      <c r="ADL186" s="116">
        <f t="shared" si="175"/>
        <v>0</v>
      </c>
      <c r="ADM186" s="116">
        <f t="shared" si="176"/>
        <v>562800</v>
      </c>
      <c r="ADN186" s="3" t="s">
        <v>1390</v>
      </c>
    </row>
    <row r="187" spans="1:794" x14ac:dyDescent="0.25">
      <c r="A187" s="3">
        <f t="shared" si="137"/>
        <v>183</v>
      </c>
      <c r="B187" s="3">
        <v>79382</v>
      </c>
      <c r="C187" s="3" t="s">
        <v>737</v>
      </c>
      <c r="G187" s="3" t="s">
        <v>351</v>
      </c>
      <c r="O187" s="3">
        <v>22</v>
      </c>
      <c r="P187" s="3">
        <v>22</v>
      </c>
      <c r="Q187" s="3">
        <v>1</v>
      </c>
      <c r="R187" s="3">
        <v>0</v>
      </c>
      <c r="S187" s="3">
        <v>0</v>
      </c>
      <c r="T187" s="3">
        <v>1</v>
      </c>
      <c r="U187" s="3">
        <v>0</v>
      </c>
      <c r="V187" s="3">
        <f t="shared" si="138"/>
        <v>1</v>
      </c>
      <c r="W187" s="3">
        <v>21</v>
      </c>
      <c r="X187" s="3">
        <v>21</v>
      </c>
      <c r="Y187" s="3" t="s">
        <v>1387</v>
      </c>
      <c r="BQ187" s="3">
        <v>0</v>
      </c>
      <c r="BR187" s="110">
        <f t="shared" si="139"/>
        <v>1</v>
      </c>
      <c r="BS187" s="3">
        <f t="shared" si="140"/>
        <v>5</v>
      </c>
      <c r="BT187" s="110">
        <f t="shared" si="141"/>
        <v>0.1</v>
      </c>
      <c r="BU187" s="3">
        <v>1</v>
      </c>
      <c r="BV187" s="110">
        <f t="shared" si="142"/>
        <v>0.95238095238095233</v>
      </c>
      <c r="BW187" s="3">
        <f t="shared" si="143"/>
        <v>1</v>
      </c>
      <c r="BX187" s="110">
        <f t="shared" si="144"/>
        <v>0.03</v>
      </c>
      <c r="BY187" s="3">
        <f t="shared" si="145"/>
        <v>9765</v>
      </c>
      <c r="BZ187" s="3">
        <v>11571</v>
      </c>
      <c r="CA187" s="111">
        <f t="shared" si="146"/>
        <v>1.1849462365591399</v>
      </c>
      <c r="CB187" s="3">
        <f t="shared" si="147"/>
        <v>5</v>
      </c>
      <c r="CC187" s="110">
        <f t="shared" si="148"/>
        <v>0.1</v>
      </c>
      <c r="CD187" s="3">
        <v>300</v>
      </c>
      <c r="CE187" s="112">
        <v>289.21534653465301</v>
      </c>
      <c r="CF187" s="3">
        <f t="shared" si="149"/>
        <v>5</v>
      </c>
      <c r="CG187" s="110">
        <f t="shared" si="150"/>
        <v>0.15</v>
      </c>
      <c r="MX187" s="112">
        <v>95</v>
      </c>
      <c r="MY187" s="112">
        <v>100</v>
      </c>
      <c r="MZ187" s="3">
        <f t="shared" si="151"/>
        <v>5</v>
      </c>
      <c r="NA187" s="110">
        <f t="shared" si="152"/>
        <v>0.1</v>
      </c>
      <c r="NB187" s="111">
        <v>0.92</v>
      </c>
      <c r="NC187" s="111">
        <v>0.96666666666666701</v>
      </c>
      <c r="ND187" s="3">
        <f t="shared" si="153"/>
        <v>5</v>
      </c>
      <c r="NE187" s="110">
        <f t="shared" si="154"/>
        <v>0.1</v>
      </c>
      <c r="NF187" s="112">
        <v>90</v>
      </c>
      <c r="NG187" s="113">
        <v>100</v>
      </c>
      <c r="NH187" s="3">
        <f t="shared" si="155"/>
        <v>5</v>
      </c>
      <c r="NI187" s="110">
        <f t="shared" si="156"/>
        <v>0.08</v>
      </c>
      <c r="NJ187" s="110">
        <v>0.85</v>
      </c>
      <c r="NK187" s="110">
        <v>0.90909090909090895</v>
      </c>
      <c r="NM187" s="3">
        <f t="shared" si="157"/>
        <v>5</v>
      </c>
      <c r="NN187" s="110">
        <f t="shared" si="158"/>
        <v>0.06</v>
      </c>
      <c r="NO187" s="110">
        <v>0.4</v>
      </c>
      <c r="NP187" s="110">
        <v>0.60869565217391297</v>
      </c>
      <c r="NQ187" s="3">
        <f t="shared" si="159"/>
        <v>5</v>
      </c>
      <c r="NR187" s="110">
        <f t="shared" si="160"/>
        <v>0.06</v>
      </c>
      <c r="ZQ187" s="110">
        <v>0.95</v>
      </c>
      <c r="ZR187" s="110">
        <v>0.98679867986798697</v>
      </c>
      <c r="ZS187" s="3">
        <f t="shared" si="161"/>
        <v>5</v>
      </c>
      <c r="ZT187" s="110">
        <f t="shared" si="162"/>
        <v>0.05</v>
      </c>
      <c r="ZU187" s="3">
        <v>2</v>
      </c>
      <c r="ZV187" s="3">
        <f t="shared" si="163"/>
        <v>5</v>
      </c>
      <c r="ZW187" s="110">
        <f t="shared" si="164"/>
        <v>0.05</v>
      </c>
      <c r="ACD187" s="110">
        <f t="shared" si="165"/>
        <v>0.38</v>
      </c>
      <c r="ACE187" s="110">
        <f t="shared" si="166"/>
        <v>0.4</v>
      </c>
      <c r="ACF187" s="110">
        <f t="shared" si="167"/>
        <v>0.1</v>
      </c>
      <c r="ACG187" s="110">
        <f t="shared" si="168"/>
        <v>0.88</v>
      </c>
      <c r="ACN187" s="114" t="str">
        <f t="shared" si="169"/>
        <v>TERIMA</v>
      </c>
      <c r="ACO187" s="115">
        <f t="shared" si="170"/>
        <v>670000</v>
      </c>
      <c r="ACP187" s="115">
        <f t="shared" si="171"/>
        <v>268000</v>
      </c>
      <c r="ADH187" s="116">
        <f t="shared" si="172"/>
        <v>254600</v>
      </c>
      <c r="ADI187" s="116">
        <f t="shared" si="173"/>
        <v>268000</v>
      </c>
      <c r="ADJ187" s="116">
        <f t="shared" si="174"/>
        <v>67000</v>
      </c>
      <c r="ADL187" s="116">
        <f t="shared" si="175"/>
        <v>0</v>
      </c>
      <c r="ADM187" s="116">
        <f t="shared" si="176"/>
        <v>589600</v>
      </c>
      <c r="ADN187" s="3" t="s">
        <v>1390</v>
      </c>
    </row>
    <row r="188" spans="1:794" x14ac:dyDescent="0.25">
      <c r="A188" s="3">
        <f t="shared" si="137"/>
        <v>184</v>
      </c>
      <c r="B188" s="3">
        <v>159677</v>
      </c>
      <c r="C188" s="3" t="s">
        <v>496</v>
      </c>
      <c r="G188" s="3" t="s">
        <v>351</v>
      </c>
      <c r="O188" s="3">
        <v>22</v>
      </c>
      <c r="P188" s="3">
        <v>22</v>
      </c>
      <c r="Q188" s="3">
        <v>0</v>
      </c>
      <c r="R188" s="3">
        <v>0</v>
      </c>
      <c r="S188" s="3">
        <v>0</v>
      </c>
      <c r="T188" s="3">
        <v>1</v>
      </c>
      <c r="U188" s="3">
        <v>0</v>
      </c>
      <c r="V188" s="3">
        <f t="shared" si="138"/>
        <v>0</v>
      </c>
      <c r="W188" s="3">
        <v>22</v>
      </c>
      <c r="X188" s="3">
        <v>21</v>
      </c>
      <c r="Y188" s="3" t="s">
        <v>1387</v>
      </c>
      <c r="BQ188" s="3">
        <v>0</v>
      </c>
      <c r="BR188" s="110">
        <f t="shared" si="139"/>
        <v>1</v>
      </c>
      <c r="BS188" s="3">
        <f t="shared" si="140"/>
        <v>5</v>
      </c>
      <c r="BT188" s="110">
        <f t="shared" si="141"/>
        <v>0.1</v>
      </c>
      <c r="BU188" s="3">
        <v>0</v>
      </c>
      <c r="BV188" s="110">
        <f t="shared" si="142"/>
        <v>1</v>
      </c>
      <c r="BW188" s="3">
        <f t="shared" si="143"/>
        <v>5</v>
      </c>
      <c r="BX188" s="110">
        <f t="shared" si="144"/>
        <v>0.15</v>
      </c>
      <c r="BY188" s="3">
        <f t="shared" si="145"/>
        <v>9765</v>
      </c>
      <c r="BZ188" s="3">
        <v>12276</v>
      </c>
      <c r="CA188" s="111">
        <f t="shared" si="146"/>
        <v>1.2571428571428571</v>
      </c>
      <c r="CB188" s="3">
        <f t="shared" si="147"/>
        <v>5</v>
      </c>
      <c r="CC188" s="110">
        <f t="shared" si="148"/>
        <v>0.1</v>
      </c>
      <c r="CD188" s="3">
        <v>300</v>
      </c>
      <c r="CE188" s="112">
        <v>296.67008046817801</v>
      </c>
      <c r="CF188" s="3">
        <f t="shared" si="149"/>
        <v>5</v>
      </c>
      <c r="CG188" s="110">
        <f t="shared" si="150"/>
        <v>0.15</v>
      </c>
      <c r="MX188" s="112">
        <v>95</v>
      </c>
      <c r="MY188" s="112">
        <v>100</v>
      </c>
      <c r="MZ188" s="3">
        <f t="shared" si="151"/>
        <v>5</v>
      </c>
      <c r="NA188" s="110">
        <f t="shared" si="152"/>
        <v>0.1</v>
      </c>
      <c r="NB188" s="111">
        <v>0.92</v>
      </c>
      <c r="NC188" s="111">
        <v>0.93846153846153801</v>
      </c>
      <c r="ND188" s="3">
        <f t="shared" si="153"/>
        <v>5</v>
      </c>
      <c r="NE188" s="110">
        <f t="shared" si="154"/>
        <v>0.1</v>
      </c>
      <c r="NF188" s="112">
        <v>90</v>
      </c>
      <c r="NG188" s="113">
        <v>100</v>
      </c>
      <c r="NH188" s="3">
        <f t="shared" si="155"/>
        <v>5</v>
      </c>
      <c r="NI188" s="110">
        <f t="shared" si="156"/>
        <v>0.08</v>
      </c>
      <c r="NJ188" s="110">
        <v>0.85</v>
      </c>
      <c r="NK188" s="110">
        <v>0.9375</v>
      </c>
      <c r="NM188" s="3">
        <f t="shared" si="157"/>
        <v>5</v>
      </c>
      <c r="NN188" s="110">
        <f t="shared" si="158"/>
        <v>0.06</v>
      </c>
      <c r="NO188" s="110">
        <v>0.4</v>
      </c>
      <c r="NP188" s="110">
        <v>0.6</v>
      </c>
      <c r="NQ188" s="3">
        <f t="shared" si="159"/>
        <v>5</v>
      </c>
      <c r="NR188" s="110">
        <f t="shared" si="160"/>
        <v>0.06</v>
      </c>
      <c r="ZQ188" s="110">
        <v>0.95</v>
      </c>
      <c r="ZR188" s="110">
        <v>0.96196049743964895</v>
      </c>
      <c r="ZS188" s="3">
        <f t="shared" si="161"/>
        <v>5</v>
      </c>
      <c r="ZT188" s="110">
        <f t="shared" si="162"/>
        <v>0.05</v>
      </c>
      <c r="ZU188" s="3">
        <v>2</v>
      </c>
      <c r="ZV188" s="3">
        <f t="shared" si="163"/>
        <v>5</v>
      </c>
      <c r="ZW188" s="110">
        <f t="shared" si="164"/>
        <v>0.05</v>
      </c>
      <c r="ACD188" s="110">
        <f t="shared" si="165"/>
        <v>0.5</v>
      </c>
      <c r="ACE188" s="110">
        <f t="shared" si="166"/>
        <v>0.4</v>
      </c>
      <c r="ACF188" s="110">
        <f t="shared" si="167"/>
        <v>0.1</v>
      </c>
      <c r="ACG188" s="110">
        <f t="shared" si="168"/>
        <v>1</v>
      </c>
      <c r="ACN188" s="114" t="str">
        <f t="shared" si="169"/>
        <v>TERIMA</v>
      </c>
      <c r="ACO188" s="115">
        <f t="shared" si="170"/>
        <v>670000</v>
      </c>
      <c r="ACP188" s="115">
        <f t="shared" si="171"/>
        <v>268000</v>
      </c>
      <c r="ADH188" s="116">
        <f t="shared" si="172"/>
        <v>335000</v>
      </c>
      <c r="ADI188" s="116">
        <f t="shared" si="173"/>
        <v>268000</v>
      </c>
      <c r="ADJ188" s="116">
        <f t="shared" si="174"/>
        <v>67000</v>
      </c>
      <c r="ADL188" s="116">
        <f t="shared" si="175"/>
        <v>200000</v>
      </c>
      <c r="ADM188" s="116">
        <f t="shared" si="176"/>
        <v>870000</v>
      </c>
      <c r="ADN188" s="3" t="s">
        <v>1390</v>
      </c>
    </row>
    <row r="189" spans="1:794" x14ac:dyDescent="0.25">
      <c r="A189" s="3">
        <f t="shared" si="137"/>
        <v>185</v>
      </c>
      <c r="B189" s="3">
        <v>54349</v>
      </c>
      <c r="C189" s="3" t="s">
        <v>397</v>
      </c>
      <c r="G189" s="3" t="s">
        <v>351</v>
      </c>
      <c r="O189" s="3">
        <v>22</v>
      </c>
      <c r="P189" s="3">
        <v>20</v>
      </c>
      <c r="Q189" s="3">
        <v>2</v>
      </c>
      <c r="R189" s="3">
        <v>0</v>
      </c>
      <c r="S189" s="3">
        <v>0</v>
      </c>
      <c r="T189" s="3">
        <v>1</v>
      </c>
      <c r="U189" s="3">
        <v>0</v>
      </c>
      <c r="V189" s="3">
        <f t="shared" si="138"/>
        <v>2</v>
      </c>
      <c r="W189" s="3">
        <v>18</v>
      </c>
      <c r="X189" s="3">
        <v>19</v>
      </c>
      <c r="Y189" s="3" t="s">
        <v>1387</v>
      </c>
      <c r="BQ189" s="3">
        <v>0</v>
      </c>
      <c r="BR189" s="110">
        <f t="shared" si="139"/>
        <v>1</v>
      </c>
      <c r="BS189" s="3">
        <f t="shared" si="140"/>
        <v>5</v>
      </c>
      <c r="BT189" s="110">
        <f t="shared" si="141"/>
        <v>0.1</v>
      </c>
      <c r="BU189" s="3">
        <v>2</v>
      </c>
      <c r="BV189" s="110">
        <f t="shared" si="142"/>
        <v>0.88888888888888884</v>
      </c>
      <c r="BW189" s="3">
        <f t="shared" si="143"/>
        <v>0</v>
      </c>
      <c r="BX189" s="110">
        <f t="shared" si="144"/>
        <v>0</v>
      </c>
      <c r="BY189" s="3">
        <f t="shared" si="145"/>
        <v>8835</v>
      </c>
      <c r="BZ189" s="3">
        <v>9139</v>
      </c>
      <c r="CA189" s="111">
        <f t="shared" si="146"/>
        <v>1.0344086021505376</v>
      </c>
      <c r="CB189" s="3">
        <f t="shared" si="147"/>
        <v>4</v>
      </c>
      <c r="CC189" s="110">
        <f t="shared" si="148"/>
        <v>0.08</v>
      </c>
      <c r="CD189" s="3">
        <v>300</v>
      </c>
      <c r="CE189" s="112">
        <v>321.864628820961</v>
      </c>
      <c r="CF189" s="3">
        <f t="shared" si="149"/>
        <v>1</v>
      </c>
      <c r="CG189" s="110">
        <f t="shared" si="150"/>
        <v>0.03</v>
      </c>
      <c r="MX189" s="112">
        <v>95</v>
      </c>
      <c r="MY189" s="112">
        <v>100</v>
      </c>
      <c r="MZ189" s="3">
        <f t="shared" si="151"/>
        <v>5</v>
      </c>
      <c r="NA189" s="110">
        <f t="shared" si="152"/>
        <v>0.1</v>
      </c>
      <c r="NB189" s="111">
        <v>0.92</v>
      </c>
      <c r="NC189" s="111">
        <v>0.95942028985507199</v>
      </c>
      <c r="ND189" s="3">
        <f t="shared" si="153"/>
        <v>5</v>
      </c>
      <c r="NE189" s="110">
        <f t="shared" si="154"/>
        <v>0.1</v>
      </c>
      <c r="NF189" s="112">
        <v>90</v>
      </c>
      <c r="NG189" s="113">
        <v>95</v>
      </c>
      <c r="NH189" s="3">
        <f t="shared" si="155"/>
        <v>5</v>
      </c>
      <c r="NI189" s="110">
        <f t="shared" si="156"/>
        <v>0.08</v>
      </c>
      <c r="NJ189" s="110">
        <v>0.85</v>
      </c>
      <c r="NK189" s="110">
        <v>0.95652173913043503</v>
      </c>
      <c r="NM189" s="3">
        <f t="shared" si="157"/>
        <v>5</v>
      </c>
      <c r="NN189" s="110">
        <f t="shared" si="158"/>
        <v>0.06</v>
      </c>
      <c r="NO189" s="110">
        <v>0.4</v>
      </c>
      <c r="NP189" s="110">
        <v>0.79452054794520499</v>
      </c>
      <c r="NQ189" s="3">
        <f t="shared" si="159"/>
        <v>5</v>
      </c>
      <c r="NR189" s="110">
        <f t="shared" si="160"/>
        <v>0.06</v>
      </c>
      <c r="ZQ189" s="110">
        <v>0.95</v>
      </c>
      <c r="ZR189" s="110">
        <v>0.98602620087336201</v>
      </c>
      <c r="ZS189" s="3">
        <f t="shared" si="161"/>
        <v>5</v>
      </c>
      <c r="ZT189" s="110">
        <f t="shared" si="162"/>
        <v>0.05</v>
      </c>
      <c r="ZU189" s="3">
        <v>2</v>
      </c>
      <c r="ZV189" s="3">
        <f t="shared" si="163"/>
        <v>5</v>
      </c>
      <c r="ZW189" s="110">
        <f t="shared" si="164"/>
        <v>0.05</v>
      </c>
      <c r="ACD189" s="110">
        <f t="shared" si="165"/>
        <v>0.21</v>
      </c>
      <c r="ACE189" s="110">
        <f t="shared" si="166"/>
        <v>0.4</v>
      </c>
      <c r="ACF189" s="110">
        <f t="shared" si="167"/>
        <v>0.1</v>
      </c>
      <c r="ACG189" s="110">
        <f t="shared" si="168"/>
        <v>0.71</v>
      </c>
      <c r="ACK189" s="3">
        <v>1</v>
      </c>
      <c r="ACN189" s="114" t="str">
        <f t="shared" si="169"/>
        <v>TERIMA</v>
      </c>
      <c r="ACO189" s="115">
        <f t="shared" si="170"/>
        <v>670000</v>
      </c>
      <c r="ACP189" s="115">
        <f t="shared" si="171"/>
        <v>268000</v>
      </c>
      <c r="ADH189" s="116">
        <f t="shared" si="172"/>
        <v>140700</v>
      </c>
      <c r="ADI189" s="116">
        <f t="shared" si="173"/>
        <v>227800</v>
      </c>
      <c r="ADJ189" s="116">
        <f t="shared" si="174"/>
        <v>67000</v>
      </c>
      <c r="ADL189" s="116">
        <f t="shared" si="175"/>
        <v>0</v>
      </c>
      <c r="ADM189" s="116">
        <f t="shared" si="176"/>
        <v>435500</v>
      </c>
      <c r="ADN189" s="3" t="s">
        <v>1390</v>
      </c>
    </row>
    <row r="190" spans="1:794" x14ac:dyDescent="0.25">
      <c r="A190" s="3">
        <f t="shared" si="137"/>
        <v>186</v>
      </c>
      <c r="B190" s="3">
        <v>70827</v>
      </c>
      <c r="C190" s="3" t="s">
        <v>741</v>
      </c>
      <c r="G190" s="3" t="s">
        <v>351</v>
      </c>
      <c r="O190" s="3">
        <v>22</v>
      </c>
      <c r="P190" s="3">
        <v>21</v>
      </c>
      <c r="Q190" s="3">
        <v>1</v>
      </c>
      <c r="R190" s="3">
        <v>0</v>
      </c>
      <c r="S190" s="3">
        <v>0</v>
      </c>
      <c r="T190" s="3">
        <v>0</v>
      </c>
      <c r="U190" s="3">
        <v>0</v>
      </c>
      <c r="V190" s="3">
        <f t="shared" si="138"/>
        <v>1</v>
      </c>
      <c r="W190" s="3">
        <v>20</v>
      </c>
      <c r="X190" s="3">
        <v>21</v>
      </c>
      <c r="Y190" s="3" t="s">
        <v>1387</v>
      </c>
      <c r="BQ190" s="3">
        <v>0</v>
      </c>
      <c r="BR190" s="110">
        <f t="shared" si="139"/>
        <v>1</v>
      </c>
      <c r="BS190" s="3">
        <f t="shared" si="140"/>
        <v>5</v>
      </c>
      <c r="BT190" s="110">
        <f t="shared" si="141"/>
        <v>0.1</v>
      </c>
      <c r="BU190" s="3">
        <v>1</v>
      </c>
      <c r="BV190" s="110">
        <f t="shared" si="142"/>
        <v>0.95</v>
      </c>
      <c r="BW190" s="3">
        <f t="shared" si="143"/>
        <v>1</v>
      </c>
      <c r="BX190" s="110">
        <f t="shared" si="144"/>
        <v>0.03</v>
      </c>
      <c r="BY190" s="3">
        <f t="shared" si="145"/>
        <v>9765</v>
      </c>
      <c r="BZ190" s="3">
        <v>9471</v>
      </c>
      <c r="CA190" s="111">
        <f t="shared" si="146"/>
        <v>0.96989247311827953</v>
      </c>
      <c r="CB190" s="3">
        <f t="shared" si="147"/>
        <v>2</v>
      </c>
      <c r="CC190" s="110">
        <f t="shared" si="148"/>
        <v>0.04</v>
      </c>
      <c r="CD190" s="3">
        <v>300</v>
      </c>
      <c r="CE190" s="112">
        <v>264.77099236641197</v>
      </c>
      <c r="CF190" s="3">
        <f t="shared" si="149"/>
        <v>5</v>
      </c>
      <c r="CG190" s="110">
        <f t="shared" si="150"/>
        <v>0.15</v>
      </c>
      <c r="MX190" s="112">
        <v>95</v>
      </c>
      <c r="MY190" s="112">
        <v>98.3333333333333</v>
      </c>
      <c r="MZ190" s="3">
        <f t="shared" si="151"/>
        <v>5</v>
      </c>
      <c r="NA190" s="110">
        <f t="shared" si="152"/>
        <v>0.1</v>
      </c>
      <c r="NB190" s="111">
        <v>0.92</v>
      </c>
      <c r="NC190" s="111">
        <v>0.92727272727272703</v>
      </c>
      <c r="ND190" s="3">
        <f t="shared" si="153"/>
        <v>5</v>
      </c>
      <c r="NE190" s="110">
        <f t="shared" si="154"/>
        <v>0.1</v>
      </c>
      <c r="NF190" s="112">
        <v>90</v>
      </c>
      <c r="NG190" s="113">
        <v>95</v>
      </c>
      <c r="NH190" s="3">
        <f t="shared" si="155"/>
        <v>5</v>
      </c>
      <c r="NI190" s="110">
        <f t="shared" si="156"/>
        <v>0.08</v>
      </c>
      <c r="NJ190" s="110">
        <v>0.85</v>
      </c>
      <c r="NK190" s="110">
        <v>0.93333333333333302</v>
      </c>
      <c r="NM190" s="3">
        <f t="shared" si="157"/>
        <v>5</v>
      </c>
      <c r="NN190" s="110">
        <f t="shared" si="158"/>
        <v>0.06</v>
      </c>
      <c r="NO190" s="110">
        <v>0.4</v>
      </c>
      <c r="NP190" s="110">
        <v>0.58823529411764697</v>
      </c>
      <c r="NQ190" s="3">
        <f t="shared" si="159"/>
        <v>5</v>
      </c>
      <c r="NR190" s="110">
        <f t="shared" si="160"/>
        <v>0.06</v>
      </c>
      <c r="ZQ190" s="110">
        <v>0.95</v>
      </c>
      <c r="ZR190" s="110">
        <v>0.98320610687022902</v>
      </c>
      <c r="ZS190" s="3">
        <f t="shared" si="161"/>
        <v>5</v>
      </c>
      <c r="ZT190" s="110">
        <f t="shared" si="162"/>
        <v>0.05</v>
      </c>
      <c r="ZU190" s="3">
        <v>2</v>
      </c>
      <c r="ZV190" s="3">
        <f t="shared" si="163"/>
        <v>5</v>
      </c>
      <c r="ZW190" s="110">
        <f t="shared" si="164"/>
        <v>0.05</v>
      </c>
      <c r="ACD190" s="110">
        <f t="shared" si="165"/>
        <v>0.32</v>
      </c>
      <c r="ACE190" s="110">
        <f t="shared" si="166"/>
        <v>0.4</v>
      </c>
      <c r="ACF190" s="110">
        <f t="shared" si="167"/>
        <v>0.1</v>
      </c>
      <c r="ACG190" s="110">
        <f t="shared" si="168"/>
        <v>0.82</v>
      </c>
      <c r="ACN190" s="114" t="str">
        <f t="shared" si="169"/>
        <v>TERIMA</v>
      </c>
      <c r="ACO190" s="115">
        <f t="shared" si="170"/>
        <v>670000</v>
      </c>
      <c r="ACP190" s="115">
        <f t="shared" si="171"/>
        <v>268000</v>
      </c>
      <c r="ADH190" s="116">
        <f t="shared" si="172"/>
        <v>214400</v>
      </c>
      <c r="ADI190" s="116">
        <f t="shared" si="173"/>
        <v>268000</v>
      </c>
      <c r="ADJ190" s="116">
        <f t="shared" si="174"/>
        <v>67000</v>
      </c>
      <c r="ADL190" s="116">
        <f t="shared" si="175"/>
        <v>0</v>
      </c>
      <c r="ADM190" s="116">
        <f t="shared" si="176"/>
        <v>549400</v>
      </c>
      <c r="ADN190" s="3" t="s">
        <v>1390</v>
      </c>
    </row>
    <row r="191" spans="1:794" x14ac:dyDescent="0.25">
      <c r="A191" s="3">
        <f t="shared" si="137"/>
        <v>187</v>
      </c>
      <c r="B191" s="3">
        <v>87812</v>
      </c>
      <c r="C191" s="3" t="s">
        <v>745</v>
      </c>
      <c r="G191" s="3" t="s">
        <v>351</v>
      </c>
      <c r="O191" s="3">
        <v>22</v>
      </c>
      <c r="P191" s="3">
        <v>19</v>
      </c>
      <c r="Q191" s="3">
        <v>2</v>
      </c>
      <c r="R191" s="3">
        <v>0</v>
      </c>
      <c r="S191" s="3">
        <v>0</v>
      </c>
      <c r="T191" s="3">
        <v>1</v>
      </c>
      <c r="U191" s="3">
        <v>0</v>
      </c>
      <c r="V191" s="3">
        <f t="shared" si="138"/>
        <v>2</v>
      </c>
      <c r="W191" s="3">
        <v>17</v>
      </c>
      <c r="X191" s="3">
        <v>18</v>
      </c>
      <c r="Y191" s="3" t="s">
        <v>1387</v>
      </c>
      <c r="BQ191" s="3">
        <v>0</v>
      </c>
      <c r="BR191" s="110">
        <f t="shared" si="139"/>
        <v>1</v>
      </c>
      <c r="BS191" s="3">
        <f t="shared" si="140"/>
        <v>5</v>
      </c>
      <c r="BT191" s="110">
        <f t="shared" si="141"/>
        <v>0.1</v>
      </c>
      <c r="BU191" s="3">
        <v>2</v>
      </c>
      <c r="BV191" s="110">
        <f t="shared" si="142"/>
        <v>0.88235294117647056</v>
      </c>
      <c r="BW191" s="3">
        <f t="shared" si="143"/>
        <v>0</v>
      </c>
      <c r="BX191" s="110">
        <f t="shared" si="144"/>
        <v>0</v>
      </c>
      <c r="BY191" s="3">
        <f t="shared" si="145"/>
        <v>8370</v>
      </c>
      <c r="BZ191" s="3">
        <v>11106</v>
      </c>
      <c r="CA191" s="111">
        <f t="shared" si="146"/>
        <v>1.3268817204301075</v>
      </c>
      <c r="CB191" s="3">
        <f t="shared" si="147"/>
        <v>5</v>
      </c>
      <c r="CC191" s="110">
        <f t="shared" si="148"/>
        <v>0.1</v>
      </c>
      <c r="CD191" s="3">
        <v>300</v>
      </c>
      <c r="CE191" s="112">
        <v>300.43829401088902</v>
      </c>
      <c r="CF191" s="3">
        <f t="shared" si="149"/>
        <v>1</v>
      </c>
      <c r="CG191" s="110">
        <f t="shared" si="150"/>
        <v>0.03</v>
      </c>
      <c r="MX191" s="112">
        <v>95</v>
      </c>
      <c r="MY191" s="112">
        <v>90</v>
      </c>
      <c r="MZ191" s="3">
        <f t="shared" si="151"/>
        <v>1</v>
      </c>
      <c r="NA191" s="110">
        <f t="shared" si="152"/>
        <v>0.02</v>
      </c>
      <c r="NB191" s="111">
        <v>0.92</v>
      </c>
      <c r="NC191" s="111">
        <v>0.97599999999999998</v>
      </c>
      <c r="ND191" s="3">
        <f t="shared" si="153"/>
        <v>5</v>
      </c>
      <c r="NE191" s="110">
        <f t="shared" si="154"/>
        <v>0.1</v>
      </c>
      <c r="NF191" s="112">
        <v>90</v>
      </c>
      <c r="NG191" s="113">
        <v>100</v>
      </c>
      <c r="NH191" s="3">
        <f t="shared" si="155"/>
        <v>5</v>
      </c>
      <c r="NI191" s="110">
        <f t="shared" si="156"/>
        <v>0.08</v>
      </c>
      <c r="NJ191" s="110">
        <v>0.85</v>
      </c>
      <c r="NK191" s="110">
        <v>0.875</v>
      </c>
      <c r="NM191" s="3">
        <f t="shared" si="157"/>
        <v>5</v>
      </c>
      <c r="NN191" s="110">
        <f t="shared" si="158"/>
        <v>0.06</v>
      </c>
      <c r="NO191" s="110">
        <v>0.4</v>
      </c>
      <c r="NP191" s="110">
        <v>0.79166666666666696</v>
      </c>
      <c r="NQ191" s="3">
        <f t="shared" si="159"/>
        <v>5</v>
      </c>
      <c r="NR191" s="110">
        <f t="shared" si="160"/>
        <v>0.06</v>
      </c>
      <c r="ZQ191" s="110">
        <v>0.95</v>
      </c>
      <c r="ZR191" s="110">
        <v>0.98185117967332103</v>
      </c>
      <c r="ZS191" s="3">
        <f t="shared" si="161"/>
        <v>5</v>
      </c>
      <c r="ZT191" s="110">
        <f t="shared" si="162"/>
        <v>0.05</v>
      </c>
      <c r="ZU191" s="3">
        <v>2</v>
      </c>
      <c r="ZV191" s="3">
        <f t="shared" si="163"/>
        <v>5</v>
      </c>
      <c r="ZW191" s="110">
        <f t="shared" si="164"/>
        <v>0.05</v>
      </c>
      <c r="ACD191" s="110">
        <f t="shared" si="165"/>
        <v>0.23</v>
      </c>
      <c r="ACE191" s="110">
        <f t="shared" si="166"/>
        <v>0.32</v>
      </c>
      <c r="ACF191" s="110">
        <f t="shared" si="167"/>
        <v>0.1</v>
      </c>
      <c r="ACG191" s="110">
        <f t="shared" si="168"/>
        <v>0.65</v>
      </c>
      <c r="ACK191" s="3">
        <v>1</v>
      </c>
      <c r="ACN191" s="114" t="str">
        <f t="shared" si="169"/>
        <v>TERIMA</v>
      </c>
      <c r="ACO191" s="115">
        <f t="shared" si="170"/>
        <v>670000</v>
      </c>
      <c r="ACP191" s="115">
        <f t="shared" si="171"/>
        <v>214400</v>
      </c>
      <c r="ADH191" s="116">
        <f t="shared" si="172"/>
        <v>154100</v>
      </c>
      <c r="ADI191" s="116">
        <f t="shared" si="173"/>
        <v>182240</v>
      </c>
      <c r="ADJ191" s="116">
        <f t="shared" si="174"/>
        <v>67000</v>
      </c>
      <c r="ADL191" s="116">
        <f t="shared" si="175"/>
        <v>0</v>
      </c>
      <c r="ADM191" s="116">
        <f t="shared" si="176"/>
        <v>403340</v>
      </c>
      <c r="ADN191" s="3" t="s">
        <v>1390</v>
      </c>
    </row>
    <row r="192" spans="1:794" x14ac:dyDescent="0.25">
      <c r="A192" s="3">
        <f t="shared" si="137"/>
        <v>188</v>
      </c>
      <c r="B192" s="3">
        <v>30444</v>
      </c>
      <c r="C192" s="3" t="s">
        <v>748</v>
      </c>
      <c r="G192" s="3" t="s">
        <v>351</v>
      </c>
      <c r="O192" s="3">
        <v>22</v>
      </c>
      <c r="P192" s="3">
        <v>22</v>
      </c>
      <c r="Q192" s="3">
        <v>0</v>
      </c>
      <c r="R192" s="3">
        <v>0</v>
      </c>
      <c r="S192" s="3">
        <v>0</v>
      </c>
      <c r="T192" s="3">
        <v>1</v>
      </c>
      <c r="U192" s="3">
        <v>0</v>
      </c>
      <c r="V192" s="3">
        <f t="shared" si="138"/>
        <v>0</v>
      </c>
      <c r="W192" s="3">
        <v>22</v>
      </c>
      <c r="X192" s="3">
        <v>21</v>
      </c>
      <c r="Y192" s="3" t="s">
        <v>1387</v>
      </c>
      <c r="BQ192" s="3">
        <v>0</v>
      </c>
      <c r="BR192" s="110">
        <f t="shared" si="139"/>
        <v>1</v>
      </c>
      <c r="BS192" s="3">
        <f t="shared" si="140"/>
        <v>5</v>
      </c>
      <c r="BT192" s="110">
        <f t="shared" si="141"/>
        <v>0.1</v>
      </c>
      <c r="BU192" s="3">
        <v>0</v>
      </c>
      <c r="BV192" s="110">
        <f t="shared" si="142"/>
        <v>1</v>
      </c>
      <c r="BW192" s="3">
        <f t="shared" si="143"/>
        <v>5</v>
      </c>
      <c r="BX192" s="110">
        <f t="shared" si="144"/>
        <v>0.15</v>
      </c>
      <c r="BY192" s="3">
        <f t="shared" si="145"/>
        <v>9765</v>
      </c>
      <c r="BZ192" s="3">
        <v>10731</v>
      </c>
      <c r="CA192" s="111">
        <f t="shared" si="146"/>
        <v>1.0989247311827957</v>
      </c>
      <c r="CB192" s="3">
        <f t="shared" si="147"/>
        <v>5</v>
      </c>
      <c r="CC192" s="110">
        <f t="shared" si="148"/>
        <v>0.1</v>
      </c>
      <c r="CD192" s="3">
        <v>300</v>
      </c>
      <c r="CE192" s="112">
        <v>324.83777038269602</v>
      </c>
      <c r="CF192" s="3">
        <f t="shared" si="149"/>
        <v>1</v>
      </c>
      <c r="CG192" s="110">
        <f t="shared" si="150"/>
        <v>0.03</v>
      </c>
      <c r="MX192" s="112">
        <v>95</v>
      </c>
      <c r="MY192" s="112">
        <v>98.75</v>
      </c>
      <c r="MZ192" s="3">
        <f t="shared" si="151"/>
        <v>5</v>
      </c>
      <c r="NA192" s="110">
        <f t="shared" si="152"/>
        <v>0.1</v>
      </c>
      <c r="NB192" s="111">
        <v>0.92</v>
      </c>
      <c r="NC192" s="111">
        <v>0.92800000000000005</v>
      </c>
      <c r="ND192" s="3">
        <f t="shared" si="153"/>
        <v>5</v>
      </c>
      <c r="NE192" s="110">
        <f t="shared" si="154"/>
        <v>0.1</v>
      </c>
      <c r="NF192" s="112">
        <v>90</v>
      </c>
      <c r="NG192" s="113">
        <v>100</v>
      </c>
      <c r="NH192" s="3">
        <f t="shared" si="155"/>
        <v>5</v>
      </c>
      <c r="NI192" s="110">
        <f t="shared" si="156"/>
        <v>0.08</v>
      </c>
      <c r="NJ192" s="110">
        <v>0.85</v>
      </c>
      <c r="NK192" s="110">
        <v>0.77777777777777801</v>
      </c>
      <c r="NM192" s="3">
        <f t="shared" si="157"/>
        <v>1</v>
      </c>
      <c r="NN192" s="110">
        <f t="shared" si="158"/>
        <v>1.2E-2</v>
      </c>
      <c r="NO192" s="110">
        <v>0.4</v>
      </c>
      <c r="NP192" s="110">
        <v>0.72</v>
      </c>
      <c r="NQ192" s="3">
        <f t="shared" si="159"/>
        <v>5</v>
      </c>
      <c r="NR192" s="110">
        <f t="shared" si="160"/>
        <v>0.06</v>
      </c>
      <c r="ZQ192" s="110">
        <v>0.95</v>
      </c>
      <c r="ZR192" s="110">
        <v>0.98336106489184705</v>
      </c>
      <c r="ZS192" s="3">
        <f t="shared" si="161"/>
        <v>5</v>
      </c>
      <c r="ZT192" s="110">
        <f t="shared" si="162"/>
        <v>0.05</v>
      </c>
      <c r="ZU192" s="3">
        <v>2</v>
      </c>
      <c r="ZV192" s="3">
        <f t="shared" si="163"/>
        <v>5</v>
      </c>
      <c r="ZW192" s="110">
        <f t="shared" si="164"/>
        <v>0.05</v>
      </c>
      <c r="ACD192" s="110">
        <f t="shared" si="165"/>
        <v>0.38</v>
      </c>
      <c r="ACE192" s="110">
        <f t="shared" si="166"/>
        <v>0.35200000000000004</v>
      </c>
      <c r="ACF192" s="110">
        <f t="shared" si="167"/>
        <v>0.1</v>
      </c>
      <c r="ACG192" s="110">
        <f t="shared" si="168"/>
        <v>0.83199999999999996</v>
      </c>
      <c r="ACL192" s="3">
        <v>1</v>
      </c>
      <c r="ACN192" s="114" t="str">
        <f t="shared" si="169"/>
        <v>TERIMA</v>
      </c>
      <c r="ACO192" s="115">
        <f t="shared" si="170"/>
        <v>670000</v>
      </c>
      <c r="ACP192" s="115">
        <f t="shared" si="171"/>
        <v>235840.00000000003</v>
      </c>
      <c r="ADH192" s="116">
        <f t="shared" si="172"/>
        <v>254600</v>
      </c>
      <c r="ADI192" s="116">
        <f t="shared" si="173"/>
        <v>141504</v>
      </c>
      <c r="ADJ192" s="116">
        <f t="shared" si="174"/>
        <v>67000</v>
      </c>
      <c r="ADL192" s="116">
        <f t="shared" si="175"/>
        <v>0</v>
      </c>
      <c r="ADM192" s="116">
        <f t="shared" si="176"/>
        <v>463104</v>
      </c>
      <c r="ADN192" s="3" t="s">
        <v>1390</v>
      </c>
    </row>
    <row r="193" spans="1:794" x14ac:dyDescent="0.25">
      <c r="A193" s="3">
        <f t="shared" si="137"/>
        <v>189</v>
      </c>
      <c r="B193" s="3">
        <v>30446</v>
      </c>
      <c r="C193" s="3" t="s">
        <v>752</v>
      </c>
      <c r="G193" s="3" t="s">
        <v>351</v>
      </c>
      <c r="O193" s="3">
        <v>22</v>
      </c>
      <c r="P193" s="3">
        <v>22</v>
      </c>
      <c r="Q193" s="3">
        <v>0</v>
      </c>
      <c r="R193" s="3">
        <v>0</v>
      </c>
      <c r="S193" s="3">
        <v>0</v>
      </c>
      <c r="T193" s="3">
        <v>1</v>
      </c>
      <c r="U193" s="3">
        <v>0</v>
      </c>
      <c r="V193" s="3">
        <f t="shared" si="138"/>
        <v>0</v>
      </c>
      <c r="W193" s="3">
        <v>22</v>
      </c>
      <c r="X193" s="3">
        <v>21</v>
      </c>
      <c r="Y193" s="3" t="s">
        <v>1387</v>
      </c>
      <c r="BQ193" s="3">
        <v>1</v>
      </c>
      <c r="BR193" s="110">
        <f t="shared" si="139"/>
        <v>0.95454545454545459</v>
      </c>
      <c r="BS193" s="3">
        <f t="shared" si="140"/>
        <v>2</v>
      </c>
      <c r="BT193" s="110">
        <f t="shared" si="141"/>
        <v>0.04</v>
      </c>
      <c r="BU193" s="3">
        <v>0</v>
      </c>
      <c r="BV193" s="110">
        <f t="shared" si="142"/>
        <v>1</v>
      </c>
      <c r="BW193" s="3">
        <f t="shared" si="143"/>
        <v>5</v>
      </c>
      <c r="BX193" s="110">
        <f t="shared" si="144"/>
        <v>0.15</v>
      </c>
      <c r="BY193" s="3">
        <f t="shared" si="145"/>
        <v>9765</v>
      </c>
      <c r="BZ193" s="3">
        <v>12056</v>
      </c>
      <c r="CA193" s="111">
        <f t="shared" si="146"/>
        <v>1.2346134152585766</v>
      </c>
      <c r="CB193" s="3">
        <f t="shared" si="147"/>
        <v>5</v>
      </c>
      <c r="CC193" s="110">
        <f t="shared" si="148"/>
        <v>0.1</v>
      </c>
      <c r="CD193" s="3">
        <v>300</v>
      </c>
      <c r="CE193" s="112">
        <v>288.54710632570698</v>
      </c>
      <c r="CF193" s="3">
        <f t="shared" si="149"/>
        <v>5</v>
      </c>
      <c r="CG193" s="110">
        <f t="shared" si="150"/>
        <v>0.15</v>
      </c>
      <c r="MX193" s="112">
        <v>95</v>
      </c>
      <c r="MY193" s="112">
        <v>98.3333333333333</v>
      </c>
      <c r="MZ193" s="3">
        <f t="shared" si="151"/>
        <v>5</v>
      </c>
      <c r="NA193" s="110">
        <f t="shared" si="152"/>
        <v>0.1</v>
      </c>
      <c r="NB193" s="111">
        <v>0.92</v>
      </c>
      <c r="NC193" s="111">
        <v>0.95483870967741902</v>
      </c>
      <c r="ND193" s="3">
        <f t="shared" si="153"/>
        <v>5</v>
      </c>
      <c r="NE193" s="110">
        <f t="shared" si="154"/>
        <v>0.1</v>
      </c>
      <c r="NF193" s="112">
        <v>90</v>
      </c>
      <c r="NG193" s="113">
        <v>100</v>
      </c>
      <c r="NH193" s="3">
        <f t="shared" si="155"/>
        <v>5</v>
      </c>
      <c r="NI193" s="110">
        <f t="shared" si="156"/>
        <v>0.08</v>
      </c>
      <c r="NJ193" s="110">
        <v>0.85</v>
      </c>
      <c r="NK193" s="110">
        <v>0.94117647058823495</v>
      </c>
      <c r="NM193" s="3">
        <f t="shared" si="157"/>
        <v>5</v>
      </c>
      <c r="NN193" s="110">
        <f t="shared" si="158"/>
        <v>0.06</v>
      </c>
      <c r="NO193" s="110">
        <v>0.4</v>
      </c>
      <c r="NP193" s="110">
        <v>0.76666666666666705</v>
      </c>
      <c r="NQ193" s="3">
        <f t="shared" si="159"/>
        <v>5</v>
      </c>
      <c r="NR193" s="110">
        <f t="shared" si="160"/>
        <v>0.06</v>
      </c>
      <c r="ZQ193" s="110">
        <v>0.95</v>
      </c>
      <c r="ZR193" s="110">
        <v>0.96567967698519497</v>
      </c>
      <c r="ZS193" s="3">
        <f t="shared" si="161"/>
        <v>5</v>
      </c>
      <c r="ZT193" s="110">
        <f t="shared" si="162"/>
        <v>0.05</v>
      </c>
      <c r="ZU193" s="3">
        <v>2</v>
      </c>
      <c r="ZV193" s="3">
        <f t="shared" si="163"/>
        <v>5</v>
      </c>
      <c r="ZW193" s="110">
        <f t="shared" si="164"/>
        <v>0.05</v>
      </c>
      <c r="ACD193" s="110">
        <f t="shared" si="165"/>
        <v>0.44000000000000006</v>
      </c>
      <c r="ACE193" s="110">
        <f t="shared" si="166"/>
        <v>0.4</v>
      </c>
      <c r="ACF193" s="110">
        <f t="shared" si="167"/>
        <v>0.1</v>
      </c>
      <c r="ACG193" s="110">
        <f t="shared" si="168"/>
        <v>0.94000000000000006</v>
      </c>
      <c r="ACN193" s="114" t="str">
        <f t="shared" si="169"/>
        <v>TERIMA</v>
      </c>
      <c r="ACO193" s="115">
        <f t="shared" si="170"/>
        <v>670000</v>
      </c>
      <c r="ACP193" s="115">
        <f t="shared" si="171"/>
        <v>268000</v>
      </c>
      <c r="ADH193" s="116">
        <f t="shared" si="172"/>
        <v>294800.00000000006</v>
      </c>
      <c r="ADI193" s="116">
        <f t="shared" si="173"/>
        <v>268000</v>
      </c>
      <c r="ADJ193" s="116">
        <f t="shared" si="174"/>
        <v>67000</v>
      </c>
      <c r="ADL193" s="116">
        <f t="shared" si="175"/>
        <v>0</v>
      </c>
      <c r="ADM193" s="116">
        <f t="shared" si="176"/>
        <v>629800</v>
      </c>
      <c r="ADN193" s="3" t="s">
        <v>1390</v>
      </c>
    </row>
    <row r="194" spans="1:794" x14ac:dyDescent="0.25">
      <c r="A194" s="3">
        <f t="shared" si="137"/>
        <v>190</v>
      </c>
      <c r="B194" s="3">
        <v>30571</v>
      </c>
      <c r="C194" s="3" t="s">
        <v>756</v>
      </c>
      <c r="G194" s="3" t="s">
        <v>351</v>
      </c>
      <c r="O194" s="3">
        <v>22</v>
      </c>
      <c r="P194" s="3">
        <v>21</v>
      </c>
      <c r="Q194" s="3">
        <v>1</v>
      </c>
      <c r="R194" s="3">
        <v>0</v>
      </c>
      <c r="S194" s="3">
        <v>0</v>
      </c>
      <c r="T194" s="3">
        <v>1</v>
      </c>
      <c r="U194" s="3">
        <v>0</v>
      </c>
      <c r="V194" s="3">
        <f t="shared" si="138"/>
        <v>1</v>
      </c>
      <c r="W194" s="3">
        <v>20</v>
      </c>
      <c r="X194" s="3">
        <v>20</v>
      </c>
      <c r="Y194" s="3" t="s">
        <v>1387</v>
      </c>
      <c r="BQ194" s="3">
        <v>1</v>
      </c>
      <c r="BR194" s="110">
        <f t="shared" si="139"/>
        <v>0.95</v>
      </c>
      <c r="BS194" s="3">
        <f t="shared" si="140"/>
        <v>2</v>
      </c>
      <c r="BT194" s="110">
        <f t="shared" si="141"/>
        <v>0.04</v>
      </c>
      <c r="BU194" s="3">
        <v>1</v>
      </c>
      <c r="BV194" s="110">
        <f t="shared" si="142"/>
        <v>0.95</v>
      </c>
      <c r="BW194" s="3">
        <f t="shared" si="143"/>
        <v>1</v>
      </c>
      <c r="BX194" s="110">
        <f t="shared" si="144"/>
        <v>0.03</v>
      </c>
      <c r="BY194" s="3">
        <f t="shared" si="145"/>
        <v>9300</v>
      </c>
      <c r="BZ194" s="3">
        <v>11140</v>
      </c>
      <c r="CA194" s="111">
        <f t="shared" si="146"/>
        <v>1.1978494623655913</v>
      </c>
      <c r="CB194" s="3">
        <f t="shared" si="147"/>
        <v>5</v>
      </c>
      <c r="CC194" s="110">
        <f t="shared" si="148"/>
        <v>0.1</v>
      </c>
      <c r="CD194" s="3">
        <v>300</v>
      </c>
      <c r="CE194" s="112">
        <v>297.90434782608702</v>
      </c>
      <c r="CF194" s="3">
        <f t="shared" si="149"/>
        <v>5</v>
      </c>
      <c r="CG194" s="110">
        <f t="shared" si="150"/>
        <v>0.15</v>
      </c>
      <c r="MX194" s="112">
        <v>95</v>
      </c>
      <c r="MY194" s="112">
        <v>100</v>
      </c>
      <c r="MZ194" s="3">
        <f t="shared" si="151"/>
        <v>5</v>
      </c>
      <c r="NA194" s="110">
        <f t="shared" si="152"/>
        <v>0.1</v>
      </c>
      <c r="NB194" s="111">
        <v>0.92</v>
      </c>
      <c r="NC194" s="111">
        <v>0.86923076923076903</v>
      </c>
      <c r="ND194" s="3">
        <f t="shared" si="153"/>
        <v>1</v>
      </c>
      <c r="NE194" s="110">
        <f t="shared" si="154"/>
        <v>0.02</v>
      </c>
      <c r="NF194" s="112">
        <v>90</v>
      </c>
      <c r="NG194" s="113">
        <v>100</v>
      </c>
      <c r="NH194" s="3">
        <f t="shared" si="155"/>
        <v>5</v>
      </c>
      <c r="NI194" s="110">
        <f t="shared" si="156"/>
        <v>0.08</v>
      </c>
      <c r="NJ194" s="110">
        <v>0.85</v>
      </c>
      <c r="NK194" s="110">
        <v>0.90909090909090895</v>
      </c>
      <c r="NM194" s="3">
        <f t="shared" si="157"/>
        <v>5</v>
      </c>
      <c r="NN194" s="110">
        <f t="shared" si="158"/>
        <v>0.06</v>
      </c>
      <c r="NO194" s="110">
        <v>0.4</v>
      </c>
      <c r="NP194" s="110">
        <v>0.53571428571428603</v>
      </c>
      <c r="NQ194" s="3">
        <f t="shared" si="159"/>
        <v>5</v>
      </c>
      <c r="NR194" s="110">
        <f t="shared" si="160"/>
        <v>0.06</v>
      </c>
      <c r="ZQ194" s="110">
        <v>0.95</v>
      </c>
      <c r="ZR194" s="110">
        <v>0.97391304347826102</v>
      </c>
      <c r="ZS194" s="3">
        <f t="shared" si="161"/>
        <v>5</v>
      </c>
      <c r="ZT194" s="110">
        <f t="shared" si="162"/>
        <v>0.05</v>
      </c>
      <c r="ZU194" s="3">
        <v>2</v>
      </c>
      <c r="ZV194" s="3">
        <f t="shared" si="163"/>
        <v>5</v>
      </c>
      <c r="ZW194" s="110">
        <f t="shared" si="164"/>
        <v>0.05</v>
      </c>
      <c r="ACD194" s="110">
        <f t="shared" si="165"/>
        <v>0.32</v>
      </c>
      <c r="ACE194" s="110">
        <f t="shared" si="166"/>
        <v>0.32</v>
      </c>
      <c r="ACF194" s="110">
        <f t="shared" si="167"/>
        <v>0.1</v>
      </c>
      <c r="ACG194" s="110">
        <f t="shared" si="168"/>
        <v>0.74</v>
      </c>
      <c r="ACK194" s="3">
        <v>1</v>
      </c>
      <c r="ACN194" s="114" t="str">
        <f t="shared" si="169"/>
        <v>TERIMA</v>
      </c>
      <c r="ACO194" s="115">
        <f t="shared" si="170"/>
        <v>670000</v>
      </c>
      <c r="ACP194" s="115">
        <f t="shared" si="171"/>
        <v>214400</v>
      </c>
      <c r="ADH194" s="116">
        <f t="shared" si="172"/>
        <v>214400</v>
      </c>
      <c r="ADI194" s="116">
        <f t="shared" si="173"/>
        <v>182240</v>
      </c>
      <c r="ADJ194" s="116">
        <f t="shared" si="174"/>
        <v>67000</v>
      </c>
      <c r="ADL194" s="116">
        <f t="shared" si="175"/>
        <v>0</v>
      </c>
      <c r="ADM194" s="116">
        <f t="shared" si="176"/>
        <v>463640</v>
      </c>
      <c r="ADN194" s="3" t="s">
        <v>1390</v>
      </c>
    </row>
    <row r="195" spans="1:794" x14ac:dyDescent="0.25">
      <c r="A195" s="3">
        <f t="shared" si="137"/>
        <v>191</v>
      </c>
      <c r="B195" s="3">
        <v>154682</v>
      </c>
      <c r="C195" s="3" t="s">
        <v>455</v>
      </c>
      <c r="G195" s="3" t="s">
        <v>351</v>
      </c>
      <c r="O195" s="3">
        <v>22</v>
      </c>
      <c r="P195" s="3">
        <v>19</v>
      </c>
      <c r="Q195" s="3">
        <v>1</v>
      </c>
      <c r="R195" s="3">
        <v>0</v>
      </c>
      <c r="S195" s="3">
        <v>0</v>
      </c>
      <c r="T195" s="3">
        <v>1</v>
      </c>
      <c r="U195" s="3">
        <v>0</v>
      </c>
      <c r="V195" s="3">
        <f t="shared" si="138"/>
        <v>1</v>
      </c>
      <c r="W195" s="3">
        <v>18</v>
      </c>
      <c r="X195" s="3">
        <v>18</v>
      </c>
      <c r="Y195" s="3" t="s">
        <v>1387</v>
      </c>
      <c r="BQ195" s="3">
        <v>0</v>
      </c>
      <c r="BR195" s="110">
        <f t="shared" si="139"/>
        <v>1</v>
      </c>
      <c r="BS195" s="3">
        <f t="shared" si="140"/>
        <v>5</v>
      </c>
      <c r="BT195" s="110">
        <f t="shared" si="141"/>
        <v>0.1</v>
      </c>
      <c r="BU195" s="3">
        <v>1</v>
      </c>
      <c r="BV195" s="110">
        <f t="shared" si="142"/>
        <v>0.94444444444444442</v>
      </c>
      <c r="BW195" s="3">
        <f t="shared" si="143"/>
        <v>1</v>
      </c>
      <c r="BX195" s="110">
        <f t="shared" si="144"/>
        <v>0.03</v>
      </c>
      <c r="BY195" s="3">
        <f t="shared" si="145"/>
        <v>8370</v>
      </c>
      <c r="BZ195" s="3">
        <v>10548</v>
      </c>
      <c r="CA195" s="111">
        <f t="shared" si="146"/>
        <v>1.2602150537634409</v>
      </c>
      <c r="CB195" s="3">
        <f t="shared" si="147"/>
        <v>5</v>
      </c>
      <c r="CC195" s="110">
        <f t="shared" si="148"/>
        <v>0.1</v>
      </c>
      <c r="CD195" s="3">
        <v>300</v>
      </c>
      <c r="CE195" s="112">
        <v>294.05637254902001</v>
      </c>
      <c r="CF195" s="3">
        <f t="shared" si="149"/>
        <v>5</v>
      </c>
      <c r="CG195" s="110">
        <f t="shared" si="150"/>
        <v>0.15</v>
      </c>
      <c r="MX195" s="112">
        <v>95</v>
      </c>
      <c r="MY195" s="112">
        <v>100</v>
      </c>
      <c r="MZ195" s="3">
        <f t="shared" si="151"/>
        <v>5</v>
      </c>
      <c r="NA195" s="110">
        <f t="shared" si="152"/>
        <v>0.1</v>
      </c>
      <c r="NB195" s="111">
        <v>0.92</v>
      </c>
      <c r="NC195" s="111">
        <v>0.94871794871794901</v>
      </c>
      <c r="ND195" s="3">
        <f t="shared" si="153"/>
        <v>5</v>
      </c>
      <c r="NE195" s="110">
        <f t="shared" si="154"/>
        <v>0.1</v>
      </c>
      <c r="NF195" s="112">
        <v>90</v>
      </c>
      <c r="NG195" s="113">
        <v>100</v>
      </c>
      <c r="NH195" s="3">
        <f t="shared" si="155"/>
        <v>5</v>
      </c>
      <c r="NI195" s="110">
        <f t="shared" si="156"/>
        <v>0.08</v>
      </c>
      <c r="NJ195" s="110">
        <v>0.85</v>
      </c>
      <c r="NK195" s="110">
        <v>1</v>
      </c>
      <c r="NM195" s="3">
        <f t="shared" si="157"/>
        <v>5</v>
      </c>
      <c r="NN195" s="110">
        <f t="shared" si="158"/>
        <v>0.06</v>
      </c>
      <c r="NO195" s="110">
        <v>0.4</v>
      </c>
      <c r="NP195" s="110">
        <v>0.61904761904761896</v>
      </c>
      <c r="NQ195" s="3">
        <f t="shared" si="159"/>
        <v>5</v>
      </c>
      <c r="NR195" s="110">
        <f t="shared" si="160"/>
        <v>0.06</v>
      </c>
      <c r="ZQ195" s="110">
        <v>0.95</v>
      </c>
      <c r="ZR195" s="110">
        <v>0.97222222222222199</v>
      </c>
      <c r="ZS195" s="3">
        <f t="shared" si="161"/>
        <v>5</v>
      </c>
      <c r="ZT195" s="110">
        <f t="shared" si="162"/>
        <v>0.05</v>
      </c>
      <c r="ZU195" s="3">
        <v>2</v>
      </c>
      <c r="ZV195" s="3">
        <f t="shared" si="163"/>
        <v>5</v>
      </c>
      <c r="ZW195" s="110">
        <f t="shared" si="164"/>
        <v>0.05</v>
      </c>
      <c r="ACD195" s="110">
        <f t="shared" si="165"/>
        <v>0.38</v>
      </c>
      <c r="ACE195" s="110">
        <f t="shared" si="166"/>
        <v>0.4</v>
      </c>
      <c r="ACF195" s="110">
        <f t="shared" si="167"/>
        <v>0.1</v>
      </c>
      <c r="ACG195" s="110">
        <f t="shared" si="168"/>
        <v>0.88</v>
      </c>
      <c r="ACN195" s="114" t="str">
        <f t="shared" si="169"/>
        <v>TERIMA</v>
      </c>
      <c r="ACO195" s="115">
        <f t="shared" si="170"/>
        <v>670000</v>
      </c>
      <c r="ACP195" s="115">
        <f t="shared" si="171"/>
        <v>268000</v>
      </c>
      <c r="ADH195" s="116">
        <f t="shared" si="172"/>
        <v>254600</v>
      </c>
      <c r="ADI195" s="116">
        <f t="shared" si="173"/>
        <v>268000</v>
      </c>
      <c r="ADJ195" s="116">
        <f t="shared" si="174"/>
        <v>67000</v>
      </c>
      <c r="ADL195" s="116">
        <f t="shared" si="175"/>
        <v>0</v>
      </c>
      <c r="ADM195" s="116">
        <f t="shared" si="176"/>
        <v>589600</v>
      </c>
      <c r="ADN195" s="3" t="s">
        <v>1390</v>
      </c>
    </row>
    <row r="196" spans="1:794" x14ac:dyDescent="0.25">
      <c r="A196" s="3">
        <f t="shared" si="137"/>
        <v>192</v>
      </c>
      <c r="B196" s="3">
        <v>88141</v>
      </c>
      <c r="C196" s="3" t="s">
        <v>760</v>
      </c>
      <c r="G196" s="3" t="s">
        <v>351</v>
      </c>
      <c r="O196" s="3">
        <v>22</v>
      </c>
      <c r="P196" s="3">
        <v>22</v>
      </c>
      <c r="Q196" s="3">
        <v>0</v>
      </c>
      <c r="R196" s="3">
        <v>0</v>
      </c>
      <c r="S196" s="3">
        <v>0</v>
      </c>
      <c r="T196" s="3">
        <v>1</v>
      </c>
      <c r="U196" s="3">
        <v>0</v>
      </c>
      <c r="V196" s="3">
        <f t="shared" si="138"/>
        <v>0</v>
      </c>
      <c r="W196" s="3">
        <v>22</v>
      </c>
      <c r="X196" s="3">
        <v>21</v>
      </c>
      <c r="Y196" s="3" t="s">
        <v>1387</v>
      </c>
      <c r="BQ196" s="3">
        <v>0</v>
      </c>
      <c r="BR196" s="110">
        <f t="shared" si="139"/>
        <v>1</v>
      </c>
      <c r="BS196" s="3">
        <f t="shared" si="140"/>
        <v>5</v>
      </c>
      <c r="BT196" s="110">
        <f t="shared" si="141"/>
        <v>0.1</v>
      </c>
      <c r="BU196" s="3">
        <v>0</v>
      </c>
      <c r="BV196" s="110">
        <f t="shared" si="142"/>
        <v>1</v>
      </c>
      <c r="BW196" s="3">
        <f t="shared" si="143"/>
        <v>5</v>
      </c>
      <c r="BX196" s="110">
        <f t="shared" si="144"/>
        <v>0.15</v>
      </c>
      <c r="BY196" s="3">
        <f t="shared" si="145"/>
        <v>9765</v>
      </c>
      <c r="BZ196" s="3">
        <v>11594</v>
      </c>
      <c r="CA196" s="111">
        <f t="shared" si="146"/>
        <v>1.1873015873015873</v>
      </c>
      <c r="CB196" s="3">
        <f t="shared" si="147"/>
        <v>5</v>
      </c>
      <c r="CC196" s="110">
        <f t="shared" si="148"/>
        <v>0.1</v>
      </c>
      <c r="CD196" s="3">
        <v>300</v>
      </c>
      <c r="CE196" s="112">
        <v>307.627927927928</v>
      </c>
      <c r="CF196" s="3">
        <f t="shared" si="149"/>
        <v>1</v>
      </c>
      <c r="CG196" s="110">
        <f t="shared" si="150"/>
        <v>0.03</v>
      </c>
      <c r="MX196" s="112">
        <v>95</v>
      </c>
      <c r="MY196" s="112">
        <v>87.5</v>
      </c>
      <c r="MZ196" s="3">
        <f t="shared" si="151"/>
        <v>1</v>
      </c>
      <c r="NA196" s="110">
        <f t="shared" si="152"/>
        <v>0.02</v>
      </c>
      <c r="NB196" s="111">
        <v>0.92</v>
      </c>
      <c r="NC196" s="111">
        <v>0.88235294117647101</v>
      </c>
      <c r="ND196" s="3">
        <f t="shared" si="153"/>
        <v>1</v>
      </c>
      <c r="NE196" s="110">
        <f t="shared" si="154"/>
        <v>0.02</v>
      </c>
      <c r="NF196" s="112">
        <v>90</v>
      </c>
      <c r="NG196" s="113">
        <v>100</v>
      </c>
      <c r="NH196" s="3">
        <f t="shared" si="155"/>
        <v>5</v>
      </c>
      <c r="NI196" s="110">
        <f t="shared" si="156"/>
        <v>0.08</v>
      </c>
      <c r="NJ196" s="110">
        <v>0.85</v>
      </c>
      <c r="NK196" s="110">
        <v>1</v>
      </c>
      <c r="NM196" s="3">
        <f t="shared" si="157"/>
        <v>5</v>
      </c>
      <c r="NN196" s="110">
        <f t="shared" si="158"/>
        <v>0.06</v>
      </c>
      <c r="NO196" s="110">
        <v>0.4</v>
      </c>
      <c r="NP196" s="110">
        <v>0.6</v>
      </c>
      <c r="NQ196" s="3">
        <f t="shared" si="159"/>
        <v>5</v>
      </c>
      <c r="NR196" s="110">
        <f t="shared" si="160"/>
        <v>0.06</v>
      </c>
      <c r="ZQ196" s="110">
        <v>0.95</v>
      </c>
      <c r="ZR196" s="110">
        <v>0.98558558558558595</v>
      </c>
      <c r="ZS196" s="3">
        <f t="shared" si="161"/>
        <v>5</v>
      </c>
      <c r="ZT196" s="110">
        <f t="shared" si="162"/>
        <v>0.05</v>
      </c>
      <c r="ZU196" s="3">
        <v>2</v>
      </c>
      <c r="ZV196" s="3">
        <f t="shared" si="163"/>
        <v>5</v>
      </c>
      <c r="ZW196" s="110">
        <f t="shared" si="164"/>
        <v>0.05</v>
      </c>
      <c r="ACD196" s="110">
        <f t="shared" si="165"/>
        <v>0.38</v>
      </c>
      <c r="ACE196" s="110">
        <f t="shared" si="166"/>
        <v>0.24</v>
      </c>
      <c r="ACF196" s="110">
        <f t="shared" si="167"/>
        <v>0.1</v>
      </c>
      <c r="ACG196" s="110">
        <f t="shared" si="168"/>
        <v>0.72</v>
      </c>
      <c r="ACK196" s="3">
        <v>1</v>
      </c>
      <c r="ACN196" s="114" t="str">
        <f t="shared" si="169"/>
        <v>TERIMA</v>
      </c>
      <c r="ACO196" s="115">
        <f t="shared" si="170"/>
        <v>670000</v>
      </c>
      <c r="ACP196" s="115">
        <f t="shared" si="171"/>
        <v>160800</v>
      </c>
      <c r="ADH196" s="116">
        <f t="shared" si="172"/>
        <v>254600</v>
      </c>
      <c r="ADI196" s="116">
        <f t="shared" si="173"/>
        <v>136680</v>
      </c>
      <c r="ADJ196" s="116">
        <f t="shared" si="174"/>
        <v>67000</v>
      </c>
      <c r="ADL196" s="116">
        <f t="shared" si="175"/>
        <v>0</v>
      </c>
      <c r="ADM196" s="116">
        <f t="shared" si="176"/>
        <v>458280</v>
      </c>
      <c r="ADN196" s="3" t="s">
        <v>1390</v>
      </c>
    </row>
    <row r="197" spans="1:794" x14ac:dyDescent="0.25">
      <c r="A197" s="3">
        <f t="shared" si="137"/>
        <v>193</v>
      </c>
      <c r="B197" s="3">
        <v>78870</v>
      </c>
      <c r="C197" s="3" t="s">
        <v>763</v>
      </c>
      <c r="G197" s="3" t="s">
        <v>351</v>
      </c>
      <c r="O197" s="3">
        <v>22</v>
      </c>
      <c r="P197" s="3">
        <v>22</v>
      </c>
      <c r="Q197" s="3">
        <v>0</v>
      </c>
      <c r="R197" s="3">
        <v>0</v>
      </c>
      <c r="S197" s="3">
        <v>0</v>
      </c>
      <c r="T197" s="3">
        <v>1</v>
      </c>
      <c r="U197" s="3">
        <v>0</v>
      </c>
      <c r="V197" s="3">
        <f t="shared" si="138"/>
        <v>0</v>
      </c>
      <c r="W197" s="3">
        <v>22</v>
      </c>
      <c r="X197" s="3">
        <v>21</v>
      </c>
      <c r="Y197" s="3" t="s">
        <v>1387</v>
      </c>
      <c r="BQ197" s="3">
        <v>0</v>
      </c>
      <c r="BR197" s="110">
        <f t="shared" si="139"/>
        <v>1</v>
      </c>
      <c r="BS197" s="3">
        <f t="shared" si="140"/>
        <v>5</v>
      </c>
      <c r="BT197" s="110">
        <f t="shared" si="141"/>
        <v>0.1</v>
      </c>
      <c r="BU197" s="3">
        <v>0</v>
      </c>
      <c r="BV197" s="110">
        <f t="shared" si="142"/>
        <v>1</v>
      </c>
      <c r="BW197" s="3">
        <f t="shared" si="143"/>
        <v>5</v>
      </c>
      <c r="BX197" s="110">
        <f t="shared" si="144"/>
        <v>0.15</v>
      </c>
      <c r="BY197" s="3">
        <f t="shared" si="145"/>
        <v>9765</v>
      </c>
      <c r="BZ197" s="3">
        <v>11968</v>
      </c>
      <c r="CA197" s="111">
        <f t="shared" si="146"/>
        <v>1.2256016385048643</v>
      </c>
      <c r="CB197" s="3">
        <f t="shared" si="147"/>
        <v>5</v>
      </c>
      <c r="CC197" s="110">
        <f t="shared" si="148"/>
        <v>0.1</v>
      </c>
      <c r="CD197" s="3">
        <v>300</v>
      </c>
      <c r="CE197" s="112">
        <v>315.490338164251</v>
      </c>
      <c r="CF197" s="3">
        <f t="shared" si="149"/>
        <v>1</v>
      </c>
      <c r="CG197" s="110">
        <f t="shared" si="150"/>
        <v>0.03</v>
      </c>
      <c r="MX197" s="112">
        <v>95</v>
      </c>
      <c r="MY197" s="112">
        <v>97.2222222222222</v>
      </c>
      <c r="MZ197" s="3">
        <f t="shared" si="151"/>
        <v>5</v>
      </c>
      <c r="NA197" s="110">
        <f t="shared" si="152"/>
        <v>0.1</v>
      </c>
      <c r="NB197" s="111">
        <v>0.92</v>
      </c>
      <c r="NC197" s="111">
        <v>0.91249999999999998</v>
      </c>
      <c r="ND197" s="3">
        <f t="shared" si="153"/>
        <v>1</v>
      </c>
      <c r="NE197" s="110">
        <f t="shared" si="154"/>
        <v>0.02</v>
      </c>
      <c r="NF197" s="112">
        <v>90</v>
      </c>
      <c r="NG197" s="113">
        <v>100</v>
      </c>
      <c r="NH197" s="3">
        <f t="shared" si="155"/>
        <v>5</v>
      </c>
      <c r="NI197" s="110">
        <f t="shared" si="156"/>
        <v>0.08</v>
      </c>
      <c r="NJ197" s="110">
        <v>0.85</v>
      </c>
      <c r="NK197" s="110">
        <v>0.86363636363636398</v>
      </c>
      <c r="NL197" s="3">
        <v>1</v>
      </c>
      <c r="NM197" s="3">
        <f t="shared" si="157"/>
        <v>0</v>
      </c>
      <c r="NN197" s="110">
        <f t="shared" si="158"/>
        <v>0</v>
      </c>
      <c r="NO197" s="110">
        <v>0.4</v>
      </c>
      <c r="NP197" s="110">
        <v>0.54166666666666696</v>
      </c>
      <c r="NQ197" s="3">
        <f t="shared" si="159"/>
        <v>5</v>
      </c>
      <c r="NR197" s="110">
        <f t="shared" si="160"/>
        <v>0.06</v>
      </c>
      <c r="ZQ197" s="110">
        <v>0.95</v>
      </c>
      <c r="ZR197" s="110">
        <v>0.98550724637681197</v>
      </c>
      <c r="ZS197" s="3">
        <f t="shared" si="161"/>
        <v>5</v>
      </c>
      <c r="ZT197" s="110">
        <f t="shared" si="162"/>
        <v>0.05</v>
      </c>
      <c r="ZU197" s="3">
        <v>2</v>
      </c>
      <c r="ZV197" s="3">
        <f t="shared" si="163"/>
        <v>5</v>
      </c>
      <c r="ZW197" s="110">
        <f t="shared" si="164"/>
        <v>0.05</v>
      </c>
      <c r="ACD197" s="110">
        <f t="shared" si="165"/>
        <v>0.38</v>
      </c>
      <c r="ACE197" s="110">
        <f t="shared" si="166"/>
        <v>0.26</v>
      </c>
      <c r="ACF197" s="110">
        <f t="shared" si="167"/>
        <v>0.1</v>
      </c>
      <c r="ACG197" s="110">
        <f t="shared" si="168"/>
        <v>0.74</v>
      </c>
      <c r="ACN197" s="114" t="str">
        <f t="shared" si="169"/>
        <v>TERIMA</v>
      </c>
      <c r="ACO197" s="115">
        <f t="shared" si="170"/>
        <v>670000</v>
      </c>
      <c r="ACP197" s="115">
        <f t="shared" si="171"/>
        <v>174200</v>
      </c>
      <c r="ADH197" s="116">
        <f t="shared" si="172"/>
        <v>254600</v>
      </c>
      <c r="ADI197" s="116">
        <f t="shared" si="173"/>
        <v>174200</v>
      </c>
      <c r="ADJ197" s="116">
        <f t="shared" si="174"/>
        <v>67000</v>
      </c>
      <c r="ADL197" s="116">
        <f t="shared" si="175"/>
        <v>0</v>
      </c>
      <c r="ADM197" s="116">
        <f t="shared" si="176"/>
        <v>495800</v>
      </c>
      <c r="ADN197" s="3" t="s">
        <v>1390</v>
      </c>
    </row>
    <row r="198" spans="1:794" x14ac:dyDescent="0.25">
      <c r="A198" s="3">
        <f t="shared" si="137"/>
        <v>194</v>
      </c>
      <c r="B198" s="3">
        <v>106036</v>
      </c>
      <c r="C198" s="3" t="s">
        <v>458</v>
      </c>
      <c r="G198" s="3" t="s">
        <v>351</v>
      </c>
      <c r="O198" s="3">
        <v>22</v>
      </c>
      <c r="P198" s="3">
        <v>22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f t="shared" si="138"/>
        <v>0</v>
      </c>
      <c r="W198" s="3">
        <v>22</v>
      </c>
      <c r="X198" s="3">
        <v>22</v>
      </c>
      <c r="Y198" s="3" t="s">
        <v>1387</v>
      </c>
      <c r="BQ198" s="3">
        <v>0</v>
      </c>
      <c r="BR198" s="110">
        <f t="shared" si="139"/>
        <v>1</v>
      </c>
      <c r="BS198" s="3">
        <f t="shared" si="140"/>
        <v>5</v>
      </c>
      <c r="BT198" s="110">
        <f t="shared" si="141"/>
        <v>0.1</v>
      </c>
      <c r="BU198" s="3">
        <v>0</v>
      </c>
      <c r="BV198" s="110">
        <f t="shared" si="142"/>
        <v>1</v>
      </c>
      <c r="BW198" s="3">
        <f t="shared" si="143"/>
        <v>5</v>
      </c>
      <c r="BX198" s="110">
        <f t="shared" si="144"/>
        <v>0.15</v>
      </c>
      <c r="BY198" s="3">
        <f t="shared" si="145"/>
        <v>10230</v>
      </c>
      <c r="BZ198" s="3">
        <v>11462</v>
      </c>
      <c r="CA198" s="111">
        <f t="shared" si="146"/>
        <v>1.1204301075268817</v>
      </c>
      <c r="CB198" s="3">
        <f t="shared" si="147"/>
        <v>5</v>
      </c>
      <c r="CC198" s="110">
        <f t="shared" si="148"/>
        <v>0.1</v>
      </c>
      <c r="CD198" s="3">
        <v>300</v>
      </c>
      <c r="CE198" s="112">
        <v>290.247602441151</v>
      </c>
      <c r="CF198" s="3">
        <f t="shared" si="149"/>
        <v>5</v>
      </c>
      <c r="CG198" s="110">
        <f t="shared" si="150"/>
        <v>0.15</v>
      </c>
      <c r="MX198" s="112">
        <v>95</v>
      </c>
      <c r="MY198" s="112">
        <v>100</v>
      </c>
      <c r="MZ198" s="3">
        <f t="shared" si="151"/>
        <v>5</v>
      </c>
      <c r="NA198" s="110">
        <f t="shared" si="152"/>
        <v>0.1</v>
      </c>
      <c r="NB198" s="111">
        <v>0.92</v>
      </c>
      <c r="NC198" s="111">
        <v>0.91874999999999996</v>
      </c>
      <c r="ND198" s="3">
        <f t="shared" si="153"/>
        <v>1</v>
      </c>
      <c r="NE198" s="110">
        <f t="shared" si="154"/>
        <v>0.02</v>
      </c>
      <c r="NF198" s="112">
        <v>90</v>
      </c>
      <c r="NG198" s="113">
        <v>100</v>
      </c>
      <c r="NH198" s="3">
        <f t="shared" si="155"/>
        <v>5</v>
      </c>
      <c r="NI198" s="110">
        <f t="shared" si="156"/>
        <v>0.08</v>
      </c>
      <c r="NJ198" s="110">
        <v>0.85</v>
      </c>
      <c r="NK198" s="110">
        <v>0.63636363636363602</v>
      </c>
      <c r="NM198" s="3">
        <f t="shared" si="157"/>
        <v>1</v>
      </c>
      <c r="NN198" s="110">
        <f t="shared" si="158"/>
        <v>1.2E-2</v>
      </c>
      <c r="NO198" s="110">
        <v>0.4</v>
      </c>
      <c r="NP198" s="110">
        <v>0.53125</v>
      </c>
      <c r="NQ198" s="3">
        <f t="shared" si="159"/>
        <v>5</v>
      </c>
      <c r="NR198" s="110">
        <f t="shared" si="160"/>
        <v>0.06</v>
      </c>
      <c r="ZQ198" s="110">
        <v>0.95</v>
      </c>
      <c r="ZR198" s="110">
        <v>0.98605056669572799</v>
      </c>
      <c r="ZS198" s="3">
        <f t="shared" si="161"/>
        <v>5</v>
      </c>
      <c r="ZT198" s="110">
        <f t="shared" si="162"/>
        <v>0.05</v>
      </c>
      <c r="ZU198" s="3">
        <v>2</v>
      </c>
      <c r="ZV198" s="3">
        <f t="shared" si="163"/>
        <v>5</v>
      </c>
      <c r="ZW198" s="110">
        <f t="shared" si="164"/>
        <v>0.05</v>
      </c>
      <c r="ACD198" s="110">
        <f t="shared" si="165"/>
        <v>0.5</v>
      </c>
      <c r="ACE198" s="110">
        <f t="shared" si="166"/>
        <v>0.27200000000000002</v>
      </c>
      <c r="ACF198" s="110">
        <f t="shared" si="167"/>
        <v>0.1</v>
      </c>
      <c r="ACG198" s="110">
        <f t="shared" si="168"/>
        <v>0.872</v>
      </c>
      <c r="ACN198" s="114" t="str">
        <f t="shared" si="169"/>
        <v>TERIMA</v>
      </c>
      <c r="ACO198" s="115">
        <f t="shared" si="170"/>
        <v>670000</v>
      </c>
      <c r="ACP198" s="115">
        <f t="shared" si="171"/>
        <v>182240</v>
      </c>
      <c r="ADH198" s="116">
        <f t="shared" si="172"/>
        <v>335000</v>
      </c>
      <c r="ADI198" s="116">
        <f t="shared" si="173"/>
        <v>182240</v>
      </c>
      <c r="ADJ198" s="116">
        <f t="shared" si="174"/>
        <v>67000</v>
      </c>
      <c r="ADL198" s="116">
        <f t="shared" si="175"/>
        <v>0</v>
      </c>
      <c r="ADM198" s="116">
        <f t="shared" si="176"/>
        <v>584240</v>
      </c>
      <c r="ADN198" s="3" t="s">
        <v>1390</v>
      </c>
    </row>
    <row r="199" spans="1:794" x14ac:dyDescent="0.25">
      <c r="A199" s="3">
        <f t="shared" si="137"/>
        <v>195</v>
      </c>
      <c r="B199" s="3">
        <v>154477</v>
      </c>
      <c r="C199" s="3" t="s">
        <v>460</v>
      </c>
      <c r="G199" s="3" t="s">
        <v>351</v>
      </c>
      <c r="O199" s="3">
        <v>22</v>
      </c>
      <c r="P199" s="3">
        <v>22</v>
      </c>
      <c r="Q199" s="3">
        <v>0</v>
      </c>
      <c r="R199" s="3">
        <v>0</v>
      </c>
      <c r="S199" s="3">
        <v>0</v>
      </c>
      <c r="T199" s="3">
        <v>1</v>
      </c>
      <c r="U199" s="3">
        <v>0</v>
      </c>
      <c r="V199" s="3">
        <f t="shared" si="138"/>
        <v>0</v>
      </c>
      <c r="W199" s="3">
        <v>22</v>
      </c>
      <c r="X199" s="3">
        <v>21</v>
      </c>
      <c r="Y199" s="3" t="s">
        <v>1387</v>
      </c>
      <c r="BQ199" s="3">
        <v>0</v>
      </c>
      <c r="BR199" s="110">
        <f t="shared" si="139"/>
        <v>1</v>
      </c>
      <c r="BS199" s="3">
        <f t="shared" si="140"/>
        <v>5</v>
      </c>
      <c r="BT199" s="110">
        <f t="shared" si="141"/>
        <v>0.1</v>
      </c>
      <c r="BU199" s="3">
        <v>0</v>
      </c>
      <c r="BV199" s="110">
        <f t="shared" si="142"/>
        <v>1</v>
      </c>
      <c r="BW199" s="3">
        <f t="shared" si="143"/>
        <v>5</v>
      </c>
      <c r="BX199" s="110">
        <f t="shared" si="144"/>
        <v>0.15</v>
      </c>
      <c r="BY199" s="3">
        <f t="shared" si="145"/>
        <v>9765</v>
      </c>
      <c r="BZ199" s="3">
        <v>11814</v>
      </c>
      <c r="CA199" s="111">
        <f t="shared" si="146"/>
        <v>1.2098310291858678</v>
      </c>
      <c r="CB199" s="3">
        <f t="shared" si="147"/>
        <v>5</v>
      </c>
      <c r="CC199" s="110">
        <f t="shared" si="148"/>
        <v>0.1</v>
      </c>
      <c r="CD199" s="3">
        <v>300</v>
      </c>
      <c r="CE199" s="112">
        <v>293.77243359655398</v>
      </c>
      <c r="CF199" s="3">
        <f t="shared" si="149"/>
        <v>5</v>
      </c>
      <c r="CG199" s="110">
        <f t="shared" si="150"/>
        <v>0.15</v>
      </c>
      <c r="MX199" s="112">
        <v>95</v>
      </c>
      <c r="MY199" s="112">
        <v>100</v>
      </c>
      <c r="MZ199" s="3">
        <f t="shared" si="151"/>
        <v>5</v>
      </c>
      <c r="NA199" s="110">
        <f t="shared" si="152"/>
        <v>0.1</v>
      </c>
      <c r="NB199" s="111">
        <v>0.92</v>
      </c>
      <c r="NC199" s="111">
        <v>0.93513513513513502</v>
      </c>
      <c r="ND199" s="3">
        <f t="shared" si="153"/>
        <v>5</v>
      </c>
      <c r="NE199" s="110">
        <f t="shared" si="154"/>
        <v>0.1</v>
      </c>
      <c r="NF199" s="112">
        <v>90</v>
      </c>
      <c r="NG199" s="113">
        <v>100</v>
      </c>
      <c r="NH199" s="3">
        <f t="shared" si="155"/>
        <v>5</v>
      </c>
      <c r="NI199" s="110">
        <f t="shared" si="156"/>
        <v>0.08</v>
      </c>
      <c r="NJ199" s="110">
        <v>0.85</v>
      </c>
      <c r="NK199" s="110">
        <v>1</v>
      </c>
      <c r="NM199" s="3">
        <f t="shared" si="157"/>
        <v>5</v>
      </c>
      <c r="NN199" s="110">
        <f t="shared" si="158"/>
        <v>0.06</v>
      </c>
      <c r="NO199" s="110">
        <v>0.4</v>
      </c>
      <c r="NP199" s="110">
        <v>0.67500000000000004</v>
      </c>
      <c r="NQ199" s="3">
        <f t="shared" si="159"/>
        <v>5</v>
      </c>
      <c r="NR199" s="110">
        <f t="shared" si="160"/>
        <v>0.06</v>
      </c>
      <c r="ZQ199" s="110">
        <v>0.95</v>
      </c>
      <c r="ZR199" s="110">
        <v>0.98420674802584396</v>
      </c>
      <c r="ZS199" s="3">
        <f t="shared" si="161"/>
        <v>5</v>
      </c>
      <c r="ZT199" s="110">
        <f t="shared" si="162"/>
        <v>0.05</v>
      </c>
      <c r="ZU199" s="3">
        <v>2</v>
      </c>
      <c r="ZV199" s="3">
        <f t="shared" si="163"/>
        <v>5</v>
      </c>
      <c r="ZW199" s="110">
        <f t="shared" si="164"/>
        <v>0.05</v>
      </c>
      <c r="ACD199" s="110">
        <f t="shared" si="165"/>
        <v>0.5</v>
      </c>
      <c r="ACE199" s="110">
        <f t="shared" si="166"/>
        <v>0.4</v>
      </c>
      <c r="ACF199" s="110">
        <f t="shared" si="167"/>
        <v>0.1</v>
      </c>
      <c r="ACG199" s="110">
        <f t="shared" si="168"/>
        <v>1</v>
      </c>
      <c r="ACN199" s="114" t="str">
        <f t="shared" si="169"/>
        <v>TERIMA</v>
      </c>
      <c r="ACO199" s="115">
        <f t="shared" si="170"/>
        <v>670000</v>
      </c>
      <c r="ACP199" s="115">
        <f t="shared" si="171"/>
        <v>268000</v>
      </c>
      <c r="ADH199" s="116">
        <f t="shared" si="172"/>
        <v>335000</v>
      </c>
      <c r="ADI199" s="116">
        <f t="shared" si="173"/>
        <v>268000</v>
      </c>
      <c r="ADJ199" s="116">
        <f t="shared" si="174"/>
        <v>67000</v>
      </c>
      <c r="ADL199" s="116">
        <f t="shared" si="175"/>
        <v>200000</v>
      </c>
      <c r="ADM199" s="116">
        <f t="shared" si="176"/>
        <v>870000</v>
      </c>
      <c r="ADN199" s="3" t="s">
        <v>1390</v>
      </c>
    </row>
    <row r="200" spans="1:794" x14ac:dyDescent="0.25">
      <c r="A200" s="3">
        <f t="shared" si="137"/>
        <v>196</v>
      </c>
      <c r="B200" s="3">
        <v>87990</v>
      </c>
      <c r="C200" s="3" t="s">
        <v>511</v>
      </c>
      <c r="G200" s="3" t="s">
        <v>351</v>
      </c>
      <c r="O200" s="3">
        <v>22</v>
      </c>
      <c r="P200" s="3">
        <v>22</v>
      </c>
      <c r="Q200" s="3">
        <v>0</v>
      </c>
      <c r="R200" s="3">
        <v>0</v>
      </c>
      <c r="S200" s="3">
        <v>0</v>
      </c>
      <c r="T200" s="3">
        <v>1</v>
      </c>
      <c r="U200" s="3">
        <v>0</v>
      </c>
      <c r="V200" s="3">
        <f t="shared" si="138"/>
        <v>0</v>
      </c>
      <c r="W200" s="3">
        <v>22</v>
      </c>
      <c r="X200" s="3">
        <v>21</v>
      </c>
      <c r="Y200" s="3" t="s">
        <v>1387</v>
      </c>
      <c r="BQ200" s="3">
        <v>0</v>
      </c>
      <c r="BR200" s="110">
        <f t="shared" si="139"/>
        <v>1</v>
      </c>
      <c r="BS200" s="3">
        <f t="shared" si="140"/>
        <v>5</v>
      </c>
      <c r="BT200" s="110">
        <f t="shared" si="141"/>
        <v>0.1</v>
      </c>
      <c r="BU200" s="3">
        <v>0</v>
      </c>
      <c r="BV200" s="110">
        <f t="shared" si="142"/>
        <v>1</v>
      </c>
      <c r="BW200" s="3">
        <f t="shared" si="143"/>
        <v>5</v>
      </c>
      <c r="BX200" s="110">
        <f t="shared" si="144"/>
        <v>0.15</v>
      </c>
      <c r="BY200" s="3">
        <f t="shared" si="145"/>
        <v>9765</v>
      </c>
      <c r="BZ200" s="3">
        <v>10670</v>
      </c>
      <c r="CA200" s="111">
        <f t="shared" si="146"/>
        <v>1.0926779313876087</v>
      </c>
      <c r="CB200" s="3">
        <f t="shared" si="147"/>
        <v>5</v>
      </c>
      <c r="CC200" s="110">
        <f t="shared" si="148"/>
        <v>0.1</v>
      </c>
      <c r="CD200" s="3">
        <v>300</v>
      </c>
      <c r="CE200" s="112">
        <v>295.174683544304</v>
      </c>
      <c r="CF200" s="3">
        <f t="shared" si="149"/>
        <v>5</v>
      </c>
      <c r="CG200" s="110">
        <f t="shared" si="150"/>
        <v>0.15</v>
      </c>
      <c r="MX200" s="112">
        <v>95</v>
      </c>
      <c r="MY200" s="112">
        <v>95.4166666666667</v>
      </c>
      <c r="MZ200" s="3">
        <f t="shared" si="151"/>
        <v>5</v>
      </c>
      <c r="NA200" s="110">
        <f t="shared" si="152"/>
        <v>0.1</v>
      </c>
      <c r="NB200" s="111">
        <v>0.92</v>
      </c>
      <c r="NC200" s="111">
        <v>0.95454545454545403</v>
      </c>
      <c r="ND200" s="3">
        <f t="shared" si="153"/>
        <v>5</v>
      </c>
      <c r="NE200" s="110">
        <f t="shared" si="154"/>
        <v>0.1</v>
      </c>
      <c r="NF200" s="112">
        <v>90</v>
      </c>
      <c r="NG200" s="113">
        <v>100</v>
      </c>
      <c r="NH200" s="3">
        <f t="shared" si="155"/>
        <v>5</v>
      </c>
      <c r="NI200" s="110">
        <f t="shared" si="156"/>
        <v>0.08</v>
      </c>
      <c r="NJ200" s="110">
        <v>0.85</v>
      </c>
      <c r="NK200" s="110">
        <v>0.92105263157894701</v>
      </c>
      <c r="NM200" s="3">
        <f t="shared" si="157"/>
        <v>5</v>
      </c>
      <c r="NN200" s="110">
        <f t="shared" si="158"/>
        <v>0.06</v>
      </c>
      <c r="NO200" s="110">
        <v>0.4</v>
      </c>
      <c r="NP200" s="110">
        <v>0.76811594202898503</v>
      </c>
      <c r="NQ200" s="3">
        <f t="shared" si="159"/>
        <v>5</v>
      </c>
      <c r="NR200" s="110">
        <f t="shared" si="160"/>
        <v>0.06</v>
      </c>
      <c r="ZQ200" s="110">
        <v>0.95</v>
      </c>
      <c r="ZR200" s="110">
        <v>0.97890295358649804</v>
      </c>
      <c r="ZS200" s="3">
        <f t="shared" si="161"/>
        <v>5</v>
      </c>
      <c r="ZT200" s="110">
        <f t="shared" si="162"/>
        <v>0.05</v>
      </c>
      <c r="ZU200" s="3">
        <v>2</v>
      </c>
      <c r="ZV200" s="3">
        <f t="shared" si="163"/>
        <v>5</v>
      </c>
      <c r="ZW200" s="110">
        <f t="shared" si="164"/>
        <v>0.05</v>
      </c>
      <c r="ACD200" s="110">
        <f t="shared" si="165"/>
        <v>0.5</v>
      </c>
      <c r="ACE200" s="110">
        <f t="shared" si="166"/>
        <v>0.4</v>
      </c>
      <c r="ACF200" s="110">
        <f t="shared" si="167"/>
        <v>0.1</v>
      </c>
      <c r="ACG200" s="110">
        <f t="shared" si="168"/>
        <v>1</v>
      </c>
      <c r="ACN200" s="114" t="str">
        <f t="shared" si="169"/>
        <v>TERIMA</v>
      </c>
      <c r="ACO200" s="115">
        <f t="shared" si="170"/>
        <v>670000</v>
      </c>
      <c r="ACP200" s="115">
        <f t="shared" si="171"/>
        <v>268000</v>
      </c>
      <c r="ADH200" s="116">
        <f t="shared" si="172"/>
        <v>335000</v>
      </c>
      <c r="ADI200" s="116">
        <f t="shared" si="173"/>
        <v>268000</v>
      </c>
      <c r="ADJ200" s="116">
        <f t="shared" si="174"/>
        <v>67000</v>
      </c>
      <c r="ADL200" s="116">
        <f t="shared" si="175"/>
        <v>200000</v>
      </c>
      <c r="ADM200" s="116">
        <f t="shared" si="176"/>
        <v>870000</v>
      </c>
      <c r="ADN200" s="3" t="s">
        <v>1390</v>
      </c>
    </row>
    <row r="201" spans="1:794" x14ac:dyDescent="0.25">
      <c r="A201" s="3">
        <f t="shared" si="137"/>
        <v>197</v>
      </c>
      <c r="B201" s="3">
        <v>104344</v>
      </c>
      <c r="C201" s="3" t="s">
        <v>408</v>
      </c>
      <c r="G201" s="3" t="s">
        <v>351</v>
      </c>
      <c r="O201" s="3">
        <v>22</v>
      </c>
      <c r="P201" s="3">
        <v>21</v>
      </c>
      <c r="Q201" s="3">
        <v>0</v>
      </c>
      <c r="R201" s="3">
        <v>0</v>
      </c>
      <c r="S201" s="3">
        <v>0</v>
      </c>
      <c r="T201" s="3">
        <v>1</v>
      </c>
      <c r="U201" s="3">
        <v>0</v>
      </c>
      <c r="V201" s="3">
        <f t="shared" si="138"/>
        <v>0</v>
      </c>
      <c r="W201" s="3">
        <v>21</v>
      </c>
      <c r="X201" s="3">
        <v>20</v>
      </c>
      <c r="Y201" s="3" t="s">
        <v>1387</v>
      </c>
      <c r="BQ201" s="3">
        <v>1</v>
      </c>
      <c r="BR201" s="110">
        <f t="shared" si="139"/>
        <v>0.95238095238095233</v>
      </c>
      <c r="BS201" s="3">
        <f t="shared" si="140"/>
        <v>2</v>
      </c>
      <c r="BT201" s="110">
        <f t="shared" si="141"/>
        <v>0.04</v>
      </c>
      <c r="BU201" s="3">
        <v>0</v>
      </c>
      <c r="BV201" s="110">
        <f t="shared" si="142"/>
        <v>1</v>
      </c>
      <c r="BW201" s="3">
        <f t="shared" si="143"/>
        <v>5</v>
      </c>
      <c r="BX201" s="110">
        <f t="shared" si="144"/>
        <v>0.15</v>
      </c>
      <c r="BY201" s="3">
        <f t="shared" si="145"/>
        <v>9300</v>
      </c>
      <c r="BZ201" s="3">
        <v>12040</v>
      </c>
      <c r="CA201" s="111">
        <f t="shared" si="146"/>
        <v>1.2946236559139785</v>
      </c>
      <c r="CB201" s="3">
        <f t="shared" si="147"/>
        <v>5</v>
      </c>
      <c r="CC201" s="110">
        <f t="shared" si="148"/>
        <v>0.1</v>
      </c>
      <c r="CD201" s="3">
        <v>300</v>
      </c>
      <c r="CE201" s="112">
        <v>295.11013215858998</v>
      </c>
      <c r="CF201" s="3">
        <f t="shared" si="149"/>
        <v>5</v>
      </c>
      <c r="CG201" s="110">
        <f t="shared" si="150"/>
        <v>0.15</v>
      </c>
      <c r="MX201" s="112">
        <v>95</v>
      </c>
      <c r="MY201" s="112">
        <v>97.9166666666667</v>
      </c>
      <c r="MZ201" s="3">
        <f t="shared" si="151"/>
        <v>5</v>
      </c>
      <c r="NA201" s="110">
        <f t="shared" si="152"/>
        <v>0.1</v>
      </c>
      <c r="NB201" s="111">
        <v>0.92</v>
      </c>
      <c r="NC201" s="111">
        <v>0.95555555555555505</v>
      </c>
      <c r="ND201" s="3">
        <f t="shared" si="153"/>
        <v>5</v>
      </c>
      <c r="NE201" s="110">
        <f t="shared" si="154"/>
        <v>0.1</v>
      </c>
      <c r="NF201" s="112">
        <v>90</v>
      </c>
      <c r="NG201" s="113">
        <v>100</v>
      </c>
      <c r="NH201" s="3">
        <f t="shared" si="155"/>
        <v>5</v>
      </c>
      <c r="NI201" s="110">
        <f t="shared" si="156"/>
        <v>0.08</v>
      </c>
      <c r="NJ201" s="110">
        <v>0.85</v>
      </c>
      <c r="NK201" s="110">
        <v>0.94117647058823495</v>
      </c>
      <c r="NM201" s="3">
        <f t="shared" si="157"/>
        <v>5</v>
      </c>
      <c r="NN201" s="110">
        <f t="shared" si="158"/>
        <v>0.06</v>
      </c>
      <c r="NO201" s="110">
        <v>0.4</v>
      </c>
      <c r="NP201" s="110">
        <v>0.62068965517241403</v>
      </c>
      <c r="NQ201" s="3">
        <f t="shared" si="159"/>
        <v>5</v>
      </c>
      <c r="NR201" s="110">
        <f t="shared" si="160"/>
        <v>0.06</v>
      </c>
      <c r="ZQ201" s="110">
        <v>0.95</v>
      </c>
      <c r="ZR201" s="110">
        <v>0.98384728340675498</v>
      </c>
      <c r="ZS201" s="3">
        <f t="shared" si="161"/>
        <v>5</v>
      </c>
      <c r="ZT201" s="110">
        <f t="shared" si="162"/>
        <v>0.05</v>
      </c>
      <c r="ZU201" s="3">
        <v>2</v>
      </c>
      <c r="ZV201" s="3">
        <f t="shared" si="163"/>
        <v>5</v>
      </c>
      <c r="ZW201" s="110">
        <f t="shared" si="164"/>
        <v>0.05</v>
      </c>
      <c r="ACD201" s="110">
        <f t="shared" si="165"/>
        <v>0.44000000000000006</v>
      </c>
      <c r="ACE201" s="110">
        <f t="shared" si="166"/>
        <v>0.4</v>
      </c>
      <c r="ACF201" s="110">
        <f t="shared" si="167"/>
        <v>0.1</v>
      </c>
      <c r="ACG201" s="110">
        <f t="shared" si="168"/>
        <v>0.94000000000000006</v>
      </c>
      <c r="ACN201" s="114" t="str">
        <f t="shared" si="169"/>
        <v>TERIMA</v>
      </c>
      <c r="ACO201" s="115">
        <f t="shared" si="170"/>
        <v>670000</v>
      </c>
      <c r="ACP201" s="115">
        <f t="shared" si="171"/>
        <v>268000</v>
      </c>
      <c r="ADH201" s="116">
        <f t="shared" si="172"/>
        <v>294800.00000000006</v>
      </c>
      <c r="ADI201" s="116">
        <f t="shared" si="173"/>
        <v>268000</v>
      </c>
      <c r="ADJ201" s="116">
        <f t="shared" si="174"/>
        <v>67000</v>
      </c>
      <c r="ADL201" s="116">
        <f t="shared" si="175"/>
        <v>0</v>
      </c>
      <c r="ADM201" s="116">
        <f t="shared" si="176"/>
        <v>629800</v>
      </c>
      <c r="ADN201" s="3" t="s">
        <v>1390</v>
      </c>
    </row>
    <row r="202" spans="1:794" x14ac:dyDescent="0.25">
      <c r="A202" s="3">
        <f t="shared" si="137"/>
        <v>198</v>
      </c>
      <c r="B202" s="3">
        <v>106615</v>
      </c>
      <c r="C202" s="3" t="s">
        <v>767</v>
      </c>
      <c r="G202" s="3" t="s">
        <v>351</v>
      </c>
      <c r="O202" s="3">
        <v>22</v>
      </c>
      <c r="P202" s="3">
        <v>20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f t="shared" si="138"/>
        <v>0</v>
      </c>
      <c r="W202" s="3">
        <v>20</v>
      </c>
      <c r="X202" s="3">
        <v>20</v>
      </c>
      <c r="Y202" s="3" t="s">
        <v>1387</v>
      </c>
      <c r="BQ202" s="3">
        <v>0</v>
      </c>
      <c r="BR202" s="110">
        <f t="shared" si="139"/>
        <v>1</v>
      </c>
      <c r="BS202" s="3">
        <f t="shared" si="140"/>
        <v>5</v>
      </c>
      <c r="BT202" s="110">
        <f t="shared" si="141"/>
        <v>0.1</v>
      </c>
      <c r="BU202" s="3">
        <v>0</v>
      </c>
      <c r="BV202" s="110">
        <f t="shared" si="142"/>
        <v>1</v>
      </c>
      <c r="BW202" s="3">
        <f t="shared" si="143"/>
        <v>5</v>
      </c>
      <c r="BX202" s="110">
        <f t="shared" si="144"/>
        <v>0.15</v>
      </c>
      <c r="BY202" s="3">
        <f t="shared" si="145"/>
        <v>9300</v>
      </c>
      <c r="BZ202" s="3">
        <v>10160</v>
      </c>
      <c r="CA202" s="111">
        <f t="shared" si="146"/>
        <v>1.0924731182795699</v>
      </c>
      <c r="CB202" s="3">
        <f t="shared" si="147"/>
        <v>5</v>
      </c>
      <c r="CC202" s="110">
        <f t="shared" si="148"/>
        <v>0.1</v>
      </c>
      <c r="CD202" s="3">
        <v>300</v>
      </c>
      <c r="CE202" s="112">
        <v>284.57420249653302</v>
      </c>
      <c r="CF202" s="3">
        <f t="shared" si="149"/>
        <v>5</v>
      </c>
      <c r="CG202" s="110">
        <f t="shared" si="150"/>
        <v>0.15</v>
      </c>
      <c r="MX202" s="112">
        <v>95</v>
      </c>
      <c r="MY202" s="112">
        <v>100</v>
      </c>
      <c r="MZ202" s="3">
        <f t="shared" si="151"/>
        <v>5</v>
      </c>
      <c r="NA202" s="110">
        <f t="shared" si="152"/>
        <v>0.1</v>
      </c>
      <c r="NB202" s="111">
        <v>0.92</v>
      </c>
      <c r="NC202" s="111">
        <v>0.94769230769230794</v>
      </c>
      <c r="ND202" s="3">
        <f t="shared" si="153"/>
        <v>5</v>
      </c>
      <c r="NE202" s="110">
        <f t="shared" si="154"/>
        <v>0.1</v>
      </c>
      <c r="NF202" s="112">
        <v>90</v>
      </c>
      <c r="NG202" s="113">
        <v>100</v>
      </c>
      <c r="NH202" s="3">
        <f t="shared" si="155"/>
        <v>5</v>
      </c>
      <c r="NI202" s="110">
        <f t="shared" si="156"/>
        <v>0.08</v>
      </c>
      <c r="NJ202" s="110">
        <v>0.85</v>
      </c>
      <c r="NK202" s="110">
        <v>0.939393939393939</v>
      </c>
      <c r="NM202" s="3">
        <f t="shared" si="157"/>
        <v>5</v>
      </c>
      <c r="NN202" s="110">
        <f t="shared" si="158"/>
        <v>0.06</v>
      </c>
      <c r="NO202" s="110">
        <v>0.4</v>
      </c>
      <c r="NP202" s="110">
        <v>0.676056338028169</v>
      </c>
      <c r="NQ202" s="3">
        <f t="shared" si="159"/>
        <v>5</v>
      </c>
      <c r="NR202" s="110">
        <f t="shared" si="160"/>
        <v>0.06</v>
      </c>
      <c r="ZQ202" s="110">
        <v>0.95</v>
      </c>
      <c r="ZR202" s="110">
        <v>0.98196948682385599</v>
      </c>
      <c r="ZS202" s="3">
        <f t="shared" si="161"/>
        <v>5</v>
      </c>
      <c r="ZT202" s="110">
        <f t="shared" si="162"/>
        <v>0.05</v>
      </c>
      <c r="ZU202" s="3">
        <v>2</v>
      </c>
      <c r="ZV202" s="3">
        <f t="shared" si="163"/>
        <v>5</v>
      </c>
      <c r="ZW202" s="110">
        <f t="shared" si="164"/>
        <v>0.05</v>
      </c>
      <c r="ACD202" s="110">
        <f t="shared" si="165"/>
        <v>0.5</v>
      </c>
      <c r="ACE202" s="110">
        <f t="shared" si="166"/>
        <v>0.4</v>
      </c>
      <c r="ACF202" s="110">
        <f t="shared" si="167"/>
        <v>0.1</v>
      </c>
      <c r="ACG202" s="110">
        <f t="shared" si="168"/>
        <v>1</v>
      </c>
      <c r="ACN202" s="114" t="str">
        <f t="shared" si="169"/>
        <v>TERIMA</v>
      </c>
      <c r="ACO202" s="115">
        <f t="shared" si="170"/>
        <v>670000</v>
      </c>
      <c r="ACP202" s="115">
        <f t="shared" si="171"/>
        <v>268000</v>
      </c>
      <c r="ADH202" s="116">
        <f t="shared" si="172"/>
        <v>335000</v>
      </c>
      <c r="ADI202" s="116">
        <f t="shared" si="173"/>
        <v>268000</v>
      </c>
      <c r="ADJ202" s="116">
        <f t="shared" si="174"/>
        <v>67000</v>
      </c>
      <c r="ADL202" s="116">
        <f t="shared" si="175"/>
        <v>200000</v>
      </c>
      <c r="ADM202" s="116">
        <f t="shared" si="176"/>
        <v>870000</v>
      </c>
      <c r="ADN202" s="3" t="s">
        <v>1390</v>
      </c>
    </row>
    <row r="203" spans="1:794" x14ac:dyDescent="0.25">
      <c r="A203" s="3">
        <f t="shared" si="137"/>
        <v>199</v>
      </c>
      <c r="B203" s="3">
        <v>30605</v>
      </c>
      <c r="C203" s="3" t="s">
        <v>769</v>
      </c>
      <c r="G203" s="3" t="s">
        <v>351</v>
      </c>
      <c r="O203" s="3">
        <v>22</v>
      </c>
      <c r="P203" s="3">
        <v>21</v>
      </c>
      <c r="Q203" s="3">
        <v>0</v>
      </c>
      <c r="R203" s="3">
        <v>0</v>
      </c>
      <c r="S203" s="3">
        <v>0</v>
      </c>
      <c r="T203" s="3">
        <v>1</v>
      </c>
      <c r="U203" s="3">
        <v>0</v>
      </c>
      <c r="V203" s="3">
        <f t="shared" si="138"/>
        <v>0</v>
      </c>
      <c r="W203" s="3">
        <v>21</v>
      </c>
      <c r="X203" s="3">
        <v>20</v>
      </c>
      <c r="Y203" s="3" t="s">
        <v>1387</v>
      </c>
      <c r="BQ203" s="3">
        <v>0</v>
      </c>
      <c r="BR203" s="110">
        <f t="shared" si="139"/>
        <v>1</v>
      </c>
      <c r="BS203" s="3">
        <f t="shared" si="140"/>
        <v>5</v>
      </c>
      <c r="BT203" s="110">
        <f t="shared" si="141"/>
        <v>0.1</v>
      </c>
      <c r="BU203" s="3">
        <v>0</v>
      </c>
      <c r="BV203" s="110">
        <f t="shared" si="142"/>
        <v>1</v>
      </c>
      <c r="BW203" s="3">
        <f t="shared" si="143"/>
        <v>5</v>
      </c>
      <c r="BX203" s="110">
        <f t="shared" si="144"/>
        <v>0.15</v>
      </c>
      <c r="BY203" s="3">
        <f t="shared" si="145"/>
        <v>9300</v>
      </c>
      <c r="BZ203" s="3">
        <v>10020</v>
      </c>
      <c r="CA203" s="111">
        <f t="shared" si="146"/>
        <v>1.0774193548387097</v>
      </c>
      <c r="CB203" s="3">
        <f t="shared" si="147"/>
        <v>5</v>
      </c>
      <c r="CC203" s="110">
        <f t="shared" si="148"/>
        <v>0.1</v>
      </c>
      <c r="CD203" s="3">
        <v>300</v>
      </c>
      <c r="CE203" s="112">
        <v>324.25575447570299</v>
      </c>
      <c r="CF203" s="3">
        <f t="shared" si="149"/>
        <v>1</v>
      </c>
      <c r="CG203" s="110">
        <f t="shared" si="150"/>
        <v>0.03</v>
      </c>
      <c r="MX203" s="112">
        <v>95</v>
      </c>
      <c r="MY203" s="112">
        <v>100</v>
      </c>
      <c r="MZ203" s="3">
        <f t="shared" si="151"/>
        <v>5</v>
      </c>
      <c r="NA203" s="110">
        <f t="shared" si="152"/>
        <v>0.1</v>
      </c>
      <c r="NB203" s="111">
        <v>0.92</v>
      </c>
      <c r="NC203" s="111">
        <v>0.91612903225806497</v>
      </c>
      <c r="ND203" s="3">
        <f t="shared" si="153"/>
        <v>1</v>
      </c>
      <c r="NE203" s="110">
        <f t="shared" si="154"/>
        <v>0.02</v>
      </c>
      <c r="NF203" s="112">
        <v>90</v>
      </c>
      <c r="NG203" s="113">
        <v>100</v>
      </c>
      <c r="NH203" s="3">
        <f t="shared" si="155"/>
        <v>5</v>
      </c>
      <c r="NI203" s="110">
        <f t="shared" si="156"/>
        <v>0.08</v>
      </c>
      <c r="NJ203" s="110">
        <v>0.85</v>
      </c>
      <c r="NK203" s="110">
        <v>0.78947368421052599</v>
      </c>
      <c r="NM203" s="3">
        <f t="shared" si="157"/>
        <v>1</v>
      </c>
      <c r="NN203" s="110">
        <f t="shared" si="158"/>
        <v>1.2E-2</v>
      </c>
      <c r="NO203" s="110">
        <v>0.4</v>
      </c>
      <c r="NP203" s="110">
        <v>0.51612903225806495</v>
      </c>
      <c r="NQ203" s="3">
        <f t="shared" si="159"/>
        <v>5</v>
      </c>
      <c r="NR203" s="110">
        <f t="shared" si="160"/>
        <v>0.06</v>
      </c>
      <c r="ZQ203" s="110">
        <v>0.95</v>
      </c>
      <c r="ZR203" s="110">
        <v>0.98380221653878897</v>
      </c>
      <c r="ZS203" s="3">
        <f t="shared" si="161"/>
        <v>5</v>
      </c>
      <c r="ZT203" s="110">
        <f t="shared" si="162"/>
        <v>0.05</v>
      </c>
      <c r="ZU203" s="3">
        <v>2</v>
      </c>
      <c r="ZV203" s="3">
        <f t="shared" si="163"/>
        <v>5</v>
      </c>
      <c r="ZW203" s="110">
        <f t="shared" si="164"/>
        <v>0.05</v>
      </c>
      <c r="ACD203" s="110">
        <f t="shared" si="165"/>
        <v>0.38</v>
      </c>
      <c r="ACE203" s="110">
        <f t="shared" si="166"/>
        <v>0.27200000000000002</v>
      </c>
      <c r="ACF203" s="110">
        <f t="shared" si="167"/>
        <v>0.1</v>
      </c>
      <c r="ACG203" s="110">
        <f t="shared" si="168"/>
        <v>0.752</v>
      </c>
      <c r="ACK203" s="3">
        <v>1</v>
      </c>
      <c r="ACN203" s="114" t="str">
        <f t="shared" si="169"/>
        <v>TERIMA</v>
      </c>
      <c r="ACO203" s="115">
        <f t="shared" si="170"/>
        <v>670000</v>
      </c>
      <c r="ACP203" s="115">
        <f t="shared" si="171"/>
        <v>182240</v>
      </c>
      <c r="ADH203" s="116">
        <f t="shared" si="172"/>
        <v>254600</v>
      </c>
      <c r="ADI203" s="116">
        <f t="shared" si="173"/>
        <v>154904</v>
      </c>
      <c r="ADJ203" s="116">
        <f t="shared" si="174"/>
        <v>67000</v>
      </c>
      <c r="ADL203" s="116">
        <f t="shared" si="175"/>
        <v>0</v>
      </c>
      <c r="ADM203" s="116">
        <f t="shared" si="176"/>
        <v>476504</v>
      </c>
      <c r="ADN203" s="3" t="s">
        <v>1390</v>
      </c>
    </row>
    <row r="204" spans="1:794" x14ac:dyDescent="0.25">
      <c r="A204" s="3">
        <f t="shared" si="137"/>
        <v>200</v>
      </c>
      <c r="B204" s="3">
        <v>80991</v>
      </c>
      <c r="C204" s="3" t="s">
        <v>772</v>
      </c>
      <c r="G204" s="3" t="s">
        <v>351</v>
      </c>
      <c r="O204" s="3">
        <v>22</v>
      </c>
      <c r="P204" s="3">
        <v>22</v>
      </c>
      <c r="Q204" s="3">
        <v>0</v>
      </c>
      <c r="R204" s="3">
        <v>0</v>
      </c>
      <c r="S204" s="3">
        <v>0</v>
      </c>
      <c r="T204" s="3">
        <v>1</v>
      </c>
      <c r="U204" s="3">
        <v>0</v>
      </c>
      <c r="V204" s="3">
        <f t="shared" si="138"/>
        <v>0</v>
      </c>
      <c r="W204" s="3">
        <v>22</v>
      </c>
      <c r="X204" s="3">
        <v>21</v>
      </c>
      <c r="Y204" s="3" t="s">
        <v>1387</v>
      </c>
      <c r="BQ204" s="3">
        <v>0</v>
      </c>
      <c r="BR204" s="110">
        <f t="shared" si="139"/>
        <v>1</v>
      </c>
      <c r="BS204" s="3">
        <f t="shared" si="140"/>
        <v>5</v>
      </c>
      <c r="BT204" s="110">
        <f t="shared" si="141"/>
        <v>0.1</v>
      </c>
      <c r="BU204" s="3">
        <v>0</v>
      </c>
      <c r="BV204" s="110">
        <f t="shared" si="142"/>
        <v>1</v>
      </c>
      <c r="BW204" s="3">
        <f t="shared" si="143"/>
        <v>5</v>
      </c>
      <c r="BX204" s="110">
        <f t="shared" si="144"/>
        <v>0.15</v>
      </c>
      <c r="BY204" s="3">
        <f t="shared" si="145"/>
        <v>9765</v>
      </c>
      <c r="BZ204" s="3">
        <v>10692</v>
      </c>
      <c r="CA204" s="111">
        <f t="shared" si="146"/>
        <v>1.094930875576037</v>
      </c>
      <c r="CB204" s="3">
        <f t="shared" si="147"/>
        <v>5</v>
      </c>
      <c r="CC204" s="110">
        <f t="shared" si="148"/>
        <v>0.1</v>
      </c>
      <c r="CD204" s="3">
        <v>300</v>
      </c>
      <c r="CE204" s="112">
        <v>295.894859813084</v>
      </c>
      <c r="CF204" s="3">
        <f t="shared" si="149"/>
        <v>5</v>
      </c>
      <c r="CG204" s="110">
        <f t="shared" si="150"/>
        <v>0.15</v>
      </c>
      <c r="MX204" s="112">
        <v>95</v>
      </c>
      <c r="MY204" s="112">
        <v>98.75</v>
      </c>
      <c r="MZ204" s="3">
        <f t="shared" si="151"/>
        <v>5</v>
      </c>
      <c r="NA204" s="110">
        <f t="shared" si="152"/>
        <v>0.1</v>
      </c>
      <c r="NB204" s="111">
        <v>0.92</v>
      </c>
      <c r="NC204" s="111">
        <v>0.944827586206897</v>
      </c>
      <c r="ND204" s="3">
        <f t="shared" si="153"/>
        <v>5</v>
      </c>
      <c r="NE204" s="110">
        <f t="shared" si="154"/>
        <v>0.1</v>
      </c>
      <c r="NF204" s="112">
        <v>90</v>
      </c>
      <c r="NG204" s="113">
        <v>100</v>
      </c>
      <c r="NH204" s="3">
        <f t="shared" si="155"/>
        <v>5</v>
      </c>
      <c r="NI204" s="110">
        <f t="shared" si="156"/>
        <v>0.08</v>
      </c>
      <c r="NJ204" s="110">
        <v>0.85</v>
      </c>
      <c r="NK204" s="110">
        <v>0.89473684210526305</v>
      </c>
      <c r="NM204" s="3">
        <f t="shared" si="157"/>
        <v>5</v>
      </c>
      <c r="NN204" s="110">
        <f t="shared" si="158"/>
        <v>0.06</v>
      </c>
      <c r="NO204" s="110">
        <v>0.4</v>
      </c>
      <c r="NP204" s="110">
        <v>0.7</v>
      </c>
      <c r="NQ204" s="3">
        <f t="shared" si="159"/>
        <v>5</v>
      </c>
      <c r="NR204" s="110">
        <f t="shared" si="160"/>
        <v>0.06</v>
      </c>
      <c r="ZQ204" s="110">
        <v>0.95</v>
      </c>
      <c r="ZR204" s="110">
        <v>0.96495327102803696</v>
      </c>
      <c r="ZS204" s="3">
        <f t="shared" si="161"/>
        <v>5</v>
      </c>
      <c r="ZT204" s="110">
        <f t="shared" si="162"/>
        <v>0.05</v>
      </c>
      <c r="ZU204" s="3">
        <v>2</v>
      </c>
      <c r="ZV204" s="3">
        <f t="shared" si="163"/>
        <v>5</v>
      </c>
      <c r="ZW204" s="110">
        <f t="shared" si="164"/>
        <v>0.05</v>
      </c>
      <c r="ACD204" s="110">
        <f t="shared" si="165"/>
        <v>0.5</v>
      </c>
      <c r="ACE204" s="110">
        <f t="shared" si="166"/>
        <v>0.4</v>
      </c>
      <c r="ACF204" s="110">
        <f t="shared" si="167"/>
        <v>0.1</v>
      </c>
      <c r="ACG204" s="110">
        <f t="shared" si="168"/>
        <v>1</v>
      </c>
      <c r="ACN204" s="114" t="str">
        <f t="shared" si="169"/>
        <v>TERIMA</v>
      </c>
      <c r="ACO204" s="115">
        <f t="shared" si="170"/>
        <v>670000</v>
      </c>
      <c r="ACP204" s="115">
        <f t="shared" si="171"/>
        <v>268000</v>
      </c>
      <c r="ADH204" s="116">
        <f t="shared" si="172"/>
        <v>335000</v>
      </c>
      <c r="ADI204" s="116">
        <f t="shared" si="173"/>
        <v>268000</v>
      </c>
      <c r="ADJ204" s="116">
        <f t="shared" si="174"/>
        <v>67000</v>
      </c>
      <c r="ADL204" s="116">
        <f t="shared" si="175"/>
        <v>200000</v>
      </c>
      <c r="ADM204" s="116">
        <f t="shared" si="176"/>
        <v>870000</v>
      </c>
      <c r="ADN204" s="3" t="s">
        <v>1390</v>
      </c>
    </row>
    <row r="205" spans="1:794" x14ac:dyDescent="0.25">
      <c r="A205" s="3">
        <f t="shared" si="137"/>
        <v>201</v>
      </c>
      <c r="B205" s="3">
        <v>159683</v>
      </c>
      <c r="C205" s="3" t="s">
        <v>776</v>
      </c>
      <c r="G205" s="3" t="s">
        <v>351</v>
      </c>
      <c r="O205" s="3">
        <v>22</v>
      </c>
      <c r="P205" s="3">
        <v>20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f t="shared" si="138"/>
        <v>0</v>
      </c>
      <c r="W205" s="3">
        <v>20</v>
      </c>
      <c r="X205" s="3">
        <v>20</v>
      </c>
      <c r="Y205" s="3" t="s">
        <v>1387</v>
      </c>
      <c r="BQ205" s="3">
        <v>0</v>
      </c>
      <c r="BR205" s="110">
        <f t="shared" si="139"/>
        <v>1</v>
      </c>
      <c r="BS205" s="3">
        <f t="shared" si="140"/>
        <v>5</v>
      </c>
      <c r="BT205" s="110">
        <f t="shared" si="141"/>
        <v>0.1</v>
      </c>
      <c r="BU205" s="3">
        <v>0</v>
      </c>
      <c r="BV205" s="110">
        <f t="shared" si="142"/>
        <v>1</v>
      </c>
      <c r="BW205" s="3">
        <f t="shared" si="143"/>
        <v>5</v>
      </c>
      <c r="BX205" s="110">
        <f t="shared" si="144"/>
        <v>0.15</v>
      </c>
      <c r="BY205" s="3">
        <f t="shared" si="145"/>
        <v>9300</v>
      </c>
      <c r="BZ205" s="3">
        <v>9780</v>
      </c>
      <c r="CA205" s="111">
        <f t="shared" si="146"/>
        <v>1.0516129032258064</v>
      </c>
      <c r="CB205" s="3">
        <f t="shared" si="147"/>
        <v>5</v>
      </c>
      <c r="CC205" s="110">
        <f t="shared" si="148"/>
        <v>0.1</v>
      </c>
      <c r="CD205" s="3">
        <v>300</v>
      </c>
      <c r="CE205" s="112">
        <v>271.46766917293201</v>
      </c>
      <c r="CF205" s="3">
        <f t="shared" si="149"/>
        <v>5</v>
      </c>
      <c r="CG205" s="110">
        <f t="shared" si="150"/>
        <v>0.15</v>
      </c>
      <c r="MX205" s="112">
        <v>95</v>
      </c>
      <c r="MY205" s="112">
        <v>100</v>
      </c>
      <c r="MZ205" s="3">
        <f t="shared" si="151"/>
        <v>5</v>
      </c>
      <c r="NA205" s="110">
        <f t="shared" si="152"/>
        <v>0.1</v>
      </c>
      <c r="NB205" s="111">
        <v>0.92</v>
      </c>
      <c r="NC205" s="111">
        <v>0.9</v>
      </c>
      <c r="ND205" s="3">
        <f t="shared" si="153"/>
        <v>1</v>
      </c>
      <c r="NE205" s="110">
        <f t="shared" si="154"/>
        <v>0.02</v>
      </c>
      <c r="NF205" s="112">
        <v>90</v>
      </c>
      <c r="NG205" s="113">
        <v>100</v>
      </c>
      <c r="NH205" s="3">
        <f t="shared" si="155"/>
        <v>5</v>
      </c>
      <c r="NI205" s="110">
        <f t="shared" si="156"/>
        <v>0.08</v>
      </c>
      <c r="NJ205" s="110">
        <v>0.85</v>
      </c>
      <c r="NK205" s="110">
        <v>0.85185185185185197</v>
      </c>
      <c r="NM205" s="3">
        <f t="shared" si="157"/>
        <v>5</v>
      </c>
      <c r="NN205" s="110">
        <f t="shared" si="158"/>
        <v>0.06</v>
      </c>
      <c r="NO205" s="110">
        <v>0.4</v>
      </c>
      <c r="NP205" s="110">
        <v>0.57777777777777795</v>
      </c>
      <c r="NQ205" s="3">
        <f t="shared" si="159"/>
        <v>5</v>
      </c>
      <c r="NR205" s="110">
        <f t="shared" si="160"/>
        <v>0.06</v>
      </c>
      <c r="ZQ205" s="110">
        <v>0.95</v>
      </c>
      <c r="ZR205" s="110">
        <v>0.97894736842105301</v>
      </c>
      <c r="ZS205" s="3">
        <f t="shared" si="161"/>
        <v>5</v>
      </c>
      <c r="ZT205" s="110">
        <f t="shared" si="162"/>
        <v>0.05</v>
      </c>
      <c r="ZU205" s="3">
        <v>2</v>
      </c>
      <c r="ZV205" s="3">
        <f t="shared" si="163"/>
        <v>5</v>
      </c>
      <c r="ZW205" s="110">
        <f t="shared" si="164"/>
        <v>0.05</v>
      </c>
      <c r="ACD205" s="110">
        <f t="shared" si="165"/>
        <v>0.5</v>
      </c>
      <c r="ACE205" s="110">
        <f t="shared" si="166"/>
        <v>0.32</v>
      </c>
      <c r="ACF205" s="110">
        <f t="shared" si="167"/>
        <v>0.1</v>
      </c>
      <c r="ACG205" s="110">
        <f t="shared" si="168"/>
        <v>0.92</v>
      </c>
      <c r="ACN205" s="114" t="str">
        <f t="shared" si="169"/>
        <v>TERIMA</v>
      </c>
      <c r="ACO205" s="115">
        <f t="shared" si="170"/>
        <v>670000</v>
      </c>
      <c r="ACP205" s="115">
        <f t="shared" si="171"/>
        <v>214400</v>
      </c>
      <c r="ADH205" s="116">
        <f t="shared" si="172"/>
        <v>335000</v>
      </c>
      <c r="ADI205" s="116">
        <f t="shared" si="173"/>
        <v>214400</v>
      </c>
      <c r="ADJ205" s="116">
        <f t="shared" si="174"/>
        <v>67000</v>
      </c>
      <c r="ADL205" s="116">
        <f t="shared" si="175"/>
        <v>0</v>
      </c>
      <c r="ADM205" s="116">
        <f t="shared" si="176"/>
        <v>616400</v>
      </c>
      <c r="ADN205" s="3" t="s">
        <v>1390</v>
      </c>
    </row>
    <row r="206" spans="1:794" x14ac:dyDescent="0.25">
      <c r="A206" s="3">
        <f t="shared" si="137"/>
        <v>202</v>
      </c>
      <c r="B206" s="3">
        <v>87817</v>
      </c>
      <c r="C206" s="3" t="s">
        <v>778</v>
      </c>
      <c r="G206" s="3" t="s">
        <v>351</v>
      </c>
      <c r="O206" s="3">
        <v>22</v>
      </c>
      <c r="P206" s="3">
        <v>19</v>
      </c>
      <c r="Q206" s="3">
        <v>3</v>
      </c>
      <c r="R206" s="3">
        <v>0</v>
      </c>
      <c r="S206" s="3">
        <v>0</v>
      </c>
      <c r="T206" s="3">
        <v>1</v>
      </c>
      <c r="U206" s="3">
        <v>0</v>
      </c>
      <c r="V206" s="3">
        <f t="shared" si="138"/>
        <v>3</v>
      </c>
      <c r="W206" s="3">
        <v>16</v>
      </c>
      <c r="X206" s="3">
        <v>18</v>
      </c>
      <c r="Y206" s="3" t="s">
        <v>1387</v>
      </c>
      <c r="BQ206" s="3">
        <v>0</v>
      </c>
      <c r="BR206" s="110">
        <f t="shared" si="139"/>
        <v>1</v>
      </c>
      <c r="BS206" s="3">
        <f t="shared" si="140"/>
        <v>5</v>
      </c>
      <c r="BT206" s="110">
        <f t="shared" si="141"/>
        <v>0.1</v>
      </c>
      <c r="BU206" s="3">
        <v>3</v>
      </c>
      <c r="BV206" s="110">
        <f t="shared" si="142"/>
        <v>0.8125</v>
      </c>
      <c r="BW206" s="3">
        <f t="shared" si="143"/>
        <v>0</v>
      </c>
      <c r="BX206" s="110">
        <f t="shared" si="144"/>
        <v>0</v>
      </c>
      <c r="BY206" s="3">
        <f t="shared" si="145"/>
        <v>8370</v>
      </c>
      <c r="BZ206" s="3">
        <v>8388</v>
      </c>
      <c r="CA206" s="111">
        <f t="shared" si="146"/>
        <v>1.0021505376344086</v>
      </c>
      <c r="CB206" s="3">
        <f t="shared" si="147"/>
        <v>4</v>
      </c>
      <c r="CC206" s="110">
        <f t="shared" si="148"/>
        <v>0.08</v>
      </c>
      <c r="CD206" s="3">
        <v>300</v>
      </c>
      <c r="CE206" s="112">
        <v>292.70829535095697</v>
      </c>
      <c r="CF206" s="3">
        <f t="shared" si="149"/>
        <v>5</v>
      </c>
      <c r="CG206" s="110">
        <f t="shared" si="150"/>
        <v>0.15</v>
      </c>
      <c r="MX206" s="112">
        <v>95</v>
      </c>
      <c r="MY206" s="112">
        <v>97.5</v>
      </c>
      <c r="MZ206" s="3">
        <f t="shared" si="151"/>
        <v>5</v>
      </c>
      <c r="NA206" s="110">
        <f t="shared" si="152"/>
        <v>0.1</v>
      </c>
      <c r="NB206" s="111">
        <v>0.92</v>
      </c>
      <c r="NC206" s="111">
        <v>0.98484848484848497</v>
      </c>
      <c r="ND206" s="3">
        <f t="shared" si="153"/>
        <v>5</v>
      </c>
      <c r="NE206" s="110">
        <f t="shared" si="154"/>
        <v>0.1</v>
      </c>
      <c r="NF206" s="112">
        <v>90</v>
      </c>
      <c r="NG206" s="113">
        <v>100</v>
      </c>
      <c r="NH206" s="3">
        <f t="shared" si="155"/>
        <v>5</v>
      </c>
      <c r="NI206" s="110">
        <f t="shared" si="156"/>
        <v>0.08</v>
      </c>
      <c r="NJ206" s="110">
        <v>0.85</v>
      </c>
      <c r="NK206" s="110">
        <v>0.9</v>
      </c>
      <c r="NM206" s="3">
        <f t="shared" si="157"/>
        <v>5</v>
      </c>
      <c r="NN206" s="110">
        <f t="shared" si="158"/>
        <v>0.06</v>
      </c>
      <c r="NO206" s="110">
        <v>0.4</v>
      </c>
      <c r="NP206" s="110">
        <v>0.77142857142857102</v>
      </c>
      <c r="NQ206" s="3">
        <f t="shared" si="159"/>
        <v>5</v>
      </c>
      <c r="NR206" s="110">
        <f t="shared" si="160"/>
        <v>0.06</v>
      </c>
      <c r="ZQ206" s="110">
        <v>0.95</v>
      </c>
      <c r="ZR206" s="110">
        <v>0.984503190519599</v>
      </c>
      <c r="ZS206" s="3">
        <f t="shared" si="161"/>
        <v>5</v>
      </c>
      <c r="ZT206" s="110">
        <f t="shared" si="162"/>
        <v>0.05</v>
      </c>
      <c r="ZU206" s="3">
        <v>2</v>
      </c>
      <c r="ZV206" s="3">
        <f t="shared" si="163"/>
        <v>5</v>
      </c>
      <c r="ZW206" s="110">
        <f t="shared" si="164"/>
        <v>0.05</v>
      </c>
      <c r="ACD206" s="110">
        <f t="shared" si="165"/>
        <v>0.32999999999999996</v>
      </c>
      <c r="ACE206" s="110">
        <f t="shared" si="166"/>
        <v>0.4</v>
      </c>
      <c r="ACF206" s="110">
        <f t="shared" si="167"/>
        <v>0.1</v>
      </c>
      <c r="ACG206" s="110">
        <f t="shared" si="168"/>
        <v>0.83</v>
      </c>
      <c r="ACN206" s="114" t="str">
        <f t="shared" si="169"/>
        <v>TERIMA</v>
      </c>
      <c r="ACO206" s="115">
        <f t="shared" si="170"/>
        <v>670000</v>
      </c>
      <c r="ACP206" s="115">
        <f t="shared" si="171"/>
        <v>268000</v>
      </c>
      <c r="ADH206" s="116">
        <f t="shared" si="172"/>
        <v>221099.99999999997</v>
      </c>
      <c r="ADI206" s="116">
        <f t="shared" si="173"/>
        <v>268000</v>
      </c>
      <c r="ADJ206" s="116">
        <f t="shared" si="174"/>
        <v>67000</v>
      </c>
      <c r="ADL206" s="116">
        <f t="shared" si="175"/>
        <v>0</v>
      </c>
      <c r="ADM206" s="116">
        <f t="shared" si="176"/>
        <v>556100</v>
      </c>
      <c r="ADN206" s="3" t="s">
        <v>1390</v>
      </c>
    </row>
    <row r="207" spans="1:794" x14ac:dyDescent="0.25">
      <c r="A207" s="3">
        <f t="shared" si="137"/>
        <v>203</v>
      </c>
      <c r="B207" s="3">
        <v>154489</v>
      </c>
      <c r="C207" s="3" t="s">
        <v>463</v>
      </c>
      <c r="G207" s="3" t="s">
        <v>351</v>
      </c>
      <c r="O207" s="3">
        <v>22</v>
      </c>
      <c r="P207" s="3">
        <v>22</v>
      </c>
      <c r="Q207" s="3">
        <v>0</v>
      </c>
      <c r="R207" s="3">
        <v>0</v>
      </c>
      <c r="S207" s="3">
        <v>0</v>
      </c>
      <c r="T207" s="3">
        <v>1</v>
      </c>
      <c r="U207" s="3">
        <v>0</v>
      </c>
      <c r="V207" s="3">
        <f t="shared" si="138"/>
        <v>0</v>
      </c>
      <c r="W207" s="3">
        <v>22</v>
      </c>
      <c r="X207" s="3">
        <v>21</v>
      </c>
      <c r="Y207" s="3" t="s">
        <v>1387</v>
      </c>
      <c r="BQ207" s="3">
        <v>0</v>
      </c>
      <c r="BR207" s="110">
        <f t="shared" si="139"/>
        <v>1</v>
      </c>
      <c r="BS207" s="3">
        <f t="shared" si="140"/>
        <v>5</v>
      </c>
      <c r="BT207" s="110">
        <f t="shared" si="141"/>
        <v>0.1</v>
      </c>
      <c r="BU207" s="3">
        <v>0</v>
      </c>
      <c r="BV207" s="110">
        <f t="shared" si="142"/>
        <v>1</v>
      </c>
      <c r="BW207" s="3">
        <f t="shared" si="143"/>
        <v>5</v>
      </c>
      <c r="BX207" s="110">
        <f t="shared" si="144"/>
        <v>0.15</v>
      </c>
      <c r="BY207" s="3">
        <f t="shared" si="145"/>
        <v>9765</v>
      </c>
      <c r="BZ207" s="3">
        <v>11374</v>
      </c>
      <c r="CA207" s="111">
        <f t="shared" si="146"/>
        <v>1.1647721454173068</v>
      </c>
      <c r="CB207" s="3">
        <f t="shared" si="147"/>
        <v>5</v>
      </c>
      <c r="CC207" s="110">
        <f t="shared" si="148"/>
        <v>0.1</v>
      </c>
      <c r="CD207" s="3">
        <v>300</v>
      </c>
      <c r="CE207" s="112">
        <v>299.87374076561503</v>
      </c>
      <c r="CF207" s="3">
        <f t="shared" si="149"/>
        <v>5</v>
      </c>
      <c r="CG207" s="110">
        <f t="shared" si="150"/>
        <v>0.15</v>
      </c>
      <c r="MX207" s="112">
        <v>95</v>
      </c>
      <c r="MY207" s="112">
        <v>98.75</v>
      </c>
      <c r="MZ207" s="3">
        <f t="shared" si="151"/>
        <v>5</v>
      </c>
      <c r="NA207" s="110">
        <f t="shared" si="152"/>
        <v>0.1</v>
      </c>
      <c r="NB207" s="111">
        <v>0.92</v>
      </c>
      <c r="NC207" s="111">
        <v>0.92558139534883699</v>
      </c>
      <c r="ND207" s="3">
        <f t="shared" si="153"/>
        <v>5</v>
      </c>
      <c r="NE207" s="110">
        <f t="shared" si="154"/>
        <v>0.1</v>
      </c>
      <c r="NF207" s="112">
        <v>90</v>
      </c>
      <c r="NG207" s="113">
        <v>100</v>
      </c>
      <c r="NH207" s="3">
        <f t="shared" si="155"/>
        <v>5</v>
      </c>
      <c r="NI207" s="110">
        <f t="shared" si="156"/>
        <v>0.08</v>
      </c>
      <c r="NJ207" s="110">
        <v>0.85</v>
      </c>
      <c r="NK207" s="110">
        <v>1</v>
      </c>
      <c r="NM207" s="3">
        <f t="shared" si="157"/>
        <v>5</v>
      </c>
      <c r="NN207" s="110">
        <f t="shared" si="158"/>
        <v>0.06</v>
      </c>
      <c r="NO207" s="110">
        <v>0.4</v>
      </c>
      <c r="NP207" s="110">
        <v>0.66666666666666696</v>
      </c>
      <c r="NQ207" s="3">
        <f t="shared" si="159"/>
        <v>5</v>
      </c>
      <c r="NR207" s="110">
        <f t="shared" si="160"/>
        <v>0.06</v>
      </c>
      <c r="ZQ207" s="110">
        <v>0.95</v>
      </c>
      <c r="ZR207" s="110">
        <v>0.97716588314304897</v>
      </c>
      <c r="ZS207" s="3">
        <f t="shared" si="161"/>
        <v>5</v>
      </c>
      <c r="ZT207" s="110">
        <f t="shared" si="162"/>
        <v>0.05</v>
      </c>
      <c r="ZU207" s="3">
        <v>2</v>
      </c>
      <c r="ZV207" s="3">
        <f t="shared" si="163"/>
        <v>5</v>
      </c>
      <c r="ZW207" s="110">
        <f t="shared" si="164"/>
        <v>0.05</v>
      </c>
      <c r="ACD207" s="110">
        <f t="shared" si="165"/>
        <v>0.5</v>
      </c>
      <c r="ACE207" s="110">
        <f t="shared" si="166"/>
        <v>0.4</v>
      </c>
      <c r="ACF207" s="110">
        <f t="shared" si="167"/>
        <v>0.1</v>
      </c>
      <c r="ACG207" s="110">
        <f t="shared" si="168"/>
        <v>1</v>
      </c>
      <c r="ACN207" s="114" t="str">
        <f t="shared" si="169"/>
        <v>TERIMA</v>
      </c>
      <c r="ACO207" s="115">
        <f t="shared" si="170"/>
        <v>670000</v>
      </c>
      <c r="ACP207" s="115">
        <f t="shared" si="171"/>
        <v>268000</v>
      </c>
      <c r="ADH207" s="116">
        <f t="shared" si="172"/>
        <v>335000</v>
      </c>
      <c r="ADI207" s="116">
        <f t="shared" si="173"/>
        <v>268000</v>
      </c>
      <c r="ADJ207" s="116">
        <f t="shared" si="174"/>
        <v>67000</v>
      </c>
      <c r="ADL207" s="116">
        <f t="shared" si="175"/>
        <v>200000</v>
      </c>
      <c r="ADM207" s="116">
        <f t="shared" si="176"/>
        <v>870000</v>
      </c>
      <c r="ADN207" s="3" t="s">
        <v>1390</v>
      </c>
    </row>
    <row r="208" spans="1:794" x14ac:dyDescent="0.25">
      <c r="A208" s="3">
        <f t="shared" ref="A208:A271" si="177">ROW()-4</f>
        <v>204</v>
      </c>
      <c r="B208" s="3">
        <v>106619</v>
      </c>
      <c r="C208" s="3" t="s">
        <v>780</v>
      </c>
      <c r="G208" s="3" t="s">
        <v>351</v>
      </c>
      <c r="O208" s="3">
        <v>22</v>
      </c>
      <c r="P208" s="3">
        <v>21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f t="shared" ref="V208:V271" si="178">SUM(Q208:S208)</f>
        <v>0</v>
      </c>
      <c r="W208" s="3">
        <v>21</v>
      </c>
      <c r="X208" s="3">
        <v>21</v>
      </c>
      <c r="Y208" s="3" t="s">
        <v>1387</v>
      </c>
      <c r="BQ208" s="3">
        <v>0</v>
      </c>
      <c r="BR208" s="110">
        <f t="shared" si="139"/>
        <v>1</v>
      </c>
      <c r="BS208" s="3">
        <f t="shared" si="140"/>
        <v>5</v>
      </c>
      <c r="BT208" s="110">
        <f t="shared" si="141"/>
        <v>0.1</v>
      </c>
      <c r="BU208" s="3">
        <v>0</v>
      </c>
      <c r="BV208" s="110">
        <f t="shared" si="142"/>
        <v>1</v>
      </c>
      <c r="BW208" s="3">
        <f t="shared" si="143"/>
        <v>5</v>
      </c>
      <c r="BX208" s="110">
        <f t="shared" si="144"/>
        <v>0.15</v>
      </c>
      <c r="BY208" s="3">
        <f t="shared" si="145"/>
        <v>9765</v>
      </c>
      <c r="BZ208" s="3">
        <v>12096</v>
      </c>
      <c r="CA208" s="111">
        <f t="shared" si="146"/>
        <v>1.2387096774193549</v>
      </c>
      <c r="CB208" s="3">
        <f t="shared" si="147"/>
        <v>5</v>
      </c>
      <c r="CC208" s="110">
        <f t="shared" si="148"/>
        <v>0.1</v>
      </c>
      <c r="CD208" s="3">
        <v>300</v>
      </c>
      <c r="CE208" s="112">
        <v>274.62473040977699</v>
      </c>
      <c r="CF208" s="3">
        <f t="shared" si="149"/>
        <v>5</v>
      </c>
      <c r="CG208" s="110">
        <f t="shared" si="150"/>
        <v>0.15</v>
      </c>
      <c r="MX208" s="112">
        <v>95</v>
      </c>
      <c r="MY208" s="112">
        <v>95</v>
      </c>
      <c r="MZ208" s="3">
        <f t="shared" si="151"/>
        <v>3</v>
      </c>
      <c r="NA208" s="110">
        <f t="shared" si="152"/>
        <v>6.0000000000000012E-2</v>
      </c>
      <c r="NB208" s="111">
        <v>0.92</v>
      </c>
      <c r="NC208" s="111">
        <v>0.93114754098360697</v>
      </c>
      <c r="ND208" s="3">
        <f t="shared" si="153"/>
        <v>5</v>
      </c>
      <c r="NE208" s="110">
        <f t="shared" si="154"/>
        <v>0.1</v>
      </c>
      <c r="NF208" s="112">
        <v>90</v>
      </c>
      <c r="NG208" s="113">
        <v>100</v>
      </c>
      <c r="NH208" s="3">
        <f t="shared" si="155"/>
        <v>5</v>
      </c>
      <c r="NI208" s="110">
        <f t="shared" si="156"/>
        <v>0.08</v>
      </c>
      <c r="NJ208" s="110">
        <v>0.85</v>
      </c>
      <c r="NK208" s="110">
        <v>0.82142857142857095</v>
      </c>
      <c r="NL208" s="3">
        <v>1</v>
      </c>
      <c r="NM208" s="3">
        <f t="shared" si="157"/>
        <v>0</v>
      </c>
      <c r="NN208" s="110">
        <f t="shared" si="158"/>
        <v>0</v>
      </c>
      <c r="NO208" s="110">
        <v>0.4</v>
      </c>
      <c r="NP208" s="110">
        <v>0.61666666666666703</v>
      </c>
      <c r="NQ208" s="3">
        <f t="shared" si="159"/>
        <v>5</v>
      </c>
      <c r="NR208" s="110">
        <f t="shared" si="160"/>
        <v>0.06</v>
      </c>
      <c r="ZQ208" s="110">
        <v>0.95</v>
      </c>
      <c r="ZR208" s="110">
        <v>0.98634076204169696</v>
      </c>
      <c r="ZS208" s="3">
        <f t="shared" si="161"/>
        <v>5</v>
      </c>
      <c r="ZT208" s="110">
        <f t="shared" si="162"/>
        <v>0.05</v>
      </c>
      <c r="ZU208" s="3">
        <v>2</v>
      </c>
      <c r="ZV208" s="3">
        <f t="shared" si="163"/>
        <v>5</v>
      </c>
      <c r="ZW208" s="110">
        <f t="shared" si="164"/>
        <v>0.05</v>
      </c>
      <c r="ACD208" s="110">
        <f t="shared" si="165"/>
        <v>0.5</v>
      </c>
      <c r="ACE208" s="110">
        <f t="shared" si="166"/>
        <v>0.30000000000000004</v>
      </c>
      <c r="ACF208" s="110">
        <f t="shared" si="167"/>
        <v>0.1</v>
      </c>
      <c r="ACG208" s="110">
        <f t="shared" si="168"/>
        <v>0.9</v>
      </c>
      <c r="ACN208" s="114" t="str">
        <f t="shared" si="169"/>
        <v>TERIMA</v>
      </c>
      <c r="ACO208" s="115">
        <f t="shared" si="170"/>
        <v>670000</v>
      </c>
      <c r="ACP208" s="115">
        <f t="shared" si="171"/>
        <v>201000.00000000003</v>
      </c>
      <c r="ADH208" s="116">
        <f t="shared" si="172"/>
        <v>335000</v>
      </c>
      <c r="ADI208" s="116">
        <f t="shared" si="173"/>
        <v>201000.00000000003</v>
      </c>
      <c r="ADJ208" s="116">
        <f t="shared" si="174"/>
        <v>67000</v>
      </c>
      <c r="ADL208" s="116">
        <f t="shared" si="175"/>
        <v>0</v>
      </c>
      <c r="ADM208" s="116">
        <f t="shared" si="176"/>
        <v>603000</v>
      </c>
      <c r="ADN208" s="3" t="s">
        <v>1390</v>
      </c>
    </row>
    <row r="209" spans="1:794" x14ac:dyDescent="0.25">
      <c r="A209" s="3">
        <f t="shared" si="177"/>
        <v>205</v>
      </c>
      <c r="B209" s="3">
        <v>79688</v>
      </c>
      <c r="C209" s="3" t="s">
        <v>782</v>
      </c>
      <c r="G209" s="3" t="s">
        <v>351</v>
      </c>
      <c r="O209" s="3">
        <v>22</v>
      </c>
      <c r="P209" s="3">
        <v>21</v>
      </c>
      <c r="Q209" s="3">
        <v>1</v>
      </c>
      <c r="R209" s="3">
        <v>0</v>
      </c>
      <c r="S209" s="3">
        <v>0</v>
      </c>
      <c r="T209" s="3">
        <v>1</v>
      </c>
      <c r="U209" s="3">
        <v>0</v>
      </c>
      <c r="V209" s="3">
        <f t="shared" si="178"/>
        <v>1</v>
      </c>
      <c r="W209" s="3">
        <v>20</v>
      </c>
      <c r="X209" s="3">
        <v>20</v>
      </c>
      <c r="Y209" s="3" t="s">
        <v>1387</v>
      </c>
      <c r="BQ209" s="3">
        <v>0</v>
      </c>
      <c r="BR209" s="110">
        <f t="shared" si="139"/>
        <v>1</v>
      </c>
      <c r="BS209" s="3">
        <f t="shared" si="140"/>
        <v>5</v>
      </c>
      <c r="BT209" s="110">
        <f t="shared" si="141"/>
        <v>0.1</v>
      </c>
      <c r="BU209" s="3">
        <v>1</v>
      </c>
      <c r="BV209" s="110">
        <f t="shared" si="142"/>
        <v>0.95</v>
      </c>
      <c r="BW209" s="3">
        <f t="shared" si="143"/>
        <v>1</v>
      </c>
      <c r="BX209" s="110">
        <f t="shared" si="144"/>
        <v>0.03</v>
      </c>
      <c r="BY209" s="3">
        <f t="shared" si="145"/>
        <v>9300</v>
      </c>
      <c r="BZ209" s="3">
        <v>9840</v>
      </c>
      <c r="CA209" s="111">
        <f t="shared" si="146"/>
        <v>1.0580645161290323</v>
      </c>
      <c r="CB209" s="3">
        <f t="shared" si="147"/>
        <v>5</v>
      </c>
      <c r="CC209" s="110">
        <f t="shared" si="148"/>
        <v>0.1</v>
      </c>
      <c r="CD209" s="3">
        <v>300</v>
      </c>
      <c r="CE209" s="112">
        <v>293.60255319148899</v>
      </c>
      <c r="CF209" s="3">
        <f t="shared" si="149"/>
        <v>5</v>
      </c>
      <c r="CG209" s="110">
        <f t="shared" si="150"/>
        <v>0.15</v>
      </c>
      <c r="MX209" s="112">
        <v>95</v>
      </c>
      <c r="MY209" s="112">
        <v>100</v>
      </c>
      <c r="MZ209" s="3">
        <f t="shared" si="151"/>
        <v>5</v>
      </c>
      <c r="NA209" s="110">
        <f t="shared" si="152"/>
        <v>0.1</v>
      </c>
      <c r="NB209" s="111">
        <v>0.92</v>
      </c>
      <c r="NC209" s="111">
        <v>0.95</v>
      </c>
      <c r="ND209" s="3">
        <f t="shared" si="153"/>
        <v>5</v>
      </c>
      <c r="NE209" s="110">
        <f t="shared" si="154"/>
        <v>0.1</v>
      </c>
      <c r="NF209" s="112">
        <v>90</v>
      </c>
      <c r="NG209" s="113">
        <v>100</v>
      </c>
      <c r="NH209" s="3">
        <f t="shared" si="155"/>
        <v>5</v>
      </c>
      <c r="NI209" s="110">
        <f t="shared" si="156"/>
        <v>0.08</v>
      </c>
      <c r="NJ209" s="110">
        <v>0.85</v>
      </c>
      <c r="NK209" s="110">
        <v>0.83333333333333304</v>
      </c>
      <c r="NM209" s="3">
        <f t="shared" si="157"/>
        <v>1</v>
      </c>
      <c r="NN209" s="110">
        <f t="shared" si="158"/>
        <v>1.2E-2</v>
      </c>
      <c r="NO209" s="110">
        <v>0.4</v>
      </c>
      <c r="NP209" s="110">
        <v>0.86956521739130399</v>
      </c>
      <c r="NQ209" s="3">
        <f t="shared" si="159"/>
        <v>5</v>
      </c>
      <c r="NR209" s="110">
        <f t="shared" si="160"/>
        <v>0.06</v>
      </c>
      <c r="ZQ209" s="110">
        <v>0.95</v>
      </c>
      <c r="ZR209" s="110">
        <v>0.97872340425531901</v>
      </c>
      <c r="ZS209" s="3">
        <f t="shared" si="161"/>
        <v>5</v>
      </c>
      <c r="ZT209" s="110">
        <f t="shared" si="162"/>
        <v>0.05</v>
      </c>
      <c r="ZU209" s="3">
        <v>2</v>
      </c>
      <c r="ZV209" s="3">
        <f t="shared" si="163"/>
        <v>5</v>
      </c>
      <c r="ZW209" s="110">
        <f t="shared" si="164"/>
        <v>0.05</v>
      </c>
      <c r="ACD209" s="110">
        <f t="shared" si="165"/>
        <v>0.38</v>
      </c>
      <c r="ACE209" s="110">
        <f t="shared" si="166"/>
        <v>0.35200000000000004</v>
      </c>
      <c r="ACF209" s="110">
        <f t="shared" si="167"/>
        <v>0.1</v>
      </c>
      <c r="ACG209" s="110">
        <f t="shared" si="168"/>
        <v>0.83199999999999996</v>
      </c>
      <c r="ACN209" s="114" t="str">
        <f t="shared" si="169"/>
        <v>TERIMA</v>
      </c>
      <c r="ACO209" s="115">
        <f t="shared" si="170"/>
        <v>670000</v>
      </c>
      <c r="ACP209" s="115">
        <f t="shared" si="171"/>
        <v>235840.00000000003</v>
      </c>
      <c r="ADH209" s="116">
        <f t="shared" si="172"/>
        <v>254600</v>
      </c>
      <c r="ADI209" s="116">
        <f t="shared" si="173"/>
        <v>235840.00000000003</v>
      </c>
      <c r="ADJ209" s="116">
        <f t="shared" si="174"/>
        <v>67000</v>
      </c>
      <c r="ADL209" s="116">
        <f t="shared" si="175"/>
        <v>0</v>
      </c>
      <c r="ADM209" s="116">
        <f t="shared" si="176"/>
        <v>557440</v>
      </c>
      <c r="ADN209" s="3" t="s">
        <v>1390</v>
      </c>
    </row>
    <row r="210" spans="1:794" x14ac:dyDescent="0.25">
      <c r="A210" s="3">
        <f t="shared" si="177"/>
        <v>206</v>
      </c>
      <c r="B210" s="3">
        <v>105784</v>
      </c>
      <c r="C210" s="3" t="s">
        <v>786</v>
      </c>
      <c r="G210" s="3" t="s">
        <v>351</v>
      </c>
      <c r="O210" s="3">
        <v>22</v>
      </c>
      <c r="P210" s="3">
        <v>22</v>
      </c>
      <c r="Q210" s="3">
        <v>0</v>
      </c>
      <c r="R210" s="3">
        <v>0</v>
      </c>
      <c r="S210" s="3">
        <v>0</v>
      </c>
      <c r="T210" s="3">
        <v>1</v>
      </c>
      <c r="U210" s="3">
        <v>0</v>
      </c>
      <c r="V210" s="3">
        <f t="shared" si="178"/>
        <v>0</v>
      </c>
      <c r="W210" s="3">
        <v>22</v>
      </c>
      <c r="X210" s="3">
        <v>21</v>
      </c>
      <c r="Y210" s="3" t="s">
        <v>1387</v>
      </c>
      <c r="BQ210" s="3">
        <v>0</v>
      </c>
      <c r="BR210" s="110">
        <f t="shared" si="139"/>
        <v>1</v>
      </c>
      <c r="BS210" s="3">
        <f t="shared" si="140"/>
        <v>5</v>
      </c>
      <c r="BT210" s="110">
        <f t="shared" si="141"/>
        <v>0.1</v>
      </c>
      <c r="BU210" s="3">
        <v>0</v>
      </c>
      <c r="BV210" s="110">
        <f t="shared" si="142"/>
        <v>1</v>
      </c>
      <c r="BW210" s="3">
        <f t="shared" si="143"/>
        <v>5</v>
      </c>
      <c r="BX210" s="110">
        <f t="shared" si="144"/>
        <v>0.15</v>
      </c>
      <c r="BY210" s="3">
        <f t="shared" si="145"/>
        <v>9765</v>
      </c>
      <c r="BZ210" s="3">
        <v>10395</v>
      </c>
      <c r="CA210" s="111">
        <f t="shared" si="146"/>
        <v>1.064516129032258</v>
      </c>
      <c r="CB210" s="3">
        <f t="shared" si="147"/>
        <v>5</v>
      </c>
      <c r="CC210" s="110">
        <f t="shared" si="148"/>
        <v>0.1</v>
      </c>
      <c r="CD210" s="3">
        <v>300</v>
      </c>
      <c r="CE210" s="112">
        <v>260.51571856287399</v>
      </c>
      <c r="CF210" s="3">
        <f t="shared" si="149"/>
        <v>5</v>
      </c>
      <c r="CG210" s="110">
        <f t="shared" si="150"/>
        <v>0.15</v>
      </c>
      <c r="MX210" s="112">
        <v>95</v>
      </c>
      <c r="MY210" s="112">
        <v>100</v>
      </c>
      <c r="MZ210" s="3">
        <f t="shared" si="151"/>
        <v>5</v>
      </c>
      <c r="NA210" s="110">
        <f t="shared" si="152"/>
        <v>0.1</v>
      </c>
      <c r="NB210" s="111">
        <v>0.92</v>
      </c>
      <c r="NC210" s="111">
        <v>0.97058823529411797</v>
      </c>
      <c r="ND210" s="3">
        <f t="shared" si="153"/>
        <v>5</v>
      </c>
      <c r="NE210" s="110">
        <f t="shared" si="154"/>
        <v>0.1</v>
      </c>
      <c r="NF210" s="112">
        <v>90</v>
      </c>
      <c r="NG210" s="113">
        <v>100</v>
      </c>
      <c r="NH210" s="3">
        <f t="shared" si="155"/>
        <v>5</v>
      </c>
      <c r="NI210" s="110">
        <f t="shared" si="156"/>
        <v>0.08</v>
      </c>
      <c r="NJ210" s="110">
        <v>0.85</v>
      </c>
      <c r="NK210" s="110">
        <v>0.84615384615384603</v>
      </c>
      <c r="NM210" s="3">
        <f t="shared" si="157"/>
        <v>1</v>
      </c>
      <c r="NN210" s="110">
        <f t="shared" si="158"/>
        <v>1.2E-2</v>
      </c>
      <c r="NO210" s="110">
        <v>0.4</v>
      </c>
      <c r="NP210" s="110">
        <v>0.72222222222222199</v>
      </c>
      <c r="NQ210" s="3">
        <f t="shared" si="159"/>
        <v>5</v>
      </c>
      <c r="NR210" s="110">
        <f t="shared" si="160"/>
        <v>0.06</v>
      </c>
      <c r="ZQ210" s="110">
        <v>0.95</v>
      </c>
      <c r="ZR210" s="110">
        <v>0.98577844311377305</v>
      </c>
      <c r="ZS210" s="3">
        <f t="shared" si="161"/>
        <v>5</v>
      </c>
      <c r="ZT210" s="110">
        <f t="shared" si="162"/>
        <v>0.05</v>
      </c>
      <c r="ZU210" s="3">
        <v>2</v>
      </c>
      <c r="ZV210" s="3">
        <f t="shared" si="163"/>
        <v>5</v>
      </c>
      <c r="ZW210" s="110">
        <f t="shared" si="164"/>
        <v>0.05</v>
      </c>
      <c r="ACD210" s="110">
        <f t="shared" si="165"/>
        <v>0.5</v>
      </c>
      <c r="ACE210" s="110">
        <f t="shared" si="166"/>
        <v>0.35200000000000004</v>
      </c>
      <c r="ACF210" s="110">
        <f t="shared" si="167"/>
        <v>0.1</v>
      </c>
      <c r="ACG210" s="110">
        <f t="shared" si="168"/>
        <v>0.95200000000000007</v>
      </c>
      <c r="ACN210" s="114" t="str">
        <f t="shared" si="169"/>
        <v>TERIMA</v>
      </c>
      <c r="ACO210" s="115">
        <f t="shared" si="170"/>
        <v>670000</v>
      </c>
      <c r="ACP210" s="115">
        <f t="shared" si="171"/>
        <v>235840.00000000003</v>
      </c>
      <c r="ADH210" s="116">
        <f t="shared" si="172"/>
        <v>335000</v>
      </c>
      <c r="ADI210" s="116">
        <f t="shared" si="173"/>
        <v>235840.00000000003</v>
      </c>
      <c r="ADJ210" s="116">
        <f t="shared" si="174"/>
        <v>67000</v>
      </c>
      <c r="ADL210" s="116">
        <f t="shared" si="175"/>
        <v>0</v>
      </c>
      <c r="ADM210" s="116">
        <f t="shared" si="176"/>
        <v>637840</v>
      </c>
      <c r="ADN210" s="3" t="s">
        <v>1390</v>
      </c>
    </row>
    <row r="211" spans="1:794" x14ac:dyDescent="0.25">
      <c r="A211" s="3">
        <f t="shared" si="177"/>
        <v>207</v>
      </c>
      <c r="B211" s="3">
        <v>160027</v>
      </c>
      <c r="C211" s="3" t="s">
        <v>513</v>
      </c>
      <c r="G211" s="3" t="s">
        <v>351</v>
      </c>
      <c r="O211" s="3">
        <v>22</v>
      </c>
      <c r="P211" s="3">
        <v>22</v>
      </c>
      <c r="Q211" s="3">
        <v>0</v>
      </c>
      <c r="R211" s="3">
        <v>0</v>
      </c>
      <c r="S211" s="3">
        <v>0</v>
      </c>
      <c r="T211" s="3">
        <v>1</v>
      </c>
      <c r="U211" s="3">
        <v>0</v>
      </c>
      <c r="V211" s="3">
        <f t="shared" si="178"/>
        <v>0</v>
      </c>
      <c r="W211" s="3">
        <v>22</v>
      </c>
      <c r="X211" s="3">
        <v>21</v>
      </c>
      <c r="Y211" s="3" t="s">
        <v>1387</v>
      </c>
      <c r="BQ211" s="3">
        <v>0</v>
      </c>
      <c r="BR211" s="110">
        <f t="shared" si="139"/>
        <v>1</v>
      </c>
      <c r="BS211" s="3">
        <f t="shared" si="140"/>
        <v>5</v>
      </c>
      <c r="BT211" s="110">
        <f t="shared" si="141"/>
        <v>0.1</v>
      </c>
      <c r="BU211" s="3">
        <v>0</v>
      </c>
      <c r="BV211" s="110">
        <f t="shared" si="142"/>
        <v>1</v>
      </c>
      <c r="BW211" s="3">
        <f t="shared" si="143"/>
        <v>5</v>
      </c>
      <c r="BX211" s="110">
        <f t="shared" si="144"/>
        <v>0.15</v>
      </c>
      <c r="BY211" s="3">
        <f t="shared" si="145"/>
        <v>9765</v>
      </c>
      <c r="BZ211" s="3">
        <v>11067</v>
      </c>
      <c r="CA211" s="111">
        <f t="shared" si="146"/>
        <v>1.1333333333333333</v>
      </c>
      <c r="CB211" s="3">
        <f t="shared" si="147"/>
        <v>5</v>
      </c>
      <c r="CC211" s="110">
        <f t="shared" si="148"/>
        <v>0.1</v>
      </c>
      <c r="CD211" s="3">
        <v>300</v>
      </c>
      <c r="CE211" s="112">
        <v>296.19625468164799</v>
      </c>
      <c r="CF211" s="3">
        <f t="shared" si="149"/>
        <v>5</v>
      </c>
      <c r="CG211" s="110">
        <f t="shared" si="150"/>
        <v>0.15</v>
      </c>
      <c r="MX211" s="112">
        <v>95</v>
      </c>
      <c r="MY211" s="112">
        <v>100</v>
      </c>
      <c r="MZ211" s="3">
        <f t="shared" si="151"/>
        <v>5</v>
      </c>
      <c r="NA211" s="110">
        <f t="shared" si="152"/>
        <v>0.1</v>
      </c>
      <c r="NB211" s="111">
        <v>0.92</v>
      </c>
      <c r="NC211" s="111">
        <v>0.94666666666666699</v>
      </c>
      <c r="ND211" s="3">
        <f t="shared" si="153"/>
        <v>5</v>
      </c>
      <c r="NE211" s="110">
        <f t="shared" si="154"/>
        <v>0.1</v>
      </c>
      <c r="NF211" s="112">
        <v>90</v>
      </c>
      <c r="NG211" s="113">
        <v>100</v>
      </c>
      <c r="NH211" s="3">
        <f t="shared" si="155"/>
        <v>5</v>
      </c>
      <c r="NI211" s="110">
        <f t="shared" si="156"/>
        <v>0.08</v>
      </c>
      <c r="NJ211" s="110">
        <v>0.85</v>
      </c>
      <c r="NK211" s="110">
        <v>0.96153846153846201</v>
      </c>
      <c r="NM211" s="3">
        <f t="shared" si="157"/>
        <v>5</v>
      </c>
      <c r="NN211" s="110">
        <f t="shared" si="158"/>
        <v>0.06</v>
      </c>
      <c r="NO211" s="110">
        <v>0.4</v>
      </c>
      <c r="NP211" s="110">
        <v>0.60439560439560402</v>
      </c>
      <c r="NQ211" s="3">
        <f t="shared" si="159"/>
        <v>5</v>
      </c>
      <c r="NR211" s="110">
        <f t="shared" si="160"/>
        <v>0.06</v>
      </c>
      <c r="ZQ211" s="110">
        <v>0.95</v>
      </c>
      <c r="ZR211" s="110">
        <v>0.96554307116104898</v>
      </c>
      <c r="ZS211" s="3">
        <f t="shared" si="161"/>
        <v>5</v>
      </c>
      <c r="ZT211" s="110">
        <f t="shared" si="162"/>
        <v>0.05</v>
      </c>
      <c r="ZU211" s="3">
        <v>2</v>
      </c>
      <c r="ZV211" s="3">
        <f t="shared" si="163"/>
        <v>5</v>
      </c>
      <c r="ZW211" s="110">
        <f t="shared" si="164"/>
        <v>0.05</v>
      </c>
      <c r="ACD211" s="110">
        <f t="shared" si="165"/>
        <v>0.5</v>
      </c>
      <c r="ACE211" s="110">
        <f t="shared" si="166"/>
        <v>0.4</v>
      </c>
      <c r="ACF211" s="110">
        <f t="shared" si="167"/>
        <v>0.1</v>
      </c>
      <c r="ACG211" s="110">
        <f t="shared" si="168"/>
        <v>1</v>
      </c>
      <c r="ACN211" s="114" t="str">
        <f t="shared" si="169"/>
        <v>TERIMA</v>
      </c>
      <c r="ACO211" s="115">
        <f t="shared" si="170"/>
        <v>670000</v>
      </c>
      <c r="ACP211" s="115">
        <f t="shared" si="171"/>
        <v>268000</v>
      </c>
      <c r="ADH211" s="116">
        <f t="shared" si="172"/>
        <v>335000</v>
      </c>
      <c r="ADI211" s="116">
        <f t="shared" si="173"/>
        <v>268000</v>
      </c>
      <c r="ADJ211" s="116">
        <f t="shared" si="174"/>
        <v>67000</v>
      </c>
      <c r="ADL211" s="116">
        <f t="shared" si="175"/>
        <v>200000</v>
      </c>
      <c r="ADM211" s="116">
        <f t="shared" si="176"/>
        <v>870000</v>
      </c>
      <c r="ADN211" s="3" t="s">
        <v>1390</v>
      </c>
    </row>
    <row r="212" spans="1:794" x14ac:dyDescent="0.25">
      <c r="A212" s="3">
        <f t="shared" si="177"/>
        <v>208</v>
      </c>
      <c r="B212" s="3">
        <v>154674</v>
      </c>
      <c r="C212" s="3" t="s">
        <v>789</v>
      </c>
      <c r="G212" s="3" t="s">
        <v>351</v>
      </c>
      <c r="O212" s="3">
        <v>22</v>
      </c>
      <c r="P212" s="3">
        <v>20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f t="shared" si="178"/>
        <v>0</v>
      </c>
      <c r="W212" s="3">
        <v>20</v>
      </c>
      <c r="X212" s="3">
        <v>20</v>
      </c>
      <c r="Y212" s="3" t="s">
        <v>1387</v>
      </c>
      <c r="BQ212" s="3">
        <v>0</v>
      </c>
      <c r="BR212" s="110">
        <f t="shared" si="139"/>
        <v>1</v>
      </c>
      <c r="BS212" s="3">
        <f t="shared" si="140"/>
        <v>5</v>
      </c>
      <c r="BT212" s="110">
        <f t="shared" si="141"/>
        <v>0.1</v>
      </c>
      <c r="BU212" s="3">
        <v>0</v>
      </c>
      <c r="BV212" s="110">
        <f t="shared" si="142"/>
        <v>1</v>
      </c>
      <c r="BW212" s="3">
        <f t="shared" si="143"/>
        <v>5</v>
      </c>
      <c r="BX212" s="110">
        <f t="shared" si="144"/>
        <v>0.15</v>
      </c>
      <c r="BY212" s="3">
        <f t="shared" si="145"/>
        <v>9300</v>
      </c>
      <c r="BZ212" s="3">
        <v>11720</v>
      </c>
      <c r="CA212" s="111">
        <f t="shared" si="146"/>
        <v>1.2602150537634409</v>
      </c>
      <c r="CB212" s="3">
        <f t="shared" si="147"/>
        <v>5</v>
      </c>
      <c r="CC212" s="110">
        <f t="shared" si="148"/>
        <v>0.1</v>
      </c>
      <c r="CD212" s="3">
        <v>300</v>
      </c>
      <c r="CE212" s="112">
        <v>295.11904761904799</v>
      </c>
      <c r="CF212" s="3">
        <f t="shared" si="149"/>
        <v>5</v>
      </c>
      <c r="CG212" s="110">
        <f t="shared" si="150"/>
        <v>0.15</v>
      </c>
      <c r="MX212" s="112">
        <v>95</v>
      </c>
      <c r="MY212" s="112">
        <v>100</v>
      </c>
      <c r="MZ212" s="3">
        <f t="shared" si="151"/>
        <v>5</v>
      </c>
      <c r="NA212" s="110">
        <f t="shared" si="152"/>
        <v>0.1</v>
      </c>
      <c r="NB212" s="111">
        <v>0.92</v>
      </c>
      <c r="NC212" s="111">
        <v>0.98387096774193505</v>
      </c>
      <c r="ND212" s="3">
        <f t="shared" si="153"/>
        <v>5</v>
      </c>
      <c r="NE212" s="110">
        <f t="shared" si="154"/>
        <v>0.1</v>
      </c>
      <c r="NF212" s="112">
        <v>90</v>
      </c>
      <c r="NG212" s="113">
        <v>100</v>
      </c>
      <c r="NH212" s="3">
        <f t="shared" si="155"/>
        <v>5</v>
      </c>
      <c r="NI212" s="110">
        <f t="shared" si="156"/>
        <v>0.08</v>
      </c>
      <c r="NJ212" s="110">
        <v>0.85</v>
      </c>
      <c r="NK212" s="110">
        <v>1</v>
      </c>
      <c r="NM212" s="3">
        <f t="shared" si="157"/>
        <v>5</v>
      </c>
      <c r="NN212" s="110">
        <f t="shared" si="158"/>
        <v>0.06</v>
      </c>
      <c r="NO212" s="110">
        <v>0.4</v>
      </c>
      <c r="NP212" s="110">
        <v>0.74603174603174605</v>
      </c>
      <c r="NQ212" s="3">
        <f t="shared" si="159"/>
        <v>5</v>
      </c>
      <c r="NR212" s="110">
        <f t="shared" si="160"/>
        <v>0.06</v>
      </c>
      <c r="ZQ212" s="110">
        <v>0.95</v>
      </c>
      <c r="ZR212" s="110">
        <v>0.990783410138249</v>
      </c>
      <c r="ZS212" s="3">
        <f t="shared" si="161"/>
        <v>5</v>
      </c>
      <c r="ZT212" s="110">
        <f t="shared" si="162"/>
        <v>0.05</v>
      </c>
      <c r="ZU212" s="3">
        <v>2</v>
      </c>
      <c r="ZV212" s="3">
        <f t="shared" si="163"/>
        <v>5</v>
      </c>
      <c r="ZW212" s="110">
        <f t="shared" si="164"/>
        <v>0.05</v>
      </c>
      <c r="ACD212" s="110">
        <f t="shared" si="165"/>
        <v>0.5</v>
      </c>
      <c r="ACE212" s="110">
        <f t="shared" si="166"/>
        <v>0.4</v>
      </c>
      <c r="ACF212" s="110">
        <f t="shared" si="167"/>
        <v>0.1</v>
      </c>
      <c r="ACG212" s="110">
        <f t="shared" si="168"/>
        <v>1</v>
      </c>
      <c r="ACN212" s="114" t="str">
        <f t="shared" si="169"/>
        <v>TERIMA</v>
      </c>
      <c r="ACO212" s="115">
        <f t="shared" si="170"/>
        <v>670000</v>
      </c>
      <c r="ACP212" s="115">
        <f t="shared" si="171"/>
        <v>268000</v>
      </c>
      <c r="ADH212" s="116">
        <f t="shared" si="172"/>
        <v>335000</v>
      </c>
      <c r="ADI212" s="116">
        <f t="shared" si="173"/>
        <v>268000</v>
      </c>
      <c r="ADJ212" s="116">
        <f t="shared" si="174"/>
        <v>67000</v>
      </c>
      <c r="ADL212" s="116">
        <f t="shared" si="175"/>
        <v>200000</v>
      </c>
      <c r="ADM212" s="116">
        <f t="shared" si="176"/>
        <v>870000</v>
      </c>
      <c r="ADN212" s="3" t="s">
        <v>1390</v>
      </c>
    </row>
    <row r="213" spans="1:794" x14ac:dyDescent="0.25">
      <c r="A213" s="3">
        <f t="shared" si="177"/>
        <v>209</v>
      </c>
      <c r="B213" s="3">
        <v>106439</v>
      </c>
      <c r="C213" s="3" t="s">
        <v>792</v>
      </c>
      <c r="G213" s="3" t="s">
        <v>351</v>
      </c>
      <c r="O213" s="3">
        <v>22</v>
      </c>
      <c r="P213" s="3">
        <v>16</v>
      </c>
      <c r="Q213" s="3">
        <v>7</v>
      </c>
      <c r="R213" s="3">
        <v>0</v>
      </c>
      <c r="S213" s="3">
        <v>0</v>
      </c>
      <c r="T213" s="3">
        <v>1</v>
      </c>
      <c r="U213" s="3">
        <v>7</v>
      </c>
      <c r="V213" s="3">
        <f t="shared" si="178"/>
        <v>7</v>
      </c>
      <c r="W213" s="3">
        <v>2</v>
      </c>
      <c r="X213" s="3">
        <v>8</v>
      </c>
      <c r="Y213" s="3" t="s">
        <v>1387</v>
      </c>
      <c r="BQ213" s="3">
        <v>0</v>
      </c>
      <c r="BR213" s="110">
        <f t="shared" ref="BR213:BR276" si="179">(W213-BQ213)/W213</f>
        <v>1</v>
      </c>
      <c r="BS213" s="3">
        <f t="shared" ref="BS213:BS276" si="180">IF(R213&gt;0,0,IF(BQ213&gt;2,0,IF(BQ213=2,1,IF(BQ213=1,2,IF(BQ213&lt;=0,5)))))</f>
        <v>5</v>
      </c>
      <c r="BT213" s="110">
        <f t="shared" ref="BT213:BT276" si="181">BS213*$BQ$3/5</f>
        <v>0.1</v>
      </c>
      <c r="BU213" s="3">
        <v>7</v>
      </c>
      <c r="BV213" s="110">
        <f t="shared" ref="BV213:BV276" si="182">(W213-BU213)/W213</f>
        <v>-2.5</v>
      </c>
      <c r="BW213" s="3">
        <f t="shared" ref="BW213:BW276" si="183">IF(R213&gt;0,0,IF(BU213&lt;=0,5,IF(BU213=1,1,0)))</f>
        <v>0</v>
      </c>
      <c r="BX213" s="110">
        <f t="shared" ref="BX213:BX276" si="184">BW213*$BU$3/5</f>
        <v>0</v>
      </c>
      <c r="BY213" s="3">
        <f t="shared" ref="BY213:BY276" si="185">X213*(Y213*60)</f>
        <v>3720</v>
      </c>
      <c r="BZ213" s="3">
        <v>7290</v>
      </c>
      <c r="CA213" s="111">
        <f t="shared" ref="CA213:CA276" si="186">BZ213/BY213</f>
        <v>1.9596774193548387</v>
      </c>
      <c r="CB213" s="3">
        <f t="shared" ref="CB213:CB276" si="187">IF(CA213&lt;=90%,1,IF(AND(CA213&gt;90%,CA213&lt;100%),2,IF(CA213=100%,3,IF(AND(CA213&gt;100%,CA213&lt;=105%),4,5))))</f>
        <v>5</v>
      </c>
      <c r="CC213" s="110">
        <f t="shared" ref="CC213:CC276" si="188">CB213*$BY$3/5</f>
        <v>0.1</v>
      </c>
      <c r="CD213" s="3">
        <v>300</v>
      </c>
      <c r="CE213" s="112">
        <v>278.57775768535299</v>
      </c>
      <c r="CF213" s="3">
        <f t="shared" ref="CF213:CF276" si="189">IF(CD213&gt;CE213,5,IF(CE213=CD213,3,1))</f>
        <v>5</v>
      </c>
      <c r="CG213" s="110">
        <f t="shared" ref="CG213:CG276" si="190">CF213*$CD$3/5</f>
        <v>0.15</v>
      </c>
      <c r="MX213" s="112">
        <v>95</v>
      </c>
      <c r="MY213" s="112">
        <v>100</v>
      </c>
      <c r="MZ213" s="3">
        <f t="shared" ref="MZ213:MZ276" si="191">IF(MY213&gt;MX213,5,IF(MY213=MX213,3,1))</f>
        <v>5</v>
      </c>
      <c r="NA213" s="110">
        <f t="shared" ref="NA213:NA276" si="192">MZ213*$MX$3/5</f>
        <v>0.1</v>
      </c>
      <c r="NB213" s="111">
        <v>0.92</v>
      </c>
      <c r="NC213" s="111">
        <v>1</v>
      </c>
      <c r="ND213" s="3">
        <f t="shared" ref="ND213:ND276" si="193">IF(NC213&gt;NB213,5,IF(NC213=NB213,3,1))</f>
        <v>5</v>
      </c>
      <c r="NE213" s="110">
        <f t="shared" ref="NE213:NE276" si="194">ND213*$NB$3/5</f>
        <v>0.1</v>
      </c>
      <c r="NF213" s="112">
        <v>90</v>
      </c>
      <c r="NG213" s="113">
        <v>100</v>
      </c>
      <c r="NH213" s="3">
        <f t="shared" ref="NH213:NH276" si="195">IF(NG213&gt;NF213,5,IF(NG213=NF213,3,1))</f>
        <v>5</v>
      </c>
      <c r="NI213" s="110">
        <f t="shared" ref="NI213:NI276" si="196">NH213*$NF$3/5</f>
        <v>0.08</v>
      </c>
      <c r="NJ213" s="110">
        <v>0.85</v>
      </c>
      <c r="NK213" s="110">
        <v>1</v>
      </c>
      <c r="NM213" s="3">
        <f t="shared" ref="NM213:NM276" si="197">IF(NL213=1,0,IF(NK213&gt;NJ213,5,IF(NJ213=NK213,4,IF(NK213="",3,1))))</f>
        <v>5</v>
      </c>
      <c r="NN213" s="110">
        <f t="shared" ref="NN213:NN276" si="198">NM213*$NJ$3/5</f>
        <v>0.06</v>
      </c>
      <c r="NO213" s="110">
        <v>0.4</v>
      </c>
      <c r="NP213" s="110">
        <v>0.85714285714285698</v>
      </c>
      <c r="NQ213" s="3">
        <f t="shared" ref="NQ213:NQ276" si="199">IF(NP213&gt;NO213,5,IF(NP213=NO213,4,IF(NP213="",3,1)))</f>
        <v>5</v>
      </c>
      <c r="NR213" s="110">
        <f t="shared" ref="NR213:NR276" si="200">NQ213*$NO$3/5</f>
        <v>0.06</v>
      </c>
      <c r="ZQ213" s="110">
        <v>0.95</v>
      </c>
      <c r="ZR213" s="110">
        <v>0.981012658227848</v>
      </c>
      <c r="ZS213" s="3">
        <f t="shared" ref="ZS213:ZS276" si="201">IF(ZR213&gt;ZQ213,5,IF(ZR213=ZQ213,4,IF(ZR213="",3,1)))</f>
        <v>5</v>
      </c>
      <c r="ZT213" s="110">
        <f t="shared" ref="ZT213:ZT276" si="202">ZS213*$ZQ$3/5</f>
        <v>0.05</v>
      </c>
      <c r="ZU213" s="3">
        <v>2</v>
      </c>
      <c r="ZV213" s="3">
        <f t="shared" ref="ZV213:ZV276" si="203">IF(ZU213&gt;1,5,IF(ZU213=1,3,1))</f>
        <v>5</v>
      </c>
      <c r="ZW213" s="110">
        <f t="shared" ref="ZW213:ZW276" si="204">ZV213*$ZU$3/5</f>
        <v>0.05</v>
      </c>
      <c r="ACD213" s="110">
        <f t="shared" ref="ACD213:ACD276" si="205">IFERROR(BT213+BX213+CC213+CG213,"")</f>
        <v>0.35</v>
      </c>
      <c r="ACE213" s="110">
        <f t="shared" ref="ACE213:ACE276" si="206">NA213+NE213+NI213+NN213+NR213</f>
        <v>0.4</v>
      </c>
      <c r="ACF213" s="110">
        <f t="shared" ref="ACF213:ACF276" si="207">ZT213+ZW213</f>
        <v>0.1</v>
      </c>
      <c r="ACG213" s="110">
        <f t="shared" ref="ACG213:ACG276" si="208">SUM(ACD213:ACF213)</f>
        <v>0.85</v>
      </c>
      <c r="ACN213" s="114" t="str">
        <f t="shared" ref="ACN213:ACN276" si="209">IF(AI213="TIDAK","GUGUR",IF(ACM213&gt;0,"GUGUR","TERIMA"))</f>
        <v>TERIMA</v>
      </c>
      <c r="ACO213" s="115">
        <f t="shared" ref="ACO213:ACO276" si="210">IF(ABS213="GUGUR",0,IF(G213="AGENT IBC CC TELKOMSEL",670000,IF(G213="AGENT IBC CC TELKOMSEL PRIORITY",800000,IF(G213="AGENT PREPAID",670000,))))</f>
        <v>670000</v>
      </c>
      <c r="ACP213" s="115">
        <f t="shared" ref="ACP213:ACP276" si="211">ACO213*ACE213</f>
        <v>268000</v>
      </c>
      <c r="ADH213" s="116">
        <f t="shared" ref="ADH213:ADH276" si="212">IFERROR(ACO213*ACD213,"")</f>
        <v>234499.99999999997</v>
      </c>
      <c r="ADI213" s="116">
        <f t="shared" ref="ADI213:ADI276" si="213">IFERROR(IF(M213="YA",(W213/O213)*ACP213,IF(N213="YA",(W213/O213)*ACP213,IF(U213&gt;0,(W213/O213)*ACP213,IF(ACK213&gt;0,ACP213*85%,IF(ACL213&gt;0,ACP213*60%,IF(ACM213&gt;0,ACP213*0%,ACP213)))))),"")</f>
        <v>24363.636363636364</v>
      </c>
      <c r="ADJ213" s="116">
        <f t="shared" ref="ADJ213:ADJ276" si="214">IFERROR(ACF213*ACO213,"")</f>
        <v>67000</v>
      </c>
      <c r="ADL213" s="116">
        <f t="shared" ref="ADL213:ADL276" si="215">IFERROR(IF(ACN213="GUGUR",0,IF(ACG213=100%,200000,IF(AND(ACG213&gt;=98%,ACG213&lt;100%),100000,IF(AND(ACG213&gt;=97%,ACG213&lt;99%),50000,)))),"")</f>
        <v>0</v>
      </c>
      <c r="ADM213" s="116">
        <f t="shared" ref="ADM213:ADM276" si="216">SUM(ADH213:ADJ213,ADL213)</f>
        <v>325863.63636363635</v>
      </c>
      <c r="ADN213" s="3" t="s">
        <v>1390</v>
      </c>
    </row>
    <row r="214" spans="1:794" x14ac:dyDescent="0.25">
      <c r="A214" s="3">
        <f t="shared" si="177"/>
        <v>210</v>
      </c>
      <c r="B214" s="3">
        <v>105769</v>
      </c>
      <c r="C214" s="3" t="s">
        <v>419</v>
      </c>
      <c r="G214" s="3" t="s">
        <v>351</v>
      </c>
      <c r="O214" s="3">
        <v>22</v>
      </c>
      <c r="P214" s="3">
        <v>21</v>
      </c>
      <c r="Q214" s="3">
        <v>0</v>
      </c>
      <c r="R214" s="3">
        <v>0</v>
      </c>
      <c r="S214" s="3">
        <v>0</v>
      </c>
      <c r="T214" s="3">
        <v>1</v>
      </c>
      <c r="U214" s="3">
        <v>0</v>
      </c>
      <c r="V214" s="3">
        <f t="shared" si="178"/>
        <v>0</v>
      </c>
      <c r="W214" s="3">
        <v>21</v>
      </c>
      <c r="X214" s="3">
        <v>20</v>
      </c>
      <c r="Y214" s="3" t="s">
        <v>1387</v>
      </c>
      <c r="BQ214" s="3">
        <v>0</v>
      </c>
      <c r="BR214" s="110">
        <f t="shared" si="179"/>
        <v>1</v>
      </c>
      <c r="BS214" s="3">
        <f t="shared" si="180"/>
        <v>5</v>
      </c>
      <c r="BT214" s="110">
        <f t="shared" si="181"/>
        <v>0.1</v>
      </c>
      <c r="BU214" s="3">
        <v>0</v>
      </c>
      <c r="BV214" s="110">
        <f t="shared" si="182"/>
        <v>1</v>
      </c>
      <c r="BW214" s="3">
        <f t="shared" si="183"/>
        <v>5</v>
      </c>
      <c r="BX214" s="110">
        <f t="shared" si="184"/>
        <v>0.15</v>
      </c>
      <c r="BY214" s="3">
        <f t="shared" si="185"/>
        <v>9300</v>
      </c>
      <c r="BZ214" s="3">
        <v>10300</v>
      </c>
      <c r="CA214" s="111">
        <f t="shared" si="186"/>
        <v>1.10752688172043</v>
      </c>
      <c r="CB214" s="3">
        <f t="shared" si="187"/>
        <v>5</v>
      </c>
      <c r="CC214" s="110">
        <f t="shared" si="188"/>
        <v>0.1</v>
      </c>
      <c r="CD214" s="3">
        <v>300</v>
      </c>
      <c r="CE214" s="112">
        <v>293.21910112359598</v>
      </c>
      <c r="CF214" s="3">
        <f t="shared" si="189"/>
        <v>5</v>
      </c>
      <c r="CG214" s="110">
        <f t="shared" si="190"/>
        <v>0.15</v>
      </c>
      <c r="MX214" s="112">
        <v>95</v>
      </c>
      <c r="MY214" s="112">
        <v>100</v>
      </c>
      <c r="MZ214" s="3">
        <f t="shared" si="191"/>
        <v>5</v>
      </c>
      <c r="NA214" s="110">
        <f t="shared" si="192"/>
        <v>0.1</v>
      </c>
      <c r="NB214" s="111">
        <v>0.92</v>
      </c>
      <c r="NC214" s="111">
        <v>0.95</v>
      </c>
      <c r="ND214" s="3">
        <f t="shared" si="193"/>
        <v>5</v>
      </c>
      <c r="NE214" s="110">
        <f t="shared" si="194"/>
        <v>0.1</v>
      </c>
      <c r="NF214" s="112">
        <v>90</v>
      </c>
      <c r="NG214" s="113">
        <v>100</v>
      </c>
      <c r="NH214" s="3">
        <f t="shared" si="195"/>
        <v>5</v>
      </c>
      <c r="NI214" s="110">
        <f t="shared" si="196"/>
        <v>0.08</v>
      </c>
      <c r="NJ214" s="110">
        <v>0.85</v>
      </c>
      <c r="NK214" s="110">
        <v>1</v>
      </c>
      <c r="NM214" s="3">
        <f t="shared" si="197"/>
        <v>5</v>
      </c>
      <c r="NN214" s="110">
        <f t="shared" si="198"/>
        <v>0.06</v>
      </c>
      <c r="NO214" s="110">
        <v>0.4</v>
      </c>
      <c r="NP214" s="110">
        <v>0.69565217391304301</v>
      </c>
      <c r="NQ214" s="3">
        <f t="shared" si="199"/>
        <v>5</v>
      </c>
      <c r="NR214" s="110">
        <f t="shared" si="200"/>
        <v>0.06</v>
      </c>
      <c r="ZQ214" s="110">
        <v>0.95</v>
      </c>
      <c r="ZR214" s="110">
        <v>0.97846441947565499</v>
      </c>
      <c r="ZS214" s="3">
        <f t="shared" si="201"/>
        <v>5</v>
      </c>
      <c r="ZT214" s="110">
        <f t="shared" si="202"/>
        <v>0.05</v>
      </c>
      <c r="ZU214" s="3">
        <v>2</v>
      </c>
      <c r="ZV214" s="3">
        <f t="shared" si="203"/>
        <v>5</v>
      </c>
      <c r="ZW214" s="110">
        <f t="shared" si="204"/>
        <v>0.05</v>
      </c>
      <c r="ACD214" s="110">
        <f t="shared" si="205"/>
        <v>0.5</v>
      </c>
      <c r="ACE214" s="110">
        <f t="shared" si="206"/>
        <v>0.4</v>
      </c>
      <c r="ACF214" s="110">
        <f t="shared" si="207"/>
        <v>0.1</v>
      </c>
      <c r="ACG214" s="110">
        <f t="shared" si="208"/>
        <v>1</v>
      </c>
      <c r="ACN214" s="114" t="str">
        <f t="shared" si="209"/>
        <v>TERIMA</v>
      </c>
      <c r="ACO214" s="115">
        <f t="shared" si="210"/>
        <v>670000</v>
      </c>
      <c r="ACP214" s="115">
        <f t="shared" si="211"/>
        <v>268000</v>
      </c>
      <c r="ADH214" s="116">
        <f t="shared" si="212"/>
        <v>335000</v>
      </c>
      <c r="ADI214" s="116">
        <f t="shared" si="213"/>
        <v>268000</v>
      </c>
      <c r="ADJ214" s="116">
        <f t="shared" si="214"/>
        <v>67000</v>
      </c>
      <c r="ADL214" s="116">
        <f t="shared" si="215"/>
        <v>200000</v>
      </c>
      <c r="ADM214" s="116">
        <f t="shared" si="216"/>
        <v>870000</v>
      </c>
      <c r="ADN214" s="3" t="s">
        <v>1390</v>
      </c>
    </row>
    <row r="215" spans="1:794" x14ac:dyDescent="0.25">
      <c r="A215" s="3">
        <f t="shared" si="177"/>
        <v>211</v>
      </c>
      <c r="B215" s="3">
        <v>153878</v>
      </c>
      <c r="C215" s="3" t="s">
        <v>465</v>
      </c>
      <c r="G215" s="3" t="s">
        <v>351</v>
      </c>
      <c r="O215" s="3">
        <v>22</v>
      </c>
      <c r="P215" s="3">
        <v>19</v>
      </c>
      <c r="Q215" s="3">
        <v>4</v>
      </c>
      <c r="R215" s="3">
        <v>0</v>
      </c>
      <c r="S215" s="3">
        <v>0</v>
      </c>
      <c r="T215" s="3">
        <v>1</v>
      </c>
      <c r="U215" s="3">
        <v>0</v>
      </c>
      <c r="V215" s="3">
        <f t="shared" si="178"/>
        <v>4</v>
      </c>
      <c r="W215" s="3">
        <v>15</v>
      </c>
      <c r="X215" s="3">
        <v>18</v>
      </c>
      <c r="Y215" s="3" t="s">
        <v>1387</v>
      </c>
      <c r="BQ215" s="3">
        <v>0</v>
      </c>
      <c r="BR215" s="110">
        <f t="shared" si="179"/>
        <v>1</v>
      </c>
      <c r="BS215" s="3">
        <f t="shared" si="180"/>
        <v>5</v>
      </c>
      <c r="BT215" s="110">
        <f t="shared" si="181"/>
        <v>0.1</v>
      </c>
      <c r="BU215" s="3">
        <v>4</v>
      </c>
      <c r="BV215" s="110">
        <f t="shared" si="182"/>
        <v>0.73333333333333328</v>
      </c>
      <c r="BW215" s="3">
        <f t="shared" si="183"/>
        <v>0</v>
      </c>
      <c r="BX215" s="110">
        <f t="shared" si="184"/>
        <v>0</v>
      </c>
      <c r="BY215" s="3">
        <f t="shared" si="185"/>
        <v>8370</v>
      </c>
      <c r="BZ215" s="3">
        <v>9198</v>
      </c>
      <c r="CA215" s="111">
        <f t="shared" si="186"/>
        <v>1.0989247311827957</v>
      </c>
      <c r="CB215" s="3">
        <f t="shared" si="187"/>
        <v>5</v>
      </c>
      <c r="CC215" s="110">
        <f t="shared" si="188"/>
        <v>0.1</v>
      </c>
      <c r="CD215" s="3">
        <v>300</v>
      </c>
      <c r="CE215" s="112">
        <v>295.36119116234403</v>
      </c>
      <c r="CF215" s="3">
        <f t="shared" si="189"/>
        <v>5</v>
      </c>
      <c r="CG215" s="110">
        <f t="shared" si="190"/>
        <v>0.15</v>
      </c>
      <c r="MX215" s="112">
        <v>95</v>
      </c>
      <c r="MY215" s="112">
        <v>94.1666666666667</v>
      </c>
      <c r="MZ215" s="3">
        <f t="shared" si="191"/>
        <v>1</v>
      </c>
      <c r="NA215" s="110">
        <f t="shared" si="192"/>
        <v>0.02</v>
      </c>
      <c r="NB215" s="111">
        <v>0.92</v>
      </c>
      <c r="NC215" s="111">
        <v>0.96261682242990698</v>
      </c>
      <c r="ND215" s="3">
        <f t="shared" si="193"/>
        <v>5</v>
      </c>
      <c r="NE215" s="110">
        <f t="shared" si="194"/>
        <v>0.1</v>
      </c>
      <c r="NF215" s="112">
        <v>90</v>
      </c>
      <c r="NG215" s="113">
        <v>100</v>
      </c>
      <c r="NH215" s="3">
        <f t="shared" si="195"/>
        <v>5</v>
      </c>
      <c r="NI215" s="110">
        <f t="shared" si="196"/>
        <v>0.08</v>
      </c>
      <c r="NJ215" s="110">
        <v>0.85</v>
      </c>
      <c r="NK215" s="110">
        <v>0.98305084745762705</v>
      </c>
      <c r="NM215" s="3">
        <f t="shared" si="197"/>
        <v>5</v>
      </c>
      <c r="NN215" s="110">
        <f t="shared" si="198"/>
        <v>0.06</v>
      </c>
      <c r="NO215" s="110">
        <v>0.4</v>
      </c>
      <c r="NP215" s="110">
        <v>0.67256637168141598</v>
      </c>
      <c r="NQ215" s="3">
        <f t="shared" si="199"/>
        <v>5</v>
      </c>
      <c r="NR215" s="110">
        <f t="shared" si="200"/>
        <v>0.06</v>
      </c>
      <c r="ZQ215" s="110">
        <v>0.95</v>
      </c>
      <c r="ZR215" s="110">
        <v>0.97790585975024003</v>
      </c>
      <c r="ZS215" s="3">
        <f t="shared" si="201"/>
        <v>5</v>
      </c>
      <c r="ZT215" s="110">
        <f t="shared" si="202"/>
        <v>0.05</v>
      </c>
      <c r="ZU215" s="3">
        <v>2</v>
      </c>
      <c r="ZV215" s="3">
        <f t="shared" si="203"/>
        <v>5</v>
      </c>
      <c r="ZW215" s="110">
        <f t="shared" si="204"/>
        <v>0.05</v>
      </c>
      <c r="ACD215" s="110">
        <f t="shared" si="205"/>
        <v>0.35</v>
      </c>
      <c r="ACE215" s="110">
        <f t="shared" si="206"/>
        <v>0.32</v>
      </c>
      <c r="ACF215" s="110">
        <f t="shared" si="207"/>
        <v>0.1</v>
      </c>
      <c r="ACG215" s="110">
        <f t="shared" si="208"/>
        <v>0.76999999999999991</v>
      </c>
      <c r="ACN215" s="114" t="str">
        <f t="shared" si="209"/>
        <v>TERIMA</v>
      </c>
      <c r="ACO215" s="115">
        <f t="shared" si="210"/>
        <v>670000</v>
      </c>
      <c r="ACP215" s="115">
        <f t="shared" si="211"/>
        <v>214400</v>
      </c>
      <c r="ADH215" s="116">
        <f t="shared" si="212"/>
        <v>234499.99999999997</v>
      </c>
      <c r="ADI215" s="116">
        <f t="shared" si="213"/>
        <v>214400</v>
      </c>
      <c r="ADJ215" s="116">
        <f t="shared" si="214"/>
        <v>67000</v>
      </c>
      <c r="ADL215" s="116">
        <f t="shared" si="215"/>
        <v>0</v>
      </c>
      <c r="ADM215" s="116">
        <f t="shared" si="216"/>
        <v>515900</v>
      </c>
      <c r="ADN215" s="3" t="s">
        <v>1390</v>
      </c>
    </row>
    <row r="216" spans="1:794" x14ac:dyDescent="0.25">
      <c r="A216" s="3">
        <f t="shared" si="177"/>
        <v>212</v>
      </c>
      <c r="B216" s="3">
        <v>97474</v>
      </c>
      <c r="C216" s="3" t="s">
        <v>515</v>
      </c>
      <c r="G216" s="3" t="s">
        <v>351</v>
      </c>
      <c r="O216" s="3">
        <v>22</v>
      </c>
      <c r="P216" s="3">
        <v>22</v>
      </c>
      <c r="Q216" s="3">
        <v>1</v>
      </c>
      <c r="R216" s="3">
        <v>0</v>
      </c>
      <c r="S216" s="3">
        <v>0</v>
      </c>
      <c r="T216" s="3">
        <v>1</v>
      </c>
      <c r="U216" s="3">
        <v>0</v>
      </c>
      <c r="V216" s="3">
        <f t="shared" si="178"/>
        <v>1</v>
      </c>
      <c r="W216" s="3">
        <v>21</v>
      </c>
      <c r="X216" s="3">
        <v>21</v>
      </c>
      <c r="Y216" s="3" t="s">
        <v>1387</v>
      </c>
      <c r="BQ216" s="3">
        <v>0</v>
      </c>
      <c r="BR216" s="110">
        <f t="shared" si="179"/>
        <v>1</v>
      </c>
      <c r="BS216" s="3">
        <f t="shared" si="180"/>
        <v>5</v>
      </c>
      <c r="BT216" s="110">
        <f t="shared" si="181"/>
        <v>0.1</v>
      </c>
      <c r="BU216" s="3">
        <v>1</v>
      </c>
      <c r="BV216" s="110">
        <f t="shared" si="182"/>
        <v>0.95238095238095233</v>
      </c>
      <c r="BW216" s="3">
        <f t="shared" si="183"/>
        <v>1</v>
      </c>
      <c r="BX216" s="110">
        <f t="shared" si="184"/>
        <v>0.03</v>
      </c>
      <c r="BY216" s="3">
        <f t="shared" si="185"/>
        <v>9765</v>
      </c>
      <c r="BZ216" s="3">
        <v>9933</v>
      </c>
      <c r="CA216" s="111">
        <f t="shared" si="186"/>
        <v>1.0172043010752687</v>
      </c>
      <c r="CB216" s="3">
        <f t="shared" si="187"/>
        <v>4</v>
      </c>
      <c r="CC216" s="110">
        <f t="shared" si="188"/>
        <v>0.08</v>
      </c>
      <c r="CD216" s="3">
        <v>300</v>
      </c>
      <c r="CE216" s="112">
        <v>283.73322147650998</v>
      </c>
      <c r="CF216" s="3">
        <f t="shared" si="189"/>
        <v>5</v>
      </c>
      <c r="CG216" s="110">
        <f t="shared" si="190"/>
        <v>0.15</v>
      </c>
      <c r="MX216" s="112">
        <v>95</v>
      </c>
      <c r="MY216" s="112">
        <v>98.3333333333333</v>
      </c>
      <c r="MZ216" s="3">
        <f t="shared" si="191"/>
        <v>5</v>
      </c>
      <c r="NA216" s="110">
        <f t="shared" si="192"/>
        <v>0.1</v>
      </c>
      <c r="NB216" s="111">
        <v>0.92</v>
      </c>
      <c r="NC216" s="111">
        <v>0.90967741935483903</v>
      </c>
      <c r="ND216" s="3">
        <f t="shared" si="193"/>
        <v>1</v>
      </c>
      <c r="NE216" s="110">
        <f t="shared" si="194"/>
        <v>0.02</v>
      </c>
      <c r="NF216" s="112">
        <v>90</v>
      </c>
      <c r="NG216" s="113">
        <v>95</v>
      </c>
      <c r="NH216" s="3">
        <f t="shared" si="195"/>
        <v>5</v>
      </c>
      <c r="NI216" s="110">
        <f t="shared" si="196"/>
        <v>0.08</v>
      </c>
      <c r="NJ216" s="110">
        <v>0.85</v>
      </c>
      <c r="NK216" s="110">
        <v>1</v>
      </c>
      <c r="NM216" s="3">
        <f t="shared" si="197"/>
        <v>5</v>
      </c>
      <c r="NN216" s="110">
        <f t="shared" si="198"/>
        <v>0.06</v>
      </c>
      <c r="NO216" s="110">
        <v>0.4</v>
      </c>
      <c r="NP216" s="110">
        <v>0.62068965517241403</v>
      </c>
      <c r="NQ216" s="3">
        <f t="shared" si="199"/>
        <v>5</v>
      </c>
      <c r="NR216" s="110">
        <f t="shared" si="200"/>
        <v>0.06</v>
      </c>
      <c r="ZQ216" s="110">
        <v>0.95</v>
      </c>
      <c r="ZR216" s="110">
        <v>0.96979865771812102</v>
      </c>
      <c r="ZS216" s="3">
        <f t="shared" si="201"/>
        <v>5</v>
      </c>
      <c r="ZT216" s="110">
        <f t="shared" si="202"/>
        <v>0.05</v>
      </c>
      <c r="ZU216" s="3">
        <v>2</v>
      </c>
      <c r="ZV216" s="3">
        <f t="shared" si="203"/>
        <v>5</v>
      </c>
      <c r="ZW216" s="110">
        <f t="shared" si="204"/>
        <v>0.05</v>
      </c>
      <c r="ACD216" s="110">
        <f t="shared" si="205"/>
        <v>0.36</v>
      </c>
      <c r="ACE216" s="110">
        <f t="shared" si="206"/>
        <v>0.32</v>
      </c>
      <c r="ACF216" s="110">
        <f t="shared" si="207"/>
        <v>0.1</v>
      </c>
      <c r="ACG216" s="110">
        <f t="shared" si="208"/>
        <v>0.77999999999999992</v>
      </c>
      <c r="ACN216" s="114" t="str">
        <f t="shared" si="209"/>
        <v>TERIMA</v>
      </c>
      <c r="ACO216" s="115">
        <f t="shared" si="210"/>
        <v>670000</v>
      </c>
      <c r="ACP216" s="115">
        <f t="shared" si="211"/>
        <v>214400</v>
      </c>
      <c r="ADH216" s="116">
        <f t="shared" si="212"/>
        <v>241200</v>
      </c>
      <c r="ADI216" s="116">
        <f t="shared" si="213"/>
        <v>214400</v>
      </c>
      <c r="ADJ216" s="116">
        <f t="shared" si="214"/>
        <v>67000</v>
      </c>
      <c r="ADL216" s="116">
        <f t="shared" si="215"/>
        <v>0</v>
      </c>
      <c r="ADM216" s="116">
        <f t="shared" si="216"/>
        <v>522600</v>
      </c>
      <c r="ADN216" s="3" t="s">
        <v>1390</v>
      </c>
    </row>
    <row r="217" spans="1:794" x14ac:dyDescent="0.25">
      <c r="A217" s="3">
        <f t="shared" si="177"/>
        <v>213</v>
      </c>
      <c r="B217" s="3">
        <v>97926</v>
      </c>
      <c r="C217" s="3" t="s">
        <v>794</v>
      </c>
      <c r="G217" s="3" t="s">
        <v>351</v>
      </c>
      <c r="O217" s="3">
        <v>22</v>
      </c>
      <c r="P217" s="3">
        <v>22</v>
      </c>
      <c r="Q217" s="3">
        <v>0</v>
      </c>
      <c r="R217" s="3">
        <v>0</v>
      </c>
      <c r="S217" s="3">
        <v>0</v>
      </c>
      <c r="T217" s="3">
        <v>1</v>
      </c>
      <c r="U217" s="3">
        <v>0</v>
      </c>
      <c r="V217" s="3">
        <f t="shared" si="178"/>
        <v>0</v>
      </c>
      <c r="W217" s="3">
        <v>22</v>
      </c>
      <c r="X217" s="3">
        <v>21</v>
      </c>
      <c r="Y217" s="3" t="s">
        <v>1387</v>
      </c>
      <c r="BQ217" s="3">
        <v>0</v>
      </c>
      <c r="BR217" s="110">
        <f t="shared" si="179"/>
        <v>1</v>
      </c>
      <c r="BS217" s="3">
        <f t="shared" si="180"/>
        <v>5</v>
      </c>
      <c r="BT217" s="110">
        <f t="shared" si="181"/>
        <v>0.1</v>
      </c>
      <c r="BU217" s="3">
        <v>0</v>
      </c>
      <c r="BV217" s="110">
        <f t="shared" si="182"/>
        <v>1</v>
      </c>
      <c r="BW217" s="3">
        <f t="shared" si="183"/>
        <v>5</v>
      </c>
      <c r="BX217" s="110">
        <f t="shared" si="184"/>
        <v>0.15</v>
      </c>
      <c r="BY217" s="3">
        <f t="shared" si="185"/>
        <v>9765</v>
      </c>
      <c r="BZ217" s="3">
        <v>10941</v>
      </c>
      <c r="CA217" s="111">
        <f t="shared" si="186"/>
        <v>1.1204301075268817</v>
      </c>
      <c r="CB217" s="3">
        <f t="shared" si="187"/>
        <v>5</v>
      </c>
      <c r="CC217" s="110">
        <f t="shared" si="188"/>
        <v>0.1</v>
      </c>
      <c r="CD217" s="3">
        <v>300</v>
      </c>
      <c r="CE217" s="112">
        <v>292.44189991518198</v>
      </c>
      <c r="CF217" s="3">
        <f t="shared" si="189"/>
        <v>5</v>
      </c>
      <c r="CG217" s="110">
        <f t="shared" si="190"/>
        <v>0.15</v>
      </c>
      <c r="MX217" s="112">
        <v>95</v>
      </c>
      <c r="MY217" s="112">
        <v>100</v>
      </c>
      <c r="MZ217" s="3">
        <f t="shared" si="191"/>
        <v>5</v>
      </c>
      <c r="NA217" s="110">
        <f t="shared" si="192"/>
        <v>0.1</v>
      </c>
      <c r="NB217" s="111">
        <v>0.92</v>
      </c>
      <c r="NC217" s="111">
        <v>0.93125000000000002</v>
      </c>
      <c r="ND217" s="3">
        <f t="shared" si="193"/>
        <v>5</v>
      </c>
      <c r="NE217" s="110">
        <f t="shared" si="194"/>
        <v>0.1</v>
      </c>
      <c r="NF217" s="112">
        <v>90</v>
      </c>
      <c r="NG217" s="113">
        <v>100</v>
      </c>
      <c r="NH217" s="3">
        <f t="shared" si="195"/>
        <v>5</v>
      </c>
      <c r="NI217" s="110">
        <f t="shared" si="196"/>
        <v>0.08</v>
      </c>
      <c r="NJ217" s="110">
        <v>0.85</v>
      </c>
      <c r="NK217" s="110">
        <v>0.94736842105263197</v>
      </c>
      <c r="NM217" s="3">
        <f t="shared" si="197"/>
        <v>5</v>
      </c>
      <c r="NN217" s="110">
        <f t="shared" si="198"/>
        <v>0.06</v>
      </c>
      <c r="NO217" s="110">
        <v>0.4</v>
      </c>
      <c r="NP217" s="110">
        <v>0.64516129032258096</v>
      </c>
      <c r="NQ217" s="3">
        <f t="shared" si="199"/>
        <v>5</v>
      </c>
      <c r="NR217" s="110">
        <f t="shared" si="200"/>
        <v>0.06</v>
      </c>
      <c r="ZQ217" s="110">
        <v>0.95</v>
      </c>
      <c r="ZR217" s="110">
        <v>0.99151823579304499</v>
      </c>
      <c r="ZS217" s="3">
        <f t="shared" si="201"/>
        <v>5</v>
      </c>
      <c r="ZT217" s="110">
        <f t="shared" si="202"/>
        <v>0.05</v>
      </c>
      <c r="ZU217" s="3">
        <v>2</v>
      </c>
      <c r="ZV217" s="3">
        <f t="shared" si="203"/>
        <v>5</v>
      </c>
      <c r="ZW217" s="110">
        <f t="shared" si="204"/>
        <v>0.05</v>
      </c>
      <c r="ACD217" s="110">
        <f t="shared" si="205"/>
        <v>0.5</v>
      </c>
      <c r="ACE217" s="110">
        <f t="shared" si="206"/>
        <v>0.4</v>
      </c>
      <c r="ACF217" s="110">
        <f t="shared" si="207"/>
        <v>0.1</v>
      </c>
      <c r="ACG217" s="110">
        <f t="shared" si="208"/>
        <v>1</v>
      </c>
      <c r="ACN217" s="114" t="str">
        <f t="shared" si="209"/>
        <v>TERIMA</v>
      </c>
      <c r="ACO217" s="115">
        <f t="shared" si="210"/>
        <v>670000</v>
      </c>
      <c r="ACP217" s="115">
        <f t="shared" si="211"/>
        <v>268000</v>
      </c>
      <c r="ADH217" s="116">
        <f t="shared" si="212"/>
        <v>335000</v>
      </c>
      <c r="ADI217" s="116">
        <f t="shared" si="213"/>
        <v>268000</v>
      </c>
      <c r="ADJ217" s="116">
        <f t="shared" si="214"/>
        <v>67000</v>
      </c>
      <c r="ADL217" s="116">
        <f t="shared" si="215"/>
        <v>200000</v>
      </c>
      <c r="ADM217" s="116">
        <f t="shared" si="216"/>
        <v>870000</v>
      </c>
      <c r="ADN217" s="3" t="s">
        <v>1390</v>
      </c>
    </row>
    <row r="218" spans="1:794" x14ac:dyDescent="0.25">
      <c r="A218" s="3">
        <f t="shared" si="177"/>
        <v>214</v>
      </c>
      <c r="B218" s="3">
        <v>150752</v>
      </c>
      <c r="C218" s="3" t="s">
        <v>517</v>
      </c>
      <c r="G218" s="3" t="s">
        <v>351</v>
      </c>
      <c r="O218" s="3">
        <v>22</v>
      </c>
      <c r="P218" s="3">
        <v>21</v>
      </c>
      <c r="Q218" s="3">
        <v>2</v>
      </c>
      <c r="R218" s="3">
        <v>0</v>
      </c>
      <c r="S218" s="3">
        <v>0</v>
      </c>
      <c r="T218" s="3">
        <v>1</v>
      </c>
      <c r="U218" s="3">
        <v>0</v>
      </c>
      <c r="V218" s="3">
        <f t="shared" si="178"/>
        <v>2</v>
      </c>
      <c r="W218" s="3">
        <v>19</v>
      </c>
      <c r="X218" s="3">
        <v>20</v>
      </c>
      <c r="Y218" s="3" t="s">
        <v>1387</v>
      </c>
      <c r="BQ218" s="3">
        <v>0</v>
      </c>
      <c r="BR218" s="110">
        <f t="shared" si="179"/>
        <v>1</v>
      </c>
      <c r="BS218" s="3">
        <f t="shared" si="180"/>
        <v>5</v>
      </c>
      <c r="BT218" s="110">
        <f t="shared" si="181"/>
        <v>0.1</v>
      </c>
      <c r="BU218" s="3">
        <v>2</v>
      </c>
      <c r="BV218" s="110">
        <f t="shared" si="182"/>
        <v>0.89473684210526316</v>
      </c>
      <c r="BW218" s="3">
        <f t="shared" si="183"/>
        <v>0</v>
      </c>
      <c r="BX218" s="110">
        <f t="shared" si="184"/>
        <v>0</v>
      </c>
      <c r="BY218" s="3">
        <f t="shared" si="185"/>
        <v>9300</v>
      </c>
      <c r="BZ218" s="3">
        <v>8960</v>
      </c>
      <c r="CA218" s="111">
        <f t="shared" si="186"/>
        <v>0.96344086021505382</v>
      </c>
      <c r="CB218" s="3">
        <f t="shared" si="187"/>
        <v>2</v>
      </c>
      <c r="CC218" s="110">
        <f t="shared" si="188"/>
        <v>0.04</v>
      </c>
      <c r="CD218" s="3">
        <v>300</v>
      </c>
      <c r="CE218" s="112">
        <v>296.86783733826201</v>
      </c>
      <c r="CF218" s="3">
        <f t="shared" si="189"/>
        <v>5</v>
      </c>
      <c r="CG218" s="110">
        <f t="shared" si="190"/>
        <v>0.15</v>
      </c>
      <c r="MX218" s="112">
        <v>95</v>
      </c>
      <c r="MY218" s="112">
        <v>98.75</v>
      </c>
      <c r="MZ218" s="3">
        <f t="shared" si="191"/>
        <v>5</v>
      </c>
      <c r="NA218" s="110">
        <f t="shared" si="192"/>
        <v>0.1</v>
      </c>
      <c r="NB218" s="111">
        <v>0.92</v>
      </c>
      <c r="NC218" s="111">
        <v>0.97894736842105301</v>
      </c>
      <c r="ND218" s="3">
        <f t="shared" si="193"/>
        <v>5</v>
      </c>
      <c r="NE218" s="110">
        <f t="shared" si="194"/>
        <v>0.1</v>
      </c>
      <c r="NF218" s="112">
        <v>90</v>
      </c>
      <c r="NG218" s="113">
        <v>100</v>
      </c>
      <c r="NH218" s="3">
        <f t="shared" si="195"/>
        <v>5</v>
      </c>
      <c r="NI218" s="110">
        <f t="shared" si="196"/>
        <v>0.08</v>
      </c>
      <c r="NJ218" s="110">
        <v>0.85</v>
      </c>
      <c r="NK218" s="110">
        <v>0.88888888888888895</v>
      </c>
      <c r="NL218" s="3">
        <v>1</v>
      </c>
      <c r="NM218" s="3">
        <f t="shared" si="197"/>
        <v>0</v>
      </c>
      <c r="NN218" s="110">
        <f t="shared" si="198"/>
        <v>0</v>
      </c>
      <c r="NO218" s="110">
        <v>0.4</v>
      </c>
      <c r="NP218" s="110">
        <v>0.89473684210526305</v>
      </c>
      <c r="NQ218" s="3">
        <f t="shared" si="199"/>
        <v>5</v>
      </c>
      <c r="NR218" s="110">
        <f t="shared" si="200"/>
        <v>0.06</v>
      </c>
      <c r="ZQ218" s="110">
        <v>0.95</v>
      </c>
      <c r="ZR218" s="110">
        <v>0.98890942698706097</v>
      </c>
      <c r="ZS218" s="3">
        <f t="shared" si="201"/>
        <v>5</v>
      </c>
      <c r="ZT218" s="110">
        <f t="shared" si="202"/>
        <v>0.05</v>
      </c>
      <c r="ZU218" s="3">
        <v>2</v>
      </c>
      <c r="ZV218" s="3">
        <f t="shared" si="203"/>
        <v>5</v>
      </c>
      <c r="ZW218" s="110">
        <f t="shared" si="204"/>
        <v>0.05</v>
      </c>
      <c r="ACD218" s="110">
        <f t="shared" si="205"/>
        <v>0.29000000000000004</v>
      </c>
      <c r="ACE218" s="110">
        <f t="shared" si="206"/>
        <v>0.34</v>
      </c>
      <c r="ACF218" s="110">
        <f t="shared" si="207"/>
        <v>0.1</v>
      </c>
      <c r="ACG218" s="110">
        <f t="shared" si="208"/>
        <v>0.73000000000000009</v>
      </c>
      <c r="ACN218" s="114" t="str">
        <f t="shared" si="209"/>
        <v>TERIMA</v>
      </c>
      <c r="ACO218" s="115">
        <f t="shared" si="210"/>
        <v>670000</v>
      </c>
      <c r="ACP218" s="115">
        <f t="shared" si="211"/>
        <v>227800.00000000003</v>
      </c>
      <c r="ADH218" s="116">
        <f t="shared" si="212"/>
        <v>194300.00000000003</v>
      </c>
      <c r="ADI218" s="116">
        <f t="shared" si="213"/>
        <v>227800.00000000003</v>
      </c>
      <c r="ADJ218" s="116">
        <f t="shared" si="214"/>
        <v>67000</v>
      </c>
      <c r="ADL218" s="116">
        <f t="shared" si="215"/>
        <v>0</v>
      </c>
      <c r="ADM218" s="116">
        <f t="shared" si="216"/>
        <v>489100.00000000006</v>
      </c>
      <c r="ADN218" s="3" t="s">
        <v>1390</v>
      </c>
    </row>
    <row r="219" spans="1:794" x14ac:dyDescent="0.25">
      <c r="A219" s="3">
        <f t="shared" si="177"/>
        <v>215</v>
      </c>
      <c r="B219" s="3">
        <v>154471</v>
      </c>
      <c r="C219" s="3" t="s">
        <v>519</v>
      </c>
      <c r="G219" s="3" t="s">
        <v>351</v>
      </c>
      <c r="O219" s="3">
        <v>22</v>
      </c>
      <c r="P219" s="3">
        <v>22</v>
      </c>
      <c r="Q219" s="3">
        <v>0</v>
      </c>
      <c r="R219" s="3">
        <v>0</v>
      </c>
      <c r="S219" s="3">
        <v>0</v>
      </c>
      <c r="T219" s="3">
        <v>1</v>
      </c>
      <c r="U219" s="3">
        <v>0</v>
      </c>
      <c r="V219" s="3">
        <f t="shared" si="178"/>
        <v>0</v>
      </c>
      <c r="W219" s="3">
        <v>22</v>
      </c>
      <c r="X219" s="3">
        <v>21</v>
      </c>
      <c r="Y219" s="3" t="s">
        <v>1387</v>
      </c>
      <c r="BQ219" s="3">
        <v>0</v>
      </c>
      <c r="BR219" s="110">
        <f t="shared" si="179"/>
        <v>1</v>
      </c>
      <c r="BS219" s="3">
        <f t="shared" si="180"/>
        <v>5</v>
      </c>
      <c r="BT219" s="110">
        <f t="shared" si="181"/>
        <v>0.1</v>
      </c>
      <c r="BU219" s="3">
        <v>0</v>
      </c>
      <c r="BV219" s="110">
        <f t="shared" si="182"/>
        <v>1</v>
      </c>
      <c r="BW219" s="3">
        <f t="shared" si="183"/>
        <v>5</v>
      </c>
      <c r="BX219" s="110">
        <f t="shared" si="184"/>
        <v>0.15</v>
      </c>
      <c r="BY219" s="3">
        <f t="shared" si="185"/>
        <v>9765</v>
      </c>
      <c r="BZ219" s="3">
        <v>11132</v>
      </c>
      <c r="CA219" s="111">
        <f t="shared" si="186"/>
        <v>1.139989759344598</v>
      </c>
      <c r="CB219" s="3">
        <f t="shared" si="187"/>
        <v>5</v>
      </c>
      <c r="CC219" s="110">
        <f t="shared" si="188"/>
        <v>0.1</v>
      </c>
      <c r="CD219" s="3">
        <v>300</v>
      </c>
      <c r="CE219" s="112">
        <v>309.60738255033601</v>
      </c>
      <c r="CF219" s="3">
        <f t="shared" si="189"/>
        <v>1</v>
      </c>
      <c r="CG219" s="110">
        <f t="shared" si="190"/>
        <v>0.03</v>
      </c>
      <c r="MX219" s="112">
        <v>95</v>
      </c>
      <c r="MY219" s="112">
        <v>97.9166666666667</v>
      </c>
      <c r="MZ219" s="3">
        <f t="shared" si="191"/>
        <v>5</v>
      </c>
      <c r="NA219" s="110">
        <f t="shared" si="192"/>
        <v>0.1</v>
      </c>
      <c r="NB219" s="111">
        <v>0.92</v>
      </c>
      <c r="NC219" s="111">
        <v>0.878571428571429</v>
      </c>
      <c r="ND219" s="3">
        <f t="shared" si="193"/>
        <v>1</v>
      </c>
      <c r="NE219" s="110">
        <f t="shared" si="194"/>
        <v>0.02</v>
      </c>
      <c r="NF219" s="112">
        <v>90</v>
      </c>
      <c r="NG219" s="113">
        <v>100</v>
      </c>
      <c r="NH219" s="3">
        <f t="shared" si="195"/>
        <v>5</v>
      </c>
      <c r="NI219" s="110">
        <f t="shared" si="196"/>
        <v>0.08</v>
      </c>
      <c r="NJ219" s="110">
        <v>0.85</v>
      </c>
      <c r="NK219" s="110">
        <v>0.75</v>
      </c>
      <c r="NM219" s="3">
        <f t="shared" si="197"/>
        <v>1</v>
      </c>
      <c r="NN219" s="110">
        <f t="shared" si="198"/>
        <v>1.2E-2</v>
      </c>
      <c r="NO219" s="110">
        <v>0.4</v>
      </c>
      <c r="NP219" s="110">
        <v>0.27586206896551702</v>
      </c>
      <c r="NQ219" s="3">
        <f t="shared" si="199"/>
        <v>1</v>
      </c>
      <c r="NR219" s="110">
        <f t="shared" si="200"/>
        <v>1.2E-2</v>
      </c>
      <c r="ZQ219" s="110">
        <v>0.95</v>
      </c>
      <c r="ZR219" s="110">
        <v>0.990771812080537</v>
      </c>
      <c r="ZS219" s="3">
        <f t="shared" si="201"/>
        <v>5</v>
      </c>
      <c r="ZT219" s="110">
        <f t="shared" si="202"/>
        <v>0.05</v>
      </c>
      <c r="ZU219" s="3">
        <v>2</v>
      </c>
      <c r="ZV219" s="3">
        <f t="shared" si="203"/>
        <v>5</v>
      </c>
      <c r="ZW219" s="110">
        <f t="shared" si="204"/>
        <v>0.05</v>
      </c>
      <c r="ACD219" s="110">
        <f t="shared" si="205"/>
        <v>0.38</v>
      </c>
      <c r="ACE219" s="110">
        <f t="shared" si="206"/>
        <v>0.22400000000000003</v>
      </c>
      <c r="ACF219" s="110">
        <f t="shared" si="207"/>
        <v>0.1</v>
      </c>
      <c r="ACG219" s="110">
        <f t="shared" si="208"/>
        <v>0.70400000000000007</v>
      </c>
      <c r="ACL219" s="3">
        <v>1</v>
      </c>
      <c r="ACN219" s="114" t="str">
        <f t="shared" si="209"/>
        <v>TERIMA</v>
      </c>
      <c r="ACO219" s="115">
        <f t="shared" si="210"/>
        <v>670000</v>
      </c>
      <c r="ACP219" s="115">
        <f t="shared" si="211"/>
        <v>150080.00000000003</v>
      </c>
      <c r="ADH219" s="116">
        <f t="shared" si="212"/>
        <v>254600</v>
      </c>
      <c r="ADI219" s="116">
        <f t="shared" si="213"/>
        <v>90048.000000000015</v>
      </c>
      <c r="ADJ219" s="116">
        <f t="shared" si="214"/>
        <v>67000</v>
      </c>
      <c r="ADL219" s="116">
        <f t="shared" si="215"/>
        <v>0</v>
      </c>
      <c r="ADM219" s="116">
        <f t="shared" si="216"/>
        <v>411648</v>
      </c>
      <c r="ADN219" s="3" t="s">
        <v>1390</v>
      </c>
    </row>
    <row r="220" spans="1:794" x14ac:dyDescent="0.25">
      <c r="A220" s="3">
        <f t="shared" si="177"/>
        <v>216</v>
      </c>
      <c r="B220" s="3">
        <v>156229</v>
      </c>
      <c r="C220" s="3" t="s">
        <v>796</v>
      </c>
      <c r="G220" s="3" t="s">
        <v>351</v>
      </c>
      <c r="O220" s="3">
        <v>22</v>
      </c>
      <c r="P220" s="3">
        <v>21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f t="shared" si="178"/>
        <v>0</v>
      </c>
      <c r="W220" s="3">
        <v>21</v>
      </c>
      <c r="X220" s="3">
        <v>21</v>
      </c>
      <c r="Y220" s="3" t="s">
        <v>1387</v>
      </c>
      <c r="BQ220" s="3">
        <v>0</v>
      </c>
      <c r="BR220" s="110">
        <f t="shared" si="179"/>
        <v>1</v>
      </c>
      <c r="BS220" s="3">
        <f t="shared" si="180"/>
        <v>5</v>
      </c>
      <c r="BT220" s="110">
        <f t="shared" si="181"/>
        <v>0.1</v>
      </c>
      <c r="BU220" s="3">
        <v>0</v>
      </c>
      <c r="BV220" s="110">
        <f t="shared" si="182"/>
        <v>1</v>
      </c>
      <c r="BW220" s="3">
        <f t="shared" si="183"/>
        <v>5</v>
      </c>
      <c r="BX220" s="110">
        <f t="shared" si="184"/>
        <v>0.15</v>
      </c>
      <c r="BY220" s="3">
        <f t="shared" si="185"/>
        <v>9765</v>
      </c>
      <c r="BZ220" s="3">
        <v>10437</v>
      </c>
      <c r="CA220" s="111">
        <f t="shared" si="186"/>
        <v>1.0688172043010753</v>
      </c>
      <c r="CB220" s="3">
        <f t="shared" si="187"/>
        <v>5</v>
      </c>
      <c r="CC220" s="110">
        <f t="shared" si="188"/>
        <v>0.1</v>
      </c>
      <c r="CD220" s="3">
        <v>300</v>
      </c>
      <c r="CE220" s="112">
        <v>267.90050468637298</v>
      </c>
      <c r="CF220" s="3">
        <f t="shared" si="189"/>
        <v>5</v>
      </c>
      <c r="CG220" s="110">
        <f t="shared" si="190"/>
        <v>0.15</v>
      </c>
      <c r="MX220" s="112">
        <v>95</v>
      </c>
      <c r="MY220" s="112">
        <v>88.3333333333333</v>
      </c>
      <c r="MZ220" s="3">
        <f t="shared" si="191"/>
        <v>1</v>
      </c>
      <c r="NA220" s="110">
        <f t="shared" si="192"/>
        <v>0.02</v>
      </c>
      <c r="NB220" s="111">
        <v>0.92</v>
      </c>
      <c r="NC220" s="111">
        <v>0.90344827586206899</v>
      </c>
      <c r="ND220" s="3">
        <f t="shared" si="193"/>
        <v>1</v>
      </c>
      <c r="NE220" s="110">
        <f t="shared" si="194"/>
        <v>0.02</v>
      </c>
      <c r="NF220" s="112">
        <v>90</v>
      </c>
      <c r="NG220" s="113">
        <v>100</v>
      </c>
      <c r="NH220" s="3">
        <f t="shared" si="195"/>
        <v>5</v>
      </c>
      <c r="NI220" s="110">
        <f t="shared" si="196"/>
        <v>0.08</v>
      </c>
      <c r="NJ220" s="110">
        <v>0.85</v>
      </c>
      <c r="NK220" s="110">
        <v>0.84615384615384603</v>
      </c>
      <c r="NM220" s="3">
        <f t="shared" si="197"/>
        <v>1</v>
      </c>
      <c r="NN220" s="110">
        <f t="shared" si="198"/>
        <v>1.2E-2</v>
      </c>
      <c r="NO220" s="110">
        <v>0.4</v>
      </c>
      <c r="NP220" s="110">
        <v>0.64285714285714302</v>
      </c>
      <c r="NQ220" s="3">
        <f t="shared" si="199"/>
        <v>5</v>
      </c>
      <c r="NR220" s="110">
        <f t="shared" si="200"/>
        <v>0.06</v>
      </c>
      <c r="ZQ220" s="110">
        <v>0.95</v>
      </c>
      <c r="ZR220" s="110">
        <v>0.98341744772891104</v>
      </c>
      <c r="ZS220" s="3">
        <f t="shared" si="201"/>
        <v>5</v>
      </c>
      <c r="ZT220" s="110">
        <f t="shared" si="202"/>
        <v>0.05</v>
      </c>
      <c r="ZU220" s="3">
        <v>2</v>
      </c>
      <c r="ZV220" s="3">
        <f t="shared" si="203"/>
        <v>5</v>
      </c>
      <c r="ZW220" s="110">
        <f t="shared" si="204"/>
        <v>0.05</v>
      </c>
      <c r="ACD220" s="110">
        <f t="shared" si="205"/>
        <v>0.5</v>
      </c>
      <c r="ACE220" s="110">
        <f t="shared" si="206"/>
        <v>0.192</v>
      </c>
      <c r="ACF220" s="110">
        <f t="shared" si="207"/>
        <v>0.1</v>
      </c>
      <c r="ACG220" s="110">
        <f t="shared" si="208"/>
        <v>0.79199999999999993</v>
      </c>
      <c r="ACK220" s="3">
        <v>1</v>
      </c>
      <c r="ACN220" s="114" t="str">
        <f t="shared" si="209"/>
        <v>TERIMA</v>
      </c>
      <c r="ACO220" s="115">
        <f t="shared" si="210"/>
        <v>670000</v>
      </c>
      <c r="ACP220" s="115">
        <f t="shared" si="211"/>
        <v>128640</v>
      </c>
      <c r="ADH220" s="116">
        <f t="shared" si="212"/>
        <v>335000</v>
      </c>
      <c r="ADI220" s="116">
        <f t="shared" si="213"/>
        <v>109344</v>
      </c>
      <c r="ADJ220" s="116">
        <f t="shared" si="214"/>
        <v>67000</v>
      </c>
      <c r="ADL220" s="116">
        <f t="shared" si="215"/>
        <v>0</v>
      </c>
      <c r="ADM220" s="116">
        <f t="shared" si="216"/>
        <v>511344</v>
      </c>
      <c r="ADN220" s="3" t="s">
        <v>1390</v>
      </c>
    </row>
    <row r="221" spans="1:794" x14ac:dyDescent="0.25">
      <c r="A221" s="3">
        <f t="shared" si="177"/>
        <v>217</v>
      </c>
      <c r="B221" s="3">
        <v>95691</v>
      </c>
      <c r="C221" s="3" t="s">
        <v>798</v>
      </c>
      <c r="G221" s="3" t="s">
        <v>351</v>
      </c>
      <c r="O221" s="3">
        <v>22</v>
      </c>
      <c r="P221" s="3">
        <v>22</v>
      </c>
      <c r="Q221" s="3">
        <v>0</v>
      </c>
      <c r="R221" s="3">
        <v>0</v>
      </c>
      <c r="S221" s="3">
        <v>0</v>
      </c>
      <c r="T221" s="3">
        <v>1</v>
      </c>
      <c r="U221" s="3">
        <v>0</v>
      </c>
      <c r="V221" s="3">
        <f t="shared" si="178"/>
        <v>0</v>
      </c>
      <c r="W221" s="3">
        <v>22</v>
      </c>
      <c r="X221" s="3">
        <v>21</v>
      </c>
      <c r="Y221" s="3" t="s">
        <v>1387</v>
      </c>
      <c r="BQ221" s="3">
        <v>0</v>
      </c>
      <c r="BR221" s="110">
        <f t="shared" si="179"/>
        <v>1</v>
      </c>
      <c r="BS221" s="3">
        <f t="shared" si="180"/>
        <v>5</v>
      </c>
      <c r="BT221" s="110">
        <f t="shared" si="181"/>
        <v>0.1</v>
      </c>
      <c r="BU221" s="3">
        <v>0</v>
      </c>
      <c r="BV221" s="110">
        <f t="shared" si="182"/>
        <v>1</v>
      </c>
      <c r="BW221" s="3">
        <f t="shared" si="183"/>
        <v>5</v>
      </c>
      <c r="BX221" s="110">
        <f t="shared" si="184"/>
        <v>0.15</v>
      </c>
      <c r="BY221" s="3">
        <f t="shared" si="185"/>
        <v>9765</v>
      </c>
      <c r="BZ221" s="3">
        <v>15939</v>
      </c>
      <c r="CA221" s="111">
        <f t="shared" si="186"/>
        <v>1.6322580645161291</v>
      </c>
      <c r="CB221" s="3">
        <f t="shared" si="187"/>
        <v>5</v>
      </c>
      <c r="CC221" s="110">
        <f t="shared" si="188"/>
        <v>0.1</v>
      </c>
      <c r="CD221" s="3">
        <v>300</v>
      </c>
      <c r="CE221" s="112">
        <v>286.826171875</v>
      </c>
      <c r="CF221" s="3">
        <f t="shared" si="189"/>
        <v>5</v>
      </c>
      <c r="CG221" s="110">
        <f t="shared" si="190"/>
        <v>0.15</v>
      </c>
      <c r="MX221" s="112">
        <v>95</v>
      </c>
      <c r="MY221" s="112">
        <v>97.0833333333333</v>
      </c>
      <c r="MZ221" s="3">
        <f t="shared" si="191"/>
        <v>5</v>
      </c>
      <c r="NA221" s="110">
        <f t="shared" si="192"/>
        <v>0.1</v>
      </c>
      <c r="NB221" s="111">
        <v>0.92</v>
      </c>
      <c r="NC221" s="111">
        <v>0.92222222222222205</v>
      </c>
      <c r="ND221" s="3">
        <f t="shared" si="193"/>
        <v>5</v>
      </c>
      <c r="NE221" s="110">
        <f t="shared" si="194"/>
        <v>0.1</v>
      </c>
      <c r="NF221" s="112">
        <v>90</v>
      </c>
      <c r="NG221" s="113">
        <v>100</v>
      </c>
      <c r="NH221" s="3">
        <f t="shared" si="195"/>
        <v>5</v>
      </c>
      <c r="NI221" s="110">
        <f t="shared" si="196"/>
        <v>0.08</v>
      </c>
      <c r="NJ221" s="110">
        <v>0.85</v>
      </c>
      <c r="NK221" s="110">
        <v>0.83333333333333304</v>
      </c>
      <c r="NM221" s="3">
        <f t="shared" si="197"/>
        <v>1</v>
      </c>
      <c r="NN221" s="110">
        <f t="shared" si="198"/>
        <v>1.2E-2</v>
      </c>
      <c r="NO221" s="110">
        <v>0.4</v>
      </c>
      <c r="NP221" s="110">
        <v>0.7</v>
      </c>
      <c r="NQ221" s="3">
        <f t="shared" si="199"/>
        <v>5</v>
      </c>
      <c r="NR221" s="110">
        <f t="shared" si="200"/>
        <v>0.06</v>
      </c>
      <c r="ZQ221" s="110">
        <v>0.95</v>
      </c>
      <c r="ZR221" s="110">
        <v>0.9921875</v>
      </c>
      <c r="ZS221" s="3">
        <f t="shared" si="201"/>
        <v>5</v>
      </c>
      <c r="ZT221" s="110">
        <f t="shared" si="202"/>
        <v>0.05</v>
      </c>
      <c r="ZU221" s="3">
        <v>2</v>
      </c>
      <c r="ZV221" s="3">
        <f t="shared" si="203"/>
        <v>5</v>
      </c>
      <c r="ZW221" s="110">
        <f t="shared" si="204"/>
        <v>0.05</v>
      </c>
      <c r="ACD221" s="110">
        <f t="shared" si="205"/>
        <v>0.5</v>
      </c>
      <c r="ACE221" s="110">
        <f t="shared" si="206"/>
        <v>0.35200000000000004</v>
      </c>
      <c r="ACF221" s="110">
        <f t="shared" si="207"/>
        <v>0.1</v>
      </c>
      <c r="ACG221" s="110">
        <f t="shared" si="208"/>
        <v>0.95200000000000007</v>
      </c>
      <c r="ACN221" s="114" t="str">
        <f t="shared" si="209"/>
        <v>TERIMA</v>
      </c>
      <c r="ACO221" s="115">
        <f t="shared" si="210"/>
        <v>670000</v>
      </c>
      <c r="ACP221" s="115">
        <f t="shared" si="211"/>
        <v>235840.00000000003</v>
      </c>
      <c r="ADH221" s="116">
        <f t="shared" si="212"/>
        <v>335000</v>
      </c>
      <c r="ADI221" s="116">
        <f t="shared" si="213"/>
        <v>235840.00000000003</v>
      </c>
      <c r="ADJ221" s="116">
        <f t="shared" si="214"/>
        <v>67000</v>
      </c>
      <c r="ADL221" s="116">
        <f t="shared" si="215"/>
        <v>0</v>
      </c>
      <c r="ADM221" s="116">
        <f t="shared" si="216"/>
        <v>637840</v>
      </c>
      <c r="ADN221" s="3" t="s">
        <v>1390</v>
      </c>
    </row>
    <row r="222" spans="1:794" x14ac:dyDescent="0.25">
      <c r="A222" s="3">
        <f t="shared" si="177"/>
        <v>218</v>
      </c>
      <c r="B222" s="3">
        <v>86711</v>
      </c>
      <c r="C222" s="3" t="s">
        <v>801</v>
      </c>
      <c r="G222" s="3" t="s">
        <v>351</v>
      </c>
      <c r="O222" s="3">
        <v>22</v>
      </c>
      <c r="P222" s="3">
        <v>22</v>
      </c>
      <c r="Q222" s="3">
        <v>0</v>
      </c>
      <c r="R222" s="3">
        <v>0</v>
      </c>
      <c r="S222" s="3">
        <v>0</v>
      </c>
      <c r="T222" s="3">
        <v>1</v>
      </c>
      <c r="U222" s="3">
        <v>0</v>
      </c>
      <c r="V222" s="3">
        <f t="shared" si="178"/>
        <v>0</v>
      </c>
      <c r="W222" s="3">
        <v>22</v>
      </c>
      <c r="X222" s="3">
        <v>21</v>
      </c>
      <c r="Y222" s="3" t="s">
        <v>1387</v>
      </c>
      <c r="BQ222" s="3">
        <v>0</v>
      </c>
      <c r="BR222" s="110">
        <f t="shared" si="179"/>
        <v>1</v>
      </c>
      <c r="BS222" s="3">
        <f t="shared" si="180"/>
        <v>5</v>
      </c>
      <c r="BT222" s="110">
        <f t="shared" si="181"/>
        <v>0.1</v>
      </c>
      <c r="BU222" s="3">
        <v>0</v>
      </c>
      <c r="BV222" s="110">
        <f t="shared" si="182"/>
        <v>1</v>
      </c>
      <c r="BW222" s="3">
        <f t="shared" si="183"/>
        <v>5</v>
      </c>
      <c r="BX222" s="110">
        <f t="shared" si="184"/>
        <v>0.15</v>
      </c>
      <c r="BY222" s="3">
        <f t="shared" si="185"/>
        <v>9765</v>
      </c>
      <c r="BZ222" s="3">
        <v>13020</v>
      </c>
      <c r="CA222" s="111">
        <f t="shared" si="186"/>
        <v>1.3333333333333333</v>
      </c>
      <c r="CB222" s="3">
        <f t="shared" si="187"/>
        <v>5</v>
      </c>
      <c r="CC222" s="110">
        <f t="shared" si="188"/>
        <v>0.1</v>
      </c>
      <c r="CD222" s="3">
        <v>300</v>
      </c>
      <c r="CE222" s="112">
        <v>325.95187680461999</v>
      </c>
      <c r="CF222" s="3">
        <f t="shared" si="189"/>
        <v>1</v>
      </c>
      <c r="CG222" s="110">
        <f t="shared" si="190"/>
        <v>0.03</v>
      </c>
      <c r="MX222" s="112">
        <v>95</v>
      </c>
      <c r="MY222" s="112">
        <v>91.6666666666667</v>
      </c>
      <c r="MZ222" s="3">
        <f t="shared" si="191"/>
        <v>1</v>
      </c>
      <c r="NA222" s="110">
        <f t="shared" si="192"/>
        <v>0.02</v>
      </c>
      <c r="NB222" s="111">
        <v>0.92</v>
      </c>
      <c r="NC222" s="111">
        <v>0.96153846153846101</v>
      </c>
      <c r="ND222" s="3">
        <f t="shared" si="193"/>
        <v>5</v>
      </c>
      <c r="NE222" s="110">
        <f t="shared" si="194"/>
        <v>0.1</v>
      </c>
      <c r="NF222" s="112">
        <v>90</v>
      </c>
      <c r="NG222" s="113">
        <v>100</v>
      </c>
      <c r="NH222" s="3">
        <f t="shared" si="195"/>
        <v>5</v>
      </c>
      <c r="NI222" s="110">
        <f t="shared" si="196"/>
        <v>0.08</v>
      </c>
      <c r="NJ222" s="110">
        <v>0.85</v>
      </c>
      <c r="NK222" s="110">
        <v>1</v>
      </c>
      <c r="NM222" s="3">
        <f t="shared" si="197"/>
        <v>5</v>
      </c>
      <c r="NN222" s="110">
        <f t="shared" si="198"/>
        <v>0.06</v>
      </c>
      <c r="NO222" s="110">
        <v>0.4</v>
      </c>
      <c r="NP222" s="110">
        <v>0.68965517241379304</v>
      </c>
      <c r="NQ222" s="3">
        <f t="shared" si="199"/>
        <v>5</v>
      </c>
      <c r="NR222" s="110">
        <f t="shared" si="200"/>
        <v>0.06</v>
      </c>
      <c r="ZQ222" s="110">
        <v>0.95</v>
      </c>
      <c r="ZR222" s="110">
        <v>0.980750721847931</v>
      </c>
      <c r="ZS222" s="3">
        <f t="shared" si="201"/>
        <v>5</v>
      </c>
      <c r="ZT222" s="110">
        <f t="shared" si="202"/>
        <v>0.05</v>
      </c>
      <c r="ZU222" s="3">
        <v>2</v>
      </c>
      <c r="ZV222" s="3">
        <f t="shared" si="203"/>
        <v>5</v>
      </c>
      <c r="ZW222" s="110">
        <f t="shared" si="204"/>
        <v>0.05</v>
      </c>
      <c r="ACD222" s="110">
        <f t="shared" si="205"/>
        <v>0.38</v>
      </c>
      <c r="ACE222" s="110">
        <f t="shared" si="206"/>
        <v>0.32</v>
      </c>
      <c r="ACF222" s="110">
        <f t="shared" si="207"/>
        <v>0.1</v>
      </c>
      <c r="ACG222" s="110">
        <f t="shared" si="208"/>
        <v>0.79999999999999993</v>
      </c>
      <c r="ACL222" s="3">
        <v>1</v>
      </c>
      <c r="ACN222" s="114" t="str">
        <f t="shared" si="209"/>
        <v>TERIMA</v>
      </c>
      <c r="ACO222" s="115">
        <f t="shared" si="210"/>
        <v>670000</v>
      </c>
      <c r="ACP222" s="115">
        <f t="shared" si="211"/>
        <v>214400</v>
      </c>
      <c r="ADH222" s="116">
        <f t="shared" si="212"/>
        <v>254600</v>
      </c>
      <c r="ADI222" s="116">
        <f t="shared" si="213"/>
        <v>128640</v>
      </c>
      <c r="ADJ222" s="116">
        <f t="shared" si="214"/>
        <v>67000</v>
      </c>
      <c r="ADL222" s="116">
        <f t="shared" si="215"/>
        <v>0</v>
      </c>
      <c r="ADM222" s="116">
        <f t="shared" si="216"/>
        <v>450240</v>
      </c>
      <c r="ADN222" s="3" t="s">
        <v>1390</v>
      </c>
    </row>
    <row r="223" spans="1:794" x14ac:dyDescent="0.25">
      <c r="A223" s="3">
        <f t="shared" si="177"/>
        <v>219</v>
      </c>
      <c r="B223" s="3">
        <v>160065</v>
      </c>
      <c r="C223" s="3" t="s">
        <v>468</v>
      </c>
      <c r="G223" s="3" t="s">
        <v>351</v>
      </c>
      <c r="O223" s="3">
        <v>22</v>
      </c>
      <c r="P223" s="3">
        <v>22</v>
      </c>
      <c r="Q223" s="3">
        <v>1</v>
      </c>
      <c r="R223" s="3">
        <v>0</v>
      </c>
      <c r="S223" s="3">
        <v>0</v>
      </c>
      <c r="T223" s="3">
        <v>1</v>
      </c>
      <c r="U223" s="3">
        <v>0</v>
      </c>
      <c r="V223" s="3">
        <f t="shared" si="178"/>
        <v>1</v>
      </c>
      <c r="W223" s="3">
        <v>21</v>
      </c>
      <c r="X223" s="3">
        <v>21</v>
      </c>
      <c r="Y223" s="3" t="s">
        <v>1387</v>
      </c>
      <c r="BQ223" s="3">
        <v>0</v>
      </c>
      <c r="BR223" s="110">
        <f t="shared" si="179"/>
        <v>1</v>
      </c>
      <c r="BS223" s="3">
        <f t="shared" si="180"/>
        <v>5</v>
      </c>
      <c r="BT223" s="110">
        <f t="shared" si="181"/>
        <v>0.1</v>
      </c>
      <c r="BU223" s="3">
        <v>1</v>
      </c>
      <c r="BV223" s="110">
        <f t="shared" si="182"/>
        <v>0.95238095238095233</v>
      </c>
      <c r="BW223" s="3">
        <f t="shared" si="183"/>
        <v>1</v>
      </c>
      <c r="BX223" s="110">
        <f t="shared" si="184"/>
        <v>0.03</v>
      </c>
      <c r="BY223" s="3">
        <f t="shared" si="185"/>
        <v>9765</v>
      </c>
      <c r="BZ223" s="3">
        <v>11340</v>
      </c>
      <c r="CA223" s="111">
        <f t="shared" si="186"/>
        <v>1.1612903225806452</v>
      </c>
      <c r="CB223" s="3">
        <f t="shared" si="187"/>
        <v>5</v>
      </c>
      <c r="CC223" s="110">
        <f t="shared" si="188"/>
        <v>0.1</v>
      </c>
      <c r="CD223" s="3">
        <v>300</v>
      </c>
      <c r="CE223" s="112">
        <v>293.87631184407797</v>
      </c>
      <c r="CF223" s="3">
        <f t="shared" si="189"/>
        <v>5</v>
      </c>
      <c r="CG223" s="110">
        <f t="shared" si="190"/>
        <v>0.15</v>
      </c>
      <c r="MX223" s="112">
        <v>95</v>
      </c>
      <c r="MY223" s="112">
        <v>100</v>
      </c>
      <c r="MZ223" s="3">
        <f t="shared" si="191"/>
        <v>5</v>
      </c>
      <c r="NA223" s="110">
        <f t="shared" si="192"/>
        <v>0.1</v>
      </c>
      <c r="NB223" s="111">
        <v>0.92</v>
      </c>
      <c r="NC223" s="111">
        <v>0.89032258064516101</v>
      </c>
      <c r="ND223" s="3">
        <f t="shared" si="193"/>
        <v>1</v>
      </c>
      <c r="NE223" s="110">
        <f t="shared" si="194"/>
        <v>0.02</v>
      </c>
      <c r="NF223" s="112">
        <v>90</v>
      </c>
      <c r="NG223" s="113">
        <v>100</v>
      </c>
      <c r="NH223" s="3">
        <f t="shared" si="195"/>
        <v>5</v>
      </c>
      <c r="NI223" s="110">
        <f t="shared" si="196"/>
        <v>0.08</v>
      </c>
      <c r="NJ223" s="110">
        <v>0.85</v>
      </c>
      <c r="NK223" s="110">
        <v>0.90909090909090895</v>
      </c>
      <c r="NM223" s="3">
        <f t="shared" si="197"/>
        <v>5</v>
      </c>
      <c r="NN223" s="110">
        <f t="shared" si="198"/>
        <v>0.06</v>
      </c>
      <c r="NO223" s="110">
        <v>0.4</v>
      </c>
      <c r="NP223" s="110">
        <v>0.66666666666666696</v>
      </c>
      <c r="NQ223" s="3">
        <f t="shared" si="199"/>
        <v>5</v>
      </c>
      <c r="NR223" s="110">
        <f t="shared" si="200"/>
        <v>0.06</v>
      </c>
      <c r="ZQ223" s="110">
        <v>0.95</v>
      </c>
      <c r="ZR223" s="110">
        <v>0.98575712143927996</v>
      </c>
      <c r="ZS223" s="3">
        <f t="shared" si="201"/>
        <v>5</v>
      </c>
      <c r="ZT223" s="110">
        <f t="shared" si="202"/>
        <v>0.05</v>
      </c>
      <c r="ZU223" s="3">
        <v>2</v>
      </c>
      <c r="ZV223" s="3">
        <f t="shared" si="203"/>
        <v>5</v>
      </c>
      <c r="ZW223" s="110">
        <f t="shared" si="204"/>
        <v>0.05</v>
      </c>
      <c r="ACD223" s="110">
        <f t="shared" si="205"/>
        <v>0.38</v>
      </c>
      <c r="ACE223" s="110">
        <f t="shared" si="206"/>
        <v>0.32</v>
      </c>
      <c r="ACF223" s="110">
        <f t="shared" si="207"/>
        <v>0.1</v>
      </c>
      <c r="ACG223" s="110">
        <f t="shared" si="208"/>
        <v>0.79999999999999993</v>
      </c>
      <c r="ACN223" s="114" t="str">
        <f t="shared" si="209"/>
        <v>TERIMA</v>
      </c>
      <c r="ACO223" s="115">
        <f t="shared" si="210"/>
        <v>670000</v>
      </c>
      <c r="ACP223" s="115">
        <f t="shared" si="211"/>
        <v>214400</v>
      </c>
      <c r="ADH223" s="116">
        <f t="shared" si="212"/>
        <v>254600</v>
      </c>
      <c r="ADI223" s="116">
        <f t="shared" si="213"/>
        <v>214400</v>
      </c>
      <c r="ADJ223" s="116">
        <f t="shared" si="214"/>
        <v>67000</v>
      </c>
      <c r="ADL223" s="116">
        <f t="shared" si="215"/>
        <v>0</v>
      </c>
      <c r="ADM223" s="116">
        <f t="shared" si="216"/>
        <v>536000</v>
      </c>
      <c r="ADN223" s="3" t="s">
        <v>1390</v>
      </c>
    </row>
    <row r="224" spans="1:794" x14ac:dyDescent="0.25">
      <c r="A224" s="3">
        <f t="shared" si="177"/>
        <v>220</v>
      </c>
      <c r="B224" s="3">
        <v>104711</v>
      </c>
      <c r="C224" s="3" t="s">
        <v>804</v>
      </c>
      <c r="G224" s="3" t="s">
        <v>351</v>
      </c>
      <c r="O224" s="3">
        <v>22</v>
      </c>
      <c r="P224" s="3">
        <v>21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f t="shared" si="178"/>
        <v>0</v>
      </c>
      <c r="W224" s="3">
        <v>21</v>
      </c>
      <c r="X224" s="3">
        <v>21</v>
      </c>
      <c r="Y224" s="3" t="s">
        <v>1387</v>
      </c>
      <c r="BQ224" s="3">
        <v>0</v>
      </c>
      <c r="BR224" s="110">
        <f t="shared" si="179"/>
        <v>1</v>
      </c>
      <c r="BS224" s="3">
        <f t="shared" si="180"/>
        <v>5</v>
      </c>
      <c r="BT224" s="110">
        <f t="shared" si="181"/>
        <v>0.1</v>
      </c>
      <c r="BU224" s="3">
        <v>0</v>
      </c>
      <c r="BV224" s="110">
        <f t="shared" si="182"/>
        <v>1</v>
      </c>
      <c r="BW224" s="3">
        <f t="shared" si="183"/>
        <v>5</v>
      </c>
      <c r="BX224" s="110">
        <f t="shared" si="184"/>
        <v>0.15</v>
      </c>
      <c r="BY224" s="3">
        <f t="shared" si="185"/>
        <v>9765</v>
      </c>
      <c r="BZ224" s="3">
        <v>11865</v>
      </c>
      <c r="CA224" s="111">
        <f t="shared" si="186"/>
        <v>1.2150537634408602</v>
      </c>
      <c r="CB224" s="3">
        <f t="shared" si="187"/>
        <v>5</v>
      </c>
      <c r="CC224" s="110">
        <f t="shared" si="188"/>
        <v>0.1</v>
      </c>
      <c r="CD224" s="3">
        <v>300</v>
      </c>
      <c r="CE224" s="112">
        <v>297.778682457439</v>
      </c>
      <c r="CF224" s="3">
        <f t="shared" si="189"/>
        <v>5</v>
      </c>
      <c r="CG224" s="110">
        <f t="shared" si="190"/>
        <v>0.15</v>
      </c>
      <c r="MX224" s="112">
        <v>95</v>
      </c>
      <c r="MY224" s="112">
        <v>95.4166666666667</v>
      </c>
      <c r="MZ224" s="3">
        <f t="shared" si="191"/>
        <v>5</v>
      </c>
      <c r="NA224" s="110">
        <f t="shared" si="192"/>
        <v>0.1</v>
      </c>
      <c r="NB224" s="111">
        <v>0.92</v>
      </c>
      <c r="NC224" s="111">
        <v>0.96153846153846101</v>
      </c>
      <c r="ND224" s="3">
        <f t="shared" si="193"/>
        <v>5</v>
      </c>
      <c r="NE224" s="110">
        <f t="shared" si="194"/>
        <v>0.1</v>
      </c>
      <c r="NF224" s="112">
        <v>90</v>
      </c>
      <c r="NG224" s="113">
        <v>100</v>
      </c>
      <c r="NH224" s="3">
        <f t="shared" si="195"/>
        <v>5</v>
      </c>
      <c r="NI224" s="110">
        <f t="shared" si="196"/>
        <v>0.08</v>
      </c>
      <c r="NJ224" s="110">
        <v>0.85</v>
      </c>
      <c r="NK224" s="110">
        <v>1</v>
      </c>
      <c r="NM224" s="3">
        <f t="shared" si="197"/>
        <v>5</v>
      </c>
      <c r="NN224" s="110">
        <f t="shared" si="198"/>
        <v>0.06</v>
      </c>
      <c r="NO224" s="110">
        <v>0.4</v>
      </c>
      <c r="NP224" s="110">
        <v>0.84615384615384603</v>
      </c>
      <c r="NQ224" s="3">
        <f t="shared" si="199"/>
        <v>5</v>
      </c>
      <c r="NR224" s="110">
        <f t="shared" si="200"/>
        <v>0.06</v>
      </c>
      <c r="ZQ224" s="110">
        <v>0.95</v>
      </c>
      <c r="ZR224" s="110">
        <v>0.98149518874907504</v>
      </c>
      <c r="ZS224" s="3">
        <f t="shared" si="201"/>
        <v>5</v>
      </c>
      <c r="ZT224" s="110">
        <f t="shared" si="202"/>
        <v>0.05</v>
      </c>
      <c r="ZU224" s="3">
        <v>2</v>
      </c>
      <c r="ZV224" s="3">
        <f t="shared" si="203"/>
        <v>5</v>
      </c>
      <c r="ZW224" s="110">
        <f t="shared" si="204"/>
        <v>0.05</v>
      </c>
      <c r="ACD224" s="110">
        <f t="shared" si="205"/>
        <v>0.5</v>
      </c>
      <c r="ACE224" s="110">
        <f t="shared" si="206"/>
        <v>0.4</v>
      </c>
      <c r="ACF224" s="110">
        <f t="shared" si="207"/>
        <v>0.1</v>
      </c>
      <c r="ACG224" s="110">
        <f t="shared" si="208"/>
        <v>1</v>
      </c>
      <c r="ACN224" s="114" t="str">
        <f t="shared" si="209"/>
        <v>TERIMA</v>
      </c>
      <c r="ACO224" s="115">
        <f t="shared" si="210"/>
        <v>670000</v>
      </c>
      <c r="ACP224" s="115">
        <f t="shared" si="211"/>
        <v>268000</v>
      </c>
      <c r="ADH224" s="116">
        <f t="shared" si="212"/>
        <v>335000</v>
      </c>
      <c r="ADI224" s="116">
        <f t="shared" si="213"/>
        <v>268000</v>
      </c>
      <c r="ADJ224" s="116">
        <f t="shared" si="214"/>
        <v>67000</v>
      </c>
      <c r="ADL224" s="116">
        <f t="shared" si="215"/>
        <v>200000</v>
      </c>
      <c r="ADM224" s="116">
        <f t="shared" si="216"/>
        <v>870000</v>
      </c>
      <c r="ADN224" s="3" t="s">
        <v>1390</v>
      </c>
    </row>
    <row r="225" spans="1:794" x14ac:dyDescent="0.25">
      <c r="A225" s="3">
        <f t="shared" si="177"/>
        <v>221</v>
      </c>
      <c r="B225" s="3">
        <v>106436</v>
      </c>
      <c r="C225" s="3" t="s">
        <v>806</v>
      </c>
      <c r="G225" s="3" t="s">
        <v>351</v>
      </c>
      <c r="O225" s="3">
        <v>22</v>
      </c>
      <c r="P225" s="3">
        <v>21</v>
      </c>
      <c r="Q225" s="3">
        <v>1</v>
      </c>
      <c r="R225" s="3">
        <v>0</v>
      </c>
      <c r="S225" s="3">
        <v>0</v>
      </c>
      <c r="T225" s="3">
        <v>1</v>
      </c>
      <c r="U225" s="3">
        <v>0</v>
      </c>
      <c r="V225" s="3">
        <f t="shared" si="178"/>
        <v>1</v>
      </c>
      <c r="W225" s="3">
        <v>20</v>
      </c>
      <c r="X225" s="3">
        <v>20</v>
      </c>
      <c r="Y225" s="3" t="s">
        <v>1387</v>
      </c>
      <c r="BQ225" s="3">
        <v>0</v>
      </c>
      <c r="BR225" s="110">
        <f t="shared" si="179"/>
        <v>1</v>
      </c>
      <c r="BS225" s="3">
        <f t="shared" si="180"/>
        <v>5</v>
      </c>
      <c r="BT225" s="110">
        <f t="shared" si="181"/>
        <v>0.1</v>
      </c>
      <c r="BU225" s="3">
        <v>1</v>
      </c>
      <c r="BV225" s="110">
        <f t="shared" si="182"/>
        <v>0.95</v>
      </c>
      <c r="BW225" s="3">
        <f t="shared" si="183"/>
        <v>1</v>
      </c>
      <c r="BX225" s="110">
        <f t="shared" si="184"/>
        <v>0.03</v>
      </c>
      <c r="BY225" s="3">
        <f t="shared" si="185"/>
        <v>9300</v>
      </c>
      <c r="BZ225" s="3">
        <v>10620</v>
      </c>
      <c r="CA225" s="111">
        <f t="shared" si="186"/>
        <v>1.1419354838709677</v>
      </c>
      <c r="CB225" s="3">
        <f t="shared" si="187"/>
        <v>5</v>
      </c>
      <c r="CC225" s="110">
        <f t="shared" si="188"/>
        <v>0.1</v>
      </c>
      <c r="CD225" s="3">
        <v>300</v>
      </c>
      <c r="CE225" s="112">
        <v>292.71416382252602</v>
      </c>
      <c r="CF225" s="3">
        <f t="shared" si="189"/>
        <v>5</v>
      </c>
      <c r="CG225" s="110">
        <f t="shared" si="190"/>
        <v>0.15</v>
      </c>
      <c r="MX225" s="112">
        <v>95</v>
      </c>
      <c r="MY225" s="112">
        <v>95.4166666666667</v>
      </c>
      <c r="MZ225" s="3">
        <f t="shared" si="191"/>
        <v>5</v>
      </c>
      <c r="NA225" s="110">
        <f t="shared" si="192"/>
        <v>0.1</v>
      </c>
      <c r="NB225" s="111">
        <v>0.92</v>
      </c>
      <c r="NC225" s="111">
        <v>0.88888888888888895</v>
      </c>
      <c r="ND225" s="3">
        <f t="shared" si="193"/>
        <v>1</v>
      </c>
      <c r="NE225" s="110">
        <f t="shared" si="194"/>
        <v>0.02</v>
      </c>
      <c r="NF225" s="112">
        <v>90</v>
      </c>
      <c r="NG225" s="113">
        <v>100</v>
      </c>
      <c r="NH225" s="3">
        <f t="shared" si="195"/>
        <v>5</v>
      </c>
      <c r="NI225" s="110">
        <f t="shared" si="196"/>
        <v>0.08</v>
      </c>
      <c r="NJ225" s="110">
        <v>0.85</v>
      </c>
      <c r="NK225" s="110">
        <v>0.71428571428571397</v>
      </c>
      <c r="NM225" s="3">
        <f t="shared" si="197"/>
        <v>1</v>
      </c>
      <c r="NN225" s="110">
        <f t="shared" si="198"/>
        <v>1.2E-2</v>
      </c>
      <c r="NO225" s="110">
        <v>0.4</v>
      </c>
      <c r="NP225" s="110">
        <v>0.46153846153846201</v>
      </c>
      <c r="NQ225" s="3">
        <f t="shared" si="199"/>
        <v>5</v>
      </c>
      <c r="NR225" s="110">
        <f t="shared" si="200"/>
        <v>0.06</v>
      </c>
      <c r="ZQ225" s="110">
        <v>0.95</v>
      </c>
      <c r="ZR225" s="110">
        <v>0.97440273037542702</v>
      </c>
      <c r="ZS225" s="3">
        <f t="shared" si="201"/>
        <v>5</v>
      </c>
      <c r="ZT225" s="110">
        <f t="shared" si="202"/>
        <v>0.05</v>
      </c>
      <c r="ZU225" s="3">
        <v>2</v>
      </c>
      <c r="ZV225" s="3">
        <f t="shared" si="203"/>
        <v>5</v>
      </c>
      <c r="ZW225" s="110">
        <f t="shared" si="204"/>
        <v>0.05</v>
      </c>
      <c r="ACD225" s="110">
        <f t="shared" si="205"/>
        <v>0.38</v>
      </c>
      <c r="ACE225" s="110">
        <f t="shared" si="206"/>
        <v>0.27200000000000002</v>
      </c>
      <c r="ACF225" s="110">
        <f t="shared" si="207"/>
        <v>0.1</v>
      </c>
      <c r="ACG225" s="110">
        <f t="shared" si="208"/>
        <v>0.752</v>
      </c>
      <c r="ACN225" s="114" t="str">
        <f t="shared" si="209"/>
        <v>TERIMA</v>
      </c>
      <c r="ACO225" s="115">
        <f t="shared" si="210"/>
        <v>670000</v>
      </c>
      <c r="ACP225" s="115">
        <f t="shared" si="211"/>
        <v>182240</v>
      </c>
      <c r="ADH225" s="116">
        <f t="shared" si="212"/>
        <v>254600</v>
      </c>
      <c r="ADI225" s="116">
        <f t="shared" si="213"/>
        <v>182240</v>
      </c>
      <c r="ADJ225" s="116">
        <f t="shared" si="214"/>
        <v>67000</v>
      </c>
      <c r="ADL225" s="116">
        <f t="shared" si="215"/>
        <v>0</v>
      </c>
      <c r="ADM225" s="116">
        <f t="shared" si="216"/>
        <v>503840</v>
      </c>
      <c r="ADN225" s="3" t="s">
        <v>1390</v>
      </c>
    </row>
    <row r="226" spans="1:794" x14ac:dyDescent="0.25">
      <c r="A226" s="3">
        <f t="shared" si="177"/>
        <v>222</v>
      </c>
      <c r="B226" s="3">
        <v>154510</v>
      </c>
      <c r="C226" s="3" t="s">
        <v>809</v>
      </c>
      <c r="G226" s="3" t="s">
        <v>351</v>
      </c>
      <c r="O226" s="3">
        <v>22</v>
      </c>
      <c r="P226" s="3">
        <v>20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f t="shared" si="178"/>
        <v>0</v>
      </c>
      <c r="W226" s="3">
        <v>20</v>
      </c>
      <c r="X226" s="3">
        <v>20</v>
      </c>
      <c r="Y226" s="3" t="s">
        <v>1387</v>
      </c>
      <c r="BQ226" s="3">
        <v>0</v>
      </c>
      <c r="BR226" s="110">
        <f t="shared" si="179"/>
        <v>1</v>
      </c>
      <c r="BS226" s="3">
        <f t="shared" si="180"/>
        <v>5</v>
      </c>
      <c r="BT226" s="110">
        <f t="shared" si="181"/>
        <v>0.1</v>
      </c>
      <c r="BU226" s="3">
        <v>0</v>
      </c>
      <c r="BV226" s="110">
        <f t="shared" si="182"/>
        <v>1</v>
      </c>
      <c r="BW226" s="3">
        <f t="shared" si="183"/>
        <v>5</v>
      </c>
      <c r="BX226" s="110">
        <f t="shared" si="184"/>
        <v>0.15</v>
      </c>
      <c r="BY226" s="3">
        <f t="shared" si="185"/>
        <v>9300</v>
      </c>
      <c r="BZ226" s="3">
        <v>10300</v>
      </c>
      <c r="CA226" s="111">
        <f t="shared" si="186"/>
        <v>1.10752688172043</v>
      </c>
      <c r="CB226" s="3">
        <f t="shared" si="187"/>
        <v>5</v>
      </c>
      <c r="CC226" s="110">
        <f t="shared" si="188"/>
        <v>0.1</v>
      </c>
      <c r="CD226" s="3">
        <v>300</v>
      </c>
      <c r="CE226" s="112">
        <v>297.11695906432698</v>
      </c>
      <c r="CF226" s="3">
        <f t="shared" si="189"/>
        <v>5</v>
      </c>
      <c r="CG226" s="110">
        <f t="shared" si="190"/>
        <v>0.15</v>
      </c>
      <c r="MX226" s="112">
        <v>95</v>
      </c>
      <c r="MY226" s="112">
        <v>88.75</v>
      </c>
      <c r="MZ226" s="3">
        <f t="shared" si="191"/>
        <v>1</v>
      </c>
      <c r="NA226" s="110">
        <f t="shared" si="192"/>
        <v>0.02</v>
      </c>
      <c r="NB226" s="111">
        <v>0.92</v>
      </c>
      <c r="NC226" s="111">
        <v>0.94098360655737701</v>
      </c>
      <c r="ND226" s="3">
        <f t="shared" si="193"/>
        <v>5</v>
      </c>
      <c r="NE226" s="110">
        <f t="shared" si="194"/>
        <v>0.1</v>
      </c>
      <c r="NF226" s="112">
        <v>90</v>
      </c>
      <c r="NG226" s="113">
        <v>100</v>
      </c>
      <c r="NH226" s="3">
        <f t="shared" si="195"/>
        <v>5</v>
      </c>
      <c r="NI226" s="110">
        <f t="shared" si="196"/>
        <v>0.08</v>
      </c>
      <c r="NJ226" s="110">
        <v>0.85</v>
      </c>
      <c r="NK226" s="110">
        <v>0.931034482758621</v>
      </c>
      <c r="NM226" s="3">
        <f t="shared" si="197"/>
        <v>5</v>
      </c>
      <c r="NN226" s="110">
        <f t="shared" si="198"/>
        <v>0.06</v>
      </c>
      <c r="NO226" s="110">
        <v>0.4</v>
      </c>
      <c r="NP226" s="110">
        <v>0.74626865671641796</v>
      </c>
      <c r="NQ226" s="3">
        <f t="shared" si="199"/>
        <v>5</v>
      </c>
      <c r="NR226" s="110">
        <f t="shared" si="200"/>
        <v>0.06</v>
      </c>
      <c r="ZQ226" s="110">
        <v>0.95</v>
      </c>
      <c r="ZR226" s="110">
        <v>0.98579782790309101</v>
      </c>
      <c r="ZS226" s="3">
        <f t="shared" si="201"/>
        <v>5</v>
      </c>
      <c r="ZT226" s="110">
        <f t="shared" si="202"/>
        <v>0.05</v>
      </c>
      <c r="ZU226" s="3">
        <v>2</v>
      </c>
      <c r="ZV226" s="3">
        <f t="shared" si="203"/>
        <v>5</v>
      </c>
      <c r="ZW226" s="110">
        <f t="shared" si="204"/>
        <v>0.05</v>
      </c>
      <c r="ACD226" s="110">
        <f t="shared" si="205"/>
        <v>0.5</v>
      </c>
      <c r="ACE226" s="110">
        <f t="shared" si="206"/>
        <v>0.32</v>
      </c>
      <c r="ACF226" s="110">
        <f t="shared" si="207"/>
        <v>0.1</v>
      </c>
      <c r="ACG226" s="110">
        <f t="shared" si="208"/>
        <v>0.92</v>
      </c>
      <c r="ACK226" s="3">
        <v>1</v>
      </c>
      <c r="ACN226" s="114" t="str">
        <f t="shared" si="209"/>
        <v>TERIMA</v>
      </c>
      <c r="ACO226" s="115">
        <f t="shared" si="210"/>
        <v>670000</v>
      </c>
      <c r="ACP226" s="115">
        <f t="shared" si="211"/>
        <v>214400</v>
      </c>
      <c r="ADH226" s="116">
        <f t="shared" si="212"/>
        <v>335000</v>
      </c>
      <c r="ADI226" s="116">
        <f t="shared" si="213"/>
        <v>182240</v>
      </c>
      <c r="ADJ226" s="116">
        <f t="shared" si="214"/>
        <v>67000</v>
      </c>
      <c r="ADL226" s="116">
        <f t="shared" si="215"/>
        <v>0</v>
      </c>
      <c r="ADM226" s="116">
        <f t="shared" si="216"/>
        <v>584240</v>
      </c>
      <c r="ADN226" s="3" t="s">
        <v>1390</v>
      </c>
    </row>
    <row r="227" spans="1:794" x14ac:dyDescent="0.25">
      <c r="A227" s="3">
        <f t="shared" si="177"/>
        <v>223</v>
      </c>
      <c r="B227" s="3">
        <v>97449</v>
      </c>
      <c r="C227" s="3" t="s">
        <v>811</v>
      </c>
      <c r="G227" s="3" t="s">
        <v>351</v>
      </c>
      <c r="O227" s="3">
        <v>22</v>
      </c>
      <c r="P227" s="3">
        <v>21</v>
      </c>
      <c r="Q227" s="3">
        <v>0</v>
      </c>
      <c r="R227" s="3">
        <v>0</v>
      </c>
      <c r="S227" s="3">
        <v>1</v>
      </c>
      <c r="T227" s="3">
        <v>0</v>
      </c>
      <c r="U227" s="3">
        <v>0</v>
      </c>
      <c r="V227" s="3">
        <f t="shared" si="178"/>
        <v>1</v>
      </c>
      <c r="W227" s="3">
        <v>21</v>
      </c>
      <c r="X227" s="3">
        <v>21</v>
      </c>
      <c r="Y227" s="3" t="s">
        <v>1387</v>
      </c>
      <c r="BQ227" s="3">
        <v>0</v>
      </c>
      <c r="BR227" s="110">
        <f t="shared" si="179"/>
        <v>1</v>
      </c>
      <c r="BS227" s="3">
        <f t="shared" si="180"/>
        <v>5</v>
      </c>
      <c r="BT227" s="110">
        <f t="shared" si="181"/>
        <v>0.1</v>
      </c>
      <c r="BU227" s="3">
        <v>1</v>
      </c>
      <c r="BV227" s="110">
        <f t="shared" si="182"/>
        <v>0.95238095238095233</v>
      </c>
      <c r="BW227" s="3">
        <f t="shared" si="183"/>
        <v>1</v>
      </c>
      <c r="BX227" s="110">
        <f t="shared" si="184"/>
        <v>0.03</v>
      </c>
      <c r="BY227" s="3">
        <f t="shared" si="185"/>
        <v>9765</v>
      </c>
      <c r="BZ227" s="3">
        <v>9480</v>
      </c>
      <c r="CA227" s="111">
        <f t="shared" si="186"/>
        <v>0.97081413210445466</v>
      </c>
      <c r="CB227" s="3">
        <f t="shared" si="187"/>
        <v>2</v>
      </c>
      <c r="CC227" s="110">
        <f t="shared" si="188"/>
        <v>0.04</v>
      </c>
      <c r="CD227" s="3">
        <v>300</v>
      </c>
      <c r="CE227" s="112">
        <v>313.45627376425898</v>
      </c>
      <c r="CF227" s="3">
        <f t="shared" si="189"/>
        <v>1</v>
      </c>
      <c r="CG227" s="110">
        <f t="shared" si="190"/>
        <v>0.03</v>
      </c>
      <c r="MX227" s="112">
        <v>95</v>
      </c>
      <c r="MY227" s="112">
        <v>87.0833333333333</v>
      </c>
      <c r="MZ227" s="3">
        <f t="shared" si="191"/>
        <v>1</v>
      </c>
      <c r="NA227" s="110">
        <f t="shared" si="192"/>
        <v>0.02</v>
      </c>
      <c r="NB227" s="111">
        <v>0.92</v>
      </c>
      <c r="NC227" s="111">
        <v>0.87272727272727302</v>
      </c>
      <c r="ND227" s="3">
        <f t="shared" si="193"/>
        <v>1</v>
      </c>
      <c r="NE227" s="110">
        <f t="shared" si="194"/>
        <v>0.02</v>
      </c>
      <c r="NF227" s="112">
        <v>90</v>
      </c>
      <c r="NG227" s="113">
        <v>100</v>
      </c>
      <c r="NH227" s="3">
        <f t="shared" si="195"/>
        <v>5</v>
      </c>
      <c r="NI227" s="110">
        <f t="shared" si="196"/>
        <v>0.08</v>
      </c>
      <c r="NJ227" s="110">
        <v>0.85</v>
      </c>
      <c r="NK227" s="110">
        <v>1</v>
      </c>
      <c r="NM227" s="3">
        <f t="shared" si="197"/>
        <v>5</v>
      </c>
      <c r="NN227" s="110">
        <f t="shared" si="198"/>
        <v>0.06</v>
      </c>
      <c r="NO227" s="110">
        <v>0.4</v>
      </c>
      <c r="NP227" s="110">
        <v>0.48571428571428599</v>
      </c>
      <c r="NQ227" s="3">
        <f t="shared" si="199"/>
        <v>5</v>
      </c>
      <c r="NR227" s="110">
        <f t="shared" si="200"/>
        <v>0.06</v>
      </c>
      <c r="ZQ227" s="110">
        <v>0.95</v>
      </c>
      <c r="ZR227" s="110">
        <v>0.98022813688212895</v>
      </c>
      <c r="ZS227" s="3">
        <f t="shared" si="201"/>
        <v>5</v>
      </c>
      <c r="ZT227" s="110">
        <f t="shared" si="202"/>
        <v>0.05</v>
      </c>
      <c r="ZU227" s="3">
        <v>2</v>
      </c>
      <c r="ZV227" s="3">
        <f t="shared" si="203"/>
        <v>5</v>
      </c>
      <c r="ZW227" s="110">
        <f t="shared" si="204"/>
        <v>0.05</v>
      </c>
      <c r="ACD227" s="110">
        <f t="shared" si="205"/>
        <v>0.2</v>
      </c>
      <c r="ACE227" s="110">
        <f t="shared" si="206"/>
        <v>0.24</v>
      </c>
      <c r="ACF227" s="110">
        <f t="shared" si="207"/>
        <v>0.1</v>
      </c>
      <c r="ACG227" s="110">
        <f t="shared" si="208"/>
        <v>0.54</v>
      </c>
      <c r="ACK227" s="3">
        <v>1</v>
      </c>
      <c r="ACN227" s="114" t="str">
        <f t="shared" si="209"/>
        <v>TERIMA</v>
      </c>
      <c r="ACO227" s="115">
        <f t="shared" si="210"/>
        <v>670000</v>
      </c>
      <c r="ACP227" s="115">
        <f t="shared" si="211"/>
        <v>160800</v>
      </c>
      <c r="ADH227" s="116">
        <f t="shared" si="212"/>
        <v>134000</v>
      </c>
      <c r="ADI227" s="116">
        <f t="shared" si="213"/>
        <v>136680</v>
      </c>
      <c r="ADJ227" s="116">
        <f t="shared" si="214"/>
        <v>67000</v>
      </c>
      <c r="ADL227" s="116">
        <f t="shared" si="215"/>
        <v>0</v>
      </c>
      <c r="ADM227" s="116">
        <f t="shared" si="216"/>
        <v>337680</v>
      </c>
      <c r="ADN227" s="3" t="s">
        <v>1390</v>
      </c>
    </row>
    <row r="228" spans="1:794" x14ac:dyDescent="0.25">
      <c r="A228" s="3">
        <f t="shared" si="177"/>
        <v>224</v>
      </c>
      <c r="B228" s="3">
        <v>81001</v>
      </c>
      <c r="C228" s="3" t="s">
        <v>813</v>
      </c>
      <c r="G228" s="3" t="s">
        <v>351</v>
      </c>
      <c r="O228" s="3">
        <v>22</v>
      </c>
      <c r="P228" s="3">
        <v>18</v>
      </c>
      <c r="Q228" s="3">
        <v>4</v>
      </c>
      <c r="R228" s="3">
        <v>0</v>
      </c>
      <c r="S228" s="3">
        <v>0</v>
      </c>
      <c r="T228" s="3">
        <v>1</v>
      </c>
      <c r="U228" s="3">
        <v>0</v>
      </c>
      <c r="V228" s="3">
        <f t="shared" si="178"/>
        <v>4</v>
      </c>
      <c r="W228" s="3">
        <v>14</v>
      </c>
      <c r="X228" s="3">
        <v>17</v>
      </c>
      <c r="Y228" s="3" t="s">
        <v>1387</v>
      </c>
      <c r="BQ228" s="3">
        <v>0</v>
      </c>
      <c r="BR228" s="110">
        <f t="shared" si="179"/>
        <v>1</v>
      </c>
      <c r="BS228" s="3">
        <f t="shared" si="180"/>
        <v>5</v>
      </c>
      <c r="BT228" s="110">
        <f t="shared" si="181"/>
        <v>0.1</v>
      </c>
      <c r="BU228" s="3">
        <v>4</v>
      </c>
      <c r="BV228" s="110">
        <f t="shared" si="182"/>
        <v>0.7142857142857143</v>
      </c>
      <c r="BW228" s="3">
        <f t="shared" si="183"/>
        <v>0</v>
      </c>
      <c r="BX228" s="110">
        <f t="shared" si="184"/>
        <v>0</v>
      </c>
      <c r="BY228" s="3">
        <f t="shared" si="185"/>
        <v>7905</v>
      </c>
      <c r="BZ228" s="3">
        <v>10081</v>
      </c>
      <c r="CA228" s="111">
        <f t="shared" si="186"/>
        <v>1.2752688172043012</v>
      </c>
      <c r="CB228" s="3">
        <f t="shared" si="187"/>
        <v>5</v>
      </c>
      <c r="CC228" s="110">
        <f t="shared" si="188"/>
        <v>0.1</v>
      </c>
      <c r="CD228" s="3">
        <v>300</v>
      </c>
      <c r="CE228" s="112">
        <v>287.387378640777</v>
      </c>
      <c r="CF228" s="3">
        <f t="shared" si="189"/>
        <v>5</v>
      </c>
      <c r="CG228" s="110">
        <f t="shared" si="190"/>
        <v>0.15</v>
      </c>
      <c r="MX228" s="112">
        <v>95</v>
      </c>
      <c r="MY228" s="112">
        <v>97.0833333333333</v>
      </c>
      <c r="MZ228" s="3">
        <f t="shared" si="191"/>
        <v>5</v>
      </c>
      <c r="NA228" s="110">
        <f t="shared" si="192"/>
        <v>0.1</v>
      </c>
      <c r="NB228" s="111">
        <v>0.92</v>
      </c>
      <c r="NC228" s="111">
        <v>0.94418604651162796</v>
      </c>
      <c r="ND228" s="3">
        <f t="shared" si="193"/>
        <v>5</v>
      </c>
      <c r="NE228" s="110">
        <f t="shared" si="194"/>
        <v>0.1</v>
      </c>
      <c r="NF228" s="112">
        <v>90</v>
      </c>
      <c r="NG228" s="113">
        <v>100</v>
      </c>
      <c r="NH228" s="3">
        <f t="shared" si="195"/>
        <v>5</v>
      </c>
      <c r="NI228" s="110">
        <f t="shared" si="196"/>
        <v>0.08</v>
      </c>
      <c r="NJ228" s="110">
        <v>0.85</v>
      </c>
      <c r="NK228" s="110">
        <v>0.95652173913043503</v>
      </c>
      <c r="NM228" s="3">
        <f t="shared" si="197"/>
        <v>5</v>
      </c>
      <c r="NN228" s="110">
        <f t="shared" si="198"/>
        <v>0.06</v>
      </c>
      <c r="NO228" s="110">
        <v>0.4</v>
      </c>
      <c r="NP228" s="110">
        <v>0.73809523809523803</v>
      </c>
      <c r="NQ228" s="3">
        <f t="shared" si="199"/>
        <v>5</v>
      </c>
      <c r="NR228" s="110">
        <f t="shared" si="200"/>
        <v>0.06</v>
      </c>
      <c r="ZQ228" s="110">
        <v>0.95</v>
      </c>
      <c r="ZR228" s="110">
        <v>0.98737864077669901</v>
      </c>
      <c r="ZS228" s="3">
        <f t="shared" si="201"/>
        <v>5</v>
      </c>
      <c r="ZT228" s="110">
        <f t="shared" si="202"/>
        <v>0.05</v>
      </c>
      <c r="ZU228" s="3">
        <v>2</v>
      </c>
      <c r="ZV228" s="3">
        <f t="shared" si="203"/>
        <v>5</v>
      </c>
      <c r="ZW228" s="110">
        <f t="shared" si="204"/>
        <v>0.05</v>
      </c>
      <c r="ACD228" s="110">
        <f t="shared" si="205"/>
        <v>0.35</v>
      </c>
      <c r="ACE228" s="110">
        <f t="shared" si="206"/>
        <v>0.4</v>
      </c>
      <c r="ACF228" s="110">
        <f t="shared" si="207"/>
        <v>0.1</v>
      </c>
      <c r="ACG228" s="110">
        <f t="shared" si="208"/>
        <v>0.85</v>
      </c>
      <c r="ACN228" s="114" t="str">
        <f t="shared" si="209"/>
        <v>TERIMA</v>
      </c>
      <c r="ACO228" s="115">
        <f t="shared" si="210"/>
        <v>670000</v>
      </c>
      <c r="ACP228" s="115">
        <f t="shared" si="211"/>
        <v>268000</v>
      </c>
      <c r="ADH228" s="116">
        <f t="shared" si="212"/>
        <v>234499.99999999997</v>
      </c>
      <c r="ADI228" s="116">
        <f t="shared" si="213"/>
        <v>268000</v>
      </c>
      <c r="ADJ228" s="116">
        <f t="shared" si="214"/>
        <v>67000</v>
      </c>
      <c r="ADL228" s="116">
        <f t="shared" si="215"/>
        <v>0</v>
      </c>
      <c r="ADM228" s="116">
        <f t="shared" si="216"/>
        <v>569500</v>
      </c>
      <c r="ADN228" s="3" t="s">
        <v>1390</v>
      </c>
    </row>
    <row r="229" spans="1:794" x14ac:dyDescent="0.25">
      <c r="A229" s="3">
        <f t="shared" si="177"/>
        <v>225</v>
      </c>
      <c r="B229" s="3">
        <v>84656</v>
      </c>
      <c r="C229" s="3" t="s">
        <v>816</v>
      </c>
      <c r="G229" s="3" t="s">
        <v>351</v>
      </c>
      <c r="O229" s="3">
        <v>22</v>
      </c>
      <c r="P229" s="3">
        <v>18</v>
      </c>
      <c r="Q229" s="3">
        <v>1</v>
      </c>
      <c r="R229" s="3">
        <v>0</v>
      </c>
      <c r="S229" s="3">
        <v>0</v>
      </c>
      <c r="T229" s="3">
        <v>0</v>
      </c>
      <c r="U229" s="3">
        <v>0</v>
      </c>
      <c r="V229" s="3">
        <f t="shared" si="178"/>
        <v>1</v>
      </c>
      <c r="W229" s="3">
        <v>17</v>
      </c>
      <c r="X229" s="3">
        <v>18</v>
      </c>
      <c r="Y229" s="3" t="s">
        <v>1387</v>
      </c>
      <c r="BQ229" s="3">
        <v>0</v>
      </c>
      <c r="BR229" s="110">
        <f t="shared" si="179"/>
        <v>1</v>
      </c>
      <c r="BS229" s="3">
        <f t="shared" si="180"/>
        <v>5</v>
      </c>
      <c r="BT229" s="110">
        <f t="shared" si="181"/>
        <v>0.1</v>
      </c>
      <c r="BU229" s="3">
        <v>1</v>
      </c>
      <c r="BV229" s="110">
        <f t="shared" si="182"/>
        <v>0.94117647058823528</v>
      </c>
      <c r="BW229" s="3">
        <f t="shared" si="183"/>
        <v>1</v>
      </c>
      <c r="BX229" s="110">
        <f t="shared" si="184"/>
        <v>0.03</v>
      </c>
      <c r="BY229" s="3">
        <f t="shared" si="185"/>
        <v>8370</v>
      </c>
      <c r="BZ229" s="3">
        <v>8640</v>
      </c>
      <c r="CA229" s="111">
        <f t="shared" si="186"/>
        <v>1.032258064516129</v>
      </c>
      <c r="CB229" s="3">
        <f t="shared" si="187"/>
        <v>4</v>
      </c>
      <c r="CC229" s="110">
        <f t="shared" si="188"/>
        <v>0.08</v>
      </c>
      <c r="CD229" s="3">
        <v>300</v>
      </c>
      <c r="CE229" s="112">
        <v>353.37359550561803</v>
      </c>
      <c r="CF229" s="3">
        <f t="shared" si="189"/>
        <v>1</v>
      </c>
      <c r="CG229" s="110">
        <f t="shared" si="190"/>
        <v>0.03</v>
      </c>
      <c r="MX229" s="112">
        <v>95</v>
      </c>
      <c r="MY229" s="112">
        <v>99.1666666666667</v>
      </c>
      <c r="MZ229" s="3">
        <f t="shared" si="191"/>
        <v>5</v>
      </c>
      <c r="NA229" s="110">
        <f t="shared" si="192"/>
        <v>0.1</v>
      </c>
      <c r="NB229" s="111">
        <v>0.92</v>
      </c>
      <c r="NC229" s="111">
        <v>0.96799999999999997</v>
      </c>
      <c r="ND229" s="3">
        <f t="shared" si="193"/>
        <v>5</v>
      </c>
      <c r="NE229" s="110">
        <f t="shared" si="194"/>
        <v>0.1</v>
      </c>
      <c r="NF229" s="112">
        <v>90</v>
      </c>
      <c r="NG229" s="113">
        <v>100</v>
      </c>
      <c r="NH229" s="3">
        <f t="shared" si="195"/>
        <v>5</v>
      </c>
      <c r="NI229" s="110">
        <f t="shared" si="196"/>
        <v>0.08</v>
      </c>
      <c r="NJ229" s="110">
        <v>0.85</v>
      </c>
      <c r="NK229" s="110">
        <v>0.88888888888888895</v>
      </c>
      <c r="NM229" s="3">
        <f t="shared" si="197"/>
        <v>5</v>
      </c>
      <c r="NN229" s="110">
        <f t="shared" si="198"/>
        <v>0.06</v>
      </c>
      <c r="NO229" s="110">
        <v>0.4</v>
      </c>
      <c r="NP229" s="110">
        <v>0.69230769230769196</v>
      </c>
      <c r="NQ229" s="3">
        <f t="shared" si="199"/>
        <v>5</v>
      </c>
      <c r="NR229" s="110">
        <f t="shared" si="200"/>
        <v>0.06</v>
      </c>
      <c r="ZQ229" s="110">
        <v>0.95</v>
      </c>
      <c r="ZR229" s="110">
        <v>0.98220973782771503</v>
      </c>
      <c r="ZS229" s="3">
        <f t="shared" si="201"/>
        <v>5</v>
      </c>
      <c r="ZT229" s="110">
        <f t="shared" si="202"/>
        <v>0.05</v>
      </c>
      <c r="ZU229" s="3">
        <v>2</v>
      </c>
      <c r="ZV229" s="3">
        <f t="shared" si="203"/>
        <v>5</v>
      </c>
      <c r="ZW229" s="110">
        <f t="shared" si="204"/>
        <v>0.05</v>
      </c>
      <c r="ACD229" s="110">
        <f t="shared" si="205"/>
        <v>0.24000000000000002</v>
      </c>
      <c r="ACE229" s="110">
        <f t="shared" si="206"/>
        <v>0.4</v>
      </c>
      <c r="ACF229" s="110">
        <f t="shared" si="207"/>
        <v>0.1</v>
      </c>
      <c r="ACG229" s="110">
        <f t="shared" si="208"/>
        <v>0.74</v>
      </c>
      <c r="ACN229" s="114" t="str">
        <f t="shared" si="209"/>
        <v>TERIMA</v>
      </c>
      <c r="ACO229" s="115">
        <f t="shared" si="210"/>
        <v>670000</v>
      </c>
      <c r="ACP229" s="115">
        <f t="shared" si="211"/>
        <v>268000</v>
      </c>
      <c r="ADH229" s="116">
        <f t="shared" si="212"/>
        <v>160800</v>
      </c>
      <c r="ADI229" s="116">
        <f t="shared" si="213"/>
        <v>268000</v>
      </c>
      <c r="ADJ229" s="116">
        <f t="shared" si="214"/>
        <v>67000</v>
      </c>
      <c r="ADL229" s="116">
        <f t="shared" si="215"/>
        <v>0</v>
      </c>
      <c r="ADM229" s="116">
        <f t="shared" si="216"/>
        <v>495800</v>
      </c>
      <c r="ADN229" s="3" t="s">
        <v>1390</v>
      </c>
    </row>
    <row r="230" spans="1:794" x14ac:dyDescent="0.25">
      <c r="A230" s="3">
        <f t="shared" si="177"/>
        <v>226</v>
      </c>
      <c r="B230" s="3">
        <v>154501</v>
      </c>
      <c r="C230" s="3" t="s">
        <v>818</v>
      </c>
      <c r="G230" s="3" t="s">
        <v>351</v>
      </c>
      <c r="O230" s="3">
        <v>22</v>
      </c>
      <c r="P230" s="3">
        <v>17</v>
      </c>
      <c r="Q230" s="3">
        <v>3</v>
      </c>
      <c r="R230" s="3">
        <v>0</v>
      </c>
      <c r="S230" s="3">
        <v>0</v>
      </c>
      <c r="T230" s="3">
        <v>0</v>
      </c>
      <c r="U230" s="3">
        <v>3</v>
      </c>
      <c r="V230" s="3">
        <f t="shared" si="178"/>
        <v>3</v>
      </c>
      <c r="W230" s="3">
        <v>11</v>
      </c>
      <c r="X230" s="3">
        <v>14</v>
      </c>
      <c r="Y230" s="3" t="s">
        <v>1387</v>
      </c>
      <c r="BQ230" s="3">
        <v>0</v>
      </c>
      <c r="BR230" s="110">
        <f t="shared" si="179"/>
        <v>1</v>
      </c>
      <c r="BS230" s="3">
        <f t="shared" si="180"/>
        <v>5</v>
      </c>
      <c r="BT230" s="110">
        <f t="shared" si="181"/>
        <v>0.1</v>
      </c>
      <c r="BU230" s="3">
        <v>3</v>
      </c>
      <c r="BV230" s="110">
        <f t="shared" si="182"/>
        <v>0.72727272727272729</v>
      </c>
      <c r="BW230" s="3">
        <f t="shared" si="183"/>
        <v>0</v>
      </c>
      <c r="BX230" s="110">
        <f t="shared" si="184"/>
        <v>0</v>
      </c>
      <c r="BY230" s="3">
        <f t="shared" si="185"/>
        <v>6510</v>
      </c>
      <c r="BZ230" s="3">
        <v>9979</v>
      </c>
      <c r="CA230" s="111">
        <f t="shared" si="186"/>
        <v>1.5328725038402458</v>
      </c>
      <c r="CB230" s="3">
        <f t="shared" si="187"/>
        <v>5</v>
      </c>
      <c r="CC230" s="110">
        <f t="shared" si="188"/>
        <v>0.1</v>
      </c>
      <c r="CD230" s="3">
        <v>300</v>
      </c>
      <c r="CE230" s="112">
        <v>332.44390243902399</v>
      </c>
      <c r="CF230" s="3">
        <f t="shared" si="189"/>
        <v>1</v>
      </c>
      <c r="CG230" s="110">
        <f t="shared" si="190"/>
        <v>0.03</v>
      </c>
      <c r="MX230" s="112">
        <v>95</v>
      </c>
      <c r="MY230" s="112">
        <v>84.1666666666667</v>
      </c>
      <c r="MZ230" s="3">
        <f t="shared" si="191"/>
        <v>1</v>
      </c>
      <c r="NA230" s="110">
        <f t="shared" si="192"/>
        <v>0.02</v>
      </c>
      <c r="NB230" s="111">
        <v>0.92</v>
      </c>
      <c r="NC230" s="111">
        <v>0.97619047619047605</v>
      </c>
      <c r="ND230" s="3">
        <f t="shared" si="193"/>
        <v>5</v>
      </c>
      <c r="NE230" s="110">
        <f t="shared" si="194"/>
        <v>0.1</v>
      </c>
      <c r="NF230" s="112">
        <v>90</v>
      </c>
      <c r="NG230" s="113">
        <v>100</v>
      </c>
      <c r="NH230" s="3">
        <f t="shared" si="195"/>
        <v>5</v>
      </c>
      <c r="NI230" s="110">
        <f t="shared" si="196"/>
        <v>0.08</v>
      </c>
      <c r="NJ230" s="110">
        <v>0.85</v>
      </c>
      <c r="NK230" s="110">
        <v>0.95652173913043503</v>
      </c>
      <c r="NM230" s="3">
        <f t="shared" si="197"/>
        <v>5</v>
      </c>
      <c r="NN230" s="110">
        <f t="shared" si="198"/>
        <v>0.06</v>
      </c>
      <c r="NO230" s="110">
        <v>0.4</v>
      </c>
      <c r="NP230" s="110">
        <v>0.68181818181818199</v>
      </c>
      <c r="NQ230" s="3">
        <f t="shared" si="199"/>
        <v>5</v>
      </c>
      <c r="NR230" s="110">
        <f t="shared" si="200"/>
        <v>0.06</v>
      </c>
      <c r="ZQ230" s="110">
        <v>0.95</v>
      </c>
      <c r="ZR230" s="110">
        <v>0.97951219512195098</v>
      </c>
      <c r="ZS230" s="3">
        <f t="shared" si="201"/>
        <v>5</v>
      </c>
      <c r="ZT230" s="110">
        <f t="shared" si="202"/>
        <v>0.05</v>
      </c>
      <c r="ZU230" s="3">
        <v>2</v>
      </c>
      <c r="ZV230" s="3">
        <f t="shared" si="203"/>
        <v>5</v>
      </c>
      <c r="ZW230" s="110">
        <f t="shared" si="204"/>
        <v>0.05</v>
      </c>
      <c r="ACD230" s="110">
        <f t="shared" si="205"/>
        <v>0.23</v>
      </c>
      <c r="ACE230" s="110">
        <f t="shared" si="206"/>
        <v>0.32</v>
      </c>
      <c r="ACF230" s="110">
        <f t="shared" si="207"/>
        <v>0.1</v>
      </c>
      <c r="ACG230" s="110">
        <f t="shared" si="208"/>
        <v>0.65</v>
      </c>
      <c r="ACM230" s="3">
        <v>1</v>
      </c>
      <c r="ACN230" s="114" t="str">
        <f t="shared" si="209"/>
        <v>GUGUR</v>
      </c>
      <c r="ACO230" s="115">
        <f t="shared" si="210"/>
        <v>670000</v>
      </c>
      <c r="ACP230" s="115">
        <f t="shared" si="211"/>
        <v>214400</v>
      </c>
      <c r="ADH230" s="116">
        <f t="shared" si="212"/>
        <v>154100</v>
      </c>
      <c r="ADI230" s="116">
        <f t="shared" si="213"/>
        <v>107200</v>
      </c>
      <c r="ADJ230" s="116">
        <f t="shared" si="214"/>
        <v>67000</v>
      </c>
      <c r="ADL230" s="116">
        <f t="shared" si="215"/>
        <v>0</v>
      </c>
      <c r="ADM230" s="116">
        <f t="shared" si="216"/>
        <v>328300</v>
      </c>
      <c r="ADN230" s="3" t="s">
        <v>1390</v>
      </c>
    </row>
    <row r="231" spans="1:794" x14ac:dyDescent="0.25">
      <c r="A231" s="3">
        <f t="shared" si="177"/>
        <v>227</v>
      </c>
      <c r="B231" s="3">
        <v>156546</v>
      </c>
      <c r="C231" s="3" t="s">
        <v>386</v>
      </c>
      <c r="G231" s="3" t="s">
        <v>351</v>
      </c>
      <c r="O231" s="3">
        <v>22</v>
      </c>
      <c r="P231" s="3">
        <v>30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f t="shared" si="178"/>
        <v>0</v>
      </c>
      <c r="W231" s="3">
        <v>30</v>
      </c>
      <c r="X231" s="3">
        <v>30</v>
      </c>
      <c r="Y231" s="3" t="s">
        <v>1387</v>
      </c>
      <c r="BQ231" s="3">
        <v>0</v>
      </c>
      <c r="BR231" s="110">
        <f t="shared" si="179"/>
        <v>1</v>
      </c>
      <c r="BS231" s="3">
        <f t="shared" si="180"/>
        <v>5</v>
      </c>
      <c r="BT231" s="110">
        <f t="shared" si="181"/>
        <v>0.1</v>
      </c>
      <c r="BU231" s="3">
        <v>0</v>
      </c>
      <c r="BV231" s="110">
        <f t="shared" si="182"/>
        <v>1</v>
      </c>
      <c r="BW231" s="3">
        <f t="shared" si="183"/>
        <v>5</v>
      </c>
      <c r="BX231" s="110">
        <f t="shared" si="184"/>
        <v>0.15</v>
      </c>
      <c r="BY231" s="3">
        <f t="shared" si="185"/>
        <v>13950</v>
      </c>
      <c r="BZ231" s="3">
        <v>0</v>
      </c>
      <c r="CA231" s="111">
        <f t="shared" si="186"/>
        <v>0</v>
      </c>
      <c r="CB231" s="3">
        <f t="shared" si="187"/>
        <v>1</v>
      </c>
      <c r="CC231" s="110">
        <f t="shared" si="188"/>
        <v>0.02</v>
      </c>
      <c r="CD231" s="3">
        <v>300</v>
      </c>
      <c r="CE231" s="112">
        <v>0</v>
      </c>
      <c r="CF231" s="3">
        <f t="shared" si="189"/>
        <v>5</v>
      </c>
      <c r="CG231" s="110">
        <f t="shared" si="190"/>
        <v>0.15</v>
      </c>
      <c r="MX231" s="112">
        <v>95</v>
      </c>
      <c r="MY231" s="112">
        <v>-2146826246</v>
      </c>
      <c r="MZ231" s="3">
        <f t="shared" si="191"/>
        <v>1</v>
      </c>
      <c r="NA231" s="110">
        <f t="shared" si="192"/>
        <v>0.02</v>
      </c>
      <c r="NB231" s="111">
        <v>0.92</v>
      </c>
      <c r="NC231" s="111" t="s">
        <v>937</v>
      </c>
      <c r="ND231" s="3">
        <f t="shared" si="193"/>
        <v>5</v>
      </c>
      <c r="NE231" s="110">
        <f t="shared" si="194"/>
        <v>0.1</v>
      </c>
      <c r="NF231" s="112">
        <v>90</v>
      </c>
      <c r="NH231" s="3">
        <f t="shared" si="195"/>
        <v>1</v>
      </c>
      <c r="NI231" s="110">
        <f t="shared" si="196"/>
        <v>1.6E-2</v>
      </c>
      <c r="NJ231" s="110">
        <v>0.85</v>
      </c>
      <c r="NM231" s="3">
        <f t="shared" si="197"/>
        <v>3</v>
      </c>
      <c r="NN231" s="110">
        <f t="shared" si="198"/>
        <v>3.5999999999999997E-2</v>
      </c>
      <c r="NO231" s="110">
        <v>0.4</v>
      </c>
      <c r="NQ231" s="3">
        <f t="shared" si="199"/>
        <v>3</v>
      </c>
      <c r="NR231" s="110">
        <f t="shared" si="200"/>
        <v>3.5999999999999997E-2</v>
      </c>
      <c r="ZQ231" s="110">
        <v>0.95</v>
      </c>
      <c r="ZR231" s="110">
        <v>-2146826281</v>
      </c>
      <c r="ZS231" s="3">
        <f t="shared" si="201"/>
        <v>1</v>
      </c>
      <c r="ZT231" s="110">
        <f t="shared" si="202"/>
        <v>0.01</v>
      </c>
      <c r="ZU231" s="3">
        <v>-2146826246</v>
      </c>
      <c r="ZV231" s="3">
        <f t="shared" si="203"/>
        <v>1</v>
      </c>
      <c r="ZW231" s="110">
        <f t="shared" si="204"/>
        <v>0.01</v>
      </c>
      <c r="ACD231" s="110">
        <f t="shared" si="205"/>
        <v>0.42000000000000004</v>
      </c>
      <c r="ACE231" s="110">
        <f t="shared" si="206"/>
        <v>0.20800000000000002</v>
      </c>
      <c r="ACF231" s="110">
        <f t="shared" si="207"/>
        <v>0.02</v>
      </c>
      <c r="ACG231" s="110">
        <f t="shared" si="208"/>
        <v>0.64800000000000013</v>
      </c>
      <c r="ACN231" s="114" t="str">
        <f t="shared" si="209"/>
        <v>TERIMA</v>
      </c>
      <c r="ACO231" s="115">
        <f t="shared" si="210"/>
        <v>670000</v>
      </c>
      <c r="ACP231" s="115">
        <f t="shared" si="211"/>
        <v>139360</v>
      </c>
      <c r="ADH231" s="116">
        <f t="shared" si="212"/>
        <v>281400</v>
      </c>
      <c r="ADI231" s="116">
        <f t="shared" si="213"/>
        <v>139360</v>
      </c>
      <c r="ADJ231" s="116">
        <f t="shared" si="214"/>
        <v>13400</v>
      </c>
      <c r="ADL231" s="116">
        <f t="shared" si="215"/>
        <v>0</v>
      </c>
      <c r="ADM231" s="116">
        <f t="shared" si="216"/>
        <v>434160</v>
      </c>
      <c r="ADN231" s="3" t="s">
        <v>1390</v>
      </c>
    </row>
    <row r="232" spans="1:794" x14ac:dyDescent="0.25">
      <c r="A232" s="3">
        <f t="shared" si="177"/>
        <v>228</v>
      </c>
      <c r="B232" s="3">
        <v>160712</v>
      </c>
      <c r="C232" s="3" t="s">
        <v>498</v>
      </c>
      <c r="G232" s="3" t="s">
        <v>351</v>
      </c>
      <c r="O232" s="3">
        <v>22</v>
      </c>
      <c r="P232" s="3">
        <v>19</v>
      </c>
      <c r="Q232" s="3">
        <v>2</v>
      </c>
      <c r="R232" s="3">
        <v>0</v>
      </c>
      <c r="S232" s="3">
        <v>0</v>
      </c>
      <c r="T232" s="3">
        <v>1</v>
      </c>
      <c r="U232" s="3">
        <v>0</v>
      </c>
      <c r="V232" s="3">
        <f t="shared" si="178"/>
        <v>2</v>
      </c>
      <c r="W232" s="3">
        <v>17</v>
      </c>
      <c r="X232" s="3">
        <v>18</v>
      </c>
      <c r="Y232" s="3" t="s">
        <v>1387</v>
      </c>
      <c r="BQ232" s="3">
        <v>0</v>
      </c>
      <c r="BR232" s="110">
        <f t="shared" si="179"/>
        <v>1</v>
      </c>
      <c r="BS232" s="3">
        <f t="shared" si="180"/>
        <v>5</v>
      </c>
      <c r="BT232" s="110">
        <f t="shared" si="181"/>
        <v>0.1</v>
      </c>
      <c r="BU232" s="3">
        <v>2</v>
      </c>
      <c r="BV232" s="110">
        <f t="shared" si="182"/>
        <v>0.88235294117647056</v>
      </c>
      <c r="BW232" s="3">
        <f t="shared" si="183"/>
        <v>0</v>
      </c>
      <c r="BX232" s="110">
        <f t="shared" si="184"/>
        <v>0</v>
      </c>
      <c r="BY232" s="3">
        <f t="shared" si="185"/>
        <v>8370</v>
      </c>
      <c r="BZ232" s="3">
        <v>9018</v>
      </c>
      <c r="CA232" s="111">
        <f t="shared" si="186"/>
        <v>1.0774193548387097</v>
      </c>
      <c r="CB232" s="3">
        <f t="shared" si="187"/>
        <v>5</v>
      </c>
      <c r="CC232" s="110">
        <f t="shared" si="188"/>
        <v>0.1</v>
      </c>
      <c r="CD232" s="3">
        <v>300</v>
      </c>
      <c r="CE232" s="112">
        <v>292.03496503496501</v>
      </c>
      <c r="CF232" s="3">
        <f t="shared" si="189"/>
        <v>5</v>
      </c>
      <c r="CG232" s="110">
        <f t="shared" si="190"/>
        <v>0.15</v>
      </c>
      <c r="MX232" s="112">
        <v>95</v>
      </c>
      <c r="MY232" s="112">
        <v>95.5555555555555</v>
      </c>
      <c r="MZ232" s="3">
        <f t="shared" si="191"/>
        <v>5</v>
      </c>
      <c r="NA232" s="110">
        <f t="shared" si="192"/>
        <v>0.1</v>
      </c>
      <c r="NB232" s="111">
        <v>0.92</v>
      </c>
      <c r="NC232" s="111">
        <v>0.94583333333333297</v>
      </c>
      <c r="ND232" s="3">
        <f t="shared" si="193"/>
        <v>5</v>
      </c>
      <c r="NE232" s="110">
        <f t="shared" si="194"/>
        <v>0.1</v>
      </c>
      <c r="NF232" s="112">
        <v>90</v>
      </c>
      <c r="NG232" s="113">
        <v>100</v>
      </c>
      <c r="NH232" s="3">
        <f t="shared" si="195"/>
        <v>5</v>
      </c>
      <c r="NI232" s="110">
        <f t="shared" si="196"/>
        <v>0.08</v>
      </c>
      <c r="NJ232" s="110">
        <v>0.85</v>
      </c>
      <c r="NK232" s="110">
        <v>0.93548387096774199</v>
      </c>
      <c r="NM232" s="3">
        <f t="shared" si="197"/>
        <v>5</v>
      </c>
      <c r="NN232" s="110">
        <f t="shared" si="198"/>
        <v>0.06</v>
      </c>
      <c r="NO232" s="110">
        <v>0.4</v>
      </c>
      <c r="NP232" s="110">
        <v>0.70588235294117696</v>
      </c>
      <c r="NQ232" s="3">
        <f t="shared" si="199"/>
        <v>5</v>
      </c>
      <c r="NR232" s="110">
        <f t="shared" si="200"/>
        <v>0.06</v>
      </c>
      <c r="ZQ232" s="110">
        <v>0.95</v>
      </c>
      <c r="ZR232" s="110">
        <v>0.98741258741258697</v>
      </c>
      <c r="ZS232" s="3">
        <f t="shared" si="201"/>
        <v>5</v>
      </c>
      <c r="ZT232" s="110">
        <f t="shared" si="202"/>
        <v>0.05</v>
      </c>
      <c r="ZU232" s="3">
        <v>2</v>
      </c>
      <c r="ZV232" s="3">
        <f t="shared" si="203"/>
        <v>5</v>
      </c>
      <c r="ZW232" s="110">
        <f t="shared" si="204"/>
        <v>0.05</v>
      </c>
      <c r="ACD232" s="110">
        <f t="shared" si="205"/>
        <v>0.35</v>
      </c>
      <c r="ACE232" s="110">
        <f t="shared" si="206"/>
        <v>0.4</v>
      </c>
      <c r="ACF232" s="110">
        <f t="shared" si="207"/>
        <v>0.1</v>
      </c>
      <c r="ACG232" s="110">
        <f t="shared" si="208"/>
        <v>0.85</v>
      </c>
      <c r="ACN232" s="114" t="str">
        <f t="shared" si="209"/>
        <v>TERIMA</v>
      </c>
      <c r="ACO232" s="115">
        <f t="shared" si="210"/>
        <v>670000</v>
      </c>
      <c r="ACP232" s="115">
        <f t="shared" si="211"/>
        <v>268000</v>
      </c>
      <c r="ADH232" s="116">
        <f t="shared" si="212"/>
        <v>234499.99999999997</v>
      </c>
      <c r="ADI232" s="116">
        <f t="shared" si="213"/>
        <v>268000</v>
      </c>
      <c r="ADJ232" s="116">
        <f t="shared" si="214"/>
        <v>67000</v>
      </c>
      <c r="ADL232" s="116">
        <f t="shared" si="215"/>
        <v>0</v>
      </c>
      <c r="ADM232" s="116">
        <f t="shared" si="216"/>
        <v>569500</v>
      </c>
      <c r="ADN232" s="3" t="s">
        <v>1390</v>
      </c>
    </row>
    <row r="233" spans="1:794" x14ac:dyDescent="0.25">
      <c r="A233" s="3">
        <f t="shared" si="177"/>
        <v>229</v>
      </c>
      <c r="B233" s="3">
        <v>157011</v>
      </c>
      <c r="C233" s="3" t="s">
        <v>369</v>
      </c>
      <c r="G233" s="3" t="s">
        <v>351</v>
      </c>
      <c r="O233" s="3">
        <v>22</v>
      </c>
      <c r="P233" s="3">
        <v>20</v>
      </c>
      <c r="Q233" s="3">
        <v>1</v>
      </c>
      <c r="R233" s="3">
        <v>0</v>
      </c>
      <c r="S233" s="3">
        <v>0</v>
      </c>
      <c r="T233" s="3">
        <v>0</v>
      </c>
      <c r="U233" s="3">
        <v>0</v>
      </c>
      <c r="V233" s="3">
        <f t="shared" si="178"/>
        <v>1</v>
      </c>
      <c r="W233" s="3">
        <v>19</v>
      </c>
      <c r="X233" s="3">
        <v>20</v>
      </c>
      <c r="Y233" s="3" t="s">
        <v>1387</v>
      </c>
      <c r="BQ233" s="3">
        <v>0</v>
      </c>
      <c r="BR233" s="110">
        <f t="shared" si="179"/>
        <v>1</v>
      </c>
      <c r="BS233" s="3">
        <f t="shared" si="180"/>
        <v>5</v>
      </c>
      <c r="BT233" s="110">
        <f t="shared" si="181"/>
        <v>0.1</v>
      </c>
      <c r="BU233" s="3">
        <v>1</v>
      </c>
      <c r="BV233" s="110">
        <f t="shared" si="182"/>
        <v>0.94736842105263153</v>
      </c>
      <c r="BW233" s="3">
        <f t="shared" si="183"/>
        <v>1</v>
      </c>
      <c r="BX233" s="110">
        <f t="shared" si="184"/>
        <v>0.03</v>
      </c>
      <c r="BY233" s="3">
        <f t="shared" si="185"/>
        <v>9300</v>
      </c>
      <c r="BZ233" s="3">
        <v>9660</v>
      </c>
      <c r="CA233" s="111">
        <f t="shared" si="186"/>
        <v>1.0387096774193549</v>
      </c>
      <c r="CB233" s="3">
        <f t="shared" si="187"/>
        <v>4</v>
      </c>
      <c r="CC233" s="110">
        <f t="shared" si="188"/>
        <v>0.08</v>
      </c>
      <c r="CD233" s="3">
        <v>300</v>
      </c>
      <c r="CE233" s="112">
        <v>221.503086419753</v>
      </c>
      <c r="CF233" s="3">
        <f t="shared" si="189"/>
        <v>5</v>
      </c>
      <c r="CG233" s="110">
        <f t="shared" si="190"/>
        <v>0.15</v>
      </c>
      <c r="MX233" s="112">
        <v>95</v>
      </c>
      <c r="MY233" s="112">
        <v>100</v>
      </c>
      <c r="MZ233" s="3">
        <f t="shared" si="191"/>
        <v>5</v>
      </c>
      <c r="NA233" s="110">
        <f t="shared" si="192"/>
        <v>0.1</v>
      </c>
      <c r="NB233" s="111">
        <v>0.92</v>
      </c>
      <c r="NC233" s="111">
        <v>0.8</v>
      </c>
      <c r="ND233" s="3">
        <f t="shared" si="193"/>
        <v>1</v>
      </c>
      <c r="NE233" s="110">
        <f t="shared" si="194"/>
        <v>0.02</v>
      </c>
      <c r="NF233" s="112">
        <v>90</v>
      </c>
      <c r="NG233" s="113">
        <v>100</v>
      </c>
      <c r="NH233" s="3">
        <f t="shared" si="195"/>
        <v>5</v>
      </c>
      <c r="NI233" s="110">
        <f t="shared" si="196"/>
        <v>0.08</v>
      </c>
      <c r="NJ233" s="110">
        <v>0.85</v>
      </c>
      <c r="NM233" s="3">
        <f t="shared" si="197"/>
        <v>3</v>
      </c>
      <c r="NN233" s="110">
        <f t="shared" si="198"/>
        <v>3.5999999999999997E-2</v>
      </c>
      <c r="NO233" s="110">
        <v>0.4</v>
      </c>
      <c r="NP233" s="110">
        <v>1</v>
      </c>
      <c r="NQ233" s="3">
        <f t="shared" si="199"/>
        <v>5</v>
      </c>
      <c r="NR233" s="110">
        <f t="shared" si="200"/>
        <v>0.06</v>
      </c>
      <c r="ZQ233" s="110">
        <v>0.95</v>
      </c>
      <c r="ZR233" s="110">
        <v>0.96604938271604901</v>
      </c>
      <c r="ZS233" s="3">
        <f t="shared" si="201"/>
        <v>5</v>
      </c>
      <c r="ZT233" s="110">
        <f t="shared" si="202"/>
        <v>0.05</v>
      </c>
      <c r="ZU233" s="3">
        <v>2</v>
      </c>
      <c r="ZV233" s="3">
        <f t="shared" si="203"/>
        <v>5</v>
      </c>
      <c r="ZW233" s="110">
        <f t="shared" si="204"/>
        <v>0.05</v>
      </c>
      <c r="ACD233" s="110">
        <f t="shared" si="205"/>
        <v>0.36</v>
      </c>
      <c r="ACE233" s="110">
        <f t="shared" si="206"/>
        <v>0.29600000000000004</v>
      </c>
      <c r="ACF233" s="110">
        <f t="shared" si="207"/>
        <v>0.1</v>
      </c>
      <c r="ACG233" s="110">
        <f t="shared" si="208"/>
        <v>0.75600000000000001</v>
      </c>
      <c r="ACN233" s="114" t="str">
        <f t="shared" si="209"/>
        <v>TERIMA</v>
      </c>
      <c r="ACO233" s="115">
        <f t="shared" si="210"/>
        <v>670000</v>
      </c>
      <c r="ACP233" s="115">
        <f t="shared" si="211"/>
        <v>198320.00000000003</v>
      </c>
      <c r="ADH233" s="116">
        <f t="shared" si="212"/>
        <v>241200</v>
      </c>
      <c r="ADI233" s="116">
        <f t="shared" si="213"/>
        <v>198320.00000000003</v>
      </c>
      <c r="ADJ233" s="116">
        <f t="shared" si="214"/>
        <v>67000</v>
      </c>
      <c r="ADL233" s="116">
        <f t="shared" si="215"/>
        <v>0</v>
      </c>
      <c r="ADM233" s="116">
        <f t="shared" si="216"/>
        <v>506520</v>
      </c>
      <c r="ADN233" s="3" t="s">
        <v>1390</v>
      </c>
    </row>
    <row r="234" spans="1:794" x14ac:dyDescent="0.25">
      <c r="A234" s="3">
        <f t="shared" si="177"/>
        <v>230</v>
      </c>
      <c r="B234" s="3">
        <v>161151</v>
      </c>
      <c r="C234" s="3" t="s">
        <v>470</v>
      </c>
      <c r="G234" s="3" t="s">
        <v>351</v>
      </c>
      <c r="O234" s="3">
        <v>22</v>
      </c>
      <c r="P234" s="3">
        <v>21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f t="shared" si="178"/>
        <v>0</v>
      </c>
      <c r="W234" s="3">
        <v>21</v>
      </c>
      <c r="X234" s="3">
        <v>21</v>
      </c>
      <c r="Y234" s="3" t="s">
        <v>1387</v>
      </c>
      <c r="BQ234" s="3">
        <v>0</v>
      </c>
      <c r="BR234" s="110">
        <f t="shared" si="179"/>
        <v>1</v>
      </c>
      <c r="BS234" s="3">
        <f t="shared" si="180"/>
        <v>5</v>
      </c>
      <c r="BT234" s="110">
        <f t="shared" si="181"/>
        <v>0.1</v>
      </c>
      <c r="BU234" s="3">
        <v>0</v>
      </c>
      <c r="BV234" s="110">
        <f t="shared" si="182"/>
        <v>1</v>
      </c>
      <c r="BW234" s="3">
        <f t="shared" si="183"/>
        <v>5</v>
      </c>
      <c r="BX234" s="110">
        <f t="shared" si="184"/>
        <v>0.15</v>
      </c>
      <c r="BY234" s="3">
        <f t="shared" si="185"/>
        <v>9765</v>
      </c>
      <c r="BZ234" s="3">
        <v>15708</v>
      </c>
      <c r="CA234" s="111">
        <f t="shared" si="186"/>
        <v>1.6086021505376344</v>
      </c>
      <c r="CB234" s="3">
        <f t="shared" si="187"/>
        <v>5</v>
      </c>
      <c r="CC234" s="110">
        <f t="shared" si="188"/>
        <v>0.1</v>
      </c>
      <c r="CD234" s="3">
        <v>300</v>
      </c>
      <c r="CE234" s="112">
        <v>264.26132930513597</v>
      </c>
      <c r="CF234" s="3">
        <f t="shared" si="189"/>
        <v>5</v>
      </c>
      <c r="CG234" s="110">
        <f t="shared" si="190"/>
        <v>0.15</v>
      </c>
      <c r="MX234" s="112">
        <v>95</v>
      </c>
      <c r="MY234" s="112">
        <v>100</v>
      </c>
      <c r="MZ234" s="3">
        <f t="shared" si="191"/>
        <v>5</v>
      </c>
      <c r="NA234" s="110">
        <f t="shared" si="192"/>
        <v>0.1</v>
      </c>
      <c r="NB234" s="111">
        <v>0.92</v>
      </c>
      <c r="NC234" s="111">
        <v>0.86</v>
      </c>
      <c r="ND234" s="3">
        <f t="shared" si="193"/>
        <v>1</v>
      </c>
      <c r="NE234" s="110">
        <f t="shared" si="194"/>
        <v>0.02</v>
      </c>
      <c r="NF234" s="112">
        <v>90</v>
      </c>
      <c r="NG234" s="113">
        <v>100</v>
      </c>
      <c r="NH234" s="3">
        <f t="shared" si="195"/>
        <v>5</v>
      </c>
      <c r="NI234" s="110">
        <f t="shared" si="196"/>
        <v>0.08</v>
      </c>
      <c r="NJ234" s="110">
        <v>0.85</v>
      </c>
      <c r="NK234" s="110">
        <v>1</v>
      </c>
      <c r="NM234" s="3">
        <f t="shared" si="197"/>
        <v>5</v>
      </c>
      <c r="NN234" s="110">
        <f t="shared" si="198"/>
        <v>0.06</v>
      </c>
      <c r="NO234" s="110">
        <v>0.4</v>
      </c>
      <c r="NP234" s="110">
        <v>0.45454545454545497</v>
      </c>
      <c r="NQ234" s="3">
        <f t="shared" si="199"/>
        <v>5</v>
      </c>
      <c r="NR234" s="110">
        <f t="shared" si="200"/>
        <v>0.06</v>
      </c>
      <c r="ZQ234" s="110">
        <v>0.95</v>
      </c>
      <c r="ZR234" s="110">
        <v>0.96525679758308203</v>
      </c>
      <c r="ZS234" s="3">
        <f t="shared" si="201"/>
        <v>5</v>
      </c>
      <c r="ZT234" s="110">
        <f t="shared" si="202"/>
        <v>0.05</v>
      </c>
      <c r="ZU234" s="3">
        <v>2</v>
      </c>
      <c r="ZV234" s="3">
        <f t="shared" si="203"/>
        <v>5</v>
      </c>
      <c r="ZW234" s="110">
        <f t="shared" si="204"/>
        <v>0.05</v>
      </c>
      <c r="ACD234" s="110">
        <f t="shared" si="205"/>
        <v>0.5</v>
      </c>
      <c r="ACE234" s="110">
        <f t="shared" si="206"/>
        <v>0.32</v>
      </c>
      <c r="ACF234" s="110">
        <f t="shared" si="207"/>
        <v>0.1</v>
      </c>
      <c r="ACG234" s="110">
        <f t="shared" si="208"/>
        <v>0.92</v>
      </c>
      <c r="ACN234" s="114" t="str">
        <f t="shared" si="209"/>
        <v>TERIMA</v>
      </c>
      <c r="ACO234" s="115">
        <f t="shared" si="210"/>
        <v>670000</v>
      </c>
      <c r="ACP234" s="115">
        <f t="shared" si="211"/>
        <v>214400</v>
      </c>
      <c r="ADH234" s="116">
        <f t="shared" si="212"/>
        <v>335000</v>
      </c>
      <c r="ADI234" s="116">
        <f t="shared" si="213"/>
        <v>214400</v>
      </c>
      <c r="ADJ234" s="116">
        <f t="shared" si="214"/>
        <v>67000</v>
      </c>
      <c r="ADL234" s="116">
        <f t="shared" si="215"/>
        <v>0</v>
      </c>
      <c r="ADM234" s="116">
        <f t="shared" si="216"/>
        <v>616400</v>
      </c>
      <c r="ADN234" s="3" t="s">
        <v>1390</v>
      </c>
    </row>
    <row r="235" spans="1:794" x14ac:dyDescent="0.25">
      <c r="A235" s="3">
        <f t="shared" si="177"/>
        <v>231</v>
      </c>
      <c r="B235" s="3">
        <v>160090</v>
      </c>
      <c r="C235" s="3" t="s">
        <v>559</v>
      </c>
      <c r="G235" s="3" t="s">
        <v>351</v>
      </c>
      <c r="O235" s="3">
        <v>22</v>
      </c>
      <c r="P235" s="3">
        <v>20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f t="shared" si="178"/>
        <v>0</v>
      </c>
      <c r="W235" s="3">
        <v>20</v>
      </c>
      <c r="X235" s="3">
        <v>20</v>
      </c>
      <c r="Y235" s="3" t="s">
        <v>1387</v>
      </c>
      <c r="BQ235" s="3">
        <v>0</v>
      </c>
      <c r="BR235" s="110">
        <f t="shared" si="179"/>
        <v>1</v>
      </c>
      <c r="BS235" s="3">
        <f t="shared" si="180"/>
        <v>5</v>
      </c>
      <c r="BT235" s="110">
        <f t="shared" si="181"/>
        <v>0.1</v>
      </c>
      <c r="BU235" s="3">
        <v>0</v>
      </c>
      <c r="BV235" s="110">
        <f t="shared" si="182"/>
        <v>1</v>
      </c>
      <c r="BW235" s="3">
        <f t="shared" si="183"/>
        <v>5</v>
      </c>
      <c r="BX235" s="110">
        <f t="shared" si="184"/>
        <v>0.15</v>
      </c>
      <c r="BY235" s="3">
        <f t="shared" si="185"/>
        <v>9300</v>
      </c>
      <c r="BZ235" s="3">
        <v>15260</v>
      </c>
      <c r="CA235" s="111">
        <f t="shared" si="186"/>
        <v>1.6408602150537634</v>
      </c>
      <c r="CB235" s="3">
        <f t="shared" si="187"/>
        <v>5</v>
      </c>
      <c r="CC235" s="110">
        <f t="shared" si="188"/>
        <v>0.1</v>
      </c>
      <c r="CD235" s="3">
        <v>300</v>
      </c>
      <c r="CE235" s="112">
        <v>295.54643962848297</v>
      </c>
      <c r="CF235" s="3">
        <f t="shared" si="189"/>
        <v>5</v>
      </c>
      <c r="CG235" s="110">
        <f t="shared" si="190"/>
        <v>0.15</v>
      </c>
      <c r="MX235" s="112">
        <v>95</v>
      </c>
      <c r="MY235" s="112">
        <v>98.75</v>
      </c>
      <c r="MZ235" s="3">
        <f t="shared" si="191"/>
        <v>5</v>
      </c>
      <c r="NA235" s="110">
        <f t="shared" si="192"/>
        <v>0.1</v>
      </c>
      <c r="NB235" s="111">
        <v>0.92</v>
      </c>
      <c r="NC235" s="111">
        <v>1</v>
      </c>
      <c r="ND235" s="3">
        <f t="shared" si="193"/>
        <v>5</v>
      </c>
      <c r="NE235" s="110">
        <f t="shared" si="194"/>
        <v>0.1</v>
      </c>
      <c r="NF235" s="112">
        <v>90</v>
      </c>
      <c r="NG235" s="113">
        <v>100</v>
      </c>
      <c r="NH235" s="3">
        <f t="shared" si="195"/>
        <v>5</v>
      </c>
      <c r="NI235" s="110">
        <f t="shared" si="196"/>
        <v>0.08</v>
      </c>
      <c r="NJ235" s="110">
        <v>0.85</v>
      </c>
      <c r="NK235" s="110">
        <v>1</v>
      </c>
      <c r="NM235" s="3">
        <f t="shared" si="197"/>
        <v>5</v>
      </c>
      <c r="NN235" s="110">
        <f t="shared" si="198"/>
        <v>0.06</v>
      </c>
      <c r="NO235" s="110">
        <v>0.4</v>
      </c>
      <c r="NP235" s="110">
        <v>0.85714285714285698</v>
      </c>
      <c r="NQ235" s="3">
        <f t="shared" si="199"/>
        <v>5</v>
      </c>
      <c r="NR235" s="110">
        <f t="shared" si="200"/>
        <v>0.06</v>
      </c>
      <c r="ZQ235" s="110">
        <v>0.95</v>
      </c>
      <c r="ZR235" s="110">
        <v>0.961300309597523</v>
      </c>
      <c r="ZS235" s="3">
        <f t="shared" si="201"/>
        <v>5</v>
      </c>
      <c r="ZT235" s="110">
        <f t="shared" si="202"/>
        <v>0.05</v>
      </c>
      <c r="ZU235" s="3">
        <v>2</v>
      </c>
      <c r="ZV235" s="3">
        <f t="shared" si="203"/>
        <v>5</v>
      </c>
      <c r="ZW235" s="110">
        <f t="shared" si="204"/>
        <v>0.05</v>
      </c>
      <c r="ACD235" s="110">
        <f t="shared" si="205"/>
        <v>0.5</v>
      </c>
      <c r="ACE235" s="110">
        <f t="shared" si="206"/>
        <v>0.4</v>
      </c>
      <c r="ACF235" s="110">
        <f t="shared" si="207"/>
        <v>0.1</v>
      </c>
      <c r="ACG235" s="110">
        <f t="shared" si="208"/>
        <v>1</v>
      </c>
      <c r="ACN235" s="114" t="str">
        <f t="shared" si="209"/>
        <v>TERIMA</v>
      </c>
      <c r="ACO235" s="115">
        <f t="shared" si="210"/>
        <v>670000</v>
      </c>
      <c r="ACP235" s="115">
        <f t="shared" si="211"/>
        <v>268000</v>
      </c>
      <c r="ADH235" s="116">
        <f t="shared" si="212"/>
        <v>335000</v>
      </c>
      <c r="ADI235" s="116">
        <f t="shared" si="213"/>
        <v>268000</v>
      </c>
      <c r="ADJ235" s="116">
        <f t="shared" si="214"/>
        <v>67000</v>
      </c>
      <c r="ADL235" s="116">
        <f t="shared" si="215"/>
        <v>200000</v>
      </c>
      <c r="ADM235" s="116">
        <f t="shared" si="216"/>
        <v>870000</v>
      </c>
      <c r="ADN235" s="3" t="s">
        <v>1390</v>
      </c>
    </row>
    <row r="236" spans="1:794" x14ac:dyDescent="0.25">
      <c r="A236" s="3">
        <f t="shared" si="177"/>
        <v>232</v>
      </c>
      <c r="B236" s="3">
        <v>163108</v>
      </c>
      <c r="C236" s="3" t="s">
        <v>561</v>
      </c>
      <c r="G236" s="3" t="s">
        <v>351</v>
      </c>
      <c r="O236" s="3">
        <v>22</v>
      </c>
      <c r="P236" s="3">
        <v>20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f t="shared" si="178"/>
        <v>0</v>
      </c>
      <c r="W236" s="3">
        <v>20</v>
      </c>
      <c r="X236" s="3">
        <v>20</v>
      </c>
      <c r="Y236" s="3" t="s">
        <v>1387</v>
      </c>
      <c r="BQ236" s="3">
        <v>0</v>
      </c>
      <c r="BR236" s="110">
        <f t="shared" si="179"/>
        <v>1</v>
      </c>
      <c r="BS236" s="3">
        <f t="shared" si="180"/>
        <v>5</v>
      </c>
      <c r="BT236" s="110">
        <f t="shared" si="181"/>
        <v>0.1</v>
      </c>
      <c r="BU236" s="3">
        <v>0</v>
      </c>
      <c r="BV236" s="110">
        <f t="shared" si="182"/>
        <v>1</v>
      </c>
      <c r="BW236" s="3">
        <f t="shared" si="183"/>
        <v>5</v>
      </c>
      <c r="BX236" s="110">
        <f t="shared" si="184"/>
        <v>0.15</v>
      </c>
      <c r="BY236" s="3">
        <f t="shared" si="185"/>
        <v>9300</v>
      </c>
      <c r="BZ236" s="3">
        <v>13700</v>
      </c>
      <c r="CA236" s="111">
        <f t="shared" si="186"/>
        <v>1.4731182795698925</v>
      </c>
      <c r="CB236" s="3">
        <f t="shared" si="187"/>
        <v>5</v>
      </c>
      <c r="CC236" s="110">
        <f t="shared" si="188"/>
        <v>0.1</v>
      </c>
      <c r="CD236" s="3">
        <v>300</v>
      </c>
      <c r="CE236" s="112">
        <v>276.93535075653398</v>
      </c>
      <c r="CF236" s="3">
        <f t="shared" si="189"/>
        <v>5</v>
      </c>
      <c r="CG236" s="110">
        <f t="shared" si="190"/>
        <v>0.15</v>
      </c>
      <c r="MX236" s="112">
        <v>95</v>
      </c>
      <c r="MY236" s="112">
        <v>97.0833333333333</v>
      </c>
      <c r="MZ236" s="3">
        <f t="shared" si="191"/>
        <v>5</v>
      </c>
      <c r="NA236" s="110">
        <f t="shared" si="192"/>
        <v>0.1</v>
      </c>
      <c r="NB236" s="111">
        <v>0.92</v>
      </c>
      <c r="NC236" s="111">
        <v>0.984615384615385</v>
      </c>
      <c r="ND236" s="3">
        <f t="shared" si="193"/>
        <v>5</v>
      </c>
      <c r="NE236" s="110">
        <f t="shared" si="194"/>
        <v>0.1</v>
      </c>
      <c r="NF236" s="112">
        <v>90</v>
      </c>
      <c r="NG236" s="113">
        <v>100</v>
      </c>
      <c r="NH236" s="3">
        <f t="shared" si="195"/>
        <v>5</v>
      </c>
      <c r="NI236" s="110">
        <f t="shared" si="196"/>
        <v>0.08</v>
      </c>
      <c r="NJ236" s="110">
        <v>0.85</v>
      </c>
      <c r="NK236" s="110">
        <v>1</v>
      </c>
      <c r="NM236" s="3">
        <f t="shared" si="197"/>
        <v>5</v>
      </c>
      <c r="NN236" s="110">
        <f t="shared" si="198"/>
        <v>0.06</v>
      </c>
      <c r="NO236" s="110">
        <v>0.4</v>
      </c>
      <c r="NP236" s="110">
        <v>0.92307692307692302</v>
      </c>
      <c r="NQ236" s="3">
        <f t="shared" si="199"/>
        <v>5</v>
      </c>
      <c r="NR236" s="110">
        <f t="shared" si="200"/>
        <v>0.06</v>
      </c>
      <c r="ZQ236" s="110">
        <v>0.95</v>
      </c>
      <c r="ZR236" s="110">
        <v>0.97524071526822598</v>
      </c>
      <c r="ZS236" s="3">
        <f t="shared" si="201"/>
        <v>5</v>
      </c>
      <c r="ZT236" s="110">
        <f t="shared" si="202"/>
        <v>0.05</v>
      </c>
      <c r="ZU236" s="3">
        <v>2</v>
      </c>
      <c r="ZV236" s="3">
        <f t="shared" si="203"/>
        <v>5</v>
      </c>
      <c r="ZW236" s="110">
        <f t="shared" si="204"/>
        <v>0.05</v>
      </c>
      <c r="ACD236" s="110">
        <f t="shared" si="205"/>
        <v>0.5</v>
      </c>
      <c r="ACE236" s="110">
        <f t="shared" si="206"/>
        <v>0.4</v>
      </c>
      <c r="ACF236" s="110">
        <f t="shared" si="207"/>
        <v>0.1</v>
      </c>
      <c r="ACG236" s="110">
        <f t="shared" si="208"/>
        <v>1</v>
      </c>
      <c r="ACN236" s="114" t="str">
        <f t="shared" si="209"/>
        <v>TERIMA</v>
      </c>
      <c r="ACO236" s="115">
        <f t="shared" si="210"/>
        <v>670000</v>
      </c>
      <c r="ACP236" s="115">
        <f t="shared" si="211"/>
        <v>268000</v>
      </c>
      <c r="ADH236" s="116">
        <f t="shared" si="212"/>
        <v>335000</v>
      </c>
      <c r="ADI236" s="116">
        <f t="shared" si="213"/>
        <v>268000</v>
      </c>
      <c r="ADJ236" s="116">
        <f t="shared" si="214"/>
        <v>67000</v>
      </c>
      <c r="ADL236" s="116">
        <f t="shared" si="215"/>
        <v>200000</v>
      </c>
      <c r="ADM236" s="116">
        <f t="shared" si="216"/>
        <v>870000</v>
      </c>
      <c r="ADN236" s="3" t="s">
        <v>1390</v>
      </c>
    </row>
    <row r="237" spans="1:794" x14ac:dyDescent="0.25">
      <c r="A237" s="3">
        <f t="shared" si="177"/>
        <v>233</v>
      </c>
      <c r="B237" s="3">
        <v>160821</v>
      </c>
      <c r="C237" s="3" t="s">
        <v>472</v>
      </c>
      <c r="G237" s="3" t="s">
        <v>351</v>
      </c>
      <c r="O237" s="3">
        <v>22</v>
      </c>
      <c r="P237" s="3">
        <v>21</v>
      </c>
      <c r="Q237" s="3">
        <v>0</v>
      </c>
      <c r="R237" s="3">
        <v>0</v>
      </c>
      <c r="S237" s="3">
        <v>0</v>
      </c>
      <c r="T237" s="3">
        <v>1</v>
      </c>
      <c r="U237" s="3">
        <v>0</v>
      </c>
      <c r="V237" s="3">
        <f t="shared" si="178"/>
        <v>0</v>
      </c>
      <c r="W237" s="3">
        <v>21</v>
      </c>
      <c r="X237" s="3">
        <v>20</v>
      </c>
      <c r="Y237" s="3" t="s">
        <v>1387</v>
      </c>
      <c r="BQ237" s="3">
        <v>0</v>
      </c>
      <c r="BR237" s="110">
        <f t="shared" si="179"/>
        <v>1</v>
      </c>
      <c r="BS237" s="3">
        <f t="shared" si="180"/>
        <v>5</v>
      </c>
      <c r="BT237" s="110">
        <f t="shared" si="181"/>
        <v>0.1</v>
      </c>
      <c r="BU237" s="3">
        <v>0</v>
      </c>
      <c r="BV237" s="110">
        <f t="shared" si="182"/>
        <v>1</v>
      </c>
      <c r="BW237" s="3">
        <f t="shared" si="183"/>
        <v>5</v>
      </c>
      <c r="BX237" s="110">
        <f t="shared" si="184"/>
        <v>0.15</v>
      </c>
      <c r="BY237" s="3">
        <f t="shared" si="185"/>
        <v>9300</v>
      </c>
      <c r="BZ237" s="3">
        <v>15860</v>
      </c>
      <c r="CA237" s="111">
        <f t="shared" si="186"/>
        <v>1.7053763440860215</v>
      </c>
      <c r="CB237" s="3">
        <f t="shared" si="187"/>
        <v>5</v>
      </c>
      <c r="CC237" s="110">
        <f t="shared" si="188"/>
        <v>0.1</v>
      </c>
      <c r="CD237" s="3">
        <v>300</v>
      </c>
      <c r="CE237" s="112">
        <v>292.69612403100803</v>
      </c>
      <c r="CF237" s="3">
        <f t="shared" si="189"/>
        <v>5</v>
      </c>
      <c r="CG237" s="110">
        <f t="shared" si="190"/>
        <v>0.15</v>
      </c>
      <c r="MX237" s="112">
        <v>95</v>
      </c>
      <c r="MY237" s="112">
        <v>100</v>
      </c>
      <c r="MZ237" s="3">
        <f t="shared" si="191"/>
        <v>5</v>
      </c>
      <c r="NA237" s="110">
        <f t="shared" si="192"/>
        <v>0.1</v>
      </c>
      <c r="NB237" s="111">
        <v>0.92</v>
      </c>
      <c r="NC237" s="111">
        <v>0.93333333333333302</v>
      </c>
      <c r="ND237" s="3">
        <f t="shared" si="193"/>
        <v>5</v>
      </c>
      <c r="NE237" s="110">
        <f t="shared" si="194"/>
        <v>0.1</v>
      </c>
      <c r="NF237" s="112">
        <v>90</v>
      </c>
      <c r="NG237" s="113">
        <v>100</v>
      </c>
      <c r="NH237" s="3">
        <f t="shared" si="195"/>
        <v>5</v>
      </c>
      <c r="NI237" s="110">
        <f t="shared" si="196"/>
        <v>0.08</v>
      </c>
      <c r="NJ237" s="110">
        <v>0.85</v>
      </c>
      <c r="NK237" s="110">
        <v>1</v>
      </c>
      <c r="NM237" s="3">
        <f t="shared" si="197"/>
        <v>5</v>
      </c>
      <c r="NN237" s="110">
        <f t="shared" si="198"/>
        <v>0.06</v>
      </c>
      <c r="NO237" s="110">
        <v>0.4</v>
      </c>
      <c r="NP237" s="110">
        <v>0.86666666666666703</v>
      </c>
      <c r="NQ237" s="3">
        <f t="shared" si="199"/>
        <v>5</v>
      </c>
      <c r="NR237" s="110">
        <f t="shared" si="200"/>
        <v>0.06</v>
      </c>
      <c r="ZQ237" s="110">
        <v>0.95</v>
      </c>
      <c r="ZR237" s="110">
        <v>0.96589147286821697</v>
      </c>
      <c r="ZS237" s="3">
        <f t="shared" si="201"/>
        <v>5</v>
      </c>
      <c r="ZT237" s="110">
        <f t="shared" si="202"/>
        <v>0.05</v>
      </c>
      <c r="ZU237" s="3">
        <v>2</v>
      </c>
      <c r="ZV237" s="3">
        <f t="shared" si="203"/>
        <v>5</v>
      </c>
      <c r="ZW237" s="110">
        <f t="shared" si="204"/>
        <v>0.05</v>
      </c>
      <c r="ACD237" s="110">
        <f t="shared" si="205"/>
        <v>0.5</v>
      </c>
      <c r="ACE237" s="110">
        <f t="shared" si="206"/>
        <v>0.4</v>
      </c>
      <c r="ACF237" s="110">
        <f t="shared" si="207"/>
        <v>0.1</v>
      </c>
      <c r="ACG237" s="110">
        <f t="shared" si="208"/>
        <v>1</v>
      </c>
      <c r="ACN237" s="114" t="str">
        <f t="shared" si="209"/>
        <v>TERIMA</v>
      </c>
      <c r="ACO237" s="115">
        <f t="shared" si="210"/>
        <v>670000</v>
      </c>
      <c r="ACP237" s="115">
        <f t="shared" si="211"/>
        <v>268000</v>
      </c>
      <c r="ADH237" s="116">
        <f t="shared" si="212"/>
        <v>335000</v>
      </c>
      <c r="ADI237" s="116">
        <f t="shared" si="213"/>
        <v>268000</v>
      </c>
      <c r="ADJ237" s="116">
        <f t="shared" si="214"/>
        <v>67000</v>
      </c>
      <c r="ADL237" s="116">
        <f t="shared" si="215"/>
        <v>200000</v>
      </c>
      <c r="ADM237" s="116">
        <f t="shared" si="216"/>
        <v>870000</v>
      </c>
      <c r="ADN237" s="3" t="s">
        <v>1390</v>
      </c>
    </row>
    <row r="238" spans="1:794" x14ac:dyDescent="0.25">
      <c r="A238" s="3">
        <f t="shared" si="177"/>
        <v>234</v>
      </c>
      <c r="B238" s="3">
        <v>160092</v>
      </c>
      <c r="C238" s="3" t="s">
        <v>565</v>
      </c>
      <c r="G238" s="3" t="s">
        <v>351</v>
      </c>
      <c r="O238" s="3">
        <v>22</v>
      </c>
      <c r="P238" s="3">
        <v>21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f t="shared" si="178"/>
        <v>0</v>
      </c>
      <c r="W238" s="3">
        <v>21</v>
      </c>
      <c r="X238" s="3">
        <v>21</v>
      </c>
      <c r="Y238" s="3" t="s">
        <v>1387</v>
      </c>
      <c r="BQ238" s="3">
        <v>0</v>
      </c>
      <c r="BR238" s="110">
        <f t="shared" si="179"/>
        <v>1</v>
      </c>
      <c r="BS238" s="3">
        <f t="shared" si="180"/>
        <v>5</v>
      </c>
      <c r="BT238" s="110">
        <f t="shared" si="181"/>
        <v>0.1</v>
      </c>
      <c r="BU238" s="3">
        <v>0</v>
      </c>
      <c r="BV238" s="110">
        <f t="shared" si="182"/>
        <v>1</v>
      </c>
      <c r="BW238" s="3">
        <f t="shared" si="183"/>
        <v>5</v>
      </c>
      <c r="BX238" s="110">
        <f t="shared" si="184"/>
        <v>0.15</v>
      </c>
      <c r="BY238" s="3">
        <f t="shared" si="185"/>
        <v>9765</v>
      </c>
      <c r="BZ238" s="3">
        <v>13734</v>
      </c>
      <c r="CA238" s="111">
        <f t="shared" si="186"/>
        <v>1.4064516129032258</v>
      </c>
      <c r="CB238" s="3">
        <f t="shared" si="187"/>
        <v>5</v>
      </c>
      <c r="CC238" s="110">
        <f t="shared" si="188"/>
        <v>0.1</v>
      </c>
      <c r="CD238" s="3">
        <v>300</v>
      </c>
      <c r="CE238" s="112">
        <v>280.68156424581002</v>
      </c>
      <c r="CF238" s="3">
        <f t="shared" si="189"/>
        <v>5</v>
      </c>
      <c r="CG238" s="110">
        <f t="shared" si="190"/>
        <v>0.15</v>
      </c>
      <c r="MX238" s="112">
        <v>95</v>
      </c>
      <c r="MY238" s="112">
        <v>97.0833333333333</v>
      </c>
      <c r="MZ238" s="3">
        <f t="shared" si="191"/>
        <v>5</v>
      </c>
      <c r="NA238" s="110">
        <f t="shared" si="192"/>
        <v>0.1</v>
      </c>
      <c r="NB238" s="111">
        <v>0.92</v>
      </c>
      <c r="NC238" s="111">
        <v>1</v>
      </c>
      <c r="ND238" s="3">
        <f t="shared" si="193"/>
        <v>5</v>
      </c>
      <c r="NE238" s="110">
        <f t="shared" si="194"/>
        <v>0.1</v>
      </c>
      <c r="NF238" s="112">
        <v>90</v>
      </c>
      <c r="NG238" s="113">
        <v>100</v>
      </c>
      <c r="NH238" s="3">
        <f t="shared" si="195"/>
        <v>5</v>
      </c>
      <c r="NI238" s="110">
        <f t="shared" si="196"/>
        <v>0.08</v>
      </c>
      <c r="NJ238" s="110">
        <v>0.85</v>
      </c>
      <c r="NK238" s="110">
        <v>1</v>
      </c>
      <c r="NM238" s="3">
        <f t="shared" si="197"/>
        <v>5</v>
      </c>
      <c r="NN238" s="110">
        <f t="shared" si="198"/>
        <v>0.06</v>
      </c>
      <c r="NO238" s="110">
        <v>0.4</v>
      </c>
      <c r="NP238" s="110">
        <v>0.875</v>
      </c>
      <c r="NQ238" s="3">
        <f t="shared" si="199"/>
        <v>5</v>
      </c>
      <c r="NR238" s="110">
        <f t="shared" si="200"/>
        <v>0.06</v>
      </c>
      <c r="ZQ238" s="110">
        <v>0.95</v>
      </c>
      <c r="ZR238" s="110">
        <v>0.97346368715083798</v>
      </c>
      <c r="ZS238" s="3">
        <f t="shared" si="201"/>
        <v>5</v>
      </c>
      <c r="ZT238" s="110">
        <f t="shared" si="202"/>
        <v>0.05</v>
      </c>
      <c r="ZU238" s="3">
        <v>2</v>
      </c>
      <c r="ZV238" s="3">
        <f t="shared" si="203"/>
        <v>5</v>
      </c>
      <c r="ZW238" s="110">
        <f t="shared" si="204"/>
        <v>0.05</v>
      </c>
      <c r="ACD238" s="110">
        <f t="shared" si="205"/>
        <v>0.5</v>
      </c>
      <c r="ACE238" s="110">
        <f t="shared" si="206"/>
        <v>0.4</v>
      </c>
      <c r="ACF238" s="110">
        <f t="shared" si="207"/>
        <v>0.1</v>
      </c>
      <c r="ACG238" s="110">
        <f t="shared" si="208"/>
        <v>1</v>
      </c>
      <c r="ACN238" s="114" t="str">
        <f t="shared" si="209"/>
        <v>TERIMA</v>
      </c>
      <c r="ACO238" s="115">
        <f t="shared" si="210"/>
        <v>670000</v>
      </c>
      <c r="ACP238" s="115">
        <f t="shared" si="211"/>
        <v>268000</v>
      </c>
      <c r="ADH238" s="116">
        <f t="shared" si="212"/>
        <v>335000</v>
      </c>
      <c r="ADI238" s="116">
        <f t="shared" si="213"/>
        <v>268000</v>
      </c>
      <c r="ADJ238" s="116">
        <f t="shared" si="214"/>
        <v>67000</v>
      </c>
      <c r="ADL238" s="116">
        <f t="shared" si="215"/>
        <v>200000</v>
      </c>
      <c r="ADM238" s="116">
        <f t="shared" si="216"/>
        <v>870000</v>
      </c>
      <c r="ADN238" s="3" t="s">
        <v>1390</v>
      </c>
    </row>
    <row r="239" spans="1:794" x14ac:dyDescent="0.25">
      <c r="A239" s="3">
        <f t="shared" si="177"/>
        <v>235</v>
      </c>
      <c r="B239" s="3">
        <v>160831</v>
      </c>
      <c r="C239" s="3" t="s">
        <v>534</v>
      </c>
      <c r="G239" s="3" t="s">
        <v>351</v>
      </c>
      <c r="O239" s="3">
        <v>22</v>
      </c>
      <c r="P239" s="3">
        <v>20</v>
      </c>
      <c r="Q239" s="3">
        <v>1</v>
      </c>
      <c r="R239" s="3">
        <v>0</v>
      </c>
      <c r="S239" s="3">
        <v>0</v>
      </c>
      <c r="T239" s="3">
        <v>1</v>
      </c>
      <c r="U239" s="3">
        <v>0</v>
      </c>
      <c r="V239" s="3">
        <f t="shared" si="178"/>
        <v>1</v>
      </c>
      <c r="W239" s="3">
        <v>19</v>
      </c>
      <c r="X239" s="3">
        <v>19</v>
      </c>
      <c r="Y239" s="3" t="s">
        <v>1387</v>
      </c>
      <c r="BQ239" s="3">
        <v>0</v>
      </c>
      <c r="BR239" s="110">
        <f t="shared" si="179"/>
        <v>1</v>
      </c>
      <c r="BS239" s="3">
        <f t="shared" si="180"/>
        <v>5</v>
      </c>
      <c r="BT239" s="110">
        <f t="shared" si="181"/>
        <v>0.1</v>
      </c>
      <c r="BU239" s="3">
        <v>1</v>
      </c>
      <c r="BV239" s="110">
        <f t="shared" si="182"/>
        <v>0.94736842105263153</v>
      </c>
      <c r="BW239" s="3">
        <f t="shared" si="183"/>
        <v>1</v>
      </c>
      <c r="BX239" s="110">
        <f t="shared" si="184"/>
        <v>0.03</v>
      </c>
      <c r="BY239" s="3">
        <f t="shared" si="185"/>
        <v>8835</v>
      </c>
      <c r="BZ239" s="3">
        <v>13889</v>
      </c>
      <c r="CA239" s="111">
        <f t="shared" si="186"/>
        <v>1.5720430107526882</v>
      </c>
      <c r="CB239" s="3">
        <f t="shared" si="187"/>
        <v>5</v>
      </c>
      <c r="CC239" s="110">
        <f t="shared" si="188"/>
        <v>0.1</v>
      </c>
      <c r="CD239" s="3">
        <v>300</v>
      </c>
      <c r="CE239" s="112">
        <v>286.26129032258098</v>
      </c>
      <c r="CF239" s="3">
        <f t="shared" si="189"/>
        <v>5</v>
      </c>
      <c r="CG239" s="110">
        <f t="shared" si="190"/>
        <v>0.15</v>
      </c>
      <c r="MX239" s="112">
        <v>95</v>
      </c>
      <c r="MY239" s="112">
        <v>99.5833333333333</v>
      </c>
      <c r="MZ239" s="3">
        <f t="shared" si="191"/>
        <v>5</v>
      </c>
      <c r="NA239" s="110">
        <f t="shared" si="192"/>
        <v>0.1</v>
      </c>
      <c r="NB239" s="111">
        <v>0.92</v>
      </c>
      <c r="NC239" s="111">
        <v>1</v>
      </c>
      <c r="ND239" s="3">
        <f t="shared" si="193"/>
        <v>5</v>
      </c>
      <c r="NE239" s="110">
        <f t="shared" si="194"/>
        <v>0.1</v>
      </c>
      <c r="NF239" s="112">
        <v>90</v>
      </c>
      <c r="NG239" s="113">
        <v>100</v>
      </c>
      <c r="NH239" s="3">
        <f t="shared" si="195"/>
        <v>5</v>
      </c>
      <c r="NI239" s="110">
        <f t="shared" si="196"/>
        <v>0.08</v>
      </c>
      <c r="NJ239" s="110">
        <v>0.85</v>
      </c>
      <c r="NK239" s="110">
        <v>0.5</v>
      </c>
      <c r="NM239" s="3">
        <f t="shared" si="197"/>
        <v>1</v>
      </c>
      <c r="NN239" s="110">
        <f t="shared" si="198"/>
        <v>1.2E-2</v>
      </c>
      <c r="NO239" s="110">
        <v>0.4</v>
      </c>
      <c r="NP239" s="110">
        <v>0.7</v>
      </c>
      <c r="NQ239" s="3">
        <f t="shared" si="199"/>
        <v>5</v>
      </c>
      <c r="NR239" s="110">
        <f t="shared" si="200"/>
        <v>0.06</v>
      </c>
      <c r="ZQ239" s="110">
        <v>0.95</v>
      </c>
      <c r="ZR239" s="110">
        <v>0.967741935483871</v>
      </c>
      <c r="ZS239" s="3">
        <f t="shared" si="201"/>
        <v>5</v>
      </c>
      <c r="ZT239" s="110">
        <f t="shared" si="202"/>
        <v>0.05</v>
      </c>
      <c r="ZU239" s="3">
        <v>2</v>
      </c>
      <c r="ZV239" s="3">
        <f t="shared" si="203"/>
        <v>5</v>
      </c>
      <c r="ZW239" s="110">
        <f t="shared" si="204"/>
        <v>0.05</v>
      </c>
      <c r="ACD239" s="110">
        <f t="shared" si="205"/>
        <v>0.38</v>
      </c>
      <c r="ACE239" s="110">
        <f t="shared" si="206"/>
        <v>0.35200000000000004</v>
      </c>
      <c r="ACF239" s="110">
        <f t="shared" si="207"/>
        <v>0.1</v>
      </c>
      <c r="ACG239" s="110">
        <f t="shared" si="208"/>
        <v>0.83199999999999996</v>
      </c>
      <c r="ACN239" s="114" t="str">
        <f t="shared" si="209"/>
        <v>TERIMA</v>
      </c>
      <c r="ACO239" s="115">
        <f t="shared" si="210"/>
        <v>670000</v>
      </c>
      <c r="ACP239" s="115">
        <f t="shared" si="211"/>
        <v>235840.00000000003</v>
      </c>
      <c r="ADH239" s="116">
        <f t="shared" si="212"/>
        <v>254600</v>
      </c>
      <c r="ADI239" s="116">
        <f t="shared" si="213"/>
        <v>235840.00000000003</v>
      </c>
      <c r="ADJ239" s="116">
        <f t="shared" si="214"/>
        <v>67000</v>
      </c>
      <c r="ADL239" s="116">
        <f t="shared" si="215"/>
        <v>0</v>
      </c>
      <c r="ADM239" s="116">
        <f t="shared" si="216"/>
        <v>557440</v>
      </c>
      <c r="ADN239" s="3" t="s">
        <v>1390</v>
      </c>
    </row>
    <row r="240" spans="1:794" x14ac:dyDescent="0.25">
      <c r="A240" s="3">
        <f t="shared" si="177"/>
        <v>236</v>
      </c>
      <c r="B240" s="3">
        <v>160708</v>
      </c>
      <c r="C240" s="3" t="s">
        <v>567</v>
      </c>
      <c r="G240" s="3" t="s">
        <v>351</v>
      </c>
      <c r="O240" s="3">
        <v>22</v>
      </c>
      <c r="P240" s="3">
        <v>17</v>
      </c>
      <c r="Q240" s="3">
        <v>3</v>
      </c>
      <c r="R240" s="3">
        <v>0</v>
      </c>
      <c r="S240" s="3">
        <v>0</v>
      </c>
      <c r="T240" s="3">
        <v>0</v>
      </c>
      <c r="U240" s="3">
        <v>0</v>
      </c>
      <c r="V240" s="3">
        <f t="shared" si="178"/>
        <v>3</v>
      </c>
      <c r="W240" s="3">
        <v>14</v>
      </c>
      <c r="X240" s="3">
        <v>17</v>
      </c>
      <c r="Y240" s="3" t="s">
        <v>1387</v>
      </c>
      <c r="BQ240" s="3">
        <v>0</v>
      </c>
      <c r="BR240" s="110">
        <f t="shared" si="179"/>
        <v>1</v>
      </c>
      <c r="BS240" s="3">
        <f t="shared" si="180"/>
        <v>5</v>
      </c>
      <c r="BT240" s="110">
        <f t="shared" si="181"/>
        <v>0.1</v>
      </c>
      <c r="BU240" s="3">
        <v>3</v>
      </c>
      <c r="BV240" s="110">
        <f t="shared" si="182"/>
        <v>0.7857142857142857</v>
      </c>
      <c r="BW240" s="3">
        <f t="shared" si="183"/>
        <v>0</v>
      </c>
      <c r="BX240" s="110">
        <f t="shared" si="184"/>
        <v>0</v>
      </c>
      <c r="BY240" s="3">
        <f t="shared" si="185"/>
        <v>7905</v>
      </c>
      <c r="BZ240" s="3">
        <v>9520</v>
      </c>
      <c r="CA240" s="111">
        <f t="shared" si="186"/>
        <v>1.2043010752688172</v>
      </c>
      <c r="CB240" s="3">
        <f t="shared" si="187"/>
        <v>5</v>
      </c>
      <c r="CC240" s="110">
        <f t="shared" si="188"/>
        <v>0.1</v>
      </c>
      <c r="CD240" s="3">
        <v>300</v>
      </c>
      <c r="CE240" s="112">
        <v>256.96237623762403</v>
      </c>
      <c r="CF240" s="3">
        <f t="shared" si="189"/>
        <v>5</v>
      </c>
      <c r="CG240" s="110">
        <f t="shared" si="190"/>
        <v>0.15</v>
      </c>
      <c r="MX240" s="112">
        <v>95</v>
      </c>
      <c r="MY240" s="112">
        <v>100</v>
      </c>
      <c r="MZ240" s="3">
        <f t="shared" si="191"/>
        <v>5</v>
      </c>
      <c r="NA240" s="110">
        <f t="shared" si="192"/>
        <v>0.1</v>
      </c>
      <c r="NB240" s="111">
        <v>0.92</v>
      </c>
      <c r="NC240" s="111">
        <v>0.97142857142857097</v>
      </c>
      <c r="ND240" s="3">
        <f t="shared" si="193"/>
        <v>5</v>
      </c>
      <c r="NE240" s="110">
        <f t="shared" si="194"/>
        <v>0.1</v>
      </c>
      <c r="NF240" s="112">
        <v>90</v>
      </c>
      <c r="NG240" s="113">
        <v>100</v>
      </c>
      <c r="NH240" s="3">
        <f t="shared" si="195"/>
        <v>5</v>
      </c>
      <c r="NI240" s="110">
        <f t="shared" si="196"/>
        <v>0.08</v>
      </c>
      <c r="NJ240" s="110">
        <v>0.85</v>
      </c>
      <c r="NK240" s="110">
        <v>1</v>
      </c>
      <c r="NM240" s="3">
        <f t="shared" si="197"/>
        <v>5</v>
      </c>
      <c r="NN240" s="110">
        <f t="shared" si="198"/>
        <v>0.06</v>
      </c>
      <c r="NO240" s="110">
        <v>0.4</v>
      </c>
      <c r="NP240" s="110">
        <v>0.83333333333333304</v>
      </c>
      <c r="NQ240" s="3">
        <f t="shared" si="199"/>
        <v>5</v>
      </c>
      <c r="NR240" s="110">
        <f t="shared" si="200"/>
        <v>0.06</v>
      </c>
      <c r="ZQ240" s="110">
        <v>0.95</v>
      </c>
      <c r="ZR240" s="110">
        <v>0.98019801980197996</v>
      </c>
      <c r="ZS240" s="3">
        <f t="shared" si="201"/>
        <v>5</v>
      </c>
      <c r="ZT240" s="110">
        <f t="shared" si="202"/>
        <v>0.05</v>
      </c>
      <c r="ZU240" s="3">
        <v>2</v>
      </c>
      <c r="ZV240" s="3">
        <f t="shared" si="203"/>
        <v>5</v>
      </c>
      <c r="ZW240" s="110">
        <f t="shared" si="204"/>
        <v>0.05</v>
      </c>
      <c r="ACD240" s="110">
        <f t="shared" si="205"/>
        <v>0.35</v>
      </c>
      <c r="ACE240" s="110">
        <f t="shared" si="206"/>
        <v>0.4</v>
      </c>
      <c r="ACF240" s="110">
        <f t="shared" si="207"/>
        <v>0.1</v>
      </c>
      <c r="ACG240" s="110">
        <f t="shared" si="208"/>
        <v>0.85</v>
      </c>
      <c r="ACN240" s="114" t="str">
        <f t="shared" si="209"/>
        <v>TERIMA</v>
      </c>
      <c r="ACO240" s="115">
        <f t="shared" si="210"/>
        <v>670000</v>
      </c>
      <c r="ACP240" s="115">
        <f t="shared" si="211"/>
        <v>268000</v>
      </c>
      <c r="ADH240" s="116">
        <f t="shared" si="212"/>
        <v>234499.99999999997</v>
      </c>
      <c r="ADI240" s="116">
        <f t="shared" si="213"/>
        <v>268000</v>
      </c>
      <c r="ADJ240" s="116">
        <f t="shared" si="214"/>
        <v>67000</v>
      </c>
      <c r="ADL240" s="116">
        <f t="shared" si="215"/>
        <v>0</v>
      </c>
      <c r="ADM240" s="116">
        <f t="shared" si="216"/>
        <v>569500</v>
      </c>
      <c r="ADN240" s="3" t="s">
        <v>1390</v>
      </c>
    </row>
    <row r="241" spans="1:794" x14ac:dyDescent="0.25">
      <c r="A241" s="3">
        <f t="shared" si="177"/>
        <v>237</v>
      </c>
      <c r="B241" s="3">
        <v>160684</v>
      </c>
      <c r="C241" s="3" t="s">
        <v>563</v>
      </c>
      <c r="G241" s="3" t="s">
        <v>351</v>
      </c>
      <c r="O241" s="3">
        <v>22</v>
      </c>
      <c r="P241" s="3">
        <v>17</v>
      </c>
      <c r="Q241" s="3">
        <v>3</v>
      </c>
      <c r="R241" s="3">
        <v>0</v>
      </c>
      <c r="S241" s="3">
        <v>0</v>
      </c>
      <c r="T241" s="3">
        <v>0</v>
      </c>
      <c r="U241" s="3">
        <v>0</v>
      </c>
      <c r="V241" s="3">
        <f t="shared" si="178"/>
        <v>3</v>
      </c>
      <c r="W241" s="3">
        <v>14</v>
      </c>
      <c r="X241" s="3">
        <v>17</v>
      </c>
      <c r="Y241" s="3" t="s">
        <v>1387</v>
      </c>
      <c r="BQ241" s="3">
        <v>0</v>
      </c>
      <c r="BR241" s="110">
        <f t="shared" si="179"/>
        <v>1</v>
      </c>
      <c r="BS241" s="3">
        <f t="shared" si="180"/>
        <v>5</v>
      </c>
      <c r="BT241" s="110">
        <f t="shared" si="181"/>
        <v>0.1</v>
      </c>
      <c r="BU241" s="3">
        <v>3</v>
      </c>
      <c r="BV241" s="110">
        <f t="shared" si="182"/>
        <v>0.7857142857142857</v>
      </c>
      <c r="BW241" s="3">
        <f t="shared" si="183"/>
        <v>0</v>
      </c>
      <c r="BX241" s="110">
        <f t="shared" si="184"/>
        <v>0</v>
      </c>
      <c r="BY241" s="3">
        <f t="shared" si="185"/>
        <v>7905</v>
      </c>
      <c r="BZ241" s="3">
        <v>15572</v>
      </c>
      <c r="CA241" s="111">
        <f t="shared" si="186"/>
        <v>1.9698924731182796</v>
      </c>
      <c r="CB241" s="3">
        <f t="shared" si="187"/>
        <v>5</v>
      </c>
      <c r="CC241" s="110">
        <f t="shared" si="188"/>
        <v>0.1</v>
      </c>
      <c r="CD241" s="3">
        <v>300</v>
      </c>
      <c r="CE241" s="112">
        <v>204.48249619482499</v>
      </c>
      <c r="CF241" s="3">
        <f t="shared" si="189"/>
        <v>5</v>
      </c>
      <c r="CG241" s="110">
        <f t="shared" si="190"/>
        <v>0.15</v>
      </c>
      <c r="MX241" s="112">
        <v>95</v>
      </c>
      <c r="MY241" s="112">
        <v>98.3333333333333</v>
      </c>
      <c r="MZ241" s="3">
        <f t="shared" si="191"/>
        <v>5</v>
      </c>
      <c r="NA241" s="110">
        <f t="shared" si="192"/>
        <v>0.1</v>
      </c>
      <c r="NB241" s="111">
        <v>0.92</v>
      </c>
      <c r="NC241" s="111">
        <v>0.97499999999999998</v>
      </c>
      <c r="ND241" s="3">
        <f t="shared" si="193"/>
        <v>5</v>
      </c>
      <c r="NE241" s="110">
        <f t="shared" si="194"/>
        <v>0.1</v>
      </c>
      <c r="NF241" s="112">
        <v>90</v>
      </c>
      <c r="NG241" s="113">
        <v>100</v>
      </c>
      <c r="NH241" s="3">
        <f t="shared" si="195"/>
        <v>5</v>
      </c>
      <c r="NI241" s="110">
        <f t="shared" si="196"/>
        <v>0.08</v>
      </c>
      <c r="NJ241" s="110">
        <v>0.85</v>
      </c>
      <c r="NK241" s="110">
        <v>1</v>
      </c>
      <c r="NM241" s="3">
        <f t="shared" si="197"/>
        <v>5</v>
      </c>
      <c r="NN241" s="110">
        <f t="shared" si="198"/>
        <v>0.06</v>
      </c>
      <c r="NO241" s="110">
        <v>0.4</v>
      </c>
      <c r="NP241" s="110">
        <v>0.75</v>
      </c>
      <c r="NQ241" s="3">
        <f t="shared" si="199"/>
        <v>5</v>
      </c>
      <c r="NR241" s="110">
        <f t="shared" si="200"/>
        <v>0.06</v>
      </c>
      <c r="ZQ241" s="110">
        <v>0.95</v>
      </c>
      <c r="ZR241" s="110">
        <v>0.97260273972602695</v>
      </c>
      <c r="ZS241" s="3">
        <f t="shared" si="201"/>
        <v>5</v>
      </c>
      <c r="ZT241" s="110">
        <f t="shared" si="202"/>
        <v>0.05</v>
      </c>
      <c r="ZU241" s="3">
        <v>2</v>
      </c>
      <c r="ZV241" s="3">
        <f t="shared" si="203"/>
        <v>5</v>
      </c>
      <c r="ZW241" s="110">
        <f t="shared" si="204"/>
        <v>0.05</v>
      </c>
      <c r="ACD241" s="110">
        <f t="shared" si="205"/>
        <v>0.35</v>
      </c>
      <c r="ACE241" s="110">
        <f t="shared" si="206"/>
        <v>0.4</v>
      </c>
      <c r="ACF241" s="110">
        <f t="shared" si="207"/>
        <v>0.1</v>
      </c>
      <c r="ACG241" s="110">
        <f t="shared" si="208"/>
        <v>0.85</v>
      </c>
      <c r="ACN241" s="114" t="str">
        <f t="shared" si="209"/>
        <v>TERIMA</v>
      </c>
      <c r="ACO241" s="115">
        <f t="shared" si="210"/>
        <v>670000</v>
      </c>
      <c r="ACP241" s="115">
        <f t="shared" si="211"/>
        <v>268000</v>
      </c>
      <c r="ADH241" s="116">
        <f t="shared" si="212"/>
        <v>234499.99999999997</v>
      </c>
      <c r="ADI241" s="116">
        <f t="shared" si="213"/>
        <v>268000</v>
      </c>
      <c r="ADJ241" s="116">
        <f t="shared" si="214"/>
        <v>67000</v>
      </c>
      <c r="ADL241" s="116">
        <f t="shared" si="215"/>
        <v>0</v>
      </c>
      <c r="ADM241" s="116">
        <f t="shared" si="216"/>
        <v>569500</v>
      </c>
      <c r="ADN241" s="3" t="s">
        <v>1390</v>
      </c>
    </row>
    <row r="242" spans="1:794" x14ac:dyDescent="0.25">
      <c r="A242" s="3">
        <f t="shared" si="177"/>
        <v>238</v>
      </c>
      <c r="B242" s="3">
        <v>170001</v>
      </c>
      <c r="C242" s="3" t="s">
        <v>532</v>
      </c>
      <c r="G242" s="3" t="s">
        <v>351</v>
      </c>
      <c r="O242" s="3">
        <v>22</v>
      </c>
      <c r="P242" s="3">
        <v>21</v>
      </c>
      <c r="Q242" s="3">
        <v>0</v>
      </c>
      <c r="R242" s="3">
        <v>0</v>
      </c>
      <c r="S242" s="3">
        <v>0</v>
      </c>
      <c r="T242" s="3">
        <v>1</v>
      </c>
      <c r="U242" s="3">
        <v>0</v>
      </c>
      <c r="V242" s="3">
        <f t="shared" si="178"/>
        <v>0</v>
      </c>
      <c r="W242" s="3">
        <v>21</v>
      </c>
      <c r="X242" s="3">
        <v>20</v>
      </c>
      <c r="Y242" s="3" t="s">
        <v>1387</v>
      </c>
      <c r="BQ242" s="3">
        <v>0</v>
      </c>
      <c r="BR242" s="110">
        <f t="shared" si="179"/>
        <v>1</v>
      </c>
      <c r="BS242" s="3">
        <f t="shared" si="180"/>
        <v>5</v>
      </c>
      <c r="BT242" s="110">
        <f t="shared" si="181"/>
        <v>0.1</v>
      </c>
      <c r="BU242" s="3">
        <v>0</v>
      </c>
      <c r="BV242" s="110">
        <f t="shared" si="182"/>
        <v>1</v>
      </c>
      <c r="BW242" s="3">
        <f t="shared" si="183"/>
        <v>5</v>
      </c>
      <c r="BX242" s="110">
        <f t="shared" si="184"/>
        <v>0.15</v>
      </c>
      <c r="BY242" s="3">
        <f t="shared" si="185"/>
        <v>9300</v>
      </c>
      <c r="BZ242" s="3">
        <v>10120</v>
      </c>
      <c r="CA242" s="111">
        <f t="shared" si="186"/>
        <v>1.0881720430107527</v>
      </c>
      <c r="CB242" s="3">
        <f t="shared" si="187"/>
        <v>5</v>
      </c>
      <c r="CC242" s="110">
        <f t="shared" si="188"/>
        <v>0.1</v>
      </c>
      <c r="CD242" s="3">
        <v>300</v>
      </c>
      <c r="CE242" s="112">
        <v>276.07869249394702</v>
      </c>
      <c r="CF242" s="3">
        <f t="shared" si="189"/>
        <v>5</v>
      </c>
      <c r="CG242" s="110">
        <f t="shared" si="190"/>
        <v>0.15</v>
      </c>
      <c r="MX242" s="112">
        <v>95</v>
      </c>
      <c r="MY242" s="112">
        <v>90.8333333333333</v>
      </c>
      <c r="MZ242" s="3">
        <f t="shared" si="191"/>
        <v>1</v>
      </c>
      <c r="NA242" s="110">
        <f t="shared" si="192"/>
        <v>0.02</v>
      </c>
      <c r="NB242" s="111">
        <v>0.92</v>
      </c>
      <c r="NC242" s="111">
        <v>0.93333333333333302</v>
      </c>
      <c r="ND242" s="3">
        <f t="shared" si="193"/>
        <v>5</v>
      </c>
      <c r="NE242" s="110">
        <f t="shared" si="194"/>
        <v>0.1</v>
      </c>
      <c r="NF242" s="112">
        <v>90</v>
      </c>
      <c r="NG242" s="113">
        <v>100</v>
      </c>
      <c r="NH242" s="3">
        <f t="shared" si="195"/>
        <v>5</v>
      </c>
      <c r="NI242" s="110">
        <f t="shared" si="196"/>
        <v>0.08</v>
      </c>
      <c r="NJ242" s="110">
        <v>0.85</v>
      </c>
      <c r="NM242" s="3">
        <f t="shared" si="197"/>
        <v>3</v>
      </c>
      <c r="NN242" s="110">
        <f t="shared" si="198"/>
        <v>3.5999999999999997E-2</v>
      </c>
      <c r="NO242" s="110">
        <v>0.4</v>
      </c>
      <c r="NP242" s="110">
        <v>0.51851851851851805</v>
      </c>
      <c r="NQ242" s="3">
        <f t="shared" si="199"/>
        <v>5</v>
      </c>
      <c r="NR242" s="110">
        <f t="shared" si="200"/>
        <v>0.06</v>
      </c>
      <c r="ZQ242" s="110">
        <v>0.95</v>
      </c>
      <c r="ZR242" s="110">
        <v>0.97760290556900697</v>
      </c>
      <c r="ZS242" s="3">
        <f t="shared" si="201"/>
        <v>5</v>
      </c>
      <c r="ZT242" s="110">
        <f t="shared" si="202"/>
        <v>0.05</v>
      </c>
      <c r="ZU242" s="3">
        <v>2</v>
      </c>
      <c r="ZV242" s="3">
        <f t="shared" si="203"/>
        <v>5</v>
      </c>
      <c r="ZW242" s="110">
        <f t="shared" si="204"/>
        <v>0.05</v>
      </c>
      <c r="ACD242" s="110">
        <f t="shared" si="205"/>
        <v>0.5</v>
      </c>
      <c r="ACE242" s="110">
        <f t="shared" si="206"/>
        <v>0.29600000000000004</v>
      </c>
      <c r="ACF242" s="110">
        <f t="shared" si="207"/>
        <v>0.1</v>
      </c>
      <c r="ACG242" s="110">
        <f t="shared" si="208"/>
        <v>0.89600000000000002</v>
      </c>
      <c r="ACN242" s="114" t="str">
        <f t="shared" si="209"/>
        <v>TERIMA</v>
      </c>
      <c r="ACO242" s="115">
        <f t="shared" si="210"/>
        <v>670000</v>
      </c>
      <c r="ACP242" s="115">
        <f t="shared" si="211"/>
        <v>198320.00000000003</v>
      </c>
      <c r="ADH242" s="116">
        <f t="shared" si="212"/>
        <v>335000</v>
      </c>
      <c r="ADI242" s="116">
        <f t="shared" si="213"/>
        <v>198320.00000000003</v>
      </c>
      <c r="ADJ242" s="116">
        <f t="shared" si="214"/>
        <v>67000</v>
      </c>
      <c r="ADL242" s="116">
        <f t="shared" si="215"/>
        <v>0</v>
      </c>
      <c r="ADM242" s="116">
        <f t="shared" si="216"/>
        <v>600320</v>
      </c>
      <c r="ADN242" s="3" t="s">
        <v>1390</v>
      </c>
    </row>
    <row r="243" spans="1:794" x14ac:dyDescent="0.25">
      <c r="A243" s="3">
        <f t="shared" si="177"/>
        <v>239</v>
      </c>
      <c r="B243" s="3">
        <v>166733</v>
      </c>
      <c r="C243" s="3" t="s">
        <v>476</v>
      </c>
      <c r="G243" s="3" t="s">
        <v>351</v>
      </c>
      <c r="O243" s="3">
        <v>22</v>
      </c>
      <c r="P243" s="3">
        <v>20</v>
      </c>
      <c r="Q243" s="3">
        <v>1</v>
      </c>
      <c r="R243" s="3">
        <v>0</v>
      </c>
      <c r="S243" s="3">
        <v>0</v>
      </c>
      <c r="T243" s="3">
        <v>1</v>
      </c>
      <c r="U243" s="3">
        <v>0</v>
      </c>
      <c r="V243" s="3">
        <f t="shared" si="178"/>
        <v>1</v>
      </c>
      <c r="W243" s="3">
        <v>19</v>
      </c>
      <c r="X243" s="3">
        <v>19</v>
      </c>
      <c r="Y243" s="3" t="s">
        <v>1387</v>
      </c>
      <c r="BQ243" s="3">
        <v>0</v>
      </c>
      <c r="BR243" s="110">
        <f t="shared" si="179"/>
        <v>1</v>
      </c>
      <c r="BS243" s="3">
        <f t="shared" si="180"/>
        <v>5</v>
      </c>
      <c r="BT243" s="110">
        <f t="shared" si="181"/>
        <v>0.1</v>
      </c>
      <c r="BU243" s="3">
        <v>1</v>
      </c>
      <c r="BV243" s="110">
        <f t="shared" si="182"/>
        <v>0.94736842105263153</v>
      </c>
      <c r="BW243" s="3">
        <f t="shared" si="183"/>
        <v>1</v>
      </c>
      <c r="BX243" s="110">
        <f t="shared" si="184"/>
        <v>0.03</v>
      </c>
      <c r="BY243" s="3">
        <f t="shared" si="185"/>
        <v>8835</v>
      </c>
      <c r="BZ243" s="3">
        <v>10127</v>
      </c>
      <c r="CA243" s="111">
        <f t="shared" si="186"/>
        <v>1.1462365591397849</v>
      </c>
      <c r="CB243" s="3">
        <f t="shared" si="187"/>
        <v>5</v>
      </c>
      <c r="CC243" s="110">
        <f t="shared" si="188"/>
        <v>0.1</v>
      </c>
      <c r="CD243" s="3">
        <v>300</v>
      </c>
      <c r="CE243" s="112">
        <v>310.41580756013701</v>
      </c>
      <c r="CF243" s="3">
        <f t="shared" si="189"/>
        <v>1</v>
      </c>
      <c r="CG243" s="110">
        <f t="shared" si="190"/>
        <v>0.03</v>
      </c>
      <c r="MX243" s="112">
        <v>95</v>
      </c>
      <c r="MY243" s="112">
        <v>90</v>
      </c>
      <c r="MZ243" s="3">
        <f t="shared" si="191"/>
        <v>1</v>
      </c>
      <c r="NA243" s="110">
        <f t="shared" si="192"/>
        <v>0.02</v>
      </c>
      <c r="NB243" s="111">
        <v>0.92</v>
      </c>
      <c r="NC243" s="111">
        <v>0.86530612244897998</v>
      </c>
      <c r="ND243" s="3">
        <f t="shared" si="193"/>
        <v>1</v>
      </c>
      <c r="NE243" s="110">
        <f t="shared" si="194"/>
        <v>0.02</v>
      </c>
      <c r="NF243" s="112">
        <v>90</v>
      </c>
      <c r="NG243" s="113">
        <v>100</v>
      </c>
      <c r="NH243" s="3">
        <f t="shared" si="195"/>
        <v>5</v>
      </c>
      <c r="NI243" s="110">
        <f t="shared" si="196"/>
        <v>0.08</v>
      </c>
      <c r="NJ243" s="110">
        <v>0.85</v>
      </c>
      <c r="NM243" s="3">
        <f t="shared" si="197"/>
        <v>3</v>
      </c>
      <c r="NN243" s="110">
        <f t="shared" si="198"/>
        <v>3.5999999999999997E-2</v>
      </c>
      <c r="NO243" s="110">
        <v>0.4</v>
      </c>
      <c r="NP243" s="110">
        <v>0.4</v>
      </c>
      <c r="NQ243" s="3">
        <f t="shared" si="199"/>
        <v>4</v>
      </c>
      <c r="NR243" s="110">
        <f t="shared" si="200"/>
        <v>4.8000000000000001E-2</v>
      </c>
      <c r="ZQ243" s="110">
        <v>0.95</v>
      </c>
      <c r="ZR243" s="110">
        <v>0.98487972508591104</v>
      </c>
      <c r="ZS243" s="3">
        <f t="shared" si="201"/>
        <v>5</v>
      </c>
      <c r="ZT243" s="110">
        <f t="shared" si="202"/>
        <v>0.05</v>
      </c>
      <c r="ZU243" s="3">
        <v>2</v>
      </c>
      <c r="ZV243" s="3">
        <f t="shared" si="203"/>
        <v>5</v>
      </c>
      <c r="ZW243" s="110">
        <f t="shared" si="204"/>
        <v>0.05</v>
      </c>
      <c r="ACD243" s="110">
        <f t="shared" si="205"/>
        <v>0.26</v>
      </c>
      <c r="ACE243" s="110">
        <f t="shared" si="206"/>
        <v>0.20400000000000001</v>
      </c>
      <c r="ACF243" s="110">
        <f t="shared" si="207"/>
        <v>0.1</v>
      </c>
      <c r="ACG243" s="110">
        <f t="shared" si="208"/>
        <v>0.56400000000000006</v>
      </c>
      <c r="ACL243" s="3">
        <v>1</v>
      </c>
      <c r="ACN243" s="114" t="str">
        <f t="shared" si="209"/>
        <v>TERIMA</v>
      </c>
      <c r="ACO243" s="115">
        <f t="shared" si="210"/>
        <v>670000</v>
      </c>
      <c r="ACP243" s="115">
        <f t="shared" si="211"/>
        <v>136680</v>
      </c>
      <c r="ADH243" s="116">
        <f t="shared" si="212"/>
        <v>174200</v>
      </c>
      <c r="ADI243" s="116">
        <f t="shared" si="213"/>
        <v>82008</v>
      </c>
      <c r="ADJ243" s="116">
        <f t="shared" si="214"/>
        <v>67000</v>
      </c>
      <c r="ADL243" s="116">
        <f t="shared" si="215"/>
        <v>0</v>
      </c>
      <c r="ADM243" s="116">
        <f t="shared" si="216"/>
        <v>323208</v>
      </c>
      <c r="ADN243" s="3" t="s">
        <v>1390</v>
      </c>
    </row>
    <row r="244" spans="1:794" x14ac:dyDescent="0.25">
      <c r="A244" s="3">
        <f t="shared" si="177"/>
        <v>240</v>
      </c>
      <c r="B244" s="3">
        <v>178114</v>
      </c>
      <c r="C244" s="3" t="s">
        <v>820</v>
      </c>
      <c r="G244" s="3" t="s">
        <v>351</v>
      </c>
      <c r="O244" s="3">
        <v>22</v>
      </c>
      <c r="P244" s="3">
        <v>19</v>
      </c>
      <c r="Q244" s="3">
        <v>1</v>
      </c>
      <c r="R244" s="3">
        <v>0</v>
      </c>
      <c r="S244" s="3">
        <v>0</v>
      </c>
      <c r="T244" s="3">
        <v>0</v>
      </c>
      <c r="U244" s="3">
        <v>0</v>
      </c>
      <c r="V244" s="3">
        <f t="shared" si="178"/>
        <v>1</v>
      </c>
      <c r="W244" s="3">
        <v>18</v>
      </c>
      <c r="X244" s="3">
        <v>19</v>
      </c>
      <c r="Y244" s="3" t="s">
        <v>1387</v>
      </c>
      <c r="BQ244" s="3">
        <v>0</v>
      </c>
      <c r="BR244" s="110">
        <f t="shared" si="179"/>
        <v>1</v>
      </c>
      <c r="BS244" s="3">
        <f t="shared" si="180"/>
        <v>5</v>
      </c>
      <c r="BT244" s="110">
        <f t="shared" si="181"/>
        <v>0.1</v>
      </c>
      <c r="BU244" s="3">
        <v>1</v>
      </c>
      <c r="BV244" s="110">
        <f t="shared" si="182"/>
        <v>0.94444444444444442</v>
      </c>
      <c r="BW244" s="3">
        <f t="shared" si="183"/>
        <v>1</v>
      </c>
      <c r="BX244" s="110">
        <f t="shared" si="184"/>
        <v>0.03</v>
      </c>
      <c r="BY244" s="3">
        <f t="shared" si="185"/>
        <v>8835</v>
      </c>
      <c r="BZ244" s="3">
        <v>13414</v>
      </c>
      <c r="CA244" s="111">
        <f t="shared" si="186"/>
        <v>1.5182795698924731</v>
      </c>
      <c r="CB244" s="3">
        <f t="shared" si="187"/>
        <v>5</v>
      </c>
      <c r="CC244" s="110">
        <f t="shared" si="188"/>
        <v>0.1</v>
      </c>
      <c r="CD244" s="3">
        <v>300</v>
      </c>
      <c r="CE244" s="112">
        <v>276.85605536332201</v>
      </c>
      <c r="CF244" s="3">
        <f t="shared" si="189"/>
        <v>5</v>
      </c>
      <c r="CG244" s="110">
        <f t="shared" si="190"/>
        <v>0.15</v>
      </c>
      <c r="MX244" s="112">
        <v>95</v>
      </c>
      <c r="MY244" s="112">
        <v>96.6666666666667</v>
      </c>
      <c r="MZ244" s="3">
        <f t="shared" si="191"/>
        <v>5</v>
      </c>
      <c r="NA244" s="110">
        <f t="shared" si="192"/>
        <v>0.1</v>
      </c>
      <c r="NB244" s="111">
        <v>0.92</v>
      </c>
      <c r="NC244" s="111">
        <v>0.96799999999999997</v>
      </c>
      <c r="ND244" s="3">
        <f t="shared" si="193"/>
        <v>5</v>
      </c>
      <c r="NE244" s="110">
        <f t="shared" si="194"/>
        <v>0.1</v>
      </c>
      <c r="NF244" s="112">
        <v>90</v>
      </c>
      <c r="NG244" s="113">
        <v>95</v>
      </c>
      <c r="NH244" s="3">
        <f t="shared" si="195"/>
        <v>5</v>
      </c>
      <c r="NI244" s="110">
        <f t="shared" si="196"/>
        <v>0.08</v>
      </c>
      <c r="NJ244" s="110">
        <v>0.85</v>
      </c>
      <c r="NL244" s="3">
        <v>1</v>
      </c>
      <c r="NM244" s="3">
        <f t="shared" si="197"/>
        <v>0</v>
      </c>
      <c r="NN244" s="110">
        <f t="shared" si="198"/>
        <v>0</v>
      </c>
      <c r="NO244" s="110">
        <v>0.4</v>
      </c>
      <c r="NP244" s="110">
        <v>0.92592592592592604</v>
      </c>
      <c r="NQ244" s="3">
        <f t="shared" si="199"/>
        <v>5</v>
      </c>
      <c r="NR244" s="110">
        <f t="shared" si="200"/>
        <v>0.06</v>
      </c>
      <c r="ZQ244" s="110">
        <v>0.95</v>
      </c>
      <c r="ZR244" s="110">
        <v>0.98546712802768199</v>
      </c>
      <c r="ZS244" s="3">
        <f t="shared" si="201"/>
        <v>5</v>
      </c>
      <c r="ZT244" s="110">
        <f t="shared" si="202"/>
        <v>0.05</v>
      </c>
      <c r="ZU244" s="3">
        <v>2</v>
      </c>
      <c r="ZV244" s="3">
        <f t="shared" si="203"/>
        <v>5</v>
      </c>
      <c r="ZW244" s="110">
        <f t="shared" si="204"/>
        <v>0.05</v>
      </c>
      <c r="ACD244" s="110">
        <f t="shared" si="205"/>
        <v>0.38</v>
      </c>
      <c r="ACE244" s="110">
        <f t="shared" si="206"/>
        <v>0.34</v>
      </c>
      <c r="ACF244" s="110">
        <f t="shared" si="207"/>
        <v>0.1</v>
      </c>
      <c r="ACG244" s="110">
        <f t="shared" si="208"/>
        <v>0.82</v>
      </c>
      <c r="ACN244" s="114" t="str">
        <f t="shared" si="209"/>
        <v>TERIMA</v>
      </c>
      <c r="ACO244" s="115">
        <f t="shared" si="210"/>
        <v>670000</v>
      </c>
      <c r="ACP244" s="115">
        <f t="shared" si="211"/>
        <v>227800.00000000003</v>
      </c>
      <c r="ADH244" s="116">
        <f t="shared" si="212"/>
        <v>254600</v>
      </c>
      <c r="ADI244" s="116">
        <f t="shared" si="213"/>
        <v>227800.00000000003</v>
      </c>
      <c r="ADJ244" s="116">
        <f t="shared" si="214"/>
        <v>67000</v>
      </c>
      <c r="ADL244" s="116">
        <f t="shared" si="215"/>
        <v>0</v>
      </c>
      <c r="ADM244" s="116">
        <f t="shared" si="216"/>
        <v>549400</v>
      </c>
      <c r="ADN244" s="3" t="s">
        <v>1390</v>
      </c>
    </row>
    <row r="245" spans="1:794" x14ac:dyDescent="0.25">
      <c r="A245" s="3">
        <f t="shared" si="177"/>
        <v>241</v>
      </c>
      <c r="B245" s="3">
        <v>178137</v>
      </c>
      <c r="C245" s="3" t="s">
        <v>521</v>
      </c>
      <c r="G245" s="3" t="s">
        <v>351</v>
      </c>
      <c r="O245" s="3">
        <v>22</v>
      </c>
      <c r="P245" s="3">
        <v>21</v>
      </c>
      <c r="Q245" s="3">
        <v>0</v>
      </c>
      <c r="R245" s="3">
        <v>0</v>
      </c>
      <c r="S245" s="3">
        <v>0</v>
      </c>
      <c r="T245" s="3">
        <v>1</v>
      </c>
      <c r="U245" s="3">
        <v>0</v>
      </c>
      <c r="V245" s="3">
        <f t="shared" si="178"/>
        <v>0</v>
      </c>
      <c r="W245" s="3">
        <v>21</v>
      </c>
      <c r="X245" s="3">
        <v>20</v>
      </c>
      <c r="Y245" s="3" t="s">
        <v>1387</v>
      </c>
      <c r="BQ245" s="3">
        <v>0</v>
      </c>
      <c r="BR245" s="110">
        <f t="shared" si="179"/>
        <v>1</v>
      </c>
      <c r="BS245" s="3">
        <f t="shared" si="180"/>
        <v>5</v>
      </c>
      <c r="BT245" s="110">
        <f t="shared" si="181"/>
        <v>0.1</v>
      </c>
      <c r="BU245" s="3">
        <v>0</v>
      </c>
      <c r="BV245" s="110">
        <f t="shared" si="182"/>
        <v>1</v>
      </c>
      <c r="BW245" s="3">
        <f t="shared" si="183"/>
        <v>5</v>
      </c>
      <c r="BX245" s="110">
        <f t="shared" si="184"/>
        <v>0.15</v>
      </c>
      <c r="BY245" s="3">
        <f t="shared" si="185"/>
        <v>9300</v>
      </c>
      <c r="BZ245" s="3">
        <v>10760</v>
      </c>
      <c r="CA245" s="111">
        <f t="shared" si="186"/>
        <v>1.156989247311828</v>
      </c>
      <c r="CB245" s="3">
        <f t="shared" si="187"/>
        <v>5</v>
      </c>
      <c r="CC245" s="110">
        <f t="shared" si="188"/>
        <v>0.1</v>
      </c>
      <c r="CD245" s="3">
        <v>300</v>
      </c>
      <c r="CE245" s="112">
        <v>329.34065202927502</v>
      </c>
      <c r="CF245" s="3">
        <f t="shared" si="189"/>
        <v>1</v>
      </c>
      <c r="CG245" s="110">
        <f t="shared" si="190"/>
        <v>0.03</v>
      </c>
      <c r="MX245" s="112">
        <v>95</v>
      </c>
      <c r="MY245" s="112">
        <v>100</v>
      </c>
      <c r="MZ245" s="3">
        <f t="shared" si="191"/>
        <v>5</v>
      </c>
      <c r="NA245" s="110">
        <f t="shared" si="192"/>
        <v>0.1</v>
      </c>
      <c r="NB245" s="111">
        <v>0.92</v>
      </c>
      <c r="NC245" s="111">
        <v>0.95833333333333304</v>
      </c>
      <c r="ND245" s="3">
        <f t="shared" si="193"/>
        <v>5</v>
      </c>
      <c r="NE245" s="110">
        <f t="shared" si="194"/>
        <v>0.1</v>
      </c>
      <c r="NF245" s="112">
        <v>90</v>
      </c>
      <c r="NG245" s="113">
        <v>100</v>
      </c>
      <c r="NH245" s="3">
        <f t="shared" si="195"/>
        <v>5</v>
      </c>
      <c r="NI245" s="110">
        <f t="shared" si="196"/>
        <v>0.08</v>
      </c>
      <c r="NJ245" s="110">
        <v>0.85</v>
      </c>
      <c r="NM245" s="3">
        <f t="shared" si="197"/>
        <v>3</v>
      </c>
      <c r="NN245" s="110">
        <f t="shared" si="198"/>
        <v>3.5999999999999997E-2</v>
      </c>
      <c r="NO245" s="110">
        <v>0.4</v>
      </c>
      <c r="NP245" s="110">
        <v>0.66666666666666696</v>
      </c>
      <c r="NQ245" s="3">
        <f t="shared" si="199"/>
        <v>5</v>
      </c>
      <c r="NR245" s="110">
        <f t="shared" si="200"/>
        <v>0.06</v>
      </c>
      <c r="ZQ245" s="110">
        <v>0.95</v>
      </c>
      <c r="ZR245" s="110">
        <v>0.98403193612774498</v>
      </c>
      <c r="ZS245" s="3">
        <f t="shared" si="201"/>
        <v>5</v>
      </c>
      <c r="ZT245" s="110">
        <f t="shared" si="202"/>
        <v>0.05</v>
      </c>
      <c r="ZU245" s="3">
        <v>2</v>
      </c>
      <c r="ZV245" s="3">
        <f t="shared" si="203"/>
        <v>5</v>
      </c>
      <c r="ZW245" s="110">
        <f t="shared" si="204"/>
        <v>0.05</v>
      </c>
      <c r="ACD245" s="110">
        <f t="shared" si="205"/>
        <v>0.38</v>
      </c>
      <c r="ACE245" s="110">
        <f t="shared" si="206"/>
        <v>0.376</v>
      </c>
      <c r="ACF245" s="110">
        <f t="shared" si="207"/>
        <v>0.1</v>
      </c>
      <c r="ACG245" s="110">
        <f t="shared" si="208"/>
        <v>0.85599999999999998</v>
      </c>
      <c r="ACK245" s="3">
        <v>1</v>
      </c>
      <c r="ACN245" s="114" t="str">
        <f t="shared" si="209"/>
        <v>TERIMA</v>
      </c>
      <c r="ACO245" s="115">
        <f t="shared" si="210"/>
        <v>670000</v>
      </c>
      <c r="ACP245" s="115">
        <f t="shared" si="211"/>
        <v>251920</v>
      </c>
      <c r="ADH245" s="116">
        <f t="shared" si="212"/>
        <v>254600</v>
      </c>
      <c r="ADI245" s="116">
        <f t="shared" si="213"/>
        <v>214132</v>
      </c>
      <c r="ADJ245" s="116">
        <f t="shared" si="214"/>
        <v>67000</v>
      </c>
      <c r="ADL245" s="116">
        <f t="shared" si="215"/>
        <v>0</v>
      </c>
      <c r="ADM245" s="116">
        <f t="shared" si="216"/>
        <v>535732</v>
      </c>
      <c r="ADN245" s="3" t="s">
        <v>1390</v>
      </c>
    </row>
    <row r="246" spans="1:794" x14ac:dyDescent="0.25">
      <c r="A246" s="3">
        <f t="shared" si="177"/>
        <v>242</v>
      </c>
      <c r="B246" s="3">
        <v>178142</v>
      </c>
      <c r="C246" s="3" t="s">
        <v>822</v>
      </c>
      <c r="G246" s="3" t="s">
        <v>351</v>
      </c>
      <c r="O246" s="3">
        <v>22</v>
      </c>
      <c r="P246" s="3">
        <v>19</v>
      </c>
      <c r="Q246" s="3">
        <v>1</v>
      </c>
      <c r="R246" s="3">
        <v>0</v>
      </c>
      <c r="S246" s="3">
        <v>0</v>
      </c>
      <c r="T246" s="3">
        <v>0</v>
      </c>
      <c r="U246" s="3">
        <v>0</v>
      </c>
      <c r="V246" s="3">
        <f t="shared" si="178"/>
        <v>1</v>
      </c>
      <c r="W246" s="3">
        <v>18</v>
      </c>
      <c r="X246" s="3">
        <v>19</v>
      </c>
      <c r="Y246" s="3" t="s">
        <v>1387</v>
      </c>
      <c r="BQ246" s="3">
        <v>0</v>
      </c>
      <c r="BR246" s="110">
        <f t="shared" si="179"/>
        <v>1</v>
      </c>
      <c r="BS246" s="3">
        <f t="shared" si="180"/>
        <v>5</v>
      </c>
      <c r="BT246" s="110">
        <f t="shared" si="181"/>
        <v>0.1</v>
      </c>
      <c r="BU246" s="3">
        <v>1</v>
      </c>
      <c r="BV246" s="110">
        <f t="shared" si="182"/>
        <v>0.94444444444444442</v>
      </c>
      <c r="BW246" s="3">
        <f t="shared" si="183"/>
        <v>1</v>
      </c>
      <c r="BX246" s="110">
        <f t="shared" si="184"/>
        <v>0.03</v>
      </c>
      <c r="BY246" s="3">
        <f t="shared" si="185"/>
        <v>8835</v>
      </c>
      <c r="BZ246" s="3">
        <v>11172</v>
      </c>
      <c r="CA246" s="111">
        <f t="shared" si="186"/>
        <v>1.264516129032258</v>
      </c>
      <c r="CB246" s="3">
        <f t="shared" si="187"/>
        <v>5</v>
      </c>
      <c r="CC246" s="110">
        <f t="shared" si="188"/>
        <v>0.1</v>
      </c>
      <c r="CD246" s="3">
        <v>300</v>
      </c>
      <c r="CE246" s="112">
        <v>291.45107033639101</v>
      </c>
      <c r="CF246" s="3">
        <f t="shared" si="189"/>
        <v>5</v>
      </c>
      <c r="CG246" s="110">
        <f t="shared" si="190"/>
        <v>0.15</v>
      </c>
      <c r="MX246" s="112">
        <v>95</v>
      </c>
      <c r="MY246" s="112">
        <v>94.5833333333333</v>
      </c>
      <c r="MZ246" s="3">
        <f t="shared" si="191"/>
        <v>1</v>
      </c>
      <c r="NA246" s="110">
        <f t="shared" si="192"/>
        <v>0.02</v>
      </c>
      <c r="NB246" s="111">
        <v>0.92</v>
      </c>
      <c r="NC246" s="111">
        <v>0.94074074074074099</v>
      </c>
      <c r="ND246" s="3">
        <f t="shared" si="193"/>
        <v>5</v>
      </c>
      <c r="NE246" s="110">
        <f t="shared" si="194"/>
        <v>0.1</v>
      </c>
      <c r="NF246" s="112">
        <v>90</v>
      </c>
      <c r="NG246" s="113">
        <v>100</v>
      </c>
      <c r="NH246" s="3">
        <f t="shared" si="195"/>
        <v>5</v>
      </c>
      <c r="NI246" s="110">
        <f t="shared" si="196"/>
        <v>0.08</v>
      </c>
      <c r="NJ246" s="110">
        <v>0.85</v>
      </c>
      <c r="NM246" s="3">
        <f t="shared" si="197"/>
        <v>3</v>
      </c>
      <c r="NN246" s="110">
        <f t="shared" si="198"/>
        <v>3.5999999999999997E-2</v>
      </c>
      <c r="NO246" s="110">
        <v>0.4</v>
      </c>
      <c r="NP246" s="110">
        <v>0.592592592592593</v>
      </c>
      <c r="NQ246" s="3">
        <f t="shared" si="199"/>
        <v>5</v>
      </c>
      <c r="NR246" s="110">
        <f t="shared" si="200"/>
        <v>0.06</v>
      </c>
      <c r="ZQ246" s="110">
        <v>0.95</v>
      </c>
      <c r="ZR246" s="110">
        <v>0.98853211009174302</v>
      </c>
      <c r="ZS246" s="3">
        <f t="shared" si="201"/>
        <v>5</v>
      </c>
      <c r="ZT246" s="110">
        <f t="shared" si="202"/>
        <v>0.05</v>
      </c>
      <c r="ZU246" s="3">
        <v>2</v>
      </c>
      <c r="ZV246" s="3">
        <f t="shared" si="203"/>
        <v>5</v>
      </c>
      <c r="ZW246" s="110">
        <f t="shared" si="204"/>
        <v>0.05</v>
      </c>
      <c r="ACD246" s="110">
        <f t="shared" si="205"/>
        <v>0.38</v>
      </c>
      <c r="ACE246" s="110">
        <f t="shared" si="206"/>
        <v>0.29600000000000004</v>
      </c>
      <c r="ACF246" s="110">
        <f t="shared" si="207"/>
        <v>0.1</v>
      </c>
      <c r="ACG246" s="110">
        <f t="shared" si="208"/>
        <v>0.77600000000000002</v>
      </c>
      <c r="ACN246" s="114" t="str">
        <f t="shared" si="209"/>
        <v>TERIMA</v>
      </c>
      <c r="ACO246" s="115">
        <f t="shared" si="210"/>
        <v>670000</v>
      </c>
      <c r="ACP246" s="115">
        <f t="shared" si="211"/>
        <v>198320.00000000003</v>
      </c>
      <c r="ADH246" s="116">
        <f t="shared" si="212"/>
        <v>254600</v>
      </c>
      <c r="ADI246" s="116">
        <f t="shared" si="213"/>
        <v>198320.00000000003</v>
      </c>
      <c r="ADJ246" s="116">
        <f t="shared" si="214"/>
        <v>67000</v>
      </c>
      <c r="ADL246" s="116">
        <f t="shared" si="215"/>
        <v>0</v>
      </c>
      <c r="ADM246" s="116">
        <f t="shared" si="216"/>
        <v>519920</v>
      </c>
      <c r="ADN246" s="3" t="s">
        <v>1390</v>
      </c>
    </row>
    <row r="247" spans="1:794" x14ac:dyDescent="0.25">
      <c r="A247" s="3">
        <f t="shared" si="177"/>
        <v>243</v>
      </c>
      <c r="B247" s="3">
        <v>178145</v>
      </c>
      <c r="C247" s="3" t="s">
        <v>824</v>
      </c>
      <c r="G247" s="3" t="s">
        <v>351</v>
      </c>
      <c r="O247" s="3">
        <v>22</v>
      </c>
      <c r="P247" s="3">
        <v>21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f t="shared" si="178"/>
        <v>0</v>
      </c>
      <c r="W247" s="3">
        <v>21</v>
      </c>
      <c r="X247" s="3">
        <v>21</v>
      </c>
      <c r="Y247" s="3" t="s">
        <v>1387</v>
      </c>
      <c r="BQ247" s="3">
        <v>0</v>
      </c>
      <c r="BR247" s="110">
        <f t="shared" si="179"/>
        <v>1</v>
      </c>
      <c r="BS247" s="3">
        <f t="shared" si="180"/>
        <v>5</v>
      </c>
      <c r="BT247" s="110">
        <f t="shared" si="181"/>
        <v>0.1</v>
      </c>
      <c r="BU247" s="3">
        <v>0</v>
      </c>
      <c r="BV247" s="110">
        <f t="shared" si="182"/>
        <v>1</v>
      </c>
      <c r="BW247" s="3">
        <f t="shared" si="183"/>
        <v>5</v>
      </c>
      <c r="BX247" s="110">
        <f t="shared" si="184"/>
        <v>0.15</v>
      </c>
      <c r="BY247" s="3">
        <f t="shared" si="185"/>
        <v>9765</v>
      </c>
      <c r="BZ247" s="3">
        <v>10143</v>
      </c>
      <c r="CA247" s="111">
        <f t="shared" si="186"/>
        <v>1.0387096774193549</v>
      </c>
      <c r="CB247" s="3">
        <f t="shared" si="187"/>
        <v>4</v>
      </c>
      <c r="CC247" s="110">
        <f t="shared" si="188"/>
        <v>0.08</v>
      </c>
      <c r="CD247" s="3">
        <v>300</v>
      </c>
      <c r="CE247" s="112">
        <v>298.45161290322602</v>
      </c>
      <c r="CF247" s="3">
        <f t="shared" si="189"/>
        <v>5</v>
      </c>
      <c r="CG247" s="110">
        <f t="shared" si="190"/>
        <v>0.15</v>
      </c>
      <c r="MX247" s="112">
        <v>95</v>
      </c>
      <c r="MY247" s="112">
        <v>100</v>
      </c>
      <c r="MZ247" s="3">
        <f t="shared" si="191"/>
        <v>5</v>
      </c>
      <c r="NA247" s="110">
        <f t="shared" si="192"/>
        <v>0.1</v>
      </c>
      <c r="NB247" s="111">
        <v>0.92</v>
      </c>
      <c r="NC247" s="111">
        <v>0.91891891891891897</v>
      </c>
      <c r="ND247" s="3">
        <f t="shared" si="193"/>
        <v>1</v>
      </c>
      <c r="NE247" s="110">
        <f t="shared" si="194"/>
        <v>0.02</v>
      </c>
      <c r="NF247" s="112">
        <v>90</v>
      </c>
      <c r="NG247" s="113">
        <v>95</v>
      </c>
      <c r="NH247" s="3">
        <f t="shared" si="195"/>
        <v>5</v>
      </c>
      <c r="NI247" s="110">
        <f t="shared" si="196"/>
        <v>0.08</v>
      </c>
      <c r="NJ247" s="110">
        <v>0.85</v>
      </c>
      <c r="NM247" s="3">
        <f t="shared" si="197"/>
        <v>3</v>
      </c>
      <c r="NN247" s="110">
        <f t="shared" si="198"/>
        <v>3.5999999999999997E-2</v>
      </c>
      <c r="NO247" s="110">
        <v>0.4</v>
      </c>
      <c r="NP247" s="110">
        <v>0.66666666666666696</v>
      </c>
      <c r="NQ247" s="3">
        <f t="shared" si="199"/>
        <v>5</v>
      </c>
      <c r="NR247" s="110">
        <f t="shared" si="200"/>
        <v>0.06</v>
      </c>
      <c r="ZQ247" s="110">
        <v>0.95</v>
      </c>
      <c r="ZR247" s="110">
        <v>0.98833218943033596</v>
      </c>
      <c r="ZS247" s="3">
        <f t="shared" si="201"/>
        <v>5</v>
      </c>
      <c r="ZT247" s="110">
        <f t="shared" si="202"/>
        <v>0.05</v>
      </c>
      <c r="ZU247" s="3">
        <v>2</v>
      </c>
      <c r="ZV247" s="3">
        <f t="shared" si="203"/>
        <v>5</v>
      </c>
      <c r="ZW247" s="110">
        <f t="shared" si="204"/>
        <v>0.05</v>
      </c>
      <c r="ACD247" s="110">
        <f t="shared" si="205"/>
        <v>0.48</v>
      </c>
      <c r="ACE247" s="110">
        <f t="shared" si="206"/>
        <v>0.29600000000000004</v>
      </c>
      <c r="ACF247" s="110">
        <f t="shared" si="207"/>
        <v>0.1</v>
      </c>
      <c r="ACG247" s="110">
        <f t="shared" si="208"/>
        <v>0.876</v>
      </c>
      <c r="ACK247" s="3">
        <v>1</v>
      </c>
      <c r="ACN247" s="114" t="str">
        <f t="shared" si="209"/>
        <v>TERIMA</v>
      </c>
      <c r="ACO247" s="115">
        <f t="shared" si="210"/>
        <v>670000</v>
      </c>
      <c r="ACP247" s="115">
        <f t="shared" si="211"/>
        <v>198320.00000000003</v>
      </c>
      <c r="ADH247" s="116">
        <f t="shared" si="212"/>
        <v>321600</v>
      </c>
      <c r="ADI247" s="116">
        <f t="shared" si="213"/>
        <v>168572.00000000003</v>
      </c>
      <c r="ADJ247" s="116">
        <f t="shared" si="214"/>
        <v>67000</v>
      </c>
      <c r="ADL247" s="116">
        <f t="shared" si="215"/>
        <v>0</v>
      </c>
      <c r="ADM247" s="116">
        <f t="shared" si="216"/>
        <v>557172</v>
      </c>
      <c r="ADN247" s="3" t="s">
        <v>1390</v>
      </c>
    </row>
    <row r="248" spans="1:794" x14ac:dyDescent="0.25">
      <c r="A248" s="3">
        <f t="shared" si="177"/>
        <v>244</v>
      </c>
      <c r="B248" s="3">
        <v>178147</v>
      </c>
      <c r="C248" s="3" t="s">
        <v>826</v>
      </c>
      <c r="G248" s="3" t="s">
        <v>351</v>
      </c>
      <c r="O248" s="3">
        <v>22</v>
      </c>
      <c r="P248" s="3">
        <v>19</v>
      </c>
      <c r="Q248" s="3">
        <v>1</v>
      </c>
      <c r="R248" s="3">
        <v>0</v>
      </c>
      <c r="S248" s="3">
        <v>0</v>
      </c>
      <c r="T248" s="3">
        <v>0</v>
      </c>
      <c r="U248" s="3">
        <v>0</v>
      </c>
      <c r="V248" s="3">
        <f t="shared" si="178"/>
        <v>1</v>
      </c>
      <c r="W248" s="3">
        <v>18</v>
      </c>
      <c r="X248" s="3">
        <v>19</v>
      </c>
      <c r="Y248" s="3" t="s">
        <v>1387</v>
      </c>
      <c r="BQ248" s="3">
        <v>0</v>
      </c>
      <c r="BR248" s="110">
        <f t="shared" si="179"/>
        <v>1</v>
      </c>
      <c r="BS248" s="3">
        <f t="shared" si="180"/>
        <v>5</v>
      </c>
      <c r="BT248" s="110">
        <f t="shared" si="181"/>
        <v>0.1</v>
      </c>
      <c r="BU248" s="3">
        <v>1</v>
      </c>
      <c r="BV248" s="110">
        <f t="shared" si="182"/>
        <v>0.94444444444444442</v>
      </c>
      <c r="BW248" s="3">
        <f t="shared" si="183"/>
        <v>1</v>
      </c>
      <c r="BX248" s="110">
        <f t="shared" si="184"/>
        <v>0.03</v>
      </c>
      <c r="BY248" s="3">
        <f t="shared" si="185"/>
        <v>8835</v>
      </c>
      <c r="BZ248" s="3">
        <v>9785</v>
      </c>
      <c r="CA248" s="111">
        <f t="shared" si="186"/>
        <v>1.10752688172043</v>
      </c>
      <c r="CB248" s="3">
        <f t="shared" si="187"/>
        <v>5</v>
      </c>
      <c r="CC248" s="110">
        <f t="shared" si="188"/>
        <v>0.1</v>
      </c>
      <c r="CD248" s="3">
        <v>300</v>
      </c>
      <c r="CE248" s="112">
        <v>288.054156171285</v>
      </c>
      <c r="CF248" s="3">
        <f t="shared" si="189"/>
        <v>5</v>
      </c>
      <c r="CG248" s="110">
        <f t="shared" si="190"/>
        <v>0.15</v>
      </c>
      <c r="MX248" s="112">
        <v>95</v>
      </c>
      <c r="MY248" s="112">
        <v>100</v>
      </c>
      <c r="MZ248" s="3">
        <f t="shared" si="191"/>
        <v>5</v>
      </c>
      <c r="NA248" s="110">
        <f t="shared" si="192"/>
        <v>0.1</v>
      </c>
      <c r="NB248" s="111">
        <v>0.92</v>
      </c>
      <c r="NC248" s="111">
        <v>0.95686274509803904</v>
      </c>
      <c r="ND248" s="3">
        <f t="shared" si="193"/>
        <v>5</v>
      </c>
      <c r="NE248" s="110">
        <f t="shared" si="194"/>
        <v>0.1</v>
      </c>
      <c r="NF248" s="112">
        <v>90</v>
      </c>
      <c r="NG248" s="113">
        <v>100</v>
      </c>
      <c r="NH248" s="3">
        <f t="shared" si="195"/>
        <v>5</v>
      </c>
      <c r="NI248" s="110">
        <f t="shared" si="196"/>
        <v>0.08</v>
      </c>
      <c r="NJ248" s="110">
        <v>0.85</v>
      </c>
      <c r="NM248" s="3">
        <f t="shared" si="197"/>
        <v>3</v>
      </c>
      <c r="NN248" s="110">
        <f t="shared" si="198"/>
        <v>3.5999999999999997E-2</v>
      </c>
      <c r="NO248" s="110">
        <v>0.4</v>
      </c>
      <c r="NP248" s="110">
        <v>0.69230769230769196</v>
      </c>
      <c r="NQ248" s="3">
        <f t="shared" si="199"/>
        <v>5</v>
      </c>
      <c r="NR248" s="110">
        <f t="shared" si="200"/>
        <v>0.06</v>
      </c>
      <c r="ZQ248" s="110">
        <v>0.95</v>
      </c>
      <c r="ZR248" s="110">
        <v>0.99118387909319905</v>
      </c>
      <c r="ZS248" s="3">
        <f t="shared" si="201"/>
        <v>5</v>
      </c>
      <c r="ZT248" s="110">
        <f t="shared" si="202"/>
        <v>0.05</v>
      </c>
      <c r="ZU248" s="3">
        <v>2</v>
      </c>
      <c r="ZV248" s="3">
        <f t="shared" si="203"/>
        <v>5</v>
      </c>
      <c r="ZW248" s="110">
        <f t="shared" si="204"/>
        <v>0.05</v>
      </c>
      <c r="ACD248" s="110">
        <f t="shared" si="205"/>
        <v>0.38</v>
      </c>
      <c r="ACE248" s="110">
        <f t="shared" si="206"/>
        <v>0.376</v>
      </c>
      <c r="ACF248" s="110">
        <f t="shared" si="207"/>
        <v>0.1</v>
      </c>
      <c r="ACG248" s="110">
        <f t="shared" si="208"/>
        <v>0.85599999999999998</v>
      </c>
      <c r="ACN248" s="114" t="str">
        <f t="shared" si="209"/>
        <v>TERIMA</v>
      </c>
      <c r="ACO248" s="115">
        <f t="shared" si="210"/>
        <v>670000</v>
      </c>
      <c r="ACP248" s="115">
        <f t="shared" si="211"/>
        <v>251920</v>
      </c>
      <c r="ADH248" s="116">
        <f t="shared" si="212"/>
        <v>254600</v>
      </c>
      <c r="ADI248" s="116">
        <f t="shared" si="213"/>
        <v>251920</v>
      </c>
      <c r="ADJ248" s="116">
        <f t="shared" si="214"/>
        <v>67000</v>
      </c>
      <c r="ADL248" s="116">
        <f t="shared" si="215"/>
        <v>0</v>
      </c>
      <c r="ADM248" s="116">
        <f t="shared" si="216"/>
        <v>573520</v>
      </c>
      <c r="ADN248" s="3" t="s">
        <v>1390</v>
      </c>
    </row>
    <row r="249" spans="1:794" x14ac:dyDescent="0.25">
      <c r="A249" s="3">
        <f t="shared" si="177"/>
        <v>245</v>
      </c>
      <c r="B249" s="3">
        <v>178154</v>
      </c>
      <c r="C249" s="3" t="s">
        <v>828</v>
      </c>
      <c r="G249" s="3" t="s">
        <v>351</v>
      </c>
      <c r="O249" s="3">
        <v>22</v>
      </c>
      <c r="P249" s="3">
        <v>20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f t="shared" si="178"/>
        <v>0</v>
      </c>
      <c r="W249" s="3">
        <v>20</v>
      </c>
      <c r="X249" s="3">
        <v>20</v>
      </c>
      <c r="Y249" s="3" t="s">
        <v>1387</v>
      </c>
      <c r="BQ249" s="3">
        <v>0</v>
      </c>
      <c r="BR249" s="110">
        <f t="shared" si="179"/>
        <v>1</v>
      </c>
      <c r="BS249" s="3">
        <f t="shared" si="180"/>
        <v>5</v>
      </c>
      <c r="BT249" s="110">
        <f t="shared" si="181"/>
        <v>0.1</v>
      </c>
      <c r="BU249" s="3">
        <v>0</v>
      </c>
      <c r="BV249" s="110">
        <f t="shared" si="182"/>
        <v>1</v>
      </c>
      <c r="BW249" s="3">
        <f t="shared" si="183"/>
        <v>5</v>
      </c>
      <c r="BX249" s="110">
        <f t="shared" si="184"/>
        <v>0.15</v>
      </c>
      <c r="BY249" s="3">
        <f t="shared" si="185"/>
        <v>9300</v>
      </c>
      <c r="BZ249" s="3">
        <v>11320</v>
      </c>
      <c r="CA249" s="111">
        <f t="shared" si="186"/>
        <v>1.2172043010752689</v>
      </c>
      <c r="CB249" s="3">
        <f t="shared" si="187"/>
        <v>5</v>
      </c>
      <c r="CC249" s="110">
        <f t="shared" si="188"/>
        <v>0.1</v>
      </c>
      <c r="CD249" s="3">
        <v>300</v>
      </c>
      <c r="CE249" s="112">
        <v>329.372519083969</v>
      </c>
      <c r="CF249" s="3">
        <f t="shared" si="189"/>
        <v>1</v>
      </c>
      <c r="CG249" s="110">
        <f t="shared" si="190"/>
        <v>0.03</v>
      </c>
      <c r="MX249" s="112">
        <v>95</v>
      </c>
      <c r="MY249" s="112">
        <v>96.8055555555555</v>
      </c>
      <c r="MZ249" s="3">
        <f t="shared" si="191"/>
        <v>5</v>
      </c>
      <c r="NA249" s="110">
        <f t="shared" si="192"/>
        <v>0.1</v>
      </c>
      <c r="NB249" s="111">
        <v>0.92</v>
      </c>
      <c r="NC249" s="111">
        <v>0.9</v>
      </c>
      <c r="ND249" s="3">
        <f t="shared" si="193"/>
        <v>1</v>
      </c>
      <c r="NE249" s="110">
        <f t="shared" si="194"/>
        <v>0.02</v>
      </c>
      <c r="NF249" s="112">
        <v>90</v>
      </c>
      <c r="NG249" s="113">
        <v>100</v>
      </c>
      <c r="NH249" s="3">
        <f t="shared" si="195"/>
        <v>5</v>
      </c>
      <c r="NI249" s="110">
        <f t="shared" si="196"/>
        <v>0.08</v>
      </c>
      <c r="NJ249" s="110">
        <v>0.85</v>
      </c>
      <c r="NL249" s="3">
        <v>1</v>
      </c>
      <c r="NM249" s="3">
        <f t="shared" si="197"/>
        <v>0</v>
      </c>
      <c r="NN249" s="110">
        <f t="shared" si="198"/>
        <v>0</v>
      </c>
      <c r="NO249" s="110">
        <v>0.4</v>
      </c>
      <c r="NP249" s="110">
        <v>0.4</v>
      </c>
      <c r="NQ249" s="3">
        <f t="shared" si="199"/>
        <v>4</v>
      </c>
      <c r="NR249" s="110">
        <f t="shared" si="200"/>
        <v>4.8000000000000001E-2</v>
      </c>
      <c r="ZQ249" s="110">
        <v>0.95</v>
      </c>
      <c r="ZR249" s="110">
        <v>0.98625954198473298</v>
      </c>
      <c r="ZS249" s="3">
        <f t="shared" si="201"/>
        <v>5</v>
      </c>
      <c r="ZT249" s="110">
        <f t="shared" si="202"/>
        <v>0.05</v>
      </c>
      <c r="ZU249" s="3">
        <v>2</v>
      </c>
      <c r="ZV249" s="3">
        <f t="shared" si="203"/>
        <v>5</v>
      </c>
      <c r="ZW249" s="110">
        <f t="shared" si="204"/>
        <v>0.05</v>
      </c>
      <c r="ACD249" s="110">
        <f t="shared" si="205"/>
        <v>0.38</v>
      </c>
      <c r="ACE249" s="110">
        <f t="shared" si="206"/>
        <v>0.248</v>
      </c>
      <c r="ACF249" s="110">
        <f t="shared" si="207"/>
        <v>0.1</v>
      </c>
      <c r="ACG249" s="110">
        <f t="shared" si="208"/>
        <v>0.72799999999999998</v>
      </c>
      <c r="ACL249" s="3">
        <v>1</v>
      </c>
      <c r="ACN249" s="114" t="str">
        <f t="shared" si="209"/>
        <v>TERIMA</v>
      </c>
      <c r="ACO249" s="115">
        <f t="shared" si="210"/>
        <v>670000</v>
      </c>
      <c r="ACP249" s="115">
        <f t="shared" si="211"/>
        <v>166160</v>
      </c>
      <c r="ADH249" s="116">
        <f t="shared" si="212"/>
        <v>254600</v>
      </c>
      <c r="ADI249" s="116">
        <f t="shared" si="213"/>
        <v>99696</v>
      </c>
      <c r="ADJ249" s="116">
        <f t="shared" si="214"/>
        <v>67000</v>
      </c>
      <c r="ADL249" s="116">
        <f t="shared" si="215"/>
        <v>0</v>
      </c>
      <c r="ADM249" s="116">
        <f t="shared" si="216"/>
        <v>421296</v>
      </c>
      <c r="ADN249" s="3" t="s">
        <v>1390</v>
      </c>
    </row>
    <row r="250" spans="1:794" x14ac:dyDescent="0.25">
      <c r="A250" s="3">
        <f t="shared" si="177"/>
        <v>246</v>
      </c>
      <c r="B250" s="3">
        <v>178109</v>
      </c>
      <c r="C250" s="3" t="s">
        <v>830</v>
      </c>
      <c r="G250" s="3" t="s">
        <v>351</v>
      </c>
      <c r="O250" s="3">
        <v>22</v>
      </c>
      <c r="P250" s="3">
        <v>21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f t="shared" si="178"/>
        <v>0</v>
      </c>
      <c r="W250" s="3">
        <v>21</v>
      </c>
      <c r="X250" s="3">
        <v>21</v>
      </c>
      <c r="Y250" s="3" t="s">
        <v>1387</v>
      </c>
      <c r="BQ250" s="3">
        <v>0</v>
      </c>
      <c r="BR250" s="110">
        <f t="shared" si="179"/>
        <v>1</v>
      </c>
      <c r="BS250" s="3">
        <f t="shared" si="180"/>
        <v>5</v>
      </c>
      <c r="BT250" s="110">
        <f t="shared" si="181"/>
        <v>0.1</v>
      </c>
      <c r="BU250" s="3">
        <v>0</v>
      </c>
      <c r="BV250" s="110">
        <f t="shared" si="182"/>
        <v>1</v>
      </c>
      <c r="BW250" s="3">
        <f t="shared" si="183"/>
        <v>5</v>
      </c>
      <c r="BX250" s="110">
        <f t="shared" si="184"/>
        <v>0.15</v>
      </c>
      <c r="BY250" s="3">
        <f t="shared" si="185"/>
        <v>9765</v>
      </c>
      <c r="BZ250" s="3">
        <v>11760</v>
      </c>
      <c r="CA250" s="111">
        <f t="shared" si="186"/>
        <v>1.2043010752688172</v>
      </c>
      <c r="CB250" s="3">
        <f t="shared" si="187"/>
        <v>5</v>
      </c>
      <c r="CC250" s="110">
        <f t="shared" si="188"/>
        <v>0.1</v>
      </c>
      <c r="CD250" s="3">
        <v>300</v>
      </c>
      <c r="CE250" s="112">
        <v>281.14340344168301</v>
      </c>
      <c r="CF250" s="3">
        <f t="shared" si="189"/>
        <v>5</v>
      </c>
      <c r="CG250" s="110">
        <f t="shared" si="190"/>
        <v>0.15</v>
      </c>
      <c r="MX250" s="112">
        <v>95</v>
      </c>
      <c r="MY250" s="112">
        <v>92.0833333333333</v>
      </c>
      <c r="MZ250" s="3">
        <f t="shared" si="191"/>
        <v>1</v>
      </c>
      <c r="NA250" s="110">
        <f t="shared" si="192"/>
        <v>0.02</v>
      </c>
      <c r="NB250" s="111">
        <v>0.92</v>
      </c>
      <c r="NC250" s="111">
        <v>0.82758620689655205</v>
      </c>
      <c r="ND250" s="3">
        <f t="shared" si="193"/>
        <v>1</v>
      </c>
      <c r="NE250" s="110">
        <f t="shared" si="194"/>
        <v>0.02</v>
      </c>
      <c r="NF250" s="112">
        <v>90</v>
      </c>
      <c r="NG250" s="113">
        <v>100</v>
      </c>
      <c r="NH250" s="3">
        <f t="shared" si="195"/>
        <v>5</v>
      </c>
      <c r="NI250" s="110">
        <f t="shared" si="196"/>
        <v>0.08</v>
      </c>
      <c r="NJ250" s="110">
        <v>0.85</v>
      </c>
      <c r="NM250" s="3">
        <f t="shared" si="197"/>
        <v>3</v>
      </c>
      <c r="NN250" s="110">
        <f t="shared" si="198"/>
        <v>3.5999999999999997E-2</v>
      </c>
      <c r="NO250" s="110">
        <v>0.4</v>
      </c>
      <c r="NP250" s="110">
        <v>0.36666666666666697</v>
      </c>
      <c r="NQ250" s="3">
        <f t="shared" si="199"/>
        <v>1</v>
      </c>
      <c r="NR250" s="110">
        <f t="shared" si="200"/>
        <v>1.2E-2</v>
      </c>
      <c r="ZQ250" s="110">
        <v>0.95</v>
      </c>
      <c r="ZR250" s="110">
        <v>0.981516889738687</v>
      </c>
      <c r="ZS250" s="3">
        <f t="shared" si="201"/>
        <v>5</v>
      </c>
      <c r="ZT250" s="110">
        <f t="shared" si="202"/>
        <v>0.05</v>
      </c>
      <c r="ZU250" s="3">
        <v>2</v>
      </c>
      <c r="ZV250" s="3">
        <f t="shared" si="203"/>
        <v>5</v>
      </c>
      <c r="ZW250" s="110">
        <f t="shared" si="204"/>
        <v>0.05</v>
      </c>
      <c r="ACD250" s="110">
        <f t="shared" si="205"/>
        <v>0.5</v>
      </c>
      <c r="ACE250" s="110">
        <f t="shared" si="206"/>
        <v>0.16800000000000001</v>
      </c>
      <c r="ACF250" s="110">
        <f t="shared" si="207"/>
        <v>0.1</v>
      </c>
      <c r="ACG250" s="110">
        <f t="shared" si="208"/>
        <v>0.76800000000000002</v>
      </c>
      <c r="ACN250" s="114" t="str">
        <f t="shared" si="209"/>
        <v>TERIMA</v>
      </c>
      <c r="ACO250" s="115">
        <f t="shared" si="210"/>
        <v>670000</v>
      </c>
      <c r="ACP250" s="115">
        <f t="shared" si="211"/>
        <v>112560</v>
      </c>
      <c r="ADH250" s="116">
        <f t="shared" si="212"/>
        <v>335000</v>
      </c>
      <c r="ADI250" s="116">
        <f t="shared" si="213"/>
        <v>112560</v>
      </c>
      <c r="ADJ250" s="116">
        <f t="shared" si="214"/>
        <v>67000</v>
      </c>
      <c r="ADL250" s="116">
        <f t="shared" si="215"/>
        <v>0</v>
      </c>
      <c r="ADM250" s="116">
        <f t="shared" si="216"/>
        <v>514560</v>
      </c>
      <c r="ADN250" s="3" t="s">
        <v>1390</v>
      </c>
    </row>
    <row r="251" spans="1:794" x14ac:dyDescent="0.25">
      <c r="A251" s="3">
        <f t="shared" si="177"/>
        <v>247</v>
      </c>
      <c r="B251" s="3">
        <v>178138</v>
      </c>
      <c r="C251" s="3" t="s">
        <v>832</v>
      </c>
      <c r="G251" s="3" t="s">
        <v>351</v>
      </c>
      <c r="O251" s="3">
        <v>22</v>
      </c>
      <c r="P251" s="3">
        <v>20</v>
      </c>
      <c r="Q251" s="3">
        <v>1</v>
      </c>
      <c r="R251" s="3">
        <v>0</v>
      </c>
      <c r="S251" s="3">
        <v>0</v>
      </c>
      <c r="T251" s="3">
        <v>0</v>
      </c>
      <c r="U251" s="3">
        <v>0</v>
      </c>
      <c r="V251" s="3">
        <f t="shared" si="178"/>
        <v>1</v>
      </c>
      <c r="W251" s="3">
        <v>19</v>
      </c>
      <c r="X251" s="3">
        <v>20</v>
      </c>
      <c r="Y251" s="3" t="s">
        <v>1387</v>
      </c>
      <c r="BQ251" s="3">
        <v>0</v>
      </c>
      <c r="BR251" s="110">
        <f t="shared" si="179"/>
        <v>1</v>
      </c>
      <c r="BS251" s="3">
        <f t="shared" si="180"/>
        <v>5</v>
      </c>
      <c r="BT251" s="110">
        <f t="shared" si="181"/>
        <v>0.1</v>
      </c>
      <c r="BU251" s="3">
        <v>1</v>
      </c>
      <c r="BV251" s="110">
        <f t="shared" si="182"/>
        <v>0.94736842105263153</v>
      </c>
      <c r="BW251" s="3">
        <f t="shared" si="183"/>
        <v>1</v>
      </c>
      <c r="BX251" s="110">
        <f t="shared" si="184"/>
        <v>0.03</v>
      </c>
      <c r="BY251" s="3">
        <f t="shared" si="185"/>
        <v>9300</v>
      </c>
      <c r="BZ251" s="3">
        <v>11320</v>
      </c>
      <c r="CA251" s="111">
        <f t="shared" si="186"/>
        <v>1.2172043010752689</v>
      </c>
      <c r="CB251" s="3">
        <f t="shared" si="187"/>
        <v>5</v>
      </c>
      <c r="CC251" s="110">
        <f t="shared" si="188"/>
        <v>0.1</v>
      </c>
      <c r="CD251" s="3">
        <v>300</v>
      </c>
      <c r="CE251" s="112">
        <v>294.463384615385</v>
      </c>
      <c r="CF251" s="3">
        <f t="shared" si="189"/>
        <v>5</v>
      </c>
      <c r="CG251" s="110">
        <f t="shared" si="190"/>
        <v>0.15</v>
      </c>
      <c r="MX251" s="112">
        <v>95</v>
      </c>
      <c r="MY251" s="112">
        <v>91.6666666666667</v>
      </c>
      <c r="MZ251" s="3">
        <f t="shared" si="191"/>
        <v>1</v>
      </c>
      <c r="NA251" s="110">
        <f t="shared" si="192"/>
        <v>0.02</v>
      </c>
      <c r="NB251" s="111">
        <v>0.92</v>
      </c>
      <c r="NC251" s="111">
        <v>0.94</v>
      </c>
      <c r="ND251" s="3">
        <f t="shared" si="193"/>
        <v>5</v>
      </c>
      <c r="NE251" s="110">
        <f t="shared" si="194"/>
        <v>0.1</v>
      </c>
      <c r="NF251" s="112">
        <v>90</v>
      </c>
      <c r="NG251" s="113">
        <v>100</v>
      </c>
      <c r="NH251" s="3">
        <f t="shared" si="195"/>
        <v>5</v>
      </c>
      <c r="NI251" s="110">
        <f t="shared" si="196"/>
        <v>0.08</v>
      </c>
      <c r="NJ251" s="110">
        <v>0.85</v>
      </c>
      <c r="NM251" s="3">
        <f t="shared" si="197"/>
        <v>3</v>
      </c>
      <c r="NN251" s="110">
        <f t="shared" si="198"/>
        <v>3.5999999999999997E-2</v>
      </c>
      <c r="NO251" s="110">
        <v>0.4</v>
      </c>
      <c r="NP251" s="110">
        <v>0.61904761904761896</v>
      </c>
      <c r="NQ251" s="3">
        <f t="shared" si="199"/>
        <v>5</v>
      </c>
      <c r="NR251" s="110">
        <f t="shared" si="200"/>
        <v>0.06</v>
      </c>
      <c r="ZQ251" s="110">
        <v>0.95</v>
      </c>
      <c r="ZR251" s="110">
        <v>0.98769230769230798</v>
      </c>
      <c r="ZS251" s="3">
        <f t="shared" si="201"/>
        <v>5</v>
      </c>
      <c r="ZT251" s="110">
        <f t="shared" si="202"/>
        <v>0.05</v>
      </c>
      <c r="ZU251" s="3">
        <v>2</v>
      </c>
      <c r="ZV251" s="3">
        <f t="shared" si="203"/>
        <v>5</v>
      </c>
      <c r="ZW251" s="110">
        <f t="shared" si="204"/>
        <v>0.05</v>
      </c>
      <c r="ACD251" s="110">
        <f t="shared" si="205"/>
        <v>0.38</v>
      </c>
      <c r="ACE251" s="110">
        <f t="shared" si="206"/>
        <v>0.29600000000000004</v>
      </c>
      <c r="ACF251" s="110">
        <f t="shared" si="207"/>
        <v>0.1</v>
      </c>
      <c r="ACG251" s="110">
        <f t="shared" si="208"/>
        <v>0.77600000000000002</v>
      </c>
      <c r="ACK251" s="3">
        <v>1</v>
      </c>
      <c r="ACN251" s="114" t="str">
        <f t="shared" si="209"/>
        <v>TERIMA</v>
      </c>
      <c r="ACO251" s="115">
        <f t="shared" si="210"/>
        <v>670000</v>
      </c>
      <c r="ACP251" s="115">
        <f t="shared" si="211"/>
        <v>198320.00000000003</v>
      </c>
      <c r="ADH251" s="116">
        <f t="shared" si="212"/>
        <v>254600</v>
      </c>
      <c r="ADI251" s="116">
        <f t="shared" si="213"/>
        <v>168572.00000000003</v>
      </c>
      <c r="ADJ251" s="116">
        <f t="shared" si="214"/>
        <v>67000</v>
      </c>
      <c r="ADL251" s="116">
        <f t="shared" si="215"/>
        <v>0</v>
      </c>
      <c r="ADM251" s="116">
        <f t="shared" si="216"/>
        <v>490172</v>
      </c>
      <c r="ADN251" s="3" t="s">
        <v>1390</v>
      </c>
    </row>
    <row r="252" spans="1:794" x14ac:dyDescent="0.25">
      <c r="A252" s="3">
        <f t="shared" si="177"/>
        <v>248</v>
      </c>
      <c r="B252" s="3">
        <v>178139</v>
      </c>
      <c r="C252" s="3" t="s">
        <v>834</v>
      </c>
      <c r="G252" s="3" t="s">
        <v>351</v>
      </c>
      <c r="O252" s="3">
        <v>22</v>
      </c>
      <c r="P252" s="3">
        <v>21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f t="shared" si="178"/>
        <v>0</v>
      </c>
      <c r="W252" s="3">
        <v>21</v>
      </c>
      <c r="X252" s="3">
        <v>21</v>
      </c>
      <c r="Y252" s="3" t="s">
        <v>1387</v>
      </c>
      <c r="BQ252" s="3">
        <v>0</v>
      </c>
      <c r="BR252" s="110">
        <f t="shared" si="179"/>
        <v>1</v>
      </c>
      <c r="BS252" s="3">
        <f t="shared" si="180"/>
        <v>5</v>
      </c>
      <c r="BT252" s="110">
        <f t="shared" si="181"/>
        <v>0.1</v>
      </c>
      <c r="BU252" s="3">
        <v>0</v>
      </c>
      <c r="BV252" s="110">
        <f t="shared" si="182"/>
        <v>1</v>
      </c>
      <c r="BW252" s="3">
        <f t="shared" si="183"/>
        <v>5</v>
      </c>
      <c r="BX252" s="110">
        <f t="shared" si="184"/>
        <v>0.15</v>
      </c>
      <c r="BY252" s="3">
        <f t="shared" si="185"/>
        <v>9765</v>
      </c>
      <c r="BZ252" s="3">
        <v>11403</v>
      </c>
      <c r="CA252" s="111">
        <f t="shared" si="186"/>
        <v>1.167741935483871</v>
      </c>
      <c r="CB252" s="3">
        <f t="shared" si="187"/>
        <v>5</v>
      </c>
      <c r="CC252" s="110">
        <f t="shared" si="188"/>
        <v>0.1</v>
      </c>
      <c r="CD252" s="3">
        <v>300</v>
      </c>
      <c r="CE252" s="112">
        <v>340.38066260987199</v>
      </c>
      <c r="CF252" s="3">
        <f t="shared" si="189"/>
        <v>1</v>
      </c>
      <c r="CG252" s="110">
        <f t="shared" si="190"/>
        <v>0.03</v>
      </c>
      <c r="MX252" s="112">
        <v>95</v>
      </c>
      <c r="MY252" s="112">
        <v>100</v>
      </c>
      <c r="MZ252" s="3">
        <f t="shared" si="191"/>
        <v>5</v>
      </c>
      <c r="NA252" s="110">
        <f t="shared" si="192"/>
        <v>0.1</v>
      </c>
      <c r="NB252" s="111">
        <v>0.92</v>
      </c>
      <c r="NC252" s="111">
        <v>0.88888888888888895</v>
      </c>
      <c r="ND252" s="3">
        <f t="shared" si="193"/>
        <v>1</v>
      </c>
      <c r="NE252" s="110">
        <f t="shared" si="194"/>
        <v>0.02</v>
      </c>
      <c r="NF252" s="112">
        <v>90</v>
      </c>
      <c r="NG252" s="113">
        <v>100</v>
      </c>
      <c r="NH252" s="3">
        <f t="shared" si="195"/>
        <v>5</v>
      </c>
      <c r="NI252" s="110">
        <f t="shared" si="196"/>
        <v>0.08</v>
      </c>
      <c r="NJ252" s="110">
        <v>0.85</v>
      </c>
      <c r="NM252" s="3">
        <f t="shared" si="197"/>
        <v>3</v>
      </c>
      <c r="NN252" s="110">
        <f t="shared" si="198"/>
        <v>3.5999999999999997E-2</v>
      </c>
      <c r="NO252" s="110">
        <v>0.4</v>
      </c>
      <c r="NP252" s="110">
        <v>0.58974358974358998</v>
      </c>
      <c r="NQ252" s="3">
        <f t="shared" si="199"/>
        <v>5</v>
      </c>
      <c r="NR252" s="110">
        <f t="shared" si="200"/>
        <v>0.06</v>
      </c>
      <c r="ZQ252" s="110">
        <v>0.95</v>
      </c>
      <c r="ZR252" s="110">
        <v>0.98174442190669398</v>
      </c>
      <c r="ZS252" s="3">
        <f t="shared" si="201"/>
        <v>5</v>
      </c>
      <c r="ZT252" s="110">
        <f t="shared" si="202"/>
        <v>0.05</v>
      </c>
      <c r="ZU252" s="3">
        <v>2</v>
      </c>
      <c r="ZV252" s="3">
        <f t="shared" si="203"/>
        <v>5</v>
      </c>
      <c r="ZW252" s="110">
        <f t="shared" si="204"/>
        <v>0.05</v>
      </c>
      <c r="ACD252" s="110">
        <f t="shared" si="205"/>
        <v>0.38</v>
      </c>
      <c r="ACE252" s="110">
        <f t="shared" si="206"/>
        <v>0.29600000000000004</v>
      </c>
      <c r="ACF252" s="110">
        <f t="shared" si="207"/>
        <v>0.1</v>
      </c>
      <c r="ACG252" s="110">
        <f t="shared" si="208"/>
        <v>0.77600000000000002</v>
      </c>
      <c r="ACK252" s="3">
        <v>1</v>
      </c>
      <c r="ACN252" s="114" t="str">
        <f t="shared" si="209"/>
        <v>TERIMA</v>
      </c>
      <c r="ACO252" s="115">
        <f t="shared" si="210"/>
        <v>670000</v>
      </c>
      <c r="ACP252" s="115">
        <f t="shared" si="211"/>
        <v>198320.00000000003</v>
      </c>
      <c r="ADH252" s="116">
        <f t="shared" si="212"/>
        <v>254600</v>
      </c>
      <c r="ADI252" s="116">
        <f t="shared" si="213"/>
        <v>168572.00000000003</v>
      </c>
      <c r="ADJ252" s="116">
        <f t="shared" si="214"/>
        <v>67000</v>
      </c>
      <c r="ADL252" s="116">
        <f t="shared" si="215"/>
        <v>0</v>
      </c>
      <c r="ADM252" s="116">
        <f t="shared" si="216"/>
        <v>490172</v>
      </c>
      <c r="ADN252" s="3" t="s">
        <v>1390</v>
      </c>
    </row>
    <row r="253" spans="1:794" x14ac:dyDescent="0.25">
      <c r="A253" s="3">
        <f t="shared" si="177"/>
        <v>249</v>
      </c>
      <c r="B253" s="3">
        <v>178144</v>
      </c>
      <c r="C253" s="3" t="s">
        <v>836</v>
      </c>
      <c r="G253" s="3" t="s">
        <v>351</v>
      </c>
      <c r="O253" s="3">
        <v>22</v>
      </c>
      <c r="P253" s="3">
        <v>21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f t="shared" si="178"/>
        <v>0</v>
      </c>
      <c r="W253" s="3">
        <v>21</v>
      </c>
      <c r="X253" s="3">
        <v>21</v>
      </c>
      <c r="Y253" s="3" t="s">
        <v>1387</v>
      </c>
      <c r="BQ253" s="3">
        <v>0</v>
      </c>
      <c r="BR253" s="110">
        <f t="shared" si="179"/>
        <v>1</v>
      </c>
      <c r="BS253" s="3">
        <f t="shared" si="180"/>
        <v>5</v>
      </c>
      <c r="BT253" s="110">
        <f t="shared" si="181"/>
        <v>0.1</v>
      </c>
      <c r="BU253" s="3">
        <v>0</v>
      </c>
      <c r="BV253" s="110">
        <f t="shared" si="182"/>
        <v>1</v>
      </c>
      <c r="BW253" s="3">
        <f t="shared" si="183"/>
        <v>5</v>
      </c>
      <c r="BX253" s="110">
        <f t="shared" si="184"/>
        <v>0.15</v>
      </c>
      <c r="BY253" s="3">
        <f t="shared" si="185"/>
        <v>9765</v>
      </c>
      <c r="BZ253" s="3">
        <v>10542</v>
      </c>
      <c r="CA253" s="111">
        <f t="shared" si="186"/>
        <v>1.0795698924731183</v>
      </c>
      <c r="CB253" s="3">
        <f t="shared" si="187"/>
        <v>5</v>
      </c>
      <c r="CC253" s="110">
        <f t="shared" si="188"/>
        <v>0.1</v>
      </c>
      <c r="CD253" s="3">
        <v>300</v>
      </c>
      <c r="CE253" s="112">
        <v>280.07207207207199</v>
      </c>
      <c r="CF253" s="3">
        <f t="shared" si="189"/>
        <v>5</v>
      </c>
      <c r="CG253" s="110">
        <f t="shared" si="190"/>
        <v>0.15</v>
      </c>
      <c r="MX253" s="112">
        <v>95</v>
      </c>
      <c r="MY253" s="112">
        <v>100</v>
      </c>
      <c r="MZ253" s="3">
        <f t="shared" si="191"/>
        <v>5</v>
      </c>
      <c r="NA253" s="110">
        <f t="shared" si="192"/>
        <v>0.1</v>
      </c>
      <c r="NB253" s="111">
        <v>0.92</v>
      </c>
      <c r="NC253" s="111">
        <v>0.90869565217391302</v>
      </c>
      <c r="ND253" s="3">
        <f t="shared" si="193"/>
        <v>1</v>
      </c>
      <c r="NE253" s="110">
        <f t="shared" si="194"/>
        <v>0.02</v>
      </c>
      <c r="NF253" s="112">
        <v>90</v>
      </c>
      <c r="NG253" s="113">
        <v>100</v>
      </c>
      <c r="NH253" s="3">
        <f t="shared" si="195"/>
        <v>5</v>
      </c>
      <c r="NI253" s="110">
        <f t="shared" si="196"/>
        <v>0.08</v>
      </c>
      <c r="NJ253" s="110">
        <v>0.85</v>
      </c>
      <c r="NM253" s="3">
        <f t="shared" si="197"/>
        <v>3</v>
      </c>
      <c r="NN253" s="110">
        <f t="shared" si="198"/>
        <v>3.5999999999999997E-2</v>
      </c>
      <c r="NO253" s="110">
        <v>0.4</v>
      </c>
      <c r="NP253" s="110">
        <v>0.61363636363636398</v>
      </c>
      <c r="NQ253" s="3">
        <f t="shared" si="199"/>
        <v>5</v>
      </c>
      <c r="NR253" s="110">
        <f t="shared" si="200"/>
        <v>0.06</v>
      </c>
      <c r="ZQ253" s="110">
        <v>0.95</v>
      </c>
      <c r="ZR253" s="110">
        <v>0.98761261261261302</v>
      </c>
      <c r="ZS253" s="3">
        <f t="shared" si="201"/>
        <v>5</v>
      </c>
      <c r="ZT253" s="110">
        <f t="shared" si="202"/>
        <v>0.05</v>
      </c>
      <c r="ZU253" s="3">
        <v>2</v>
      </c>
      <c r="ZV253" s="3">
        <f t="shared" si="203"/>
        <v>5</v>
      </c>
      <c r="ZW253" s="110">
        <f t="shared" si="204"/>
        <v>0.05</v>
      </c>
      <c r="ACD253" s="110">
        <f t="shared" si="205"/>
        <v>0.5</v>
      </c>
      <c r="ACE253" s="110">
        <f t="shared" si="206"/>
        <v>0.29600000000000004</v>
      </c>
      <c r="ACF253" s="110">
        <f t="shared" si="207"/>
        <v>0.1</v>
      </c>
      <c r="ACG253" s="110">
        <f t="shared" si="208"/>
        <v>0.89600000000000002</v>
      </c>
      <c r="ACK253" s="3">
        <v>1</v>
      </c>
      <c r="ACN253" s="114" t="str">
        <f t="shared" si="209"/>
        <v>TERIMA</v>
      </c>
      <c r="ACO253" s="115">
        <f t="shared" si="210"/>
        <v>670000</v>
      </c>
      <c r="ACP253" s="115">
        <f t="shared" si="211"/>
        <v>198320.00000000003</v>
      </c>
      <c r="ADH253" s="116">
        <f t="shared" si="212"/>
        <v>335000</v>
      </c>
      <c r="ADI253" s="116">
        <f t="shared" si="213"/>
        <v>168572.00000000003</v>
      </c>
      <c r="ADJ253" s="116">
        <f t="shared" si="214"/>
        <v>67000</v>
      </c>
      <c r="ADL253" s="116">
        <f t="shared" si="215"/>
        <v>0</v>
      </c>
      <c r="ADM253" s="116">
        <f t="shared" si="216"/>
        <v>570572</v>
      </c>
      <c r="ADN253" s="3" t="s">
        <v>1390</v>
      </c>
    </row>
    <row r="254" spans="1:794" x14ac:dyDescent="0.25">
      <c r="A254" s="3">
        <f t="shared" si="177"/>
        <v>250</v>
      </c>
      <c r="B254" s="3">
        <v>178150</v>
      </c>
      <c r="C254" s="3" t="s">
        <v>391</v>
      </c>
      <c r="G254" s="3" t="s">
        <v>351</v>
      </c>
      <c r="O254" s="3">
        <v>22</v>
      </c>
      <c r="P254" s="3">
        <v>20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f t="shared" si="178"/>
        <v>0</v>
      </c>
      <c r="W254" s="3">
        <v>20</v>
      </c>
      <c r="X254" s="3">
        <v>20</v>
      </c>
      <c r="Y254" s="3" t="s">
        <v>1387</v>
      </c>
      <c r="BQ254" s="3">
        <v>0</v>
      </c>
      <c r="BR254" s="110">
        <f t="shared" si="179"/>
        <v>1</v>
      </c>
      <c r="BS254" s="3">
        <f t="shared" si="180"/>
        <v>5</v>
      </c>
      <c r="BT254" s="110">
        <f t="shared" si="181"/>
        <v>0.1</v>
      </c>
      <c r="BU254" s="3">
        <v>0</v>
      </c>
      <c r="BV254" s="110">
        <f t="shared" si="182"/>
        <v>1</v>
      </c>
      <c r="BW254" s="3">
        <f t="shared" si="183"/>
        <v>5</v>
      </c>
      <c r="BX254" s="110">
        <f t="shared" si="184"/>
        <v>0.15</v>
      </c>
      <c r="BY254" s="3">
        <f t="shared" si="185"/>
        <v>9300</v>
      </c>
      <c r="BZ254" s="3">
        <v>10120</v>
      </c>
      <c r="CA254" s="111">
        <f t="shared" si="186"/>
        <v>1.0881720430107527</v>
      </c>
      <c r="CB254" s="3">
        <f t="shared" si="187"/>
        <v>5</v>
      </c>
      <c r="CC254" s="110">
        <f t="shared" si="188"/>
        <v>0.1</v>
      </c>
      <c r="CD254" s="3">
        <v>300</v>
      </c>
      <c r="CE254" s="112">
        <v>332.75603032391501</v>
      </c>
      <c r="CF254" s="3">
        <f t="shared" si="189"/>
        <v>1</v>
      </c>
      <c r="CG254" s="110">
        <f t="shared" si="190"/>
        <v>0.03</v>
      </c>
      <c r="MX254" s="112">
        <v>95</v>
      </c>
      <c r="MY254" s="112">
        <v>95.8333333333333</v>
      </c>
      <c r="MZ254" s="3">
        <f t="shared" si="191"/>
        <v>5</v>
      </c>
      <c r="NA254" s="110">
        <f t="shared" si="192"/>
        <v>0.1</v>
      </c>
      <c r="NB254" s="111">
        <v>0.92</v>
      </c>
      <c r="NC254" s="111">
        <v>0.905555555555556</v>
      </c>
      <c r="ND254" s="3">
        <f t="shared" si="193"/>
        <v>1</v>
      </c>
      <c r="NE254" s="110">
        <f t="shared" si="194"/>
        <v>0.02</v>
      </c>
      <c r="NF254" s="112">
        <v>90</v>
      </c>
      <c r="NG254" s="113">
        <v>100</v>
      </c>
      <c r="NH254" s="3">
        <f t="shared" si="195"/>
        <v>5</v>
      </c>
      <c r="NI254" s="110">
        <f t="shared" si="196"/>
        <v>0.08</v>
      </c>
      <c r="NJ254" s="110">
        <v>0.85</v>
      </c>
      <c r="NM254" s="3">
        <f t="shared" si="197"/>
        <v>3</v>
      </c>
      <c r="NN254" s="110">
        <f t="shared" si="198"/>
        <v>3.5999999999999997E-2</v>
      </c>
      <c r="NO254" s="110">
        <v>0.4</v>
      </c>
      <c r="NP254" s="110">
        <v>0.68421052631578905</v>
      </c>
      <c r="NQ254" s="3">
        <f t="shared" si="199"/>
        <v>5</v>
      </c>
      <c r="NR254" s="110">
        <f t="shared" si="200"/>
        <v>0.06</v>
      </c>
      <c r="ZQ254" s="110">
        <v>0.95</v>
      </c>
      <c r="ZR254" s="110">
        <v>0.988973121984838</v>
      </c>
      <c r="ZS254" s="3">
        <f t="shared" si="201"/>
        <v>5</v>
      </c>
      <c r="ZT254" s="110">
        <f t="shared" si="202"/>
        <v>0.05</v>
      </c>
      <c r="ZU254" s="3">
        <v>2</v>
      </c>
      <c r="ZV254" s="3">
        <f t="shared" si="203"/>
        <v>5</v>
      </c>
      <c r="ZW254" s="110">
        <f t="shared" si="204"/>
        <v>0.05</v>
      </c>
      <c r="ACD254" s="110">
        <f t="shared" si="205"/>
        <v>0.38</v>
      </c>
      <c r="ACE254" s="110">
        <f t="shared" si="206"/>
        <v>0.29600000000000004</v>
      </c>
      <c r="ACF254" s="110">
        <f t="shared" si="207"/>
        <v>0.1</v>
      </c>
      <c r="ACG254" s="110">
        <f t="shared" si="208"/>
        <v>0.77600000000000002</v>
      </c>
      <c r="ACK254" s="3">
        <v>1</v>
      </c>
      <c r="ACN254" s="114" t="str">
        <f t="shared" si="209"/>
        <v>TERIMA</v>
      </c>
      <c r="ACO254" s="115">
        <f t="shared" si="210"/>
        <v>670000</v>
      </c>
      <c r="ACP254" s="115">
        <f t="shared" si="211"/>
        <v>198320.00000000003</v>
      </c>
      <c r="ADH254" s="116">
        <f t="shared" si="212"/>
        <v>254600</v>
      </c>
      <c r="ADI254" s="116">
        <f t="shared" si="213"/>
        <v>168572.00000000003</v>
      </c>
      <c r="ADJ254" s="116">
        <f t="shared" si="214"/>
        <v>67000</v>
      </c>
      <c r="ADL254" s="116">
        <f t="shared" si="215"/>
        <v>0</v>
      </c>
      <c r="ADM254" s="116">
        <f t="shared" si="216"/>
        <v>490172</v>
      </c>
      <c r="ADN254" s="3" t="s">
        <v>1390</v>
      </c>
    </row>
    <row r="255" spans="1:794" x14ac:dyDescent="0.25">
      <c r="A255" s="3">
        <f t="shared" si="177"/>
        <v>251</v>
      </c>
      <c r="B255" s="3">
        <v>178152</v>
      </c>
      <c r="C255" s="3" t="s">
        <v>838</v>
      </c>
      <c r="G255" s="3" t="s">
        <v>351</v>
      </c>
      <c r="O255" s="3">
        <v>22</v>
      </c>
      <c r="P255" s="3">
        <v>20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f t="shared" si="178"/>
        <v>0</v>
      </c>
      <c r="W255" s="3">
        <v>20</v>
      </c>
      <c r="X255" s="3">
        <v>20</v>
      </c>
      <c r="Y255" s="3" t="s">
        <v>1387</v>
      </c>
      <c r="BQ255" s="3">
        <v>0</v>
      </c>
      <c r="BR255" s="110">
        <f t="shared" si="179"/>
        <v>1</v>
      </c>
      <c r="BS255" s="3">
        <f t="shared" si="180"/>
        <v>5</v>
      </c>
      <c r="BT255" s="110">
        <f t="shared" si="181"/>
        <v>0.1</v>
      </c>
      <c r="BU255" s="3">
        <v>0</v>
      </c>
      <c r="BV255" s="110">
        <f t="shared" si="182"/>
        <v>1</v>
      </c>
      <c r="BW255" s="3">
        <f t="shared" si="183"/>
        <v>5</v>
      </c>
      <c r="BX255" s="110">
        <f t="shared" si="184"/>
        <v>0.15</v>
      </c>
      <c r="BY255" s="3">
        <f t="shared" si="185"/>
        <v>9300</v>
      </c>
      <c r="BZ255" s="3">
        <v>10320</v>
      </c>
      <c r="CA255" s="111">
        <f t="shared" si="186"/>
        <v>1.1096774193548387</v>
      </c>
      <c r="CB255" s="3">
        <f t="shared" si="187"/>
        <v>5</v>
      </c>
      <c r="CC255" s="110">
        <f t="shared" si="188"/>
        <v>0.1</v>
      </c>
      <c r="CD255" s="3">
        <v>300</v>
      </c>
      <c r="CE255" s="112">
        <v>357.01775147928998</v>
      </c>
      <c r="CF255" s="3">
        <f t="shared" si="189"/>
        <v>1</v>
      </c>
      <c r="CG255" s="110">
        <f t="shared" si="190"/>
        <v>0.03</v>
      </c>
      <c r="MX255" s="112">
        <v>95</v>
      </c>
      <c r="MY255" s="112">
        <v>99.1666666666667</v>
      </c>
      <c r="MZ255" s="3">
        <f t="shared" si="191"/>
        <v>5</v>
      </c>
      <c r="NA255" s="110">
        <f t="shared" si="192"/>
        <v>0.1</v>
      </c>
      <c r="NB255" s="111">
        <v>0.92</v>
      </c>
      <c r="NC255" s="111">
        <v>0.90333333333333299</v>
      </c>
      <c r="ND255" s="3">
        <f t="shared" si="193"/>
        <v>1</v>
      </c>
      <c r="NE255" s="110">
        <f t="shared" si="194"/>
        <v>0.02</v>
      </c>
      <c r="NF255" s="112">
        <v>90</v>
      </c>
      <c r="NG255" s="113">
        <v>100</v>
      </c>
      <c r="NH255" s="3">
        <f t="shared" si="195"/>
        <v>5</v>
      </c>
      <c r="NI255" s="110">
        <f t="shared" si="196"/>
        <v>0.08</v>
      </c>
      <c r="NJ255" s="110">
        <v>0.85</v>
      </c>
      <c r="NM255" s="3">
        <f t="shared" si="197"/>
        <v>3</v>
      </c>
      <c r="NN255" s="110">
        <f t="shared" si="198"/>
        <v>3.5999999999999997E-2</v>
      </c>
      <c r="NO255" s="110">
        <v>0.4</v>
      </c>
      <c r="NP255" s="110">
        <v>0.38333333333333303</v>
      </c>
      <c r="NQ255" s="3">
        <f t="shared" si="199"/>
        <v>1</v>
      </c>
      <c r="NR255" s="110">
        <f t="shared" si="200"/>
        <v>1.2E-2</v>
      </c>
      <c r="ZQ255" s="110">
        <v>0.95</v>
      </c>
      <c r="ZR255" s="110">
        <v>0.99038461538461497</v>
      </c>
      <c r="ZS255" s="3">
        <f t="shared" si="201"/>
        <v>5</v>
      </c>
      <c r="ZT255" s="110">
        <f t="shared" si="202"/>
        <v>0.05</v>
      </c>
      <c r="ZU255" s="3">
        <v>2</v>
      </c>
      <c r="ZV255" s="3">
        <f t="shared" si="203"/>
        <v>5</v>
      </c>
      <c r="ZW255" s="110">
        <f t="shared" si="204"/>
        <v>0.05</v>
      </c>
      <c r="ACD255" s="110">
        <f t="shared" si="205"/>
        <v>0.38</v>
      </c>
      <c r="ACE255" s="110">
        <f t="shared" si="206"/>
        <v>0.24800000000000003</v>
      </c>
      <c r="ACF255" s="110">
        <f t="shared" si="207"/>
        <v>0.1</v>
      </c>
      <c r="ACG255" s="110">
        <f t="shared" si="208"/>
        <v>0.72799999999999998</v>
      </c>
      <c r="ACK255" s="3">
        <v>1</v>
      </c>
      <c r="ACN255" s="114" t="str">
        <f t="shared" si="209"/>
        <v>TERIMA</v>
      </c>
      <c r="ACO255" s="115">
        <f t="shared" si="210"/>
        <v>670000</v>
      </c>
      <c r="ACP255" s="115">
        <f t="shared" si="211"/>
        <v>166160.00000000003</v>
      </c>
      <c r="ADH255" s="116">
        <f t="shared" si="212"/>
        <v>254600</v>
      </c>
      <c r="ADI255" s="116">
        <f t="shared" si="213"/>
        <v>141236.00000000003</v>
      </c>
      <c r="ADJ255" s="116">
        <f t="shared" si="214"/>
        <v>67000</v>
      </c>
      <c r="ADL255" s="116">
        <f t="shared" si="215"/>
        <v>0</v>
      </c>
      <c r="ADM255" s="116">
        <f t="shared" si="216"/>
        <v>462836</v>
      </c>
      <c r="ADN255" s="3" t="s">
        <v>1390</v>
      </c>
    </row>
    <row r="256" spans="1:794" x14ac:dyDescent="0.25">
      <c r="A256" s="3">
        <f t="shared" si="177"/>
        <v>252</v>
      </c>
      <c r="B256" s="3">
        <v>175525</v>
      </c>
      <c r="C256" s="3" t="s">
        <v>840</v>
      </c>
      <c r="G256" s="3" t="s">
        <v>351</v>
      </c>
      <c r="O256" s="3">
        <v>22</v>
      </c>
      <c r="P256" s="3">
        <v>16</v>
      </c>
      <c r="Q256" s="3">
        <v>4</v>
      </c>
      <c r="R256" s="3">
        <v>0</v>
      </c>
      <c r="S256" s="3">
        <v>0</v>
      </c>
      <c r="T256" s="3">
        <v>0</v>
      </c>
      <c r="U256" s="3">
        <v>0</v>
      </c>
      <c r="V256" s="3">
        <f t="shared" si="178"/>
        <v>4</v>
      </c>
      <c r="W256" s="3">
        <v>12</v>
      </c>
      <c r="X256" s="3">
        <v>16</v>
      </c>
      <c r="Y256" s="3" t="s">
        <v>1387</v>
      </c>
      <c r="BQ256" s="3">
        <v>0</v>
      </c>
      <c r="BR256" s="110">
        <f t="shared" si="179"/>
        <v>1</v>
      </c>
      <c r="BS256" s="3">
        <f t="shared" si="180"/>
        <v>5</v>
      </c>
      <c r="BT256" s="110">
        <f t="shared" si="181"/>
        <v>0.1</v>
      </c>
      <c r="BU256" s="3">
        <v>4</v>
      </c>
      <c r="BV256" s="110">
        <f t="shared" si="182"/>
        <v>0.66666666666666663</v>
      </c>
      <c r="BW256" s="3">
        <f t="shared" si="183"/>
        <v>0</v>
      </c>
      <c r="BX256" s="110">
        <f t="shared" si="184"/>
        <v>0</v>
      </c>
      <c r="BY256" s="3">
        <f t="shared" si="185"/>
        <v>7440</v>
      </c>
      <c r="BZ256" s="3">
        <v>9264</v>
      </c>
      <c r="CA256" s="111">
        <f t="shared" si="186"/>
        <v>1.2451612903225806</v>
      </c>
      <c r="CB256" s="3">
        <f t="shared" si="187"/>
        <v>5</v>
      </c>
      <c r="CC256" s="110">
        <f t="shared" si="188"/>
        <v>0.1</v>
      </c>
      <c r="CD256" s="3">
        <v>300</v>
      </c>
      <c r="CE256" s="112">
        <v>252.79037267080699</v>
      </c>
      <c r="CF256" s="3">
        <f t="shared" si="189"/>
        <v>5</v>
      </c>
      <c r="CG256" s="110">
        <f t="shared" si="190"/>
        <v>0.15</v>
      </c>
      <c r="MX256" s="112">
        <v>95</v>
      </c>
      <c r="MY256" s="112">
        <v>99.7222222222222</v>
      </c>
      <c r="MZ256" s="3">
        <f t="shared" si="191"/>
        <v>5</v>
      </c>
      <c r="NA256" s="110">
        <f t="shared" si="192"/>
        <v>0.1</v>
      </c>
      <c r="NB256" s="111">
        <v>0.92</v>
      </c>
      <c r="NC256" s="111">
        <v>0.77777777777777801</v>
      </c>
      <c r="ND256" s="3">
        <f t="shared" si="193"/>
        <v>1</v>
      </c>
      <c r="NE256" s="110">
        <f t="shared" si="194"/>
        <v>0.02</v>
      </c>
      <c r="NF256" s="112">
        <v>90</v>
      </c>
      <c r="NG256" s="113">
        <v>100</v>
      </c>
      <c r="NH256" s="3">
        <f t="shared" si="195"/>
        <v>5</v>
      </c>
      <c r="NI256" s="110">
        <f t="shared" si="196"/>
        <v>0.08</v>
      </c>
      <c r="NJ256" s="110">
        <v>0.85</v>
      </c>
      <c r="NM256" s="3">
        <f t="shared" si="197"/>
        <v>3</v>
      </c>
      <c r="NN256" s="110">
        <f t="shared" si="198"/>
        <v>3.5999999999999997E-2</v>
      </c>
      <c r="NO256" s="110">
        <v>0.4</v>
      </c>
      <c r="NP256" s="110">
        <v>0.230769230769231</v>
      </c>
      <c r="NQ256" s="3">
        <f t="shared" si="199"/>
        <v>1</v>
      </c>
      <c r="NR256" s="110">
        <f t="shared" si="200"/>
        <v>1.2E-2</v>
      </c>
      <c r="ZQ256" s="110">
        <v>0.95</v>
      </c>
      <c r="ZR256" s="110">
        <v>0.98291925465838503</v>
      </c>
      <c r="ZS256" s="3">
        <f t="shared" si="201"/>
        <v>5</v>
      </c>
      <c r="ZT256" s="110">
        <f t="shared" si="202"/>
        <v>0.05</v>
      </c>
      <c r="ZU256" s="3">
        <v>2</v>
      </c>
      <c r="ZV256" s="3">
        <f t="shared" si="203"/>
        <v>5</v>
      </c>
      <c r="ZW256" s="110">
        <f t="shared" si="204"/>
        <v>0.05</v>
      </c>
      <c r="ACD256" s="110">
        <f t="shared" si="205"/>
        <v>0.35</v>
      </c>
      <c r="ACE256" s="110">
        <f t="shared" si="206"/>
        <v>0.24800000000000003</v>
      </c>
      <c r="ACF256" s="110">
        <f t="shared" si="207"/>
        <v>0.1</v>
      </c>
      <c r="ACG256" s="110">
        <f t="shared" si="208"/>
        <v>0.69799999999999995</v>
      </c>
      <c r="ACN256" s="114" t="str">
        <f t="shared" si="209"/>
        <v>TERIMA</v>
      </c>
      <c r="ACO256" s="115">
        <f t="shared" si="210"/>
        <v>670000</v>
      </c>
      <c r="ACP256" s="115">
        <f t="shared" si="211"/>
        <v>166160.00000000003</v>
      </c>
      <c r="ADH256" s="116">
        <f t="shared" si="212"/>
        <v>234499.99999999997</v>
      </c>
      <c r="ADI256" s="116">
        <f t="shared" si="213"/>
        <v>166160.00000000003</v>
      </c>
      <c r="ADJ256" s="116">
        <f t="shared" si="214"/>
        <v>67000</v>
      </c>
      <c r="ADL256" s="116">
        <f t="shared" si="215"/>
        <v>0</v>
      </c>
      <c r="ADM256" s="116">
        <f t="shared" si="216"/>
        <v>467660</v>
      </c>
      <c r="ADN256" s="3" t="s">
        <v>1390</v>
      </c>
    </row>
    <row r="257" spans="1:794" x14ac:dyDescent="0.25">
      <c r="A257" s="3">
        <f t="shared" si="177"/>
        <v>253</v>
      </c>
      <c r="B257" s="3">
        <v>156541</v>
      </c>
      <c r="C257" s="3" t="s">
        <v>841</v>
      </c>
      <c r="G257" s="3" t="s">
        <v>351</v>
      </c>
      <c r="O257" s="3">
        <v>22</v>
      </c>
      <c r="P257" s="3">
        <v>21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f t="shared" si="178"/>
        <v>0</v>
      </c>
      <c r="W257" s="3">
        <v>21</v>
      </c>
      <c r="X257" s="3">
        <v>21</v>
      </c>
      <c r="Y257" s="3" t="s">
        <v>1387</v>
      </c>
      <c r="BQ257" s="3">
        <v>0</v>
      </c>
      <c r="BR257" s="110">
        <f t="shared" si="179"/>
        <v>1</v>
      </c>
      <c r="BS257" s="3">
        <f t="shared" si="180"/>
        <v>5</v>
      </c>
      <c r="BT257" s="110">
        <f t="shared" si="181"/>
        <v>0.1</v>
      </c>
      <c r="BU257" s="3">
        <v>0</v>
      </c>
      <c r="BV257" s="110">
        <f t="shared" si="182"/>
        <v>1</v>
      </c>
      <c r="BW257" s="3">
        <f t="shared" si="183"/>
        <v>5</v>
      </c>
      <c r="BX257" s="110">
        <f t="shared" si="184"/>
        <v>0.15</v>
      </c>
      <c r="BY257" s="3">
        <f t="shared" si="185"/>
        <v>9765</v>
      </c>
      <c r="BZ257" s="3">
        <v>11949</v>
      </c>
      <c r="CA257" s="111">
        <f t="shared" si="186"/>
        <v>1.2236559139784946</v>
      </c>
      <c r="CB257" s="3">
        <f t="shared" si="187"/>
        <v>5</v>
      </c>
      <c r="CC257" s="110">
        <f t="shared" si="188"/>
        <v>0.1</v>
      </c>
      <c r="CD257" s="3">
        <v>300</v>
      </c>
      <c r="CE257" s="112">
        <v>296.343234323432</v>
      </c>
      <c r="CF257" s="3">
        <f t="shared" si="189"/>
        <v>5</v>
      </c>
      <c r="CG257" s="110">
        <f t="shared" si="190"/>
        <v>0.15</v>
      </c>
      <c r="MX257" s="112">
        <v>95</v>
      </c>
      <c r="MY257" s="112">
        <v>76.25</v>
      </c>
      <c r="MZ257" s="3">
        <f t="shared" si="191"/>
        <v>1</v>
      </c>
      <c r="NA257" s="110">
        <f t="shared" si="192"/>
        <v>0.02</v>
      </c>
      <c r="NB257" s="111">
        <v>0.92</v>
      </c>
      <c r="NC257" s="111">
        <v>0.876470588235294</v>
      </c>
      <c r="ND257" s="3">
        <f t="shared" si="193"/>
        <v>1</v>
      </c>
      <c r="NE257" s="110">
        <f t="shared" si="194"/>
        <v>0.02</v>
      </c>
      <c r="NF257" s="112">
        <v>90</v>
      </c>
      <c r="NG257" s="113">
        <v>100</v>
      </c>
      <c r="NH257" s="3">
        <f t="shared" si="195"/>
        <v>5</v>
      </c>
      <c r="NI257" s="110">
        <f t="shared" si="196"/>
        <v>0.08</v>
      </c>
      <c r="NJ257" s="110">
        <v>0.85</v>
      </c>
      <c r="NK257" s="110">
        <v>0.875</v>
      </c>
      <c r="NM257" s="3">
        <f t="shared" si="197"/>
        <v>5</v>
      </c>
      <c r="NN257" s="110">
        <f t="shared" si="198"/>
        <v>0.06</v>
      </c>
      <c r="NO257" s="110">
        <v>0.4</v>
      </c>
      <c r="NP257" s="110">
        <v>0.42857142857142899</v>
      </c>
      <c r="NQ257" s="3">
        <f t="shared" si="199"/>
        <v>5</v>
      </c>
      <c r="NR257" s="110">
        <f t="shared" si="200"/>
        <v>0.06</v>
      </c>
      <c r="ZQ257" s="110">
        <v>0.95</v>
      </c>
      <c r="ZR257" s="110">
        <v>0.98151815181518198</v>
      </c>
      <c r="ZS257" s="3">
        <f t="shared" si="201"/>
        <v>5</v>
      </c>
      <c r="ZT257" s="110">
        <f t="shared" si="202"/>
        <v>0.05</v>
      </c>
      <c r="ZU257" s="3">
        <v>2</v>
      </c>
      <c r="ZV257" s="3">
        <f t="shared" si="203"/>
        <v>5</v>
      </c>
      <c r="ZW257" s="110">
        <f t="shared" si="204"/>
        <v>0.05</v>
      </c>
      <c r="ACD257" s="110">
        <f t="shared" si="205"/>
        <v>0.5</v>
      </c>
      <c r="ACE257" s="110">
        <f t="shared" si="206"/>
        <v>0.24</v>
      </c>
      <c r="ACF257" s="110">
        <f t="shared" si="207"/>
        <v>0.1</v>
      </c>
      <c r="ACG257" s="110">
        <f t="shared" si="208"/>
        <v>0.84</v>
      </c>
      <c r="ACN257" s="114" t="str">
        <f t="shared" si="209"/>
        <v>TERIMA</v>
      </c>
      <c r="ACO257" s="115">
        <f t="shared" si="210"/>
        <v>670000</v>
      </c>
      <c r="ACP257" s="115">
        <f t="shared" si="211"/>
        <v>160800</v>
      </c>
      <c r="ADH257" s="116">
        <f t="shared" si="212"/>
        <v>335000</v>
      </c>
      <c r="ADI257" s="116">
        <f t="shared" si="213"/>
        <v>160800</v>
      </c>
      <c r="ADJ257" s="116">
        <f t="shared" si="214"/>
        <v>67000</v>
      </c>
      <c r="ADL257" s="116">
        <f t="shared" si="215"/>
        <v>0</v>
      </c>
      <c r="ADM257" s="116">
        <f t="shared" si="216"/>
        <v>562800</v>
      </c>
      <c r="ADN257" s="3" t="s">
        <v>1390</v>
      </c>
    </row>
    <row r="258" spans="1:794" x14ac:dyDescent="0.25">
      <c r="A258" s="3">
        <f t="shared" si="177"/>
        <v>254</v>
      </c>
      <c r="B258" s="3">
        <v>160824</v>
      </c>
      <c r="C258" s="3" t="s">
        <v>525</v>
      </c>
      <c r="G258" s="3" t="s">
        <v>351</v>
      </c>
      <c r="O258" s="3">
        <v>22</v>
      </c>
      <c r="P258" s="3">
        <v>21</v>
      </c>
      <c r="Q258" s="3">
        <v>0</v>
      </c>
      <c r="R258" s="3">
        <v>0</v>
      </c>
      <c r="S258" s="3">
        <v>0</v>
      </c>
      <c r="T258" s="3">
        <v>1</v>
      </c>
      <c r="U258" s="3">
        <v>0</v>
      </c>
      <c r="V258" s="3">
        <f t="shared" si="178"/>
        <v>0</v>
      </c>
      <c r="W258" s="3">
        <v>21</v>
      </c>
      <c r="X258" s="3">
        <v>20</v>
      </c>
      <c r="Y258" s="3" t="s">
        <v>1387</v>
      </c>
      <c r="BQ258" s="3">
        <v>0</v>
      </c>
      <c r="BR258" s="110">
        <f t="shared" si="179"/>
        <v>1</v>
      </c>
      <c r="BS258" s="3">
        <f t="shared" si="180"/>
        <v>5</v>
      </c>
      <c r="BT258" s="110">
        <f t="shared" si="181"/>
        <v>0.1</v>
      </c>
      <c r="BU258" s="3">
        <v>0</v>
      </c>
      <c r="BV258" s="110">
        <f t="shared" si="182"/>
        <v>1</v>
      </c>
      <c r="BW258" s="3">
        <f t="shared" si="183"/>
        <v>5</v>
      </c>
      <c r="BX258" s="110">
        <f t="shared" si="184"/>
        <v>0.15</v>
      </c>
      <c r="BY258" s="3">
        <f t="shared" si="185"/>
        <v>9300</v>
      </c>
      <c r="BZ258" s="3">
        <v>13480</v>
      </c>
      <c r="CA258" s="111">
        <f t="shared" si="186"/>
        <v>1.4494623655913978</v>
      </c>
      <c r="CB258" s="3">
        <f t="shared" si="187"/>
        <v>5</v>
      </c>
      <c r="CC258" s="110">
        <f t="shared" si="188"/>
        <v>0.1</v>
      </c>
      <c r="CD258" s="3">
        <v>300</v>
      </c>
      <c r="CE258" s="112">
        <v>278.92857142857099</v>
      </c>
      <c r="CF258" s="3">
        <f t="shared" si="189"/>
        <v>5</v>
      </c>
      <c r="CG258" s="110">
        <f t="shared" si="190"/>
        <v>0.15</v>
      </c>
      <c r="MX258" s="112">
        <v>95</v>
      </c>
      <c r="MY258" s="112">
        <v>100</v>
      </c>
      <c r="MZ258" s="3">
        <f t="shared" si="191"/>
        <v>5</v>
      </c>
      <c r="NA258" s="110">
        <f t="shared" si="192"/>
        <v>0.1</v>
      </c>
      <c r="NB258" s="111">
        <v>0.92</v>
      </c>
      <c r="NC258" s="111">
        <v>0.88888888888888895</v>
      </c>
      <c r="ND258" s="3">
        <f t="shared" si="193"/>
        <v>1</v>
      </c>
      <c r="NE258" s="110">
        <f t="shared" si="194"/>
        <v>0.02</v>
      </c>
      <c r="NF258" s="112">
        <v>90</v>
      </c>
      <c r="NG258" s="113">
        <v>100</v>
      </c>
      <c r="NH258" s="3">
        <f t="shared" si="195"/>
        <v>5</v>
      </c>
      <c r="NI258" s="110">
        <f t="shared" si="196"/>
        <v>0.08</v>
      </c>
      <c r="NJ258" s="110">
        <v>0.85</v>
      </c>
      <c r="NK258" s="110">
        <v>1</v>
      </c>
      <c r="NL258" s="3">
        <v>1</v>
      </c>
      <c r="NM258" s="3">
        <f t="shared" si="197"/>
        <v>0</v>
      </c>
      <c r="NN258" s="110">
        <f t="shared" si="198"/>
        <v>0</v>
      </c>
      <c r="NO258" s="110">
        <v>0.4</v>
      </c>
      <c r="NP258" s="110">
        <v>0.66666666666666696</v>
      </c>
      <c r="NQ258" s="3">
        <f t="shared" si="199"/>
        <v>5</v>
      </c>
      <c r="NR258" s="110">
        <f t="shared" si="200"/>
        <v>0.06</v>
      </c>
      <c r="ZQ258" s="110">
        <v>0.95</v>
      </c>
      <c r="ZR258" s="110">
        <v>0.97049689440993803</v>
      </c>
      <c r="ZS258" s="3">
        <f t="shared" si="201"/>
        <v>5</v>
      </c>
      <c r="ZT258" s="110">
        <f t="shared" si="202"/>
        <v>0.05</v>
      </c>
      <c r="ZU258" s="3">
        <v>2</v>
      </c>
      <c r="ZV258" s="3">
        <f t="shared" si="203"/>
        <v>5</v>
      </c>
      <c r="ZW258" s="110">
        <f t="shared" si="204"/>
        <v>0.05</v>
      </c>
      <c r="ACD258" s="110">
        <f t="shared" si="205"/>
        <v>0.5</v>
      </c>
      <c r="ACE258" s="110">
        <f t="shared" si="206"/>
        <v>0.26</v>
      </c>
      <c r="ACF258" s="110">
        <f t="shared" si="207"/>
        <v>0.1</v>
      </c>
      <c r="ACG258" s="110">
        <f t="shared" si="208"/>
        <v>0.86</v>
      </c>
      <c r="ACN258" s="114" t="str">
        <f t="shared" si="209"/>
        <v>TERIMA</v>
      </c>
      <c r="ACO258" s="115">
        <f t="shared" si="210"/>
        <v>670000</v>
      </c>
      <c r="ACP258" s="115">
        <f t="shared" si="211"/>
        <v>174200</v>
      </c>
      <c r="ADH258" s="116">
        <f t="shared" si="212"/>
        <v>335000</v>
      </c>
      <c r="ADI258" s="116">
        <f t="shared" si="213"/>
        <v>174200</v>
      </c>
      <c r="ADJ258" s="116">
        <f t="shared" si="214"/>
        <v>67000</v>
      </c>
      <c r="ADL258" s="116">
        <f t="shared" si="215"/>
        <v>0</v>
      </c>
      <c r="ADM258" s="116">
        <f t="shared" si="216"/>
        <v>576200</v>
      </c>
      <c r="ADN258" s="3" t="s">
        <v>1390</v>
      </c>
    </row>
    <row r="259" spans="1:794" x14ac:dyDescent="0.25">
      <c r="A259" s="3">
        <f t="shared" si="177"/>
        <v>255</v>
      </c>
      <c r="B259" s="3">
        <v>160673</v>
      </c>
      <c r="C259" s="3" t="s">
        <v>843</v>
      </c>
      <c r="G259" s="3" t="s">
        <v>351</v>
      </c>
      <c r="O259" s="3">
        <v>22</v>
      </c>
      <c r="P259" s="3">
        <v>20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f t="shared" si="178"/>
        <v>0</v>
      </c>
      <c r="W259" s="3">
        <v>20</v>
      </c>
      <c r="X259" s="3">
        <v>20</v>
      </c>
      <c r="Y259" s="3" t="s">
        <v>1387</v>
      </c>
      <c r="BQ259" s="3">
        <v>0</v>
      </c>
      <c r="BR259" s="110">
        <f t="shared" si="179"/>
        <v>1</v>
      </c>
      <c r="BS259" s="3">
        <f t="shared" si="180"/>
        <v>5</v>
      </c>
      <c r="BT259" s="110">
        <f t="shared" si="181"/>
        <v>0.1</v>
      </c>
      <c r="BU259" s="3">
        <v>0</v>
      </c>
      <c r="BV259" s="110">
        <f t="shared" si="182"/>
        <v>1</v>
      </c>
      <c r="BW259" s="3">
        <f t="shared" si="183"/>
        <v>5</v>
      </c>
      <c r="BX259" s="110">
        <f t="shared" si="184"/>
        <v>0.15</v>
      </c>
      <c r="BY259" s="3">
        <f t="shared" si="185"/>
        <v>9300</v>
      </c>
      <c r="BZ259" s="3">
        <v>13040</v>
      </c>
      <c r="CA259" s="111">
        <f t="shared" si="186"/>
        <v>1.4021505376344086</v>
      </c>
      <c r="CB259" s="3">
        <f t="shared" si="187"/>
        <v>5</v>
      </c>
      <c r="CC259" s="110">
        <f t="shared" si="188"/>
        <v>0.1</v>
      </c>
      <c r="CD259" s="3">
        <v>300</v>
      </c>
      <c r="CE259" s="112">
        <v>249.14349112426001</v>
      </c>
      <c r="CF259" s="3">
        <f t="shared" si="189"/>
        <v>5</v>
      </c>
      <c r="CG259" s="110">
        <f t="shared" si="190"/>
        <v>0.15</v>
      </c>
      <c r="MX259" s="112">
        <v>95</v>
      </c>
      <c r="MY259" s="112">
        <v>99.1666666666667</v>
      </c>
      <c r="MZ259" s="3">
        <f t="shared" si="191"/>
        <v>5</v>
      </c>
      <c r="NA259" s="110">
        <f t="shared" si="192"/>
        <v>0.1</v>
      </c>
      <c r="NB259" s="111">
        <v>0.92</v>
      </c>
      <c r="NC259" s="111">
        <v>0.844444444444444</v>
      </c>
      <c r="ND259" s="3">
        <f t="shared" si="193"/>
        <v>1</v>
      </c>
      <c r="NE259" s="110">
        <f t="shared" si="194"/>
        <v>0.02</v>
      </c>
      <c r="NF259" s="112">
        <v>90</v>
      </c>
      <c r="NG259" s="113">
        <v>100</v>
      </c>
      <c r="NH259" s="3">
        <f t="shared" si="195"/>
        <v>5</v>
      </c>
      <c r="NI259" s="110">
        <f t="shared" si="196"/>
        <v>0.08</v>
      </c>
      <c r="NJ259" s="110">
        <v>0.85</v>
      </c>
      <c r="NK259" s="110">
        <v>1</v>
      </c>
      <c r="NM259" s="3">
        <f t="shared" si="197"/>
        <v>5</v>
      </c>
      <c r="NN259" s="110">
        <f t="shared" si="198"/>
        <v>0.06</v>
      </c>
      <c r="NO259" s="110">
        <v>0.4</v>
      </c>
      <c r="NP259" s="110">
        <v>0.5</v>
      </c>
      <c r="NQ259" s="3">
        <f t="shared" si="199"/>
        <v>5</v>
      </c>
      <c r="NR259" s="110">
        <f t="shared" si="200"/>
        <v>0.06</v>
      </c>
      <c r="ZQ259" s="110">
        <v>0.95</v>
      </c>
      <c r="ZR259" s="110">
        <v>0.97485207100591698</v>
      </c>
      <c r="ZS259" s="3">
        <f t="shared" si="201"/>
        <v>5</v>
      </c>
      <c r="ZT259" s="110">
        <f t="shared" si="202"/>
        <v>0.05</v>
      </c>
      <c r="ZU259" s="3">
        <v>2</v>
      </c>
      <c r="ZV259" s="3">
        <f t="shared" si="203"/>
        <v>5</v>
      </c>
      <c r="ZW259" s="110">
        <f t="shared" si="204"/>
        <v>0.05</v>
      </c>
      <c r="ACD259" s="110">
        <f t="shared" si="205"/>
        <v>0.5</v>
      </c>
      <c r="ACE259" s="110">
        <f t="shared" si="206"/>
        <v>0.32</v>
      </c>
      <c r="ACF259" s="110">
        <f t="shared" si="207"/>
        <v>0.1</v>
      </c>
      <c r="ACG259" s="110">
        <f t="shared" si="208"/>
        <v>0.92</v>
      </c>
      <c r="ACN259" s="114" t="str">
        <f t="shared" si="209"/>
        <v>TERIMA</v>
      </c>
      <c r="ACO259" s="115">
        <f t="shared" si="210"/>
        <v>670000</v>
      </c>
      <c r="ACP259" s="115">
        <f t="shared" si="211"/>
        <v>214400</v>
      </c>
      <c r="ADH259" s="116">
        <f t="shared" si="212"/>
        <v>335000</v>
      </c>
      <c r="ADI259" s="116">
        <f t="shared" si="213"/>
        <v>214400</v>
      </c>
      <c r="ADJ259" s="116">
        <f t="shared" si="214"/>
        <v>67000</v>
      </c>
      <c r="ADL259" s="116">
        <f t="shared" si="215"/>
        <v>0</v>
      </c>
      <c r="ADM259" s="116">
        <f t="shared" si="216"/>
        <v>616400</v>
      </c>
      <c r="ADN259" s="3" t="s">
        <v>1390</v>
      </c>
    </row>
    <row r="260" spans="1:794" x14ac:dyDescent="0.25">
      <c r="A260" s="3">
        <f t="shared" si="177"/>
        <v>256</v>
      </c>
      <c r="B260" s="3">
        <v>168488</v>
      </c>
      <c r="C260" s="3" t="s">
        <v>478</v>
      </c>
      <c r="G260" s="3" t="s">
        <v>351</v>
      </c>
      <c r="O260" s="3">
        <v>22</v>
      </c>
      <c r="P260" s="3">
        <v>21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f t="shared" si="178"/>
        <v>0</v>
      </c>
      <c r="W260" s="3">
        <v>21</v>
      </c>
      <c r="X260" s="3">
        <v>21</v>
      </c>
      <c r="Y260" s="3" t="s">
        <v>1387</v>
      </c>
      <c r="BQ260" s="3">
        <v>0</v>
      </c>
      <c r="BR260" s="110">
        <f t="shared" si="179"/>
        <v>1</v>
      </c>
      <c r="BS260" s="3">
        <f t="shared" si="180"/>
        <v>5</v>
      </c>
      <c r="BT260" s="110">
        <f t="shared" si="181"/>
        <v>0.1</v>
      </c>
      <c r="BU260" s="3">
        <v>0</v>
      </c>
      <c r="BV260" s="110">
        <f t="shared" si="182"/>
        <v>1</v>
      </c>
      <c r="BW260" s="3">
        <f t="shared" si="183"/>
        <v>5</v>
      </c>
      <c r="BX260" s="110">
        <f t="shared" si="184"/>
        <v>0.15</v>
      </c>
      <c r="BY260" s="3">
        <f t="shared" si="185"/>
        <v>9765</v>
      </c>
      <c r="BZ260" s="3">
        <v>10689</v>
      </c>
      <c r="CA260" s="111">
        <f t="shared" si="186"/>
        <v>1.0946236559139786</v>
      </c>
      <c r="CB260" s="3">
        <f t="shared" si="187"/>
        <v>5</v>
      </c>
      <c r="CC260" s="110">
        <f t="shared" si="188"/>
        <v>0.1</v>
      </c>
      <c r="CD260" s="3">
        <v>300</v>
      </c>
      <c r="CE260" s="112">
        <v>273.741379310345</v>
      </c>
      <c r="CF260" s="3">
        <f t="shared" si="189"/>
        <v>5</v>
      </c>
      <c r="CG260" s="110">
        <f t="shared" si="190"/>
        <v>0.15</v>
      </c>
      <c r="MX260" s="112">
        <v>95</v>
      </c>
      <c r="MY260" s="112">
        <v>95</v>
      </c>
      <c r="MZ260" s="3">
        <f t="shared" si="191"/>
        <v>3</v>
      </c>
      <c r="NA260" s="110">
        <f t="shared" si="192"/>
        <v>6.0000000000000012E-2</v>
      </c>
      <c r="NB260" s="111">
        <v>0.92</v>
      </c>
      <c r="NC260" s="111">
        <v>0.875</v>
      </c>
      <c r="ND260" s="3">
        <f t="shared" si="193"/>
        <v>1</v>
      </c>
      <c r="NE260" s="110">
        <f t="shared" si="194"/>
        <v>0.02</v>
      </c>
      <c r="NF260" s="112">
        <v>90</v>
      </c>
      <c r="NG260" s="113">
        <v>100</v>
      </c>
      <c r="NH260" s="3">
        <f t="shared" si="195"/>
        <v>5</v>
      </c>
      <c r="NI260" s="110">
        <f t="shared" si="196"/>
        <v>0.08</v>
      </c>
      <c r="NJ260" s="110">
        <v>0.85</v>
      </c>
      <c r="NM260" s="3">
        <f t="shared" si="197"/>
        <v>3</v>
      </c>
      <c r="NN260" s="110">
        <f t="shared" si="198"/>
        <v>3.5999999999999997E-2</v>
      </c>
      <c r="NO260" s="110">
        <v>0.4</v>
      </c>
      <c r="NP260" s="110">
        <v>0.46153846153846201</v>
      </c>
      <c r="NQ260" s="3">
        <f t="shared" si="199"/>
        <v>5</v>
      </c>
      <c r="NR260" s="110">
        <f t="shared" si="200"/>
        <v>0.06</v>
      </c>
      <c r="ZQ260" s="110">
        <v>0.95</v>
      </c>
      <c r="ZR260" s="110">
        <v>0.98275862068965503</v>
      </c>
      <c r="ZS260" s="3">
        <f t="shared" si="201"/>
        <v>5</v>
      </c>
      <c r="ZT260" s="110">
        <f t="shared" si="202"/>
        <v>0.05</v>
      </c>
      <c r="ZU260" s="3">
        <v>2</v>
      </c>
      <c r="ZV260" s="3">
        <f t="shared" si="203"/>
        <v>5</v>
      </c>
      <c r="ZW260" s="110">
        <f t="shared" si="204"/>
        <v>0.05</v>
      </c>
      <c r="ACD260" s="110">
        <f t="shared" si="205"/>
        <v>0.5</v>
      </c>
      <c r="ACE260" s="110">
        <f t="shared" si="206"/>
        <v>0.25600000000000001</v>
      </c>
      <c r="ACF260" s="110">
        <f t="shared" si="207"/>
        <v>0.1</v>
      </c>
      <c r="ACG260" s="110">
        <f t="shared" si="208"/>
        <v>0.85599999999999998</v>
      </c>
      <c r="ACM260" s="3">
        <v>1</v>
      </c>
      <c r="ACN260" s="114" t="str">
        <f t="shared" si="209"/>
        <v>GUGUR</v>
      </c>
      <c r="ACO260" s="115">
        <f t="shared" si="210"/>
        <v>670000</v>
      </c>
      <c r="ACP260" s="115">
        <f t="shared" si="211"/>
        <v>171520</v>
      </c>
      <c r="ADH260" s="116">
        <f t="shared" si="212"/>
        <v>335000</v>
      </c>
      <c r="ADI260" s="116">
        <f t="shared" si="213"/>
        <v>0</v>
      </c>
      <c r="ADJ260" s="116">
        <f t="shared" si="214"/>
        <v>67000</v>
      </c>
      <c r="ADL260" s="116">
        <f t="shared" si="215"/>
        <v>0</v>
      </c>
      <c r="ADM260" s="116">
        <f t="shared" si="216"/>
        <v>402000</v>
      </c>
      <c r="ADN260" s="3" t="s">
        <v>1390</v>
      </c>
    </row>
    <row r="261" spans="1:794" x14ac:dyDescent="0.25">
      <c r="A261" s="3">
        <f t="shared" si="177"/>
        <v>257</v>
      </c>
      <c r="B261" s="3">
        <v>160072</v>
      </c>
      <c r="C261" s="3" t="s">
        <v>540</v>
      </c>
      <c r="G261" s="3" t="s">
        <v>351</v>
      </c>
      <c r="O261" s="3">
        <v>22</v>
      </c>
      <c r="P261" s="3">
        <v>21</v>
      </c>
      <c r="Q261" s="3">
        <v>0</v>
      </c>
      <c r="R261" s="3">
        <v>0</v>
      </c>
      <c r="S261" s="3">
        <v>0</v>
      </c>
      <c r="T261" s="3">
        <v>1</v>
      </c>
      <c r="U261" s="3">
        <v>0</v>
      </c>
      <c r="V261" s="3">
        <f t="shared" si="178"/>
        <v>0</v>
      </c>
      <c r="W261" s="3">
        <v>21</v>
      </c>
      <c r="X261" s="3">
        <v>20</v>
      </c>
      <c r="Y261" s="3" t="s">
        <v>1387</v>
      </c>
      <c r="BQ261" s="3">
        <v>0</v>
      </c>
      <c r="BR261" s="110">
        <f t="shared" si="179"/>
        <v>1</v>
      </c>
      <c r="BS261" s="3">
        <f t="shared" si="180"/>
        <v>5</v>
      </c>
      <c r="BT261" s="110">
        <f t="shared" si="181"/>
        <v>0.1</v>
      </c>
      <c r="BU261" s="3">
        <v>0</v>
      </c>
      <c r="BV261" s="110">
        <f t="shared" si="182"/>
        <v>1</v>
      </c>
      <c r="BW261" s="3">
        <f t="shared" si="183"/>
        <v>5</v>
      </c>
      <c r="BX261" s="110">
        <f t="shared" si="184"/>
        <v>0.15</v>
      </c>
      <c r="BY261" s="3">
        <f t="shared" si="185"/>
        <v>9300</v>
      </c>
      <c r="BZ261" s="3">
        <v>15120</v>
      </c>
      <c r="CA261" s="111">
        <f t="shared" si="186"/>
        <v>1.6258064516129032</v>
      </c>
      <c r="CB261" s="3">
        <f t="shared" si="187"/>
        <v>5</v>
      </c>
      <c r="CC261" s="110">
        <f t="shared" si="188"/>
        <v>0.1</v>
      </c>
      <c r="CD261" s="3">
        <v>300</v>
      </c>
      <c r="CE261" s="112">
        <v>276.58493589743603</v>
      </c>
      <c r="CF261" s="3">
        <f t="shared" si="189"/>
        <v>5</v>
      </c>
      <c r="CG261" s="110">
        <f t="shared" si="190"/>
        <v>0.15</v>
      </c>
      <c r="MX261" s="112">
        <v>95</v>
      </c>
      <c r="MY261" s="112">
        <v>100</v>
      </c>
      <c r="MZ261" s="3">
        <f t="shared" si="191"/>
        <v>5</v>
      </c>
      <c r="NA261" s="110">
        <f t="shared" si="192"/>
        <v>0.1</v>
      </c>
      <c r="NB261" s="111">
        <v>0.92</v>
      </c>
      <c r="NC261" s="111">
        <v>1</v>
      </c>
      <c r="ND261" s="3">
        <f t="shared" si="193"/>
        <v>5</v>
      </c>
      <c r="NE261" s="110">
        <f t="shared" si="194"/>
        <v>0.1</v>
      </c>
      <c r="NF261" s="112">
        <v>90</v>
      </c>
      <c r="NG261" s="113">
        <v>100</v>
      </c>
      <c r="NH261" s="3">
        <f t="shared" si="195"/>
        <v>5</v>
      </c>
      <c r="NI261" s="110">
        <f t="shared" si="196"/>
        <v>0.08</v>
      </c>
      <c r="NJ261" s="110">
        <v>0.85</v>
      </c>
      <c r="NK261" s="110">
        <v>1</v>
      </c>
      <c r="NM261" s="3">
        <f t="shared" si="197"/>
        <v>5</v>
      </c>
      <c r="NN261" s="110">
        <f t="shared" si="198"/>
        <v>0.06</v>
      </c>
      <c r="NO261" s="110">
        <v>0.4</v>
      </c>
      <c r="NP261" s="110">
        <v>0.75</v>
      </c>
      <c r="NQ261" s="3">
        <f t="shared" si="199"/>
        <v>5</v>
      </c>
      <c r="NR261" s="110">
        <f t="shared" si="200"/>
        <v>0.06</v>
      </c>
      <c r="ZQ261" s="110">
        <v>0.95</v>
      </c>
      <c r="ZR261" s="110">
        <v>0.97596153846153799</v>
      </c>
      <c r="ZS261" s="3">
        <f t="shared" si="201"/>
        <v>5</v>
      </c>
      <c r="ZT261" s="110">
        <f t="shared" si="202"/>
        <v>0.05</v>
      </c>
      <c r="ZU261" s="3">
        <v>2</v>
      </c>
      <c r="ZV261" s="3">
        <f t="shared" si="203"/>
        <v>5</v>
      </c>
      <c r="ZW261" s="110">
        <f t="shared" si="204"/>
        <v>0.05</v>
      </c>
      <c r="ACD261" s="110">
        <f t="shared" si="205"/>
        <v>0.5</v>
      </c>
      <c r="ACE261" s="110">
        <f t="shared" si="206"/>
        <v>0.4</v>
      </c>
      <c r="ACF261" s="110">
        <f t="shared" si="207"/>
        <v>0.1</v>
      </c>
      <c r="ACG261" s="110">
        <f t="shared" si="208"/>
        <v>1</v>
      </c>
      <c r="ACN261" s="114" t="str">
        <f t="shared" si="209"/>
        <v>TERIMA</v>
      </c>
      <c r="ACO261" s="115">
        <f t="shared" si="210"/>
        <v>670000</v>
      </c>
      <c r="ACP261" s="115">
        <f t="shared" si="211"/>
        <v>268000</v>
      </c>
      <c r="ADH261" s="116">
        <f t="shared" si="212"/>
        <v>335000</v>
      </c>
      <c r="ADI261" s="116">
        <f t="shared" si="213"/>
        <v>268000</v>
      </c>
      <c r="ADJ261" s="116">
        <f t="shared" si="214"/>
        <v>67000</v>
      </c>
      <c r="ADL261" s="116">
        <f t="shared" si="215"/>
        <v>200000</v>
      </c>
      <c r="ADM261" s="116">
        <f t="shared" si="216"/>
        <v>870000</v>
      </c>
      <c r="ADN261" s="3" t="s">
        <v>1390</v>
      </c>
    </row>
    <row r="262" spans="1:794" x14ac:dyDescent="0.25">
      <c r="A262" s="3">
        <f t="shared" si="177"/>
        <v>258</v>
      </c>
      <c r="B262" s="3">
        <v>168590</v>
      </c>
      <c r="C262" s="3" t="s">
        <v>527</v>
      </c>
      <c r="G262" s="3" t="s">
        <v>351</v>
      </c>
      <c r="O262" s="3">
        <v>22</v>
      </c>
      <c r="P262" s="3">
        <v>19</v>
      </c>
      <c r="Q262" s="3">
        <v>2</v>
      </c>
      <c r="R262" s="3">
        <v>0</v>
      </c>
      <c r="S262" s="3">
        <v>0</v>
      </c>
      <c r="T262" s="3">
        <v>0</v>
      </c>
      <c r="U262" s="3">
        <v>0</v>
      </c>
      <c r="V262" s="3">
        <f t="shared" si="178"/>
        <v>2</v>
      </c>
      <c r="W262" s="3">
        <v>17</v>
      </c>
      <c r="X262" s="3">
        <v>19</v>
      </c>
      <c r="Y262" s="3" t="s">
        <v>1387</v>
      </c>
      <c r="BQ262" s="3">
        <v>0</v>
      </c>
      <c r="BR262" s="110">
        <f t="shared" si="179"/>
        <v>1</v>
      </c>
      <c r="BS262" s="3">
        <f t="shared" si="180"/>
        <v>5</v>
      </c>
      <c r="BT262" s="110">
        <f t="shared" si="181"/>
        <v>0.1</v>
      </c>
      <c r="BU262" s="3">
        <v>2</v>
      </c>
      <c r="BV262" s="110">
        <f t="shared" si="182"/>
        <v>0.88235294117647056</v>
      </c>
      <c r="BW262" s="3">
        <f t="shared" si="183"/>
        <v>0</v>
      </c>
      <c r="BX262" s="110">
        <f t="shared" si="184"/>
        <v>0</v>
      </c>
      <c r="BY262" s="3">
        <f t="shared" si="185"/>
        <v>8835</v>
      </c>
      <c r="BZ262" s="3">
        <v>10260</v>
      </c>
      <c r="CA262" s="111">
        <f t="shared" si="186"/>
        <v>1.1612903225806452</v>
      </c>
      <c r="CB262" s="3">
        <f t="shared" si="187"/>
        <v>5</v>
      </c>
      <c r="CC262" s="110">
        <f t="shared" si="188"/>
        <v>0.1</v>
      </c>
      <c r="CD262" s="3">
        <v>300</v>
      </c>
      <c r="CE262" s="112">
        <v>287.31446540880501</v>
      </c>
      <c r="CF262" s="3">
        <f t="shared" si="189"/>
        <v>5</v>
      </c>
      <c r="CG262" s="110">
        <f t="shared" si="190"/>
        <v>0.15</v>
      </c>
      <c r="MX262" s="112">
        <v>95</v>
      </c>
      <c r="MY262" s="112">
        <v>100</v>
      </c>
      <c r="MZ262" s="3">
        <f t="shared" si="191"/>
        <v>5</v>
      </c>
      <c r="NA262" s="110">
        <f t="shared" si="192"/>
        <v>0.1</v>
      </c>
      <c r="NB262" s="111">
        <v>0.92</v>
      </c>
      <c r="NC262" s="111">
        <v>0.91666666666666696</v>
      </c>
      <c r="ND262" s="3">
        <f t="shared" si="193"/>
        <v>1</v>
      </c>
      <c r="NE262" s="110">
        <f t="shared" si="194"/>
        <v>0.02</v>
      </c>
      <c r="NF262" s="112">
        <v>90</v>
      </c>
      <c r="NG262" s="113">
        <v>100</v>
      </c>
      <c r="NH262" s="3">
        <f t="shared" si="195"/>
        <v>5</v>
      </c>
      <c r="NI262" s="110">
        <f t="shared" si="196"/>
        <v>0.08</v>
      </c>
      <c r="NJ262" s="110">
        <v>0.85</v>
      </c>
      <c r="NL262" s="3">
        <v>1</v>
      </c>
      <c r="NM262" s="3">
        <f t="shared" si="197"/>
        <v>0</v>
      </c>
      <c r="NN262" s="110">
        <f t="shared" si="198"/>
        <v>0</v>
      </c>
      <c r="NO262" s="110">
        <v>0.4</v>
      </c>
      <c r="NP262" s="110">
        <v>0.66666666666666696</v>
      </c>
      <c r="NQ262" s="3">
        <f t="shared" si="199"/>
        <v>5</v>
      </c>
      <c r="NR262" s="110">
        <f t="shared" si="200"/>
        <v>0.06</v>
      </c>
      <c r="ZQ262" s="110">
        <v>0.95</v>
      </c>
      <c r="ZR262" s="110">
        <v>0.98532494758909905</v>
      </c>
      <c r="ZS262" s="3">
        <f t="shared" si="201"/>
        <v>5</v>
      </c>
      <c r="ZT262" s="110">
        <f t="shared" si="202"/>
        <v>0.05</v>
      </c>
      <c r="ZU262" s="3">
        <v>2</v>
      </c>
      <c r="ZV262" s="3">
        <f t="shared" si="203"/>
        <v>5</v>
      </c>
      <c r="ZW262" s="110">
        <f t="shared" si="204"/>
        <v>0.05</v>
      </c>
      <c r="ACD262" s="110">
        <f t="shared" si="205"/>
        <v>0.35</v>
      </c>
      <c r="ACE262" s="110">
        <f t="shared" si="206"/>
        <v>0.26</v>
      </c>
      <c r="ACF262" s="110">
        <f t="shared" si="207"/>
        <v>0.1</v>
      </c>
      <c r="ACG262" s="110">
        <f t="shared" si="208"/>
        <v>0.71</v>
      </c>
      <c r="ACK262" s="3">
        <v>1</v>
      </c>
      <c r="ACN262" s="114" t="str">
        <f t="shared" si="209"/>
        <v>TERIMA</v>
      </c>
      <c r="ACO262" s="115">
        <f t="shared" si="210"/>
        <v>670000</v>
      </c>
      <c r="ACP262" s="115">
        <f t="shared" si="211"/>
        <v>174200</v>
      </c>
      <c r="ADH262" s="116">
        <f t="shared" si="212"/>
        <v>234499.99999999997</v>
      </c>
      <c r="ADI262" s="116">
        <f t="shared" si="213"/>
        <v>148070</v>
      </c>
      <c r="ADJ262" s="116">
        <f t="shared" si="214"/>
        <v>67000</v>
      </c>
      <c r="ADL262" s="116">
        <f t="shared" si="215"/>
        <v>0</v>
      </c>
      <c r="ADM262" s="116">
        <f t="shared" si="216"/>
        <v>449570</v>
      </c>
      <c r="ADN262" s="3" t="s">
        <v>1390</v>
      </c>
    </row>
    <row r="263" spans="1:794" x14ac:dyDescent="0.25">
      <c r="A263" s="3">
        <f t="shared" si="177"/>
        <v>259</v>
      </c>
      <c r="B263" s="3">
        <v>168484</v>
      </c>
      <c r="C263" s="3" t="s">
        <v>845</v>
      </c>
      <c r="G263" s="3" t="s">
        <v>351</v>
      </c>
      <c r="O263" s="3">
        <v>22</v>
      </c>
      <c r="P263" s="3">
        <v>18</v>
      </c>
      <c r="Q263" s="3">
        <v>2</v>
      </c>
      <c r="R263" s="3">
        <v>0</v>
      </c>
      <c r="S263" s="3">
        <v>0</v>
      </c>
      <c r="T263" s="3">
        <v>0</v>
      </c>
      <c r="U263" s="3">
        <v>0</v>
      </c>
      <c r="V263" s="3">
        <f t="shared" si="178"/>
        <v>2</v>
      </c>
      <c r="W263" s="3">
        <v>16</v>
      </c>
      <c r="X263" s="3">
        <v>18</v>
      </c>
      <c r="Y263" s="3" t="s">
        <v>1387</v>
      </c>
      <c r="BQ263" s="3">
        <v>0</v>
      </c>
      <c r="BR263" s="110">
        <f t="shared" si="179"/>
        <v>1</v>
      </c>
      <c r="BS263" s="3">
        <f t="shared" si="180"/>
        <v>5</v>
      </c>
      <c r="BT263" s="110">
        <f t="shared" si="181"/>
        <v>0.1</v>
      </c>
      <c r="BU263" s="3">
        <v>2</v>
      </c>
      <c r="BV263" s="110">
        <f t="shared" si="182"/>
        <v>0.875</v>
      </c>
      <c r="BW263" s="3">
        <f t="shared" si="183"/>
        <v>0</v>
      </c>
      <c r="BX263" s="110">
        <f t="shared" si="184"/>
        <v>0</v>
      </c>
      <c r="BY263" s="3">
        <f t="shared" si="185"/>
        <v>8370</v>
      </c>
      <c r="BZ263" s="3">
        <v>8460</v>
      </c>
      <c r="CA263" s="111">
        <f t="shared" si="186"/>
        <v>1.010752688172043</v>
      </c>
      <c r="CB263" s="3">
        <f t="shared" si="187"/>
        <v>4</v>
      </c>
      <c r="CC263" s="110">
        <f t="shared" si="188"/>
        <v>0.08</v>
      </c>
      <c r="CD263" s="3">
        <v>300</v>
      </c>
      <c r="CE263" s="112">
        <v>258.238653001464</v>
      </c>
      <c r="CF263" s="3">
        <f t="shared" si="189"/>
        <v>5</v>
      </c>
      <c r="CG263" s="110">
        <f t="shared" si="190"/>
        <v>0.15</v>
      </c>
      <c r="MX263" s="112">
        <v>95</v>
      </c>
      <c r="MY263" s="112">
        <v>87.0833333333333</v>
      </c>
      <c r="MZ263" s="3">
        <f t="shared" si="191"/>
        <v>1</v>
      </c>
      <c r="NA263" s="110">
        <f t="shared" si="192"/>
        <v>0.02</v>
      </c>
      <c r="NB263" s="111">
        <v>0.92</v>
      </c>
      <c r="NC263" s="111">
        <v>0.96666666666666701</v>
      </c>
      <c r="ND263" s="3">
        <f t="shared" si="193"/>
        <v>5</v>
      </c>
      <c r="NE263" s="110">
        <f t="shared" si="194"/>
        <v>0.1</v>
      </c>
      <c r="NF263" s="112">
        <v>90</v>
      </c>
      <c r="NG263" s="113">
        <v>100</v>
      </c>
      <c r="NH263" s="3">
        <f t="shared" si="195"/>
        <v>5</v>
      </c>
      <c r="NI263" s="110">
        <f t="shared" si="196"/>
        <v>0.08</v>
      </c>
      <c r="NJ263" s="110">
        <v>0.85</v>
      </c>
      <c r="NM263" s="3">
        <f t="shared" si="197"/>
        <v>3</v>
      </c>
      <c r="NN263" s="110">
        <f t="shared" si="198"/>
        <v>3.5999999999999997E-2</v>
      </c>
      <c r="NO263" s="110">
        <v>0.4</v>
      </c>
      <c r="NP263" s="110">
        <v>0.72222222222222199</v>
      </c>
      <c r="NQ263" s="3">
        <f t="shared" si="199"/>
        <v>5</v>
      </c>
      <c r="NR263" s="110">
        <f t="shared" si="200"/>
        <v>0.06</v>
      </c>
      <c r="ZQ263" s="110">
        <v>0.95</v>
      </c>
      <c r="ZR263" s="110">
        <v>0.98828696925329396</v>
      </c>
      <c r="ZS263" s="3">
        <f t="shared" si="201"/>
        <v>5</v>
      </c>
      <c r="ZT263" s="110">
        <f t="shared" si="202"/>
        <v>0.05</v>
      </c>
      <c r="ZU263" s="3">
        <v>2</v>
      </c>
      <c r="ZV263" s="3">
        <f t="shared" si="203"/>
        <v>5</v>
      </c>
      <c r="ZW263" s="110">
        <f t="shared" si="204"/>
        <v>0.05</v>
      </c>
      <c r="ACD263" s="110">
        <f t="shared" si="205"/>
        <v>0.32999999999999996</v>
      </c>
      <c r="ACE263" s="110">
        <f t="shared" si="206"/>
        <v>0.29600000000000004</v>
      </c>
      <c r="ACF263" s="110">
        <f t="shared" si="207"/>
        <v>0.1</v>
      </c>
      <c r="ACG263" s="110">
        <f t="shared" si="208"/>
        <v>0.72599999999999998</v>
      </c>
      <c r="ACK263" s="3">
        <v>1</v>
      </c>
      <c r="ACN263" s="114" t="str">
        <f t="shared" si="209"/>
        <v>TERIMA</v>
      </c>
      <c r="ACO263" s="115">
        <f t="shared" si="210"/>
        <v>670000</v>
      </c>
      <c r="ACP263" s="115">
        <f t="shared" si="211"/>
        <v>198320.00000000003</v>
      </c>
      <c r="ADH263" s="116">
        <f t="shared" si="212"/>
        <v>221099.99999999997</v>
      </c>
      <c r="ADI263" s="116">
        <f t="shared" si="213"/>
        <v>168572.00000000003</v>
      </c>
      <c r="ADJ263" s="116">
        <f t="shared" si="214"/>
        <v>67000</v>
      </c>
      <c r="ADL263" s="116">
        <f t="shared" si="215"/>
        <v>0</v>
      </c>
      <c r="ADM263" s="116">
        <f t="shared" si="216"/>
        <v>456672</v>
      </c>
      <c r="ADN263" s="3" t="s">
        <v>1390</v>
      </c>
    </row>
    <row r="264" spans="1:794" x14ac:dyDescent="0.25">
      <c r="A264" s="3">
        <f t="shared" si="177"/>
        <v>260</v>
      </c>
      <c r="B264" s="3">
        <v>160697</v>
      </c>
      <c r="C264" s="3" t="s">
        <v>542</v>
      </c>
      <c r="G264" s="3" t="s">
        <v>351</v>
      </c>
      <c r="O264" s="3">
        <v>22</v>
      </c>
      <c r="P264" s="3">
        <v>21</v>
      </c>
      <c r="Q264" s="3">
        <v>0</v>
      </c>
      <c r="R264" s="3">
        <v>0</v>
      </c>
      <c r="S264" s="3">
        <v>0</v>
      </c>
      <c r="T264" s="3">
        <v>1</v>
      </c>
      <c r="U264" s="3">
        <v>0</v>
      </c>
      <c r="V264" s="3">
        <f t="shared" si="178"/>
        <v>0</v>
      </c>
      <c r="W264" s="3">
        <v>21</v>
      </c>
      <c r="X264" s="3">
        <v>20</v>
      </c>
      <c r="Y264" s="3" t="s">
        <v>1387</v>
      </c>
      <c r="BQ264" s="3">
        <v>0</v>
      </c>
      <c r="BR264" s="110">
        <f t="shared" si="179"/>
        <v>1</v>
      </c>
      <c r="BS264" s="3">
        <f t="shared" si="180"/>
        <v>5</v>
      </c>
      <c r="BT264" s="110">
        <f t="shared" si="181"/>
        <v>0.1</v>
      </c>
      <c r="BU264" s="3">
        <v>0</v>
      </c>
      <c r="BV264" s="110">
        <f t="shared" si="182"/>
        <v>1</v>
      </c>
      <c r="BW264" s="3">
        <f t="shared" si="183"/>
        <v>5</v>
      </c>
      <c r="BX264" s="110">
        <f t="shared" si="184"/>
        <v>0.15</v>
      </c>
      <c r="BY264" s="3">
        <f t="shared" si="185"/>
        <v>9300</v>
      </c>
      <c r="BZ264" s="3">
        <v>10680</v>
      </c>
      <c r="CA264" s="111">
        <f t="shared" si="186"/>
        <v>1.1483870967741936</v>
      </c>
      <c r="CB264" s="3">
        <f t="shared" si="187"/>
        <v>5</v>
      </c>
      <c r="CC264" s="110">
        <f t="shared" si="188"/>
        <v>0.1</v>
      </c>
      <c r="CD264" s="3">
        <v>300</v>
      </c>
      <c r="CE264" s="112">
        <v>294.46557377049203</v>
      </c>
      <c r="CF264" s="3">
        <f t="shared" si="189"/>
        <v>5</v>
      </c>
      <c r="CG264" s="110">
        <f t="shared" si="190"/>
        <v>0.15</v>
      </c>
      <c r="MX264" s="112">
        <v>95</v>
      </c>
      <c r="MY264" s="112">
        <v>100</v>
      </c>
      <c r="MZ264" s="3">
        <f t="shared" si="191"/>
        <v>5</v>
      </c>
      <c r="NA264" s="110">
        <f t="shared" si="192"/>
        <v>0.1</v>
      </c>
      <c r="NB264" s="111">
        <v>0.92</v>
      </c>
      <c r="NC264" s="111">
        <v>0.97142857142857097</v>
      </c>
      <c r="ND264" s="3">
        <f t="shared" si="193"/>
        <v>5</v>
      </c>
      <c r="NE264" s="110">
        <f t="shared" si="194"/>
        <v>0.1</v>
      </c>
      <c r="NF264" s="112">
        <v>90</v>
      </c>
      <c r="NG264" s="113">
        <v>100</v>
      </c>
      <c r="NH264" s="3">
        <f t="shared" si="195"/>
        <v>5</v>
      </c>
      <c r="NI264" s="110">
        <f t="shared" si="196"/>
        <v>0.08</v>
      </c>
      <c r="NJ264" s="110">
        <v>0.85</v>
      </c>
      <c r="NK264" s="110">
        <v>1</v>
      </c>
      <c r="NM264" s="3">
        <f t="shared" si="197"/>
        <v>5</v>
      </c>
      <c r="NN264" s="110">
        <f t="shared" si="198"/>
        <v>0.06</v>
      </c>
      <c r="NO264" s="110">
        <v>0.4</v>
      </c>
      <c r="NP264" s="110">
        <v>0.71428571428571397</v>
      </c>
      <c r="NQ264" s="3">
        <f t="shared" si="199"/>
        <v>5</v>
      </c>
      <c r="NR264" s="110">
        <f t="shared" si="200"/>
        <v>0.06</v>
      </c>
      <c r="ZQ264" s="110">
        <v>0.95</v>
      </c>
      <c r="ZR264" s="110">
        <v>0.98360655737704905</v>
      </c>
      <c r="ZS264" s="3">
        <f t="shared" si="201"/>
        <v>5</v>
      </c>
      <c r="ZT264" s="110">
        <f t="shared" si="202"/>
        <v>0.05</v>
      </c>
      <c r="ZU264" s="3">
        <v>2</v>
      </c>
      <c r="ZV264" s="3">
        <f t="shared" si="203"/>
        <v>5</v>
      </c>
      <c r="ZW264" s="110">
        <f t="shared" si="204"/>
        <v>0.05</v>
      </c>
      <c r="ACD264" s="110">
        <f t="shared" si="205"/>
        <v>0.5</v>
      </c>
      <c r="ACE264" s="110">
        <f t="shared" si="206"/>
        <v>0.4</v>
      </c>
      <c r="ACF264" s="110">
        <f t="shared" si="207"/>
        <v>0.1</v>
      </c>
      <c r="ACG264" s="110">
        <f t="shared" si="208"/>
        <v>1</v>
      </c>
      <c r="ACN264" s="114" t="str">
        <f t="shared" si="209"/>
        <v>TERIMA</v>
      </c>
      <c r="ACO264" s="115">
        <f t="shared" si="210"/>
        <v>670000</v>
      </c>
      <c r="ACP264" s="115">
        <f t="shared" si="211"/>
        <v>268000</v>
      </c>
      <c r="ADH264" s="116">
        <f t="shared" si="212"/>
        <v>335000</v>
      </c>
      <c r="ADI264" s="116">
        <f t="shared" si="213"/>
        <v>268000</v>
      </c>
      <c r="ADJ264" s="116">
        <f t="shared" si="214"/>
        <v>67000</v>
      </c>
      <c r="ADL264" s="116">
        <f t="shared" si="215"/>
        <v>200000</v>
      </c>
      <c r="ADM264" s="116">
        <f t="shared" si="216"/>
        <v>870000</v>
      </c>
      <c r="ADN264" s="3" t="s">
        <v>1390</v>
      </c>
    </row>
    <row r="265" spans="1:794" x14ac:dyDescent="0.25">
      <c r="A265" s="3">
        <f t="shared" si="177"/>
        <v>261</v>
      </c>
      <c r="B265" s="3">
        <v>160829</v>
      </c>
      <c r="C265" s="3" t="s">
        <v>482</v>
      </c>
      <c r="G265" s="3" t="s">
        <v>351</v>
      </c>
      <c r="O265" s="3">
        <v>22</v>
      </c>
      <c r="P265" s="3">
        <v>21</v>
      </c>
      <c r="Q265" s="3">
        <v>0</v>
      </c>
      <c r="R265" s="3">
        <v>0</v>
      </c>
      <c r="S265" s="3">
        <v>0</v>
      </c>
      <c r="T265" s="3">
        <v>1</v>
      </c>
      <c r="U265" s="3">
        <v>0</v>
      </c>
      <c r="V265" s="3">
        <f t="shared" si="178"/>
        <v>0</v>
      </c>
      <c r="W265" s="3">
        <v>21</v>
      </c>
      <c r="X265" s="3">
        <v>20</v>
      </c>
      <c r="Y265" s="3" t="s">
        <v>1387</v>
      </c>
      <c r="BQ265" s="3">
        <v>0</v>
      </c>
      <c r="BR265" s="110">
        <f t="shared" si="179"/>
        <v>1</v>
      </c>
      <c r="BS265" s="3">
        <f t="shared" si="180"/>
        <v>5</v>
      </c>
      <c r="BT265" s="110">
        <f t="shared" si="181"/>
        <v>0.1</v>
      </c>
      <c r="BU265" s="3">
        <v>0</v>
      </c>
      <c r="BV265" s="110">
        <f t="shared" si="182"/>
        <v>1</v>
      </c>
      <c r="BW265" s="3">
        <f t="shared" si="183"/>
        <v>5</v>
      </c>
      <c r="BX265" s="110">
        <f t="shared" si="184"/>
        <v>0.15</v>
      </c>
      <c r="BY265" s="3">
        <f t="shared" si="185"/>
        <v>9300</v>
      </c>
      <c r="BZ265" s="3">
        <v>15160</v>
      </c>
      <c r="CA265" s="111">
        <f t="shared" si="186"/>
        <v>1.6301075268817204</v>
      </c>
      <c r="CB265" s="3">
        <f t="shared" si="187"/>
        <v>5</v>
      </c>
      <c r="CC265" s="110">
        <f t="shared" si="188"/>
        <v>0.1</v>
      </c>
      <c r="CD265" s="3">
        <v>300</v>
      </c>
      <c r="CE265" s="112">
        <v>285.11094224924</v>
      </c>
      <c r="CF265" s="3">
        <f t="shared" si="189"/>
        <v>5</v>
      </c>
      <c r="CG265" s="110">
        <f t="shared" si="190"/>
        <v>0.15</v>
      </c>
      <c r="MX265" s="112">
        <v>95</v>
      </c>
      <c r="MY265" s="112">
        <v>100</v>
      </c>
      <c r="MZ265" s="3">
        <f t="shared" si="191"/>
        <v>5</v>
      </c>
      <c r="NA265" s="110">
        <f t="shared" si="192"/>
        <v>0.1</v>
      </c>
      <c r="NB265" s="111">
        <v>0.92</v>
      </c>
      <c r="NC265" s="111">
        <v>1</v>
      </c>
      <c r="ND265" s="3">
        <f t="shared" si="193"/>
        <v>5</v>
      </c>
      <c r="NE265" s="110">
        <f t="shared" si="194"/>
        <v>0.1</v>
      </c>
      <c r="NF265" s="112">
        <v>90</v>
      </c>
      <c r="NG265" s="113">
        <v>95</v>
      </c>
      <c r="NH265" s="3">
        <f t="shared" si="195"/>
        <v>5</v>
      </c>
      <c r="NI265" s="110">
        <f t="shared" si="196"/>
        <v>0.08</v>
      </c>
      <c r="NJ265" s="110">
        <v>0.85</v>
      </c>
      <c r="NK265" s="110">
        <v>1</v>
      </c>
      <c r="NM265" s="3">
        <f t="shared" si="197"/>
        <v>5</v>
      </c>
      <c r="NN265" s="110">
        <f t="shared" si="198"/>
        <v>0.06</v>
      </c>
      <c r="NO265" s="110">
        <v>0.4</v>
      </c>
      <c r="NP265" s="110">
        <v>0.7</v>
      </c>
      <c r="NQ265" s="3">
        <f t="shared" si="199"/>
        <v>5</v>
      </c>
      <c r="NR265" s="110">
        <f t="shared" si="200"/>
        <v>0.06</v>
      </c>
      <c r="ZQ265" s="110">
        <v>0.95</v>
      </c>
      <c r="ZR265" s="110">
        <v>0.97264437689969596</v>
      </c>
      <c r="ZS265" s="3">
        <f t="shared" si="201"/>
        <v>5</v>
      </c>
      <c r="ZT265" s="110">
        <f t="shared" si="202"/>
        <v>0.05</v>
      </c>
      <c r="ZU265" s="3">
        <v>2</v>
      </c>
      <c r="ZV265" s="3">
        <f t="shared" si="203"/>
        <v>5</v>
      </c>
      <c r="ZW265" s="110">
        <f t="shared" si="204"/>
        <v>0.05</v>
      </c>
      <c r="ACD265" s="110">
        <f t="shared" si="205"/>
        <v>0.5</v>
      </c>
      <c r="ACE265" s="110">
        <f t="shared" si="206"/>
        <v>0.4</v>
      </c>
      <c r="ACF265" s="110">
        <f t="shared" si="207"/>
        <v>0.1</v>
      </c>
      <c r="ACG265" s="110">
        <f t="shared" si="208"/>
        <v>1</v>
      </c>
      <c r="ACN265" s="114" t="str">
        <f t="shared" si="209"/>
        <v>TERIMA</v>
      </c>
      <c r="ACO265" s="115">
        <f t="shared" si="210"/>
        <v>670000</v>
      </c>
      <c r="ACP265" s="115">
        <f t="shared" si="211"/>
        <v>268000</v>
      </c>
      <c r="ADH265" s="116">
        <f t="shared" si="212"/>
        <v>335000</v>
      </c>
      <c r="ADI265" s="116">
        <f t="shared" si="213"/>
        <v>268000</v>
      </c>
      <c r="ADJ265" s="116">
        <f t="shared" si="214"/>
        <v>67000</v>
      </c>
      <c r="ADL265" s="116">
        <f t="shared" si="215"/>
        <v>200000</v>
      </c>
      <c r="ADM265" s="116">
        <f t="shared" si="216"/>
        <v>870000</v>
      </c>
      <c r="ADN265" s="3" t="s">
        <v>1390</v>
      </c>
    </row>
    <row r="266" spans="1:794" x14ac:dyDescent="0.25">
      <c r="A266" s="3">
        <f t="shared" si="177"/>
        <v>262</v>
      </c>
      <c r="B266" s="3">
        <v>157009</v>
      </c>
      <c r="C266" s="3" t="s">
        <v>847</v>
      </c>
      <c r="G266" s="3" t="s">
        <v>351</v>
      </c>
      <c r="O266" s="3">
        <v>22</v>
      </c>
      <c r="P266" s="3">
        <v>21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f t="shared" si="178"/>
        <v>0</v>
      </c>
      <c r="W266" s="3">
        <v>21</v>
      </c>
      <c r="X266" s="3">
        <v>21</v>
      </c>
      <c r="Y266" s="3" t="s">
        <v>1387</v>
      </c>
      <c r="BQ266" s="3">
        <v>0</v>
      </c>
      <c r="BR266" s="110">
        <f t="shared" si="179"/>
        <v>1</v>
      </c>
      <c r="BS266" s="3">
        <f t="shared" si="180"/>
        <v>5</v>
      </c>
      <c r="BT266" s="110">
        <f t="shared" si="181"/>
        <v>0.1</v>
      </c>
      <c r="BU266" s="3">
        <v>0</v>
      </c>
      <c r="BV266" s="110">
        <f t="shared" si="182"/>
        <v>1</v>
      </c>
      <c r="BW266" s="3">
        <f t="shared" si="183"/>
        <v>5</v>
      </c>
      <c r="BX266" s="110">
        <f t="shared" si="184"/>
        <v>0.15</v>
      </c>
      <c r="BY266" s="3">
        <f t="shared" si="185"/>
        <v>9765</v>
      </c>
      <c r="BZ266" s="3">
        <v>12810</v>
      </c>
      <c r="CA266" s="111">
        <f t="shared" si="186"/>
        <v>1.3118279569892473</v>
      </c>
      <c r="CB266" s="3">
        <f t="shared" si="187"/>
        <v>5</v>
      </c>
      <c r="CC266" s="110">
        <f t="shared" si="188"/>
        <v>0.1</v>
      </c>
      <c r="CD266" s="3">
        <v>300</v>
      </c>
      <c r="CE266" s="112">
        <v>317.77137870855103</v>
      </c>
      <c r="CF266" s="3">
        <f t="shared" si="189"/>
        <v>1</v>
      </c>
      <c r="CG266" s="110">
        <f t="shared" si="190"/>
        <v>0.03</v>
      </c>
      <c r="MX266" s="112">
        <v>95</v>
      </c>
      <c r="MY266" s="112">
        <v>100</v>
      </c>
      <c r="MZ266" s="3">
        <f t="shared" si="191"/>
        <v>5</v>
      </c>
      <c r="NA266" s="110">
        <f t="shared" si="192"/>
        <v>0.1</v>
      </c>
      <c r="NB266" s="111">
        <v>0.92</v>
      </c>
      <c r="NC266" s="111">
        <v>0.94285714285714295</v>
      </c>
      <c r="ND266" s="3">
        <f t="shared" si="193"/>
        <v>5</v>
      </c>
      <c r="NE266" s="110">
        <f t="shared" si="194"/>
        <v>0.1</v>
      </c>
      <c r="NF266" s="112">
        <v>90</v>
      </c>
      <c r="NG266" s="113">
        <v>100</v>
      </c>
      <c r="NH266" s="3">
        <f t="shared" si="195"/>
        <v>5</v>
      </c>
      <c r="NI266" s="110">
        <f t="shared" si="196"/>
        <v>0.08</v>
      </c>
      <c r="NJ266" s="110">
        <v>0.85</v>
      </c>
      <c r="NK266" s="110">
        <v>0.83333333333333304</v>
      </c>
      <c r="NM266" s="3">
        <f t="shared" si="197"/>
        <v>1</v>
      </c>
      <c r="NN266" s="110">
        <f t="shared" si="198"/>
        <v>1.2E-2</v>
      </c>
      <c r="NO266" s="110">
        <v>0.4</v>
      </c>
      <c r="NP266" s="110">
        <v>0.875</v>
      </c>
      <c r="NQ266" s="3">
        <f t="shared" si="199"/>
        <v>5</v>
      </c>
      <c r="NR266" s="110">
        <f t="shared" si="200"/>
        <v>0.06</v>
      </c>
      <c r="ZQ266" s="110">
        <v>0.95</v>
      </c>
      <c r="ZR266" s="110">
        <v>0.97033158813263498</v>
      </c>
      <c r="ZS266" s="3">
        <f t="shared" si="201"/>
        <v>5</v>
      </c>
      <c r="ZT266" s="110">
        <f t="shared" si="202"/>
        <v>0.05</v>
      </c>
      <c r="ZU266" s="3">
        <v>2</v>
      </c>
      <c r="ZV266" s="3">
        <f t="shared" si="203"/>
        <v>5</v>
      </c>
      <c r="ZW266" s="110">
        <f t="shared" si="204"/>
        <v>0.05</v>
      </c>
      <c r="ACD266" s="110">
        <f t="shared" si="205"/>
        <v>0.38</v>
      </c>
      <c r="ACE266" s="110">
        <f t="shared" si="206"/>
        <v>0.35200000000000004</v>
      </c>
      <c r="ACF266" s="110">
        <f t="shared" si="207"/>
        <v>0.1</v>
      </c>
      <c r="ACG266" s="110">
        <f t="shared" si="208"/>
        <v>0.83199999999999996</v>
      </c>
      <c r="ACN266" s="114" t="str">
        <f t="shared" si="209"/>
        <v>TERIMA</v>
      </c>
      <c r="ACO266" s="115">
        <f t="shared" si="210"/>
        <v>670000</v>
      </c>
      <c r="ACP266" s="115">
        <f t="shared" si="211"/>
        <v>235840.00000000003</v>
      </c>
      <c r="ADH266" s="116">
        <f t="shared" si="212"/>
        <v>254600</v>
      </c>
      <c r="ADI266" s="116">
        <f t="shared" si="213"/>
        <v>235840.00000000003</v>
      </c>
      <c r="ADJ266" s="116">
        <f t="shared" si="214"/>
        <v>67000</v>
      </c>
      <c r="ADL266" s="116">
        <f t="shared" si="215"/>
        <v>0</v>
      </c>
      <c r="ADM266" s="116">
        <f t="shared" si="216"/>
        <v>557440</v>
      </c>
      <c r="ADN266" s="3" t="s">
        <v>1390</v>
      </c>
    </row>
    <row r="267" spans="1:794" x14ac:dyDescent="0.25">
      <c r="A267" s="3">
        <f t="shared" si="177"/>
        <v>263</v>
      </c>
      <c r="B267" s="3">
        <v>157010</v>
      </c>
      <c r="C267" s="3" t="s">
        <v>544</v>
      </c>
      <c r="G267" s="3" t="s">
        <v>351</v>
      </c>
      <c r="O267" s="3">
        <v>22</v>
      </c>
      <c r="P267" s="3">
        <v>21</v>
      </c>
      <c r="Q267" s="3">
        <v>0</v>
      </c>
      <c r="R267" s="3">
        <v>0</v>
      </c>
      <c r="S267" s="3">
        <v>0</v>
      </c>
      <c r="T267" s="3">
        <v>1</v>
      </c>
      <c r="U267" s="3">
        <v>0</v>
      </c>
      <c r="V267" s="3">
        <f t="shared" si="178"/>
        <v>0</v>
      </c>
      <c r="W267" s="3">
        <v>21</v>
      </c>
      <c r="X267" s="3">
        <v>20</v>
      </c>
      <c r="Y267" s="3" t="s">
        <v>1387</v>
      </c>
      <c r="BQ267" s="3">
        <v>0</v>
      </c>
      <c r="BR267" s="110">
        <f t="shared" si="179"/>
        <v>1</v>
      </c>
      <c r="BS267" s="3">
        <f t="shared" si="180"/>
        <v>5</v>
      </c>
      <c r="BT267" s="110">
        <f t="shared" si="181"/>
        <v>0.1</v>
      </c>
      <c r="BU267" s="3">
        <v>0</v>
      </c>
      <c r="BV267" s="110">
        <f t="shared" si="182"/>
        <v>1</v>
      </c>
      <c r="BW267" s="3">
        <f t="shared" si="183"/>
        <v>5</v>
      </c>
      <c r="BX267" s="110">
        <f t="shared" si="184"/>
        <v>0.15</v>
      </c>
      <c r="BY267" s="3">
        <f t="shared" si="185"/>
        <v>9300</v>
      </c>
      <c r="BZ267" s="3">
        <v>12240</v>
      </c>
      <c r="CA267" s="111">
        <f t="shared" si="186"/>
        <v>1.3161290322580645</v>
      </c>
      <c r="CB267" s="3">
        <f t="shared" si="187"/>
        <v>5</v>
      </c>
      <c r="CC267" s="110">
        <f t="shared" si="188"/>
        <v>0.1</v>
      </c>
      <c r="CD267" s="3">
        <v>300</v>
      </c>
      <c r="CE267" s="112">
        <v>247.5232</v>
      </c>
      <c r="CF267" s="3">
        <f t="shared" si="189"/>
        <v>5</v>
      </c>
      <c r="CG267" s="110">
        <f t="shared" si="190"/>
        <v>0.15</v>
      </c>
      <c r="MX267" s="112">
        <v>95</v>
      </c>
      <c r="MY267" s="112">
        <v>99.5833333333333</v>
      </c>
      <c r="MZ267" s="3">
        <f t="shared" si="191"/>
        <v>5</v>
      </c>
      <c r="NA267" s="110">
        <f t="shared" si="192"/>
        <v>0.1</v>
      </c>
      <c r="NB267" s="111">
        <v>0.92</v>
      </c>
      <c r="NC267" s="111">
        <v>1</v>
      </c>
      <c r="ND267" s="3">
        <f t="shared" si="193"/>
        <v>5</v>
      </c>
      <c r="NE267" s="110">
        <f t="shared" si="194"/>
        <v>0.1</v>
      </c>
      <c r="NF267" s="112">
        <v>90</v>
      </c>
      <c r="NG267" s="113">
        <v>95</v>
      </c>
      <c r="NH267" s="3">
        <f t="shared" si="195"/>
        <v>5</v>
      </c>
      <c r="NI267" s="110">
        <f t="shared" si="196"/>
        <v>0.08</v>
      </c>
      <c r="NJ267" s="110">
        <v>0.85</v>
      </c>
      <c r="NK267" s="110">
        <v>1</v>
      </c>
      <c r="NM267" s="3">
        <f t="shared" si="197"/>
        <v>5</v>
      </c>
      <c r="NN267" s="110">
        <f t="shared" si="198"/>
        <v>0.06</v>
      </c>
      <c r="NO267" s="110">
        <v>0.4</v>
      </c>
      <c r="NP267" s="110">
        <v>1</v>
      </c>
      <c r="NQ267" s="3">
        <f t="shared" si="199"/>
        <v>5</v>
      </c>
      <c r="NR267" s="110">
        <f t="shared" si="200"/>
        <v>0.06</v>
      </c>
      <c r="ZQ267" s="110">
        <v>0.95</v>
      </c>
      <c r="ZR267" s="110">
        <v>0.97760000000000002</v>
      </c>
      <c r="ZS267" s="3">
        <f t="shared" si="201"/>
        <v>5</v>
      </c>
      <c r="ZT267" s="110">
        <f t="shared" si="202"/>
        <v>0.05</v>
      </c>
      <c r="ZU267" s="3">
        <v>2</v>
      </c>
      <c r="ZV267" s="3">
        <f t="shared" si="203"/>
        <v>5</v>
      </c>
      <c r="ZW267" s="110">
        <f t="shared" si="204"/>
        <v>0.05</v>
      </c>
      <c r="ACD267" s="110">
        <f t="shared" si="205"/>
        <v>0.5</v>
      </c>
      <c r="ACE267" s="110">
        <f t="shared" si="206"/>
        <v>0.4</v>
      </c>
      <c r="ACF267" s="110">
        <f t="shared" si="207"/>
        <v>0.1</v>
      </c>
      <c r="ACG267" s="110">
        <f t="shared" si="208"/>
        <v>1</v>
      </c>
      <c r="ACN267" s="114" t="str">
        <f t="shared" si="209"/>
        <v>TERIMA</v>
      </c>
      <c r="ACO267" s="115">
        <f t="shared" si="210"/>
        <v>670000</v>
      </c>
      <c r="ACP267" s="115">
        <f t="shared" si="211"/>
        <v>268000</v>
      </c>
      <c r="ADH267" s="116">
        <f t="shared" si="212"/>
        <v>335000</v>
      </c>
      <c r="ADI267" s="116">
        <f t="shared" si="213"/>
        <v>268000</v>
      </c>
      <c r="ADJ267" s="116">
        <f t="shared" si="214"/>
        <v>67000</v>
      </c>
      <c r="ADL267" s="116">
        <f t="shared" si="215"/>
        <v>200000</v>
      </c>
      <c r="ADM267" s="116">
        <f t="shared" si="216"/>
        <v>870000</v>
      </c>
      <c r="ADN267" s="3" t="s">
        <v>1390</v>
      </c>
    </row>
    <row r="268" spans="1:794" x14ac:dyDescent="0.25">
      <c r="A268" s="3">
        <f t="shared" si="177"/>
        <v>264</v>
      </c>
      <c r="B268" s="3">
        <v>161144</v>
      </c>
      <c r="C268" s="3" t="s">
        <v>849</v>
      </c>
      <c r="G268" s="3" t="s">
        <v>351</v>
      </c>
      <c r="O268" s="3">
        <v>22</v>
      </c>
      <c r="P268" s="3">
        <v>20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f t="shared" si="178"/>
        <v>0</v>
      </c>
      <c r="W268" s="3">
        <v>20</v>
      </c>
      <c r="X268" s="3">
        <v>20</v>
      </c>
      <c r="Y268" s="3" t="s">
        <v>1387</v>
      </c>
      <c r="BQ268" s="3">
        <v>0</v>
      </c>
      <c r="BR268" s="110">
        <f t="shared" si="179"/>
        <v>1</v>
      </c>
      <c r="BS268" s="3">
        <f t="shared" si="180"/>
        <v>5</v>
      </c>
      <c r="BT268" s="110">
        <f t="shared" si="181"/>
        <v>0.1</v>
      </c>
      <c r="BU268" s="3">
        <v>0</v>
      </c>
      <c r="BV268" s="110">
        <f t="shared" si="182"/>
        <v>1</v>
      </c>
      <c r="BW268" s="3">
        <f t="shared" si="183"/>
        <v>5</v>
      </c>
      <c r="BX268" s="110">
        <f t="shared" si="184"/>
        <v>0.15</v>
      </c>
      <c r="BY268" s="3">
        <f t="shared" si="185"/>
        <v>9300</v>
      </c>
      <c r="BZ268" s="3">
        <v>9520</v>
      </c>
      <c r="CA268" s="111">
        <f t="shared" si="186"/>
        <v>1.0236559139784946</v>
      </c>
      <c r="CB268" s="3">
        <f t="shared" si="187"/>
        <v>4</v>
      </c>
      <c r="CC268" s="110">
        <f t="shared" si="188"/>
        <v>0.08</v>
      </c>
      <c r="CD268" s="3">
        <v>300</v>
      </c>
      <c r="CE268" s="112">
        <v>285.00775740479497</v>
      </c>
      <c r="CF268" s="3">
        <f t="shared" si="189"/>
        <v>5</v>
      </c>
      <c r="CG268" s="110">
        <f t="shared" si="190"/>
        <v>0.15</v>
      </c>
      <c r="MX268" s="112">
        <v>95</v>
      </c>
      <c r="MY268" s="112">
        <v>100</v>
      </c>
      <c r="MZ268" s="3">
        <f t="shared" si="191"/>
        <v>5</v>
      </c>
      <c r="NA268" s="110">
        <f t="shared" si="192"/>
        <v>0.1</v>
      </c>
      <c r="NB268" s="111">
        <v>0.92</v>
      </c>
      <c r="NC268" s="111">
        <v>0.94509803921568603</v>
      </c>
      <c r="ND268" s="3">
        <f t="shared" si="193"/>
        <v>5</v>
      </c>
      <c r="NE268" s="110">
        <f t="shared" si="194"/>
        <v>0.1</v>
      </c>
      <c r="NF268" s="112">
        <v>90</v>
      </c>
      <c r="NG268" s="113">
        <v>100</v>
      </c>
      <c r="NH268" s="3">
        <f t="shared" si="195"/>
        <v>5</v>
      </c>
      <c r="NI268" s="110">
        <f t="shared" si="196"/>
        <v>0.08</v>
      </c>
      <c r="NJ268" s="110">
        <v>0.85</v>
      </c>
      <c r="NK268" s="110">
        <v>0.83333333333333304</v>
      </c>
      <c r="NM268" s="3">
        <f t="shared" si="197"/>
        <v>1</v>
      </c>
      <c r="NN268" s="110">
        <f t="shared" si="198"/>
        <v>1.2E-2</v>
      </c>
      <c r="NO268" s="110">
        <v>0.4</v>
      </c>
      <c r="NP268" s="110">
        <v>0.74509803921568596</v>
      </c>
      <c r="NQ268" s="3">
        <f t="shared" si="199"/>
        <v>5</v>
      </c>
      <c r="NR268" s="110">
        <f t="shared" si="200"/>
        <v>0.06</v>
      </c>
      <c r="ZQ268" s="110">
        <v>0.95</v>
      </c>
      <c r="ZR268" s="110">
        <v>0.97743300423131196</v>
      </c>
      <c r="ZS268" s="3">
        <f t="shared" si="201"/>
        <v>5</v>
      </c>
      <c r="ZT268" s="110">
        <f t="shared" si="202"/>
        <v>0.05</v>
      </c>
      <c r="ZU268" s="3">
        <v>2</v>
      </c>
      <c r="ZV268" s="3">
        <f t="shared" si="203"/>
        <v>5</v>
      </c>
      <c r="ZW268" s="110">
        <f t="shared" si="204"/>
        <v>0.05</v>
      </c>
      <c r="ACD268" s="110">
        <f t="shared" si="205"/>
        <v>0.48</v>
      </c>
      <c r="ACE268" s="110">
        <f t="shared" si="206"/>
        <v>0.35200000000000004</v>
      </c>
      <c r="ACF268" s="110">
        <f t="shared" si="207"/>
        <v>0.1</v>
      </c>
      <c r="ACG268" s="110">
        <f t="shared" si="208"/>
        <v>0.93200000000000005</v>
      </c>
      <c r="ACN268" s="114" t="str">
        <f t="shared" si="209"/>
        <v>TERIMA</v>
      </c>
      <c r="ACO268" s="115">
        <f t="shared" si="210"/>
        <v>670000</v>
      </c>
      <c r="ACP268" s="115">
        <f t="shared" si="211"/>
        <v>235840.00000000003</v>
      </c>
      <c r="ADH268" s="116">
        <f t="shared" si="212"/>
        <v>321600</v>
      </c>
      <c r="ADI268" s="116">
        <f t="shared" si="213"/>
        <v>235840.00000000003</v>
      </c>
      <c r="ADJ268" s="116">
        <f t="shared" si="214"/>
        <v>67000</v>
      </c>
      <c r="ADL268" s="116">
        <f t="shared" si="215"/>
        <v>0</v>
      </c>
      <c r="ADM268" s="116">
        <f t="shared" si="216"/>
        <v>624440</v>
      </c>
      <c r="ADN268" s="3" t="s">
        <v>1390</v>
      </c>
    </row>
    <row r="269" spans="1:794" x14ac:dyDescent="0.25">
      <c r="A269" s="3">
        <f t="shared" si="177"/>
        <v>265</v>
      </c>
      <c r="B269" s="3">
        <v>157016</v>
      </c>
      <c r="C269" s="3" t="s">
        <v>546</v>
      </c>
      <c r="G269" s="3" t="s">
        <v>351</v>
      </c>
      <c r="O269" s="3">
        <v>22</v>
      </c>
      <c r="P269" s="3">
        <v>21</v>
      </c>
      <c r="Q269" s="3">
        <v>0</v>
      </c>
      <c r="R269" s="3">
        <v>0</v>
      </c>
      <c r="S269" s="3">
        <v>0</v>
      </c>
      <c r="T269" s="3">
        <v>1</v>
      </c>
      <c r="U269" s="3">
        <v>0</v>
      </c>
      <c r="V269" s="3">
        <f t="shared" si="178"/>
        <v>0</v>
      </c>
      <c r="W269" s="3">
        <v>21</v>
      </c>
      <c r="X269" s="3">
        <v>20</v>
      </c>
      <c r="Y269" s="3" t="s">
        <v>1387</v>
      </c>
      <c r="BQ269" s="3">
        <v>0</v>
      </c>
      <c r="BR269" s="110">
        <f t="shared" si="179"/>
        <v>1</v>
      </c>
      <c r="BS269" s="3">
        <f t="shared" si="180"/>
        <v>5</v>
      </c>
      <c r="BT269" s="110">
        <f t="shared" si="181"/>
        <v>0.1</v>
      </c>
      <c r="BU269" s="3">
        <v>0</v>
      </c>
      <c r="BV269" s="110">
        <f t="shared" si="182"/>
        <v>1</v>
      </c>
      <c r="BW269" s="3">
        <f t="shared" si="183"/>
        <v>5</v>
      </c>
      <c r="BX269" s="110">
        <f t="shared" si="184"/>
        <v>0.15</v>
      </c>
      <c r="BY269" s="3">
        <f t="shared" si="185"/>
        <v>9300</v>
      </c>
      <c r="BZ269" s="3">
        <v>12140</v>
      </c>
      <c r="CA269" s="111">
        <f t="shared" si="186"/>
        <v>1.3053763440860215</v>
      </c>
      <c r="CB269" s="3">
        <f t="shared" si="187"/>
        <v>5</v>
      </c>
      <c r="CC269" s="110">
        <f t="shared" si="188"/>
        <v>0.1</v>
      </c>
      <c r="CD269" s="3">
        <v>300</v>
      </c>
      <c r="CE269" s="112">
        <v>286.73996509598601</v>
      </c>
      <c r="CF269" s="3">
        <f t="shared" si="189"/>
        <v>5</v>
      </c>
      <c r="CG269" s="110">
        <f t="shared" si="190"/>
        <v>0.15</v>
      </c>
      <c r="MX269" s="112">
        <v>95</v>
      </c>
      <c r="MY269" s="112">
        <v>100</v>
      </c>
      <c r="MZ269" s="3">
        <f t="shared" si="191"/>
        <v>5</v>
      </c>
      <c r="NA269" s="110">
        <f t="shared" si="192"/>
        <v>0.1</v>
      </c>
      <c r="NB269" s="111">
        <v>0.92</v>
      </c>
      <c r="NC269" s="111">
        <v>0.95</v>
      </c>
      <c r="ND269" s="3">
        <f t="shared" si="193"/>
        <v>5</v>
      </c>
      <c r="NE269" s="110">
        <f t="shared" si="194"/>
        <v>0.1</v>
      </c>
      <c r="NF269" s="112">
        <v>90</v>
      </c>
      <c r="NG269" s="113">
        <v>100</v>
      </c>
      <c r="NH269" s="3">
        <f t="shared" si="195"/>
        <v>5</v>
      </c>
      <c r="NI269" s="110">
        <f t="shared" si="196"/>
        <v>0.08</v>
      </c>
      <c r="NJ269" s="110">
        <v>0.85</v>
      </c>
      <c r="NK269" s="110">
        <v>1</v>
      </c>
      <c r="NM269" s="3">
        <f t="shared" si="197"/>
        <v>5</v>
      </c>
      <c r="NN269" s="110">
        <f t="shared" si="198"/>
        <v>0.06</v>
      </c>
      <c r="NO269" s="110">
        <v>0.4</v>
      </c>
      <c r="NP269" s="110">
        <v>0.875</v>
      </c>
      <c r="NQ269" s="3">
        <f t="shared" si="199"/>
        <v>5</v>
      </c>
      <c r="NR269" s="110">
        <f t="shared" si="200"/>
        <v>0.06</v>
      </c>
      <c r="ZQ269" s="110">
        <v>0.95</v>
      </c>
      <c r="ZR269" s="110">
        <v>0.97207678883071602</v>
      </c>
      <c r="ZS269" s="3">
        <f t="shared" si="201"/>
        <v>5</v>
      </c>
      <c r="ZT269" s="110">
        <f t="shared" si="202"/>
        <v>0.05</v>
      </c>
      <c r="ZU269" s="3">
        <v>2</v>
      </c>
      <c r="ZV269" s="3">
        <f t="shared" si="203"/>
        <v>5</v>
      </c>
      <c r="ZW269" s="110">
        <f t="shared" si="204"/>
        <v>0.05</v>
      </c>
      <c r="ACD269" s="110">
        <f t="shared" si="205"/>
        <v>0.5</v>
      </c>
      <c r="ACE269" s="110">
        <f t="shared" si="206"/>
        <v>0.4</v>
      </c>
      <c r="ACF269" s="110">
        <f t="shared" si="207"/>
        <v>0.1</v>
      </c>
      <c r="ACG269" s="110">
        <f t="shared" si="208"/>
        <v>1</v>
      </c>
      <c r="ACN269" s="114" t="str">
        <f t="shared" si="209"/>
        <v>TERIMA</v>
      </c>
      <c r="ACO269" s="115">
        <f t="shared" si="210"/>
        <v>670000</v>
      </c>
      <c r="ACP269" s="115">
        <f t="shared" si="211"/>
        <v>268000</v>
      </c>
      <c r="ADH269" s="116">
        <f t="shared" si="212"/>
        <v>335000</v>
      </c>
      <c r="ADI269" s="116">
        <f t="shared" si="213"/>
        <v>268000</v>
      </c>
      <c r="ADJ269" s="116">
        <f t="shared" si="214"/>
        <v>67000</v>
      </c>
      <c r="ADL269" s="116">
        <f t="shared" si="215"/>
        <v>200000</v>
      </c>
      <c r="ADM269" s="116">
        <f t="shared" si="216"/>
        <v>870000</v>
      </c>
      <c r="ADN269" s="3" t="s">
        <v>1390</v>
      </c>
    </row>
    <row r="270" spans="1:794" x14ac:dyDescent="0.25">
      <c r="A270" s="3">
        <f t="shared" si="177"/>
        <v>266</v>
      </c>
      <c r="B270" s="3">
        <v>157017</v>
      </c>
      <c r="C270" s="3" t="s">
        <v>851</v>
      </c>
      <c r="G270" s="3" t="s">
        <v>351</v>
      </c>
      <c r="O270" s="3">
        <v>22</v>
      </c>
      <c r="P270" s="3">
        <v>21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f t="shared" si="178"/>
        <v>0</v>
      </c>
      <c r="W270" s="3">
        <v>21</v>
      </c>
      <c r="X270" s="3">
        <v>21</v>
      </c>
      <c r="Y270" s="3" t="s">
        <v>1387</v>
      </c>
      <c r="BQ270" s="3">
        <v>0</v>
      </c>
      <c r="BR270" s="110">
        <f t="shared" si="179"/>
        <v>1</v>
      </c>
      <c r="BS270" s="3">
        <f t="shared" si="180"/>
        <v>5</v>
      </c>
      <c r="BT270" s="110">
        <f t="shared" si="181"/>
        <v>0.1</v>
      </c>
      <c r="BU270" s="3">
        <v>0</v>
      </c>
      <c r="BV270" s="110">
        <f t="shared" si="182"/>
        <v>1</v>
      </c>
      <c r="BW270" s="3">
        <f t="shared" si="183"/>
        <v>5</v>
      </c>
      <c r="BX270" s="110">
        <f t="shared" si="184"/>
        <v>0.15</v>
      </c>
      <c r="BY270" s="3">
        <f t="shared" si="185"/>
        <v>9765</v>
      </c>
      <c r="BZ270" s="3">
        <v>12692</v>
      </c>
      <c r="CA270" s="111">
        <f t="shared" si="186"/>
        <v>1.2997439836149514</v>
      </c>
      <c r="CB270" s="3">
        <f t="shared" si="187"/>
        <v>5</v>
      </c>
      <c r="CC270" s="110">
        <f t="shared" si="188"/>
        <v>0.1</v>
      </c>
      <c r="CD270" s="3">
        <v>300</v>
      </c>
      <c r="CE270" s="112">
        <v>263.05950413223098</v>
      </c>
      <c r="CF270" s="3">
        <f t="shared" si="189"/>
        <v>5</v>
      </c>
      <c r="CG270" s="110">
        <f t="shared" si="190"/>
        <v>0.15</v>
      </c>
      <c r="MX270" s="112">
        <v>95</v>
      </c>
      <c r="MY270" s="112">
        <v>100</v>
      </c>
      <c r="MZ270" s="3">
        <f t="shared" si="191"/>
        <v>5</v>
      </c>
      <c r="NA270" s="110">
        <f t="shared" si="192"/>
        <v>0.1</v>
      </c>
      <c r="NB270" s="111">
        <v>0.92</v>
      </c>
      <c r="NC270" s="111">
        <v>1</v>
      </c>
      <c r="ND270" s="3">
        <f t="shared" si="193"/>
        <v>5</v>
      </c>
      <c r="NE270" s="110">
        <f t="shared" si="194"/>
        <v>0.1</v>
      </c>
      <c r="NF270" s="112">
        <v>90</v>
      </c>
      <c r="NG270" s="113">
        <v>100</v>
      </c>
      <c r="NH270" s="3">
        <f t="shared" si="195"/>
        <v>5</v>
      </c>
      <c r="NI270" s="110">
        <f t="shared" si="196"/>
        <v>0.08</v>
      </c>
      <c r="NJ270" s="110">
        <v>0.85</v>
      </c>
      <c r="NK270" s="110">
        <v>1</v>
      </c>
      <c r="NM270" s="3">
        <f t="shared" si="197"/>
        <v>5</v>
      </c>
      <c r="NN270" s="110">
        <f t="shared" si="198"/>
        <v>0.06</v>
      </c>
      <c r="NO270" s="110">
        <v>0.4</v>
      </c>
      <c r="NP270" s="110">
        <v>0.875</v>
      </c>
      <c r="NQ270" s="3">
        <f t="shared" si="199"/>
        <v>5</v>
      </c>
      <c r="NR270" s="110">
        <f t="shared" si="200"/>
        <v>0.06</v>
      </c>
      <c r="ZQ270" s="110">
        <v>0.95</v>
      </c>
      <c r="ZR270" s="110">
        <v>0.96198347107437998</v>
      </c>
      <c r="ZS270" s="3">
        <f t="shared" si="201"/>
        <v>5</v>
      </c>
      <c r="ZT270" s="110">
        <f t="shared" si="202"/>
        <v>0.05</v>
      </c>
      <c r="ZU270" s="3">
        <v>2</v>
      </c>
      <c r="ZV270" s="3">
        <f t="shared" si="203"/>
        <v>5</v>
      </c>
      <c r="ZW270" s="110">
        <f t="shared" si="204"/>
        <v>0.05</v>
      </c>
      <c r="ACD270" s="110">
        <f t="shared" si="205"/>
        <v>0.5</v>
      </c>
      <c r="ACE270" s="110">
        <f t="shared" si="206"/>
        <v>0.4</v>
      </c>
      <c r="ACF270" s="110">
        <f t="shared" si="207"/>
        <v>0.1</v>
      </c>
      <c r="ACG270" s="110">
        <f t="shared" si="208"/>
        <v>1</v>
      </c>
      <c r="ACN270" s="114" t="str">
        <f t="shared" si="209"/>
        <v>TERIMA</v>
      </c>
      <c r="ACO270" s="115">
        <f t="shared" si="210"/>
        <v>670000</v>
      </c>
      <c r="ACP270" s="115">
        <f t="shared" si="211"/>
        <v>268000</v>
      </c>
      <c r="ADH270" s="116">
        <f t="shared" si="212"/>
        <v>335000</v>
      </c>
      <c r="ADI270" s="116">
        <f t="shared" si="213"/>
        <v>268000</v>
      </c>
      <c r="ADJ270" s="116">
        <f t="shared" si="214"/>
        <v>67000</v>
      </c>
      <c r="ADL270" s="116">
        <f t="shared" si="215"/>
        <v>200000</v>
      </c>
      <c r="ADM270" s="116">
        <f t="shared" si="216"/>
        <v>870000</v>
      </c>
      <c r="ADN270" s="3" t="s">
        <v>1390</v>
      </c>
    </row>
    <row r="271" spans="1:794" x14ac:dyDescent="0.25">
      <c r="A271" s="3">
        <f t="shared" si="177"/>
        <v>267</v>
      </c>
      <c r="B271" s="3">
        <v>170012</v>
      </c>
      <c r="C271" s="3" t="s">
        <v>484</v>
      </c>
      <c r="G271" s="3" t="s">
        <v>351</v>
      </c>
      <c r="O271" s="3">
        <v>22</v>
      </c>
      <c r="P271" s="3">
        <v>21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f t="shared" si="178"/>
        <v>0</v>
      </c>
      <c r="W271" s="3">
        <v>21</v>
      </c>
      <c r="X271" s="3">
        <v>21</v>
      </c>
      <c r="Y271" s="3" t="s">
        <v>1387</v>
      </c>
      <c r="BQ271" s="3">
        <v>0</v>
      </c>
      <c r="BR271" s="110">
        <f t="shared" si="179"/>
        <v>1</v>
      </c>
      <c r="BS271" s="3">
        <f t="shared" si="180"/>
        <v>5</v>
      </c>
      <c r="BT271" s="110">
        <f t="shared" si="181"/>
        <v>0.1</v>
      </c>
      <c r="BU271" s="3">
        <v>0</v>
      </c>
      <c r="BV271" s="110">
        <f t="shared" si="182"/>
        <v>1</v>
      </c>
      <c r="BW271" s="3">
        <f t="shared" si="183"/>
        <v>5</v>
      </c>
      <c r="BX271" s="110">
        <f t="shared" si="184"/>
        <v>0.15</v>
      </c>
      <c r="BY271" s="3">
        <f t="shared" si="185"/>
        <v>9765</v>
      </c>
      <c r="BZ271" s="3">
        <v>12159</v>
      </c>
      <c r="CA271" s="111">
        <f t="shared" si="186"/>
        <v>1.2451612903225806</v>
      </c>
      <c r="CB271" s="3">
        <f t="shared" si="187"/>
        <v>5</v>
      </c>
      <c r="CC271" s="110">
        <f t="shared" si="188"/>
        <v>0.1</v>
      </c>
      <c r="CD271" s="3">
        <v>300</v>
      </c>
      <c r="CE271" s="112">
        <v>254.19326599326601</v>
      </c>
      <c r="CF271" s="3">
        <f t="shared" si="189"/>
        <v>5</v>
      </c>
      <c r="CG271" s="110">
        <f t="shared" si="190"/>
        <v>0.15</v>
      </c>
      <c r="MX271" s="112">
        <v>95</v>
      </c>
      <c r="MY271" s="112">
        <v>100</v>
      </c>
      <c r="MZ271" s="3">
        <f t="shared" si="191"/>
        <v>5</v>
      </c>
      <c r="NA271" s="110">
        <f t="shared" si="192"/>
        <v>0.1</v>
      </c>
      <c r="NB271" s="111">
        <v>0.92</v>
      </c>
      <c r="NC271" s="111">
        <v>0.95</v>
      </c>
      <c r="ND271" s="3">
        <f t="shared" si="193"/>
        <v>5</v>
      </c>
      <c r="NE271" s="110">
        <f t="shared" si="194"/>
        <v>0.1</v>
      </c>
      <c r="NF271" s="112">
        <v>90</v>
      </c>
      <c r="NG271" s="113">
        <v>100</v>
      </c>
      <c r="NH271" s="3">
        <f t="shared" si="195"/>
        <v>5</v>
      </c>
      <c r="NI271" s="110">
        <f t="shared" si="196"/>
        <v>0.08</v>
      </c>
      <c r="NJ271" s="110">
        <v>0.85</v>
      </c>
      <c r="NM271" s="3">
        <f t="shared" si="197"/>
        <v>3</v>
      </c>
      <c r="NN271" s="110">
        <f t="shared" si="198"/>
        <v>3.5999999999999997E-2</v>
      </c>
      <c r="NO271" s="110">
        <v>0.4</v>
      </c>
      <c r="NP271" s="110">
        <v>0.64</v>
      </c>
      <c r="NQ271" s="3">
        <f t="shared" si="199"/>
        <v>5</v>
      </c>
      <c r="NR271" s="110">
        <f t="shared" si="200"/>
        <v>0.06</v>
      </c>
      <c r="ZQ271" s="110">
        <v>0.95</v>
      </c>
      <c r="ZR271" s="110">
        <v>0.98181818181818203</v>
      </c>
      <c r="ZS271" s="3">
        <f t="shared" si="201"/>
        <v>5</v>
      </c>
      <c r="ZT271" s="110">
        <f t="shared" si="202"/>
        <v>0.05</v>
      </c>
      <c r="ZU271" s="3">
        <v>2</v>
      </c>
      <c r="ZV271" s="3">
        <f t="shared" si="203"/>
        <v>5</v>
      </c>
      <c r="ZW271" s="110">
        <f t="shared" si="204"/>
        <v>0.05</v>
      </c>
      <c r="ACD271" s="110">
        <f t="shared" si="205"/>
        <v>0.5</v>
      </c>
      <c r="ACE271" s="110">
        <f t="shared" si="206"/>
        <v>0.376</v>
      </c>
      <c r="ACF271" s="110">
        <f t="shared" si="207"/>
        <v>0.1</v>
      </c>
      <c r="ACG271" s="110">
        <f t="shared" si="208"/>
        <v>0.97599999999999998</v>
      </c>
      <c r="ACN271" s="114" t="str">
        <f t="shared" si="209"/>
        <v>TERIMA</v>
      </c>
      <c r="ACO271" s="115">
        <f t="shared" si="210"/>
        <v>670000</v>
      </c>
      <c r="ACP271" s="115">
        <f t="shared" si="211"/>
        <v>251920</v>
      </c>
      <c r="ADH271" s="116">
        <f t="shared" si="212"/>
        <v>335000</v>
      </c>
      <c r="ADI271" s="116">
        <f t="shared" si="213"/>
        <v>251920</v>
      </c>
      <c r="ADJ271" s="116">
        <f t="shared" si="214"/>
        <v>67000</v>
      </c>
      <c r="ADL271" s="116">
        <f t="shared" si="215"/>
        <v>50000</v>
      </c>
      <c r="ADM271" s="116">
        <f t="shared" si="216"/>
        <v>703920</v>
      </c>
      <c r="ADN271" s="3" t="s">
        <v>1390</v>
      </c>
    </row>
    <row r="272" spans="1:794" x14ac:dyDescent="0.25">
      <c r="A272" s="3">
        <f t="shared" ref="A272:A315" si="217">ROW()-4</f>
        <v>268</v>
      </c>
      <c r="B272" s="3">
        <v>170002</v>
      </c>
      <c r="C272" s="3" t="s">
        <v>529</v>
      </c>
      <c r="G272" s="3" t="s">
        <v>351</v>
      </c>
      <c r="O272" s="3">
        <v>22</v>
      </c>
      <c r="P272" s="3">
        <v>21</v>
      </c>
      <c r="Q272" s="3">
        <v>0</v>
      </c>
      <c r="R272" s="3">
        <v>0</v>
      </c>
      <c r="S272" s="3">
        <v>0</v>
      </c>
      <c r="T272" s="3">
        <v>1</v>
      </c>
      <c r="U272" s="3">
        <v>0</v>
      </c>
      <c r="V272" s="3">
        <f t="shared" ref="V272:V315" si="218">SUM(Q272:S272)</f>
        <v>0</v>
      </c>
      <c r="W272" s="3">
        <v>21</v>
      </c>
      <c r="X272" s="3">
        <v>20</v>
      </c>
      <c r="Y272" s="3" t="s">
        <v>1387</v>
      </c>
      <c r="BQ272" s="3">
        <v>0</v>
      </c>
      <c r="BR272" s="110">
        <f t="shared" si="179"/>
        <v>1</v>
      </c>
      <c r="BS272" s="3">
        <f t="shared" si="180"/>
        <v>5</v>
      </c>
      <c r="BT272" s="110">
        <f t="shared" si="181"/>
        <v>0.1</v>
      </c>
      <c r="BU272" s="3">
        <v>0</v>
      </c>
      <c r="BV272" s="110">
        <f t="shared" si="182"/>
        <v>1</v>
      </c>
      <c r="BW272" s="3">
        <f t="shared" si="183"/>
        <v>5</v>
      </c>
      <c r="BX272" s="110">
        <f t="shared" si="184"/>
        <v>0.15</v>
      </c>
      <c r="BY272" s="3">
        <f t="shared" si="185"/>
        <v>9300</v>
      </c>
      <c r="BZ272" s="3">
        <v>9620</v>
      </c>
      <c r="CA272" s="111">
        <f t="shared" si="186"/>
        <v>1.0344086021505376</v>
      </c>
      <c r="CB272" s="3">
        <f t="shared" si="187"/>
        <v>4</v>
      </c>
      <c r="CC272" s="110">
        <f t="shared" si="188"/>
        <v>0.08</v>
      </c>
      <c r="CD272" s="3">
        <v>300</v>
      </c>
      <c r="CE272" s="112">
        <v>271.548696844993</v>
      </c>
      <c r="CF272" s="3">
        <f t="shared" si="189"/>
        <v>5</v>
      </c>
      <c r="CG272" s="110">
        <f t="shared" si="190"/>
        <v>0.15</v>
      </c>
      <c r="MX272" s="112">
        <v>95</v>
      </c>
      <c r="MY272" s="112">
        <v>100</v>
      </c>
      <c r="MZ272" s="3">
        <f t="shared" si="191"/>
        <v>5</v>
      </c>
      <c r="NA272" s="110">
        <f t="shared" si="192"/>
        <v>0.1</v>
      </c>
      <c r="NB272" s="111">
        <v>0.92</v>
      </c>
      <c r="NC272" s="111">
        <v>0.97560975609756095</v>
      </c>
      <c r="ND272" s="3">
        <f t="shared" si="193"/>
        <v>5</v>
      </c>
      <c r="NE272" s="110">
        <f t="shared" si="194"/>
        <v>0.1</v>
      </c>
      <c r="NF272" s="112">
        <v>90</v>
      </c>
      <c r="NG272" s="113">
        <v>100</v>
      </c>
      <c r="NH272" s="3">
        <f t="shared" si="195"/>
        <v>5</v>
      </c>
      <c r="NI272" s="110">
        <f t="shared" si="196"/>
        <v>0.08</v>
      </c>
      <c r="NJ272" s="110">
        <v>0.85</v>
      </c>
      <c r="NM272" s="3">
        <f t="shared" si="197"/>
        <v>3</v>
      </c>
      <c r="NN272" s="110">
        <f t="shared" si="198"/>
        <v>3.5999999999999997E-2</v>
      </c>
      <c r="NO272" s="110">
        <v>0.4</v>
      </c>
      <c r="NP272" s="110">
        <v>0.69047619047619002</v>
      </c>
      <c r="NQ272" s="3">
        <f t="shared" si="199"/>
        <v>5</v>
      </c>
      <c r="NR272" s="110">
        <f t="shared" si="200"/>
        <v>0.06</v>
      </c>
      <c r="ZQ272" s="110">
        <v>0.95</v>
      </c>
      <c r="ZR272" s="110">
        <v>0.97325102880658398</v>
      </c>
      <c r="ZS272" s="3">
        <f t="shared" si="201"/>
        <v>5</v>
      </c>
      <c r="ZT272" s="110">
        <f t="shared" si="202"/>
        <v>0.05</v>
      </c>
      <c r="ZU272" s="3">
        <v>2</v>
      </c>
      <c r="ZV272" s="3">
        <f t="shared" si="203"/>
        <v>5</v>
      </c>
      <c r="ZW272" s="110">
        <f t="shared" si="204"/>
        <v>0.05</v>
      </c>
      <c r="ACD272" s="110">
        <f t="shared" si="205"/>
        <v>0.48</v>
      </c>
      <c r="ACE272" s="110">
        <f t="shared" si="206"/>
        <v>0.376</v>
      </c>
      <c r="ACF272" s="110">
        <f t="shared" si="207"/>
        <v>0.1</v>
      </c>
      <c r="ACG272" s="110">
        <f t="shared" si="208"/>
        <v>0.95599999999999996</v>
      </c>
      <c r="ACN272" s="114" t="str">
        <f t="shared" si="209"/>
        <v>TERIMA</v>
      </c>
      <c r="ACO272" s="115">
        <f t="shared" si="210"/>
        <v>670000</v>
      </c>
      <c r="ACP272" s="115">
        <f t="shared" si="211"/>
        <v>251920</v>
      </c>
      <c r="ADH272" s="116">
        <f t="shared" si="212"/>
        <v>321600</v>
      </c>
      <c r="ADI272" s="116">
        <f t="shared" si="213"/>
        <v>251920</v>
      </c>
      <c r="ADJ272" s="116">
        <f t="shared" si="214"/>
        <v>67000</v>
      </c>
      <c r="ADL272" s="116">
        <f t="shared" si="215"/>
        <v>0</v>
      </c>
      <c r="ADM272" s="116">
        <f t="shared" si="216"/>
        <v>640520</v>
      </c>
      <c r="ADN272" s="3" t="s">
        <v>1390</v>
      </c>
    </row>
    <row r="273" spans="1:794" x14ac:dyDescent="0.25">
      <c r="A273" s="3">
        <f t="shared" si="217"/>
        <v>269</v>
      </c>
      <c r="B273" s="3">
        <v>157021</v>
      </c>
      <c r="C273" s="3" t="s">
        <v>549</v>
      </c>
      <c r="G273" s="3" t="s">
        <v>351</v>
      </c>
      <c r="O273" s="3">
        <v>22</v>
      </c>
      <c r="P273" s="3">
        <v>21</v>
      </c>
      <c r="Q273" s="3">
        <v>0</v>
      </c>
      <c r="R273" s="3">
        <v>0</v>
      </c>
      <c r="S273" s="3">
        <v>0</v>
      </c>
      <c r="T273" s="3">
        <v>1</v>
      </c>
      <c r="U273" s="3">
        <v>0</v>
      </c>
      <c r="V273" s="3">
        <f t="shared" si="218"/>
        <v>0</v>
      </c>
      <c r="W273" s="3">
        <v>21</v>
      </c>
      <c r="X273" s="3">
        <v>20</v>
      </c>
      <c r="Y273" s="3" t="s">
        <v>1387</v>
      </c>
      <c r="BQ273" s="3">
        <v>0</v>
      </c>
      <c r="BR273" s="110">
        <f t="shared" si="179"/>
        <v>1</v>
      </c>
      <c r="BS273" s="3">
        <f t="shared" si="180"/>
        <v>5</v>
      </c>
      <c r="BT273" s="110">
        <f t="shared" si="181"/>
        <v>0.1</v>
      </c>
      <c r="BU273" s="3">
        <v>0</v>
      </c>
      <c r="BV273" s="110">
        <f t="shared" si="182"/>
        <v>1</v>
      </c>
      <c r="BW273" s="3">
        <f t="shared" si="183"/>
        <v>5</v>
      </c>
      <c r="BX273" s="110">
        <f t="shared" si="184"/>
        <v>0.15</v>
      </c>
      <c r="BY273" s="3">
        <f t="shared" si="185"/>
        <v>9300</v>
      </c>
      <c r="BZ273" s="3">
        <v>11640</v>
      </c>
      <c r="CA273" s="111">
        <f t="shared" si="186"/>
        <v>1.2516129032258065</v>
      </c>
      <c r="CB273" s="3">
        <f t="shared" si="187"/>
        <v>5</v>
      </c>
      <c r="CC273" s="110">
        <f t="shared" si="188"/>
        <v>0.1</v>
      </c>
      <c r="CD273" s="3">
        <v>300</v>
      </c>
      <c r="CE273" s="112">
        <v>291.53731343283602</v>
      </c>
      <c r="CF273" s="3">
        <f t="shared" si="189"/>
        <v>5</v>
      </c>
      <c r="CG273" s="110">
        <f t="shared" si="190"/>
        <v>0.15</v>
      </c>
      <c r="MX273" s="112">
        <v>95</v>
      </c>
      <c r="MY273" s="112">
        <v>98.3333333333333</v>
      </c>
      <c r="MZ273" s="3">
        <f t="shared" si="191"/>
        <v>5</v>
      </c>
      <c r="NA273" s="110">
        <f t="shared" si="192"/>
        <v>0.1</v>
      </c>
      <c r="NB273" s="111">
        <v>0.92</v>
      </c>
      <c r="NC273" s="111">
        <v>0.96666666666666701</v>
      </c>
      <c r="ND273" s="3">
        <f t="shared" si="193"/>
        <v>5</v>
      </c>
      <c r="NE273" s="110">
        <f t="shared" si="194"/>
        <v>0.1</v>
      </c>
      <c r="NF273" s="112">
        <v>90</v>
      </c>
      <c r="NG273" s="113">
        <v>100</v>
      </c>
      <c r="NH273" s="3">
        <f t="shared" si="195"/>
        <v>5</v>
      </c>
      <c r="NI273" s="110">
        <f t="shared" si="196"/>
        <v>0.08</v>
      </c>
      <c r="NJ273" s="110">
        <v>0.85</v>
      </c>
      <c r="NK273" s="110">
        <v>1</v>
      </c>
      <c r="NM273" s="3">
        <f t="shared" si="197"/>
        <v>5</v>
      </c>
      <c r="NN273" s="110">
        <f t="shared" si="198"/>
        <v>0.06</v>
      </c>
      <c r="NO273" s="110">
        <v>0.4</v>
      </c>
      <c r="NP273" s="110">
        <v>0.72727272727272696</v>
      </c>
      <c r="NQ273" s="3">
        <f t="shared" si="199"/>
        <v>5</v>
      </c>
      <c r="NR273" s="110">
        <f t="shared" si="200"/>
        <v>0.06</v>
      </c>
      <c r="ZQ273" s="110">
        <v>0.95</v>
      </c>
      <c r="ZR273" s="110">
        <v>0.96351575456053096</v>
      </c>
      <c r="ZS273" s="3">
        <f t="shared" si="201"/>
        <v>5</v>
      </c>
      <c r="ZT273" s="110">
        <f t="shared" si="202"/>
        <v>0.05</v>
      </c>
      <c r="ZU273" s="3">
        <v>2</v>
      </c>
      <c r="ZV273" s="3">
        <f t="shared" si="203"/>
        <v>5</v>
      </c>
      <c r="ZW273" s="110">
        <f t="shared" si="204"/>
        <v>0.05</v>
      </c>
      <c r="ACD273" s="110">
        <f t="shared" si="205"/>
        <v>0.5</v>
      </c>
      <c r="ACE273" s="110">
        <f t="shared" si="206"/>
        <v>0.4</v>
      </c>
      <c r="ACF273" s="110">
        <f t="shared" si="207"/>
        <v>0.1</v>
      </c>
      <c r="ACG273" s="110">
        <f t="shared" si="208"/>
        <v>1</v>
      </c>
      <c r="ACN273" s="114" t="str">
        <f t="shared" si="209"/>
        <v>TERIMA</v>
      </c>
      <c r="ACO273" s="115">
        <f t="shared" si="210"/>
        <v>670000</v>
      </c>
      <c r="ACP273" s="115">
        <f t="shared" si="211"/>
        <v>268000</v>
      </c>
      <c r="ADH273" s="116">
        <f t="shared" si="212"/>
        <v>335000</v>
      </c>
      <c r="ADI273" s="116">
        <f t="shared" si="213"/>
        <v>268000</v>
      </c>
      <c r="ADJ273" s="116">
        <f t="shared" si="214"/>
        <v>67000</v>
      </c>
      <c r="ADL273" s="116">
        <f t="shared" si="215"/>
        <v>200000</v>
      </c>
      <c r="ADM273" s="116">
        <f t="shared" si="216"/>
        <v>870000</v>
      </c>
      <c r="ADN273" s="3" t="s">
        <v>1390</v>
      </c>
    </row>
    <row r="274" spans="1:794" x14ac:dyDescent="0.25">
      <c r="A274" s="3">
        <f t="shared" si="217"/>
        <v>270</v>
      </c>
      <c r="B274" s="3">
        <v>168487</v>
      </c>
      <c r="C274" s="3" t="s">
        <v>551</v>
      </c>
      <c r="G274" s="3" t="s">
        <v>351</v>
      </c>
      <c r="O274" s="3">
        <v>22</v>
      </c>
      <c r="P274" s="3">
        <v>20</v>
      </c>
      <c r="Q274" s="3">
        <v>1</v>
      </c>
      <c r="R274" s="3">
        <v>0</v>
      </c>
      <c r="S274" s="3">
        <v>0</v>
      </c>
      <c r="T274" s="3">
        <v>1</v>
      </c>
      <c r="U274" s="3">
        <v>0</v>
      </c>
      <c r="V274" s="3">
        <f t="shared" si="218"/>
        <v>1</v>
      </c>
      <c r="W274" s="3">
        <v>19</v>
      </c>
      <c r="X274" s="3">
        <v>19</v>
      </c>
      <c r="Y274" s="3" t="s">
        <v>1387</v>
      </c>
      <c r="BQ274" s="3">
        <v>0</v>
      </c>
      <c r="BR274" s="110">
        <f t="shared" si="179"/>
        <v>1</v>
      </c>
      <c r="BS274" s="3">
        <f t="shared" si="180"/>
        <v>5</v>
      </c>
      <c r="BT274" s="110">
        <f t="shared" si="181"/>
        <v>0.1</v>
      </c>
      <c r="BU274" s="3">
        <v>1</v>
      </c>
      <c r="BV274" s="110">
        <f t="shared" si="182"/>
        <v>0.94736842105263153</v>
      </c>
      <c r="BW274" s="3">
        <f t="shared" si="183"/>
        <v>1</v>
      </c>
      <c r="BX274" s="110">
        <f t="shared" si="184"/>
        <v>0.03</v>
      </c>
      <c r="BY274" s="3">
        <f t="shared" si="185"/>
        <v>8835</v>
      </c>
      <c r="BZ274" s="3">
        <v>10735</v>
      </c>
      <c r="CA274" s="111">
        <f t="shared" si="186"/>
        <v>1.2150537634408602</v>
      </c>
      <c r="CB274" s="3">
        <f t="shared" si="187"/>
        <v>5</v>
      </c>
      <c r="CC274" s="110">
        <f t="shared" si="188"/>
        <v>0.1</v>
      </c>
      <c r="CD274" s="3">
        <v>300</v>
      </c>
      <c r="CE274" s="112">
        <v>283.11495063469698</v>
      </c>
      <c r="CF274" s="3">
        <f t="shared" si="189"/>
        <v>5</v>
      </c>
      <c r="CG274" s="110">
        <f t="shared" si="190"/>
        <v>0.15</v>
      </c>
      <c r="MX274" s="112">
        <v>95</v>
      </c>
      <c r="MY274" s="112">
        <v>87.6388888888889</v>
      </c>
      <c r="MZ274" s="3">
        <f t="shared" si="191"/>
        <v>1</v>
      </c>
      <c r="NA274" s="110">
        <f t="shared" si="192"/>
        <v>0.02</v>
      </c>
      <c r="NB274" s="111">
        <v>0.92</v>
      </c>
      <c r="NC274" s="111">
        <v>0.88108108108108096</v>
      </c>
      <c r="ND274" s="3">
        <f t="shared" si="193"/>
        <v>1</v>
      </c>
      <c r="NE274" s="110">
        <f t="shared" si="194"/>
        <v>0.02</v>
      </c>
      <c r="NF274" s="112">
        <v>90</v>
      </c>
      <c r="NG274" s="113">
        <v>100</v>
      </c>
      <c r="NH274" s="3">
        <f t="shared" si="195"/>
        <v>5</v>
      </c>
      <c r="NI274" s="110">
        <f t="shared" si="196"/>
        <v>0.08</v>
      </c>
      <c r="NJ274" s="110">
        <v>0.85</v>
      </c>
      <c r="NM274" s="3">
        <f t="shared" si="197"/>
        <v>3</v>
      </c>
      <c r="NN274" s="110">
        <f t="shared" si="198"/>
        <v>3.5999999999999997E-2</v>
      </c>
      <c r="NO274" s="110">
        <v>0.4</v>
      </c>
      <c r="NP274" s="110">
        <v>0.51428571428571401</v>
      </c>
      <c r="NQ274" s="3">
        <f t="shared" si="199"/>
        <v>5</v>
      </c>
      <c r="NR274" s="110">
        <f t="shared" si="200"/>
        <v>0.06</v>
      </c>
      <c r="ZQ274" s="110">
        <v>0.95</v>
      </c>
      <c r="ZR274" s="110">
        <v>0.97813822284908303</v>
      </c>
      <c r="ZS274" s="3">
        <f t="shared" si="201"/>
        <v>5</v>
      </c>
      <c r="ZT274" s="110">
        <f t="shared" si="202"/>
        <v>0.05</v>
      </c>
      <c r="ZU274" s="3">
        <v>2</v>
      </c>
      <c r="ZV274" s="3">
        <f t="shared" si="203"/>
        <v>5</v>
      </c>
      <c r="ZW274" s="110">
        <f t="shared" si="204"/>
        <v>0.05</v>
      </c>
      <c r="ACD274" s="110">
        <f t="shared" si="205"/>
        <v>0.38</v>
      </c>
      <c r="ACE274" s="110">
        <f t="shared" si="206"/>
        <v>0.216</v>
      </c>
      <c r="ACF274" s="110">
        <f t="shared" si="207"/>
        <v>0.1</v>
      </c>
      <c r="ACG274" s="110">
        <f t="shared" si="208"/>
        <v>0.69599999999999995</v>
      </c>
      <c r="ACK274" s="3">
        <v>1</v>
      </c>
      <c r="ACN274" s="114" t="str">
        <f t="shared" si="209"/>
        <v>TERIMA</v>
      </c>
      <c r="ACO274" s="115">
        <f t="shared" si="210"/>
        <v>670000</v>
      </c>
      <c r="ACP274" s="115">
        <f t="shared" si="211"/>
        <v>144720</v>
      </c>
      <c r="ADH274" s="116">
        <f t="shared" si="212"/>
        <v>254600</v>
      </c>
      <c r="ADI274" s="116">
        <f t="shared" si="213"/>
        <v>123012</v>
      </c>
      <c r="ADJ274" s="116">
        <f t="shared" si="214"/>
        <v>67000</v>
      </c>
      <c r="ADL274" s="116">
        <f t="shared" si="215"/>
        <v>0</v>
      </c>
      <c r="ADM274" s="116">
        <f t="shared" si="216"/>
        <v>444612</v>
      </c>
      <c r="ADN274" s="3" t="s">
        <v>1390</v>
      </c>
    </row>
    <row r="275" spans="1:794" x14ac:dyDescent="0.25">
      <c r="A275" s="3">
        <f t="shared" si="217"/>
        <v>271</v>
      </c>
      <c r="B275" s="3">
        <v>157022</v>
      </c>
      <c r="C275" s="3" t="s">
        <v>553</v>
      </c>
      <c r="G275" s="3" t="s">
        <v>351</v>
      </c>
      <c r="O275" s="3">
        <v>22</v>
      </c>
      <c r="P275" s="3">
        <v>21</v>
      </c>
      <c r="Q275" s="3">
        <v>0</v>
      </c>
      <c r="R275" s="3">
        <v>0</v>
      </c>
      <c r="S275" s="3">
        <v>0</v>
      </c>
      <c r="T275" s="3">
        <v>1</v>
      </c>
      <c r="U275" s="3">
        <v>0</v>
      </c>
      <c r="V275" s="3">
        <f t="shared" si="218"/>
        <v>0</v>
      </c>
      <c r="W275" s="3">
        <v>21</v>
      </c>
      <c r="X275" s="3">
        <v>20</v>
      </c>
      <c r="Y275" s="3" t="s">
        <v>1387</v>
      </c>
      <c r="BQ275" s="3">
        <v>0</v>
      </c>
      <c r="BR275" s="110">
        <f t="shared" si="179"/>
        <v>1</v>
      </c>
      <c r="BS275" s="3">
        <f t="shared" si="180"/>
        <v>5</v>
      </c>
      <c r="BT275" s="110">
        <f t="shared" si="181"/>
        <v>0.1</v>
      </c>
      <c r="BU275" s="3">
        <v>0</v>
      </c>
      <c r="BV275" s="110">
        <f t="shared" si="182"/>
        <v>1</v>
      </c>
      <c r="BW275" s="3">
        <f t="shared" si="183"/>
        <v>5</v>
      </c>
      <c r="BX275" s="110">
        <f t="shared" si="184"/>
        <v>0.15</v>
      </c>
      <c r="BY275" s="3">
        <f t="shared" si="185"/>
        <v>9300</v>
      </c>
      <c r="BZ275" s="3">
        <v>10040</v>
      </c>
      <c r="CA275" s="111">
        <f t="shared" si="186"/>
        <v>1.0795698924731183</v>
      </c>
      <c r="CB275" s="3">
        <f t="shared" si="187"/>
        <v>5</v>
      </c>
      <c r="CC275" s="110">
        <f t="shared" si="188"/>
        <v>0.1</v>
      </c>
      <c r="CD275" s="3">
        <v>300</v>
      </c>
      <c r="CE275" s="112">
        <v>281.62866449511398</v>
      </c>
      <c r="CF275" s="3">
        <f t="shared" si="189"/>
        <v>5</v>
      </c>
      <c r="CG275" s="110">
        <f t="shared" si="190"/>
        <v>0.15</v>
      </c>
      <c r="MX275" s="112">
        <v>95</v>
      </c>
      <c r="MY275" s="112">
        <v>91.6666666666667</v>
      </c>
      <c r="MZ275" s="3">
        <f t="shared" si="191"/>
        <v>1</v>
      </c>
      <c r="NA275" s="110">
        <f t="shared" si="192"/>
        <v>0.02</v>
      </c>
      <c r="NB275" s="111">
        <v>0.92</v>
      </c>
      <c r="NC275" s="111">
        <v>1</v>
      </c>
      <c r="ND275" s="3">
        <f t="shared" si="193"/>
        <v>5</v>
      </c>
      <c r="NE275" s="110">
        <f t="shared" si="194"/>
        <v>0.1</v>
      </c>
      <c r="NF275" s="112">
        <v>90</v>
      </c>
      <c r="NG275" s="113">
        <v>100</v>
      </c>
      <c r="NH275" s="3">
        <f t="shared" si="195"/>
        <v>5</v>
      </c>
      <c r="NI275" s="110">
        <f t="shared" si="196"/>
        <v>0.08</v>
      </c>
      <c r="NJ275" s="110">
        <v>0.85</v>
      </c>
      <c r="NK275" s="110">
        <v>1</v>
      </c>
      <c r="NM275" s="3">
        <f t="shared" si="197"/>
        <v>5</v>
      </c>
      <c r="NN275" s="110">
        <f t="shared" si="198"/>
        <v>0.06</v>
      </c>
      <c r="NO275" s="110">
        <v>0.4</v>
      </c>
      <c r="NP275" s="110">
        <v>1</v>
      </c>
      <c r="NQ275" s="3">
        <f t="shared" si="199"/>
        <v>5</v>
      </c>
      <c r="NR275" s="110">
        <f t="shared" si="200"/>
        <v>0.06</v>
      </c>
      <c r="ZQ275" s="110">
        <v>0.95</v>
      </c>
      <c r="ZR275" s="110">
        <v>0.96254071661237794</v>
      </c>
      <c r="ZS275" s="3">
        <f t="shared" si="201"/>
        <v>5</v>
      </c>
      <c r="ZT275" s="110">
        <f t="shared" si="202"/>
        <v>0.05</v>
      </c>
      <c r="ZU275" s="3">
        <v>2</v>
      </c>
      <c r="ZV275" s="3">
        <f t="shared" si="203"/>
        <v>5</v>
      </c>
      <c r="ZW275" s="110">
        <f t="shared" si="204"/>
        <v>0.05</v>
      </c>
      <c r="ACD275" s="110">
        <f t="shared" si="205"/>
        <v>0.5</v>
      </c>
      <c r="ACE275" s="110">
        <f t="shared" si="206"/>
        <v>0.32</v>
      </c>
      <c r="ACF275" s="110">
        <f t="shared" si="207"/>
        <v>0.1</v>
      </c>
      <c r="ACG275" s="110">
        <f t="shared" si="208"/>
        <v>0.92</v>
      </c>
      <c r="ACN275" s="114" t="str">
        <f t="shared" si="209"/>
        <v>TERIMA</v>
      </c>
      <c r="ACO275" s="115">
        <f t="shared" si="210"/>
        <v>670000</v>
      </c>
      <c r="ACP275" s="115">
        <f t="shared" si="211"/>
        <v>214400</v>
      </c>
      <c r="ADH275" s="116">
        <f t="shared" si="212"/>
        <v>335000</v>
      </c>
      <c r="ADI275" s="116">
        <f t="shared" si="213"/>
        <v>214400</v>
      </c>
      <c r="ADJ275" s="116">
        <f t="shared" si="214"/>
        <v>67000</v>
      </c>
      <c r="ADL275" s="116">
        <f t="shared" si="215"/>
        <v>0</v>
      </c>
      <c r="ADM275" s="116">
        <f t="shared" si="216"/>
        <v>616400</v>
      </c>
      <c r="ADN275" s="3" t="s">
        <v>1390</v>
      </c>
    </row>
    <row r="276" spans="1:794" x14ac:dyDescent="0.25">
      <c r="A276" s="3">
        <f t="shared" si="217"/>
        <v>272</v>
      </c>
      <c r="B276" s="3">
        <v>160063</v>
      </c>
      <c r="C276" s="3" t="s">
        <v>853</v>
      </c>
      <c r="G276" s="3" t="s">
        <v>351</v>
      </c>
      <c r="O276" s="3">
        <v>22</v>
      </c>
      <c r="P276" s="3">
        <v>20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f t="shared" si="218"/>
        <v>0</v>
      </c>
      <c r="W276" s="3">
        <v>20</v>
      </c>
      <c r="X276" s="3">
        <v>20</v>
      </c>
      <c r="Y276" s="3" t="s">
        <v>1387</v>
      </c>
      <c r="BQ276" s="3">
        <v>0</v>
      </c>
      <c r="BR276" s="110">
        <f t="shared" si="179"/>
        <v>1</v>
      </c>
      <c r="BS276" s="3">
        <f t="shared" si="180"/>
        <v>5</v>
      </c>
      <c r="BT276" s="110">
        <f t="shared" si="181"/>
        <v>0.1</v>
      </c>
      <c r="BU276" s="3">
        <v>0</v>
      </c>
      <c r="BV276" s="110">
        <f t="shared" si="182"/>
        <v>1</v>
      </c>
      <c r="BW276" s="3">
        <f t="shared" si="183"/>
        <v>5</v>
      </c>
      <c r="BX276" s="110">
        <f t="shared" si="184"/>
        <v>0.15</v>
      </c>
      <c r="BY276" s="3">
        <f t="shared" si="185"/>
        <v>9300</v>
      </c>
      <c r="BZ276" s="3">
        <v>13100</v>
      </c>
      <c r="CA276" s="111">
        <f t="shared" si="186"/>
        <v>1.4086021505376345</v>
      </c>
      <c r="CB276" s="3">
        <f t="shared" si="187"/>
        <v>5</v>
      </c>
      <c r="CC276" s="110">
        <f t="shared" si="188"/>
        <v>0.1</v>
      </c>
      <c r="CD276" s="3">
        <v>300</v>
      </c>
      <c r="CE276" s="112">
        <v>278.45882352941197</v>
      </c>
      <c r="CF276" s="3">
        <f t="shared" si="189"/>
        <v>5</v>
      </c>
      <c r="CG276" s="110">
        <f t="shared" si="190"/>
        <v>0.15</v>
      </c>
      <c r="MX276" s="112">
        <v>95</v>
      </c>
      <c r="MY276" s="112">
        <v>98.4722222222222</v>
      </c>
      <c r="MZ276" s="3">
        <f t="shared" si="191"/>
        <v>5</v>
      </c>
      <c r="NA276" s="110">
        <f t="shared" si="192"/>
        <v>0.1</v>
      </c>
      <c r="NB276" s="111">
        <v>0.92</v>
      </c>
      <c r="NC276" s="111">
        <v>0.93142857142857105</v>
      </c>
      <c r="ND276" s="3">
        <f t="shared" si="193"/>
        <v>5</v>
      </c>
      <c r="NE276" s="110">
        <f t="shared" si="194"/>
        <v>0.1</v>
      </c>
      <c r="NF276" s="112">
        <v>90</v>
      </c>
      <c r="NG276" s="113">
        <v>100</v>
      </c>
      <c r="NH276" s="3">
        <f t="shared" si="195"/>
        <v>5</v>
      </c>
      <c r="NI276" s="110">
        <f t="shared" si="196"/>
        <v>0.08</v>
      </c>
      <c r="NJ276" s="110">
        <v>0.85</v>
      </c>
      <c r="NK276" s="110">
        <v>0.95</v>
      </c>
      <c r="NM276" s="3">
        <f t="shared" si="197"/>
        <v>5</v>
      </c>
      <c r="NN276" s="110">
        <f t="shared" si="198"/>
        <v>0.06</v>
      </c>
      <c r="NO276" s="110">
        <v>0.4</v>
      </c>
      <c r="NP276" s="110">
        <v>0.51351351351351304</v>
      </c>
      <c r="NQ276" s="3">
        <f t="shared" si="199"/>
        <v>5</v>
      </c>
      <c r="NR276" s="110">
        <f t="shared" si="200"/>
        <v>0.06</v>
      </c>
      <c r="ZQ276" s="110">
        <v>0.95</v>
      </c>
      <c r="ZR276" s="110">
        <v>0.97089783281733699</v>
      </c>
      <c r="ZS276" s="3">
        <f t="shared" si="201"/>
        <v>5</v>
      </c>
      <c r="ZT276" s="110">
        <f t="shared" si="202"/>
        <v>0.05</v>
      </c>
      <c r="ZU276" s="3">
        <v>2</v>
      </c>
      <c r="ZV276" s="3">
        <f t="shared" si="203"/>
        <v>5</v>
      </c>
      <c r="ZW276" s="110">
        <f t="shared" si="204"/>
        <v>0.05</v>
      </c>
      <c r="ACD276" s="110">
        <f t="shared" si="205"/>
        <v>0.5</v>
      </c>
      <c r="ACE276" s="110">
        <f t="shared" si="206"/>
        <v>0.4</v>
      </c>
      <c r="ACF276" s="110">
        <f t="shared" si="207"/>
        <v>0.1</v>
      </c>
      <c r="ACG276" s="110">
        <f t="shared" si="208"/>
        <v>1</v>
      </c>
      <c r="ACN276" s="114" t="str">
        <f t="shared" si="209"/>
        <v>TERIMA</v>
      </c>
      <c r="ACO276" s="115">
        <f t="shared" si="210"/>
        <v>670000</v>
      </c>
      <c r="ACP276" s="115">
        <f t="shared" si="211"/>
        <v>268000</v>
      </c>
      <c r="ADH276" s="116">
        <f t="shared" si="212"/>
        <v>335000</v>
      </c>
      <c r="ADI276" s="116">
        <f t="shared" si="213"/>
        <v>268000</v>
      </c>
      <c r="ADJ276" s="116">
        <f t="shared" si="214"/>
        <v>67000</v>
      </c>
      <c r="ADL276" s="116">
        <f t="shared" si="215"/>
        <v>200000</v>
      </c>
      <c r="ADM276" s="116">
        <f t="shared" si="216"/>
        <v>870000</v>
      </c>
      <c r="ADN276" s="3" t="s">
        <v>1390</v>
      </c>
    </row>
    <row r="277" spans="1:794" x14ac:dyDescent="0.25">
      <c r="A277" s="3">
        <f t="shared" si="217"/>
        <v>273</v>
      </c>
      <c r="B277" s="3">
        <v>181872</v>
      </c>
      <c r="C277" s="3" t="s">
        <v>855</v>
      </c>
      <c r="G277" s="3" t="s">
        <v>351</v>
      </c>
      <c r="O277" s="3">
        <v>22</v>
      </c>
      <c r="P277" s="3">
        <v>21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f t="shared" si="218"/>
        <v>0</v>
      </c>
      <c r="W277" s="3">
        <v>21</v>
      </c>
      <c r="X277" s="3">
        <v>21</v>
      </c>
      <c r="Y277" s="3" t="s">
        <v>1387</v>
      </c>
      <c r="BQ277" s="3">
        <v>0</v>
      </c>
      <c r="BR277" s="110">
        <f t="shared" ref="BR277:BR315" si="219">(W277-BQ277)/W277</f>
        <v>1</v>
      </c>
      <c r="BS277" s="3">
        <f t="shared" ref="BS277:BS315" si="220">IF(R277&gt;0,0,IF(BQ277&gt;2,0,IF(BQ277=2,1,IF(BQ277=1,2,IF(BQ277&lt;=0,5)))))</f>
        <v>5</v>
      </c>
      <c r="BT277" s="110">
        <f t="shared" ref="BT277:BT315" si="221">BS277*$BQ$3/5</f>
        <v>0.1</v>
      </c>
      <c r="BU277" s="3">
        <v>0</v>
      </c>
      <c r="BV277" s="110">
        <f t="shared" ref="BV277:BV315" si="222">(W277-BU277)/W277</f>
        <v>1</v>
      </c>
      <c r="BW277" s="3">
        <f t="shared" ref="BW277:BW315" si="223">IF(R277&gt;0,0,IF(BU277&lt;=0,5,IF(BU277=1,1,0)))</f>
        <v>5</v>
      </c>
      <c r="BX277" s="110">
        <f t="shared" ref="BX277:BX315" si="224">BW277*$BU$3/5</f>
        <v>0.15</v>
      </c>
      <c r="BY277" s="3">
        <f t="shared" ref="BY277:BY315" si="225">X277*(Y277*60)</f>
        <v>9765</v>
      </c>
      <c r="BZ277" s="3">
        <v>10605</v>
      </c>
      <c r="CA277" s="111">
        <f t="shared" ref="CA277:CA315" si="226">BZ277/BY277</f>
        <v>1.086021505376344</v>
      </c>
      <c r="CB277" s="3">
        <f t="shared" ref="CB277:CB315" si="227">IF(CA277&lt;=90%,1,IF(AND(CA277&gt;90%,CA277&lt;100%),2,IF(CA277=100%,3,IF(AND(CA277&gt;100%,CA277&lt;=105%),4,5))))</f>
        <v>5</v>
      </c>
      <c r="CC277" s="110">
        <f t="shared" ref="CC277:CC315" si="228">CB277*$BY$3/5</f>
        <v>0.1</v>
      </c>
      <c r="CD277" s="3">
        <v>300</v>
      </c>
      <c r="CE277" s="112">
        <v>335.932547478716</v>
      </c>
      <c r="CF277" s="3">
        <f t="shared" ref="CF277:CF315" si="229">IF(CD277&gt;CE277,5,IF(CE277=CD277,3,1))</f>
        <v>1</v>
      </c>
      <c r="CG277" s="110">
        <f t="shared" ref="CG277:CG315" si="230">CF277*$CD$3/5</f>
        <v>0.03</v>
      </c>
      <c r="MX277" s="112">
        <v>95</v>
      </c>
      <c r="MY277" s="112">
        <v>99.1666666666667</v>
      </c>
      <c r="MZ277" s="3">
        <f t="shared" ref="MZ277:MZ305" si="231">IF(MY277&gt;MX277,5,IF(MY277=MX277,3,1))</f>
        <v>5</v>
      </c>
      <c r="NA277" s="110">
        <f t="shared" ref="NA277:NA305" si="232">MZ277*$MX$3/5</f>
        <v>0.1</v>
      </c>
      <c r="NB277" s="111">
        <v>0.92</v>
      </c>
      <c r="NC277" s="111">
        <v>0.844444444444444</v>
      </c>
      <c r="ND277" s="3">
        <f t="shared" ref="ND277:ND305" si="233">IF(NC277&gt;NB277,5,IF(NC277=NB277,3,1))</f>
        <v>1</v>
      </c>
      <c r="NE277" s="110">
        <f t="shared" ref="NE277:NE305" si="234">ND277*$NB$3/5</f>
        <v>0.02</v>
      </c>
      <c r="NF277" s="112">
        <v>90</v>
      </c>
      <c r="NG277" s="113">
        <v>100</v>
      </c>
      <c r="NH277" s="3">
        <f t="shared" ref="NH277:NH305" si="235">IF(NG277&gt;NF277,5,IF(NG277=NF277,3,1))</f>
        <v>5</v>
      </c>
      <c r="NI277" s="110">
        <f t="shared" ref="NI277:NI305" si="236">NH277*$NF$3/5</f>
        <v>0.08</v>
      </c>
      <c r="NJ277" s="110">
        <v>0.85</v>
      </c>
      <c r="NM277" s="3">
        <f t="shared" ref="NM277:NM305" si="237">IF(NL277=1,0,IF(NK277&gt;NJ277,5,IF(NJ277=NK277,4,IF(NK277="",3,1))))</f>
        <v>3</v>
      </c>
      <c r="NN277" s="110">
        <f t="shared" ref="NN277:NN305" si="238">NM277*$NJ$3/5</f>
        <v>3.5999999999999997E-2</v>
      </c>
      <c r="NO277" s="110">
        <v>0.4</v>
      </c>
      <c r="NP277" s="110">
        <v>0.27777777777777801</v>
      </c>
      <c r="NQ277" s="3">
        <f t="shared" ref="NQ277:NQ305" si="239">IF(NP277&gt;NO277,5,IF(NP277=NO277,4,IF(NP277="",3,1)))</f>
        <v>1</v>
      </c>
      <c r="NR277" s="110">
        <f t="shared" ref="NR277:NR305" si="240">NQ277*$NO$3/5</f>
        <v>1.2E-2</v>
      </c>
      <c r="ZQ277" s="110">
        <v>0.95</v>
      </c>
      <c r="ZR277" s="110">
        <v>0.98821218074656203</v>
      </c>
      <c r="ZS277" s="3">
        <f t="shared" ref="ZS277:ZS315" si="241">IF(ZR277&gt;ZQ277,5,IF(ZR277=ZQ277,4,IF(ZR277="",3,1)))</f>
        <v>5</v>
      </c>
      <c r="ZT277" s="110">
        <f t="shared" ref="ZT277:ZT315" si="242">ZS277*$ZQ$3/5</f>
        <v>0.05</v>
      </c>
      <c r="ZU277" s="3">
        <v>2</v>
      </c>
      <c r="ZV277" s="3">
        <f t="shared" ref="ZV277:ZV315" si="243">IF(ZU277&gt;1,5,IF(ZU277=1,3,1))</f>
        <v>5</v>
      </c>
      <c r="ZW277" s="110">
        <f t="shared" ref="ZW277:ZW315" si="244">ZV277*$ZU$3/5</f>
        <v>0.05</v>
      </c>
      <c r="ACD277" s="110">
        <f t="shared" ref="ACD277:ACD315" si="245">IFERROR(BT277+BX277+CC277+CG277,"")</f>
        <v>0.38</v>
      </c>
      <c r="ACE277" s="110">
        <f t="shared" ref="ACE277:ACE305" si="246">NA277+NE277+NI277+NN277+NR277</f>
        <v>0.24800000000000003</v>
      </c>
      <c r="ACF277" s="110">
        <f t="shared" ref="ACF277:ACF315" si="247">ZT277+ZW277</f>
        <v>0.1</v>
      </c>
      <c r="ACG277" s="110">
        <f t="shared" ref="ACG277:ACG315" si="248">SUM(ACD277:ACF277)</f>
        <v>0.72799999999999998</v>
      </c>
      <c r="ACK277" s="3">
        <v>1</v>
      </c>
      <c r="ACN277" s="114" t="str">
        <f t="shared" ref="ACN277:ACN315" si="249">IF(AI277="TIDAK","GUGUR",IF(ACM277&gt;0,"GUGUR","TERIMA"))</f>
        <v>TERIMA</v>
      </c>
      <c r="ACO277" s="115">
        <f t="shared" ref="ACO277:ACO315" si="250">IF(ABS277="GUGUR",0,IF(G277="AGENT IBC CC TELKOMSEL",670000,IF(G277="AGENT IBC CC TELKOMSEL PRIORITY",800000,IF(G277="AGENT PREPAID",670000,))))</f>
        <v>670000</v>
      </c>
      <c r="ACP277" s="115">
        <f t="shared" ref="ACP277:ACP315" si="251">ACO277*ACE277</f>
        <v>166160.00000000003</v>
      </c>
      <c r="ADH277" s="116">
        <f t="shared" ref="ADH277:ADH315" si="252">IFERROR(ACO277*ACD277,"")</f>
        <v>254600</v>
      </c>
      <c r="ADI277" s="116">
        <f t="shared" ref="ADI277:ADI315" si="253">IFERROR(IF(M277="YA",(W277/O277)*ACP277,IF(N277="YA",(W277/O277)*ACP277,IF(U277&gt;0,(W277/O277)*ACP277,IF(ACK277&gt;0,ACP277*85%,IF(ACL277&gt;0,ACP277*60%,IF(ACM277&gt;0,ACP277*0%,ACP277)))))),"")</f>
        <v>141236.00000000003</v>
      </c>
      <c r="ADJ277" s="116">
        <f t="shared" ref="ADJ277:ADJ315" si="254">IFERROR(ACF277*ACO277,"")</f>
        <v>67000</v>
      </c>
      <c r="ADL277" s="116">
        <f t="shared" ref="ADL277:ADL315" si="255">IFERROR(IF(ACN277="GUGUR",0,IF(ACG277=100%,200000,IF(AND(ACG277&gt;=98%,ACG277&lt;100%),100000,IF(AND(ACG277&gt;=97%,ACG277&lt;99%),50000,)))),"")</f>
        <v>0</v>
      </c>
      <c r="ADM277" s="116">
        <f t="shared" ref="ADM277:ADM315" si="256">SUM(ADH277:ADJ277,ADL277)</f>
        <v>462836</v>
      </c>
      <c r="ADN277" s="3" t="s">
        <v>1390</v>
      </c>
    </row>
    <row r="278" spans="1:794" x14ac:dyDescent="0.25">
      <c r="A278" s="3">
        <f t="shared" si="217"/>
        <v>274</v>
      </c>
      <c r="B278" s="3">
        <v>181873</v>
      </c>
      <c r="C278" s="3" t="s">
        <v>857</v>
      </c>
      <c r="G278" s="3" t="s">
        <v>351</v>
      </c>
      <c r="O278" s="3">
        <v>22</v>
      </c>
      <c r="P278" s="3">
        <v>20</v>
      </c>
      <c r="Q278" s="3">
        <v>1</v>
      </c>
      <c r="R278" s="3">
        <v>0</v>
      </c>
      <c r="S278" s="3">
        <v>0</v>
      </c>
      <c r="T278" s="3">
        <v>0</v>
      </c>
      <c r="U278" s="3">
        <v>0</v>
      </c>
      <c r="V278" s="3">
        <f t="shared" si="218"/>
        <v>1</v>
      </c>
      <c r="W278" s="3">
        <v>19</v>
      </c>
      <c r="X278" s="3">
        <v>20</v>
      </c>
      <c r="Y278" s="3" t="s">
        <v>1387</v>
      </c>
      <c r="BQ278" s="3">
        <v>0</v>
      </c>
      <c r="BR278" s="110">
        <f t="shared" si="219"/>
        <v>1</v>
      </c>
      <c r="BS278" s="3">
        <f t="shared" si="220"/>
        <v>5</v>
      </c>
      <c r="BT278" s="110">
        <f t="shared" si="221"/>
        <v>0.1</v>
      </c>
      <c r="BU278" s="3">
        <v>1</v>
      </c>
      <c r="BV278" s="110">
        <f t="shared" si="222"/>
        <v>0.94736842105263153</v>
      </c>
      <c r="BW278" s="3">
        <f t="shared" si="223"/>
        <v>1</v>
      </c>
      <c r="BX278" s="110">
        <f t="shared" si="224"/>
        <v>0.03</v>
      </c>
      <c r="BY278" s="3">
        <f t="shared" si="225"/>
        <v>9300</v>
      </c>
      <c r="BZ278" s="3">
        <v>9420</v>
      </c>
      <c r="CA278" s="111">
        <f t="shared" si="226"/>
        <v>1.0129032258064516</v>
      </c>
      <c r="CB278" s="3">
        <f t="shared" si="227"/>
        <v>4</v>
      </c>
      <c r="CC278" s="110">
        <f t="shared" si="228"/>
        <v>0.08</v>
      </c>
      <c r="CD278" s="3">
        <v>300</v>
      </c>
      <c r="CE278" s="112">
        <v>308.11914893617001</v>
      </c>
      <c r="CF278" s="3">
        <f t="shared" si="229"/>
        <v>1</v>
      </c>
      <c r="CG278" s="110">
        <f t="shared" si="230"/>
        <v>0.03</v>
      </c>
      <c r="MX278" s="112">
        <v>95</v>
      </c>
      <c r="MY278" s="112">
        <v>91.25</v>
      </c>
      <c r="MZ278" s="3">
        <f t="shared" si="231"/>
        <v>1</v>
      </c>
      <c r="NA278" s="110">
        <f t="shared" si="232"/>
        <v>0.02</v>
      </c>
      <c r="NB278" s="111">
        <v>0.92</v>
      </c>
      <c r="NC278" s="111">
        <v>0.78461538461538505</v>
      </c>
      <c r="ND278" s="3">
        <f t="shared" si="233"/>
        <v>1</v>
      </c>
      <c r="NE278" s="110">
        <f t="shared" si="234"/>
        <v>0.02</v>
      </c>
      <c r="NF278" s="112">
        <v>90</v>
      </c>
      <c r="NG278" s="113">
        <v>100</v>
      </c>
      <c r="NH278" s="3">
        <f t="shared" si="235"/>
        <v>5</v>
      </c>
      <c r="NI278" s="110">
        <f t="shared" si="236"/>
        <v>0.08</v>
      </c>
      <c r="NJ278" s="110">
        <v>0.85</v>
      </c>
      <c r="NM278" s="3">
        <f t="shared" si="237"/>
        <v>3</v>
      </c>
      <c r="NN278" s="110">
        <f t="shared" si="238"/>
        <v>3.5999999999999997E-2</v>
      </c>
      <c r="NO278" s="110">
        <v>0.4</v>
      </c>
      <c r="NP278" s="110">
        <v>0.64285714285714302</v>
      </c>
      <c r="NQ278" s="3">
        <f t="shared" si="239"/>
        <v>5</v>
      </c>
      <c r="NR278" s="110">
        <f t="shared" si="240"/>
        <v>0.06</v>
      </c>
      <c r="ZQ278" s="110">
        <v>0.95</v>
      </c>
      <c r="ZR278" s="110">
        <v>0.98226950354609899</v>
      </c>
      <c r="ZS278" s="3">
        <f t="shared" si="241"/>
        <v>5</v>
      </c>
      <c r="ZT278" s="110">
        <f t="shared" si="242"/>
        <v>0.05</v>
      </c>
      <c r="ZU278" s="3">
        <v>2</v>
      </c>
      <c r="ZV278" s="3">
        <f t="shared" si="243"/>
        <v>5</v>
      </c>
      <c r="ZW278" s="110">
        <f t="shared" si="244"/>
        <v>0.05</v>
      </c>
      <c r="ACD278" s="110">
        <f t="shared" si="245"/>
        <v>0.24000000000000002</v>
      </c>
      <c r="ACE278" s="110">
        <f t="shared" si="246"/>
        <v>0.216</v>
      </c>
      <c r="ACF278" s="110">
        <f t="shared" si="247"/>
        <v>0.1</v>
      </c>
      <c r="ACG278" s="110">
        <f t="shared" si="248"/>
        <v>0.55600000000000005</v>
      </c>
      <c r="ACM278" s="3">
        <v>1</v>
      </c>
      <c r="ACN278" s="114" t="str">
        <f t="shared" si="249"/>
        <v>GUGUR</v>
      </c>
      <c r="ACO278" s="115">
        <f t="shared" si="250"/>
        <v>670000</v>
      </c>
      <c r="ACP278" s="115">
        <f t="shared" si="251"/>
        <v>144720</v>
      </c>
      <c r="ADH278" s="116">
        <f t="shared" si="252"/>
        <v>160800</v>
      </c>
      <c r="ADI278" s="116">
        <f t="shared" si="253"/>
        <v>0</v>
      </c>
      <c r="ADJ278" s="116">
        <f t="shared" si="254"/>
        <v>67000</v>
      </c>
      <c r="ADL278" s="116">
        <f t="shared" si="255"/>
        <v>0</v>
      </c>
      <c r="ADM278" s="116">
        <f t="shared" si="256"/>
        <v>227800</v>
      </c>
      <c r="ADN278" s="3" t="s">
        <v>1390</v>
      </c>
    </row>
    <row r="279" spans="1:794" x14ac:dyDescent="0.25">
      <c r="A279" s="3">
        <f t="shared" si="217"/>
        <v>275</v>
      </c>
      <c r="B279" s="3">
        <v>181874</v>
      </c>
      <c r="C279" s="3" t="s">
        <v>859</v>
      </c>
      <c r="G279" s="3" t="s">
        <v>351</v>
      </c>
      <c r="O279" s="3">
        <v>22</v>
      </c>
      <c r="P279" s="3">
        <v>20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f t="shared" si="218"/>
        <v>0</v>
      </c>
      <c r="W279" s="3">
        <v>20</v>
      </c>
      <c r="X279" s="3">
        <v>20</v>
      </c>
      <c r="Y279" s="3" t="s">
        <v>1387</v>
      </c>
      <c r="BQ279" s="3">
        <v>0</v>
      </c>
      <c r="BR279" s="110">
        <f t="shared" si="219"/>
        <v>1</v>
      </c>
      <c r="BS279" s="3">
        <f t="shared" si="220"/>
        <v>5</v>
      </c>
      <c r="BT279" s="110">
        <f t="shared" si="221"/>
        <v>0.1</v>
      </c>
      <c r="BU279" s="3">
        <v>0</v>
      </c>
      <c r="BV279" s="110">
        <f t="shared" si="222"/>
        <v>1</v>
      </c>
      <c r="BW279" s="3">
        <f t="shared" si="223"/>
        <v>5</v>
      </c>
      <c r="BX279" s="110">
        <f t="shared" si="224"/>
        <v>0.15</v>
      </c>
      <c r="BY279" s="3">
        <f t="shared" si="225"/>
        <v>9300</v>
      </c>
      <c r="BZ279" s="3">
        <v>10400</v>
      </c>
      <c r="CA279" s="111">
        <f t="shared" si="226"/>
        <v>1.118279569892473</v>
      </c>
      <c r="CB279" s="3">
        <f t="shared" si="227"/>
        <v>5</v>
      </c>
      <c r="CC279" s="110">
        <f t="shared" si="228"/>
        <v>0.1</v>
      </c>
      <c r="CD279" s="3">
        <v>300</v>
      </c>
      <c r="CE279" s="112">
        <v>287.44178728760198</v>
      </c>
      <c r="CF279" s="3">
        <f t="shared" si="229"/>
        <v>5</v>
      </c>
      <c r="CG279" s="110">
        <f t="shared" si="230"/>
        <v>0.15</v>
      </c>
      <c r="MX279" s="112">
        <v>95</v>
      </c>
      <c r="MY279" s="112">
        <v>95.4166666666667</v>
      </c>
      <c r="MZ279" s="3">
        <f t="shared" si="231"/>
        <v>5</v>
      </c>
      <c r="NA279" s="110">
        <f t="shared" si="232"/>
        <v>0.1</v>
      </c>
      <c r="NB279" s="111">
        <v>0.92</v>
      </c>
      <c r="NC279" s="111">
        <v>0.73750000000000004</v>
      </c>
      <c r="ND279" s="3">
        <f t="shared" si="233"/>
        <v>1</v>
      </c>
      <c r="NE279" s="110">
        <f t="shared" si="234"/>
        <v>0.02</v>
      </c>
      <c r="NF279" s="112">
        <v>90</v>
      </c>
      <c r="NG279" s="113">
        <v>100</v>
      </c>
      <c r="NH279" s="3">
        <f t="shared" si="235"/>
        <v>5</v>
      </c>
      <c r="NI279" s="110">
        <f t="shared" si="236"/>
        <v>0.08</v>
      </c>
      <c r="NJ279" s="110">
        <v>0.85</v>
      </c>
      <c r="NM279" s="3">
        <f t="shared" si="237"/>
        <v>3</v>
      </c>
      <c r="NN279" s="110">
        <f t="shared" si="238"/>
        <v>3.5999999999999997E-2</v>
      </c>
      <c r="NO279" s="110">
        <v>0.4</v>
      </c>
      <c r="NP279" s="110">
        <v>0</v>
      </c>
      <c r="NQ279" s="3">
        <f t="shared" si="239"/>
        <v>1</v>
      </c>
      <c r="NR279" s="110">
        <f t="shared" si="240"/>
        <v>1.2E-2</v>
      </c>
      <c r="ZQ279" s="110">
        <v>0.95</v>
      </c>
      <c r="ZR279" s="110">
        <v>0.98867212083071099</v>
      </c>
      <c r="ZS279" s="3">
        <f t="shared" si="241"/>
        <v>5</v>
      </c>
      <c r="ZT279" s="110">
        <f t="shared" si="242"/>
        <v>0.05</v>
      </c>
      <c r="ZU279" s="3">
        <v>2</v>
      </c>
      <c r="ZV279" s="3">
        <f t="shared" si="243"/>
        <v>5</v>
      </c>
      <c r="ZW279" s="110">
        <f t="shared" si="244"/>
        <v>0.05</v>
      </c>
      <c r="ACD279" s="110">
        <f t="shared" si="245"/>
        <v>0.5</v>
      </c>
      <c r="ACE279" s="110">
        <f t="shared" si="246"/>
        <v>0.24800000000000003</v>
      </c>
      <c r="ACF279" s="110">
        <f t="shared" si="247"/>
        <v>0.1</v>
      </c>
      <c r="ACG279" s="110">
        <f t="shared" si="248"/>
        <v>0.84799999999999998</v>
      </c>
      <c r="ACK279" s="3">
        <v>1</v>
      </c>
      <c r="ACN279" s="114" t="str">
        <f t="shared" si="249"/>
        <v>TERIMA</v>
      </c>
      <c r="ACO279" s="115">
        <f t="shared" si="250"/>
        <v>670000</v>
      </c>
      <c r="ACP279" s="115">
        <f t="shared" si="251"/>
        <v>166160.00000000003</v>
      </c>
      <c r="ADH279" s="116">
        <f t="shared" si="252"/>
        <v>335000</v>
      </c>
      <c r="ADI279" s="116">
        <f t="shared" si="253"/>
        <v>141236.00000000003</v>
      </c>
      <c r="ADJ279" s="116">
        <f t="shared" si="254"/>
        <v>67000</v>
      </c>
      <c r="ADL279" s="116">
        <f t="shared" si="255"/>
        <v>0</v>
      </c>
      <c r="ADM279" s="116">
        <f t="shared" si="256"/>
        <v>543236</v>
      </c>
      <c r="ADN279" s="3" t="s">
        <v>1390</v>
      </c>
    </row>
    <row r="280" spans="1:794" x14ac:dyDescent="0.25">
      <c r="A280" s="3">
        <f t="shared" si="217"/>
        <v>276</v>
      </c>
      <c r="B280" s="3">
        <v>181875</v>
      </c>
      <c r="C280" s="3" t="s">
        <v>861</v>
      </c>
      <c r="G280" s="3" t="s">
        <v>351</v>
      </c>
      <c r="O280" s="3">
        <v>22</v>
      </c>
      <c r="P280" s="3">
        <v>20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f t="shared" si="218"/>
        <v>0</v>
      </c>
      <c r="W280" s="3">
        <v>20</v>
      </c>
      <c r="X280" s="3">
        <v>20</v>
      </c>
      <c r="Y280" s="3" t="s">
        <v>1387</v>
      </c>
      <c r="BQ280" s="3">
        <v>0</v>
      </c>
      <c r="BR280" s="110">
        <f t="shared" si="219"/>
        <v>1</v>
      </c>
      <c r="BS280" s="3">
        <f t="shared" si="220"/>
        <v>5</v>
      </c>
      <c r="BT280" s="110">
        <f t="shared" si="221"/>
        <v>0.1</v>
      </c>
      <c r="BU280" s="3">
        <v>0</v>
      </c>
      <c r="BV280" s="110">
        <f t="shared" si="222"/>
        <v>1</v>
      </c>
      <c r="BW280" s="3">
        <f t="shared" si="223"/>
        <v>5</v>
      </c>
      <c r="BX280" s="110">
        <f t="shared" si="224"/>
        <v>0.15</v>
      </c>
      <c r="BY280" s="3">
        <f t="shared" si="225"/>
        <v>9300</v>
      </c>
      <c r="BZ280" s="3">
        <v>10440</v>
      </c>
      <c r="CA280" s="111">
        <f t="shared" si="226"/>
        <v>1.1225806451612903</v>
      </c>
      <c r="CB280" s="3">
        <f t="shared" si="227"/>
        <v>5</v>
      </c>
      <c r="CC280" s="110">
        <f t="shared" si="228"/>
        <v>0.1</v>
      </c>
      <c r="CD280" s="3">
        <v>300</v>
      </c>
      <c r="CE280" s="112">
        <v>291.99865861837702</v>
      </c>
      <c r="CF280" s="3">
        <f t="shared" si="229"/>
        <v>5</v>
      </c>
      <c r="CG280" s="110">
        <f t="shared" si="230"/>
        <v>0.15</v>
      </c>
      <c r="MX280" s="112">
        <v>95</v>
      </c>
      <c r="MY280" s="112">
        <v>96.3888888888889</v>
      </c>
      <c r="MZ280" s="3">
        <f t="shared" si="231"/>
        <v>5</v>
      </c>
      <c r="NA280" s="110">
        <f t="shared" si="232"/>
        <v>0.1</v>
      </c>
      <c r="NB280" s="111">
        <v>0.92</v>
      </c>
      <c r="NC280" s="111">
        <v>0.74615384615384595</v>
      </c>
      <c r="ND280" s="3">
        <f t="shared" si="233"/>
        <v>1</v>
      </c>
      <c r="NE280" s="110">
        <f t="shared" si="234"/>
        <v>0.02</v>
      </c>
      <c r="NF280" s="112">
        <v>90</v>
      </c>
      <c r="NG280" s="113">
        <v>100</v>
      </c>
      <c r="NH280" s="3">
        <f t="shared" si="235"/>
        <v>5</v>
      </c>
      <c r="NI280" s="110">
        <f t="shared" si="236"/>
        <v>0.08</v>
      </c>
      <c r="NJ280" s="110">
        <v>0.85</v>
      </c>
      <c r="NM280" s="3">
        <f t="shared" si="237"/>
        <v>3</v>
      </c>
      <c r="NN280" s="110">
        <f t="shared" si="238"/>
        <v>3.5999999999999997E-2</v>
      </c>
      <c r="NO280" s="110">
        <v>0.4</v>
      </c>
      <c r="NP280" s="110">
        <v>0.296296296296296</v>
      </c>
      <c r="NQ280" s="3">
        <f t="shared" si="239"/>
        <v>1</v>
      </c>
      <c r="NR280" s="110">
        <f t="shared" si="240"/>
        <v>1.2E-2</v>
      </c>
      <c r="ZQ280" s="110">
        <v>0.95</v>
      </c>
      <c r="ZR280" s="110">
        <v>0.98122065727699503</v>
      </c>
      <c r="ZS280" s="3">
        <f t="shared" si="241"/>
        <v>5</v>
      </c>
      <c r="ZT280" s="110">
        <f t="shared" si="242"/>
        <v>0.05</v>
      </c>
      <c r="ZU280" s="3">
        <v>2</v>
      </c>
      <c r="ZV280" s="3">
        <f t="shared" si="243"/>
        <v>5</v>
      </c>
      <c r="ZW280" s="110">
        <f t="shared" si="244"/>
        <v>0.05</v>
      </c>
      <c r="ACD280" s="110">
        <f t="shared" si="245"/>
        <v>0.5</v>
      </c>
      <c r="ACE280" s="110">
        <f t="shared" si="246"/>
        <v>0.24800000000000003</v>
      </c>
      <c r="ACF280" s="110">
        <f t="shared" si="247"/>
        <v>0.1</v>
      </c>
      <c r="ACG280" s="110">
        <f t="shared" si="248"/>
        <v>0.84799999999999998</v>
      </c>
      <c r="ACN280" s="114" t="str">
        <f t="shared" si="249"/>
        <v>TERIMA</v>
      </c>
      <c r="ACO280" s="115">
        <f t="shared" si="250"/>
        <v>670000</v>
      </c>
      <c r="ACP280" s="115">
        <f t="shared" si="251"/>
        <v>166160.00000000003</v>
      </c>
      <c r="ADH280" s="116">
        <f t="shared" si="252"/>
        <v>335000</v>
      </c>
      <c r="ADI280" s="116">
        <f t="shared" si="253"/>
        <v>166160.00000000003</v>
      </c>
      <c r="ADJ280" s="116">
        <f t="shared" si="254"/>
        <v>67000</v>
      </c>
      <c r="ADL280" s="116">
        <f t="shared" si="255"/>
        <v>0</v>
      </c>
      <c r="ADM280" s="116">
        <f t="shared" si="256"/>
        <v>568160</v>
      </c>
      <c r="ADN280" s="3" t="s">
        <v>1390</v>
      </c>
    </row>
    <row r="281" spans="1:794" x14ac:dyDescent="0.25">
      <c r="A281" s="3">
        <f t="shared" si="217"/>
        <v>277</v>
      </c>
      <c r="B281" s="3">
        <v>181876</v>
      </c>
      <c r="C281" s="3" t="s">
        <v>1389</v>
      </c>
      <c r="G281" s="3" t="s">
        <v>351</v>
      </c>
      <c r="O281" s="3">
        <v>22</v>
      </c>
      <c r="P281" s="3">
        <v>20</v>
      </c>
      <c r="Q281" s="3">
        <v>1</v>
      </c>
      <c r="R281" s="3">
        <v>0</v>
      </c>
      <c r="S281" s="3">
        <v>0</v>
      </c>
      <c r="T281" s="3">
        <v>0</v>
      </c>
      <c r="U281" s="3">
        <v>0</v>
      </c>
      <c r="V281" s="3">
        <f t="shared" si="218"/>
        <v>1</v>
      </c>
      <c r="W281" s="3">
        <v>19</v>
      </c>
      <c r="X281" s="3">
        <v>20</v>
      </c>
      <c r="Y281" s="3" t="s">
        <v>1387</v>
      </c>
      <c r="BQ281" s="3">
        <v>0</v>
      </c>
      <c r="BR281" s="110">
        <f t="shared" si="219"/>
        <v>1</v>
      </c>
      <c r="BS281" s="3">
        <f t="shared" si="220"/>
        <v>5</v>
      </c>
      <c r="BT281" s="110">
        <f t="shared" si="221"/>
        <v>0.1</v>
      </c>
      <c r="BU281" s="3">
        <v>1</v>
      </c>
      <c r="BV281" s="110">
        <f t="shared" si="222"/>
        <v>0.94736842105263153</v>
      </c>
      <c r="BW281" s="3">
        <f t="shared" si="223"/>
        <v>1</v>
      </c>
      <c r="BX281" s="110">
        <f t="shared" si="224"/>
        <v>0.03</v>
      </c>
      <c r="BY281" s="3">
        <f t="shared" si="225"/>
        <v>9300</v>
      </c>
      <c r="BZ281" s="3">
        <v>9700</v>
      </c>
      <c r="CA281" s="111">
        <f t="shared" si="226"/>
        <v>1.043010752688172</v>
      </c>
      <c r="CB281" s="3">
        <f t="shared" si="227"/>
        <v>4</v>
      </c>
      <c r="CC281" s="110">
        <f t="shared" si="228"/>
        <v>0.08</v>
      </c>
      <c r="CD281" s="3">
        <v>300</v>
      </c>
      <c r="CE281" s="112">
        <v>363.20989399293302</v>
      </c>
      <c r="CF281" s="3">
        <f t="shared" si="229"/>
        <v>1</v>
      </c>
      <c r="CG281" s="110">
        <f t="shared" si="230"/>
        <v>0.03</v>
      </c>
      <c r="MX281" s="112">
        <v>95</v>
      </c>
      <c r="MY281" s="112">
        <v>99.375</v>
      </c>
      <c r="MZ281" s="3">
        <f t="shared" si="231"/>
        <v>5</v>
      </c>
      <c r="NA281" s="110">
        <f t="shared" si="232"/>
        <v>0.1</v>
      </c>
      <c r="NB281" s="111">
        <v>0.92</v>
      </c>
      <c r="NC281" s="111">
        <v>0.86315789473684201</v>
      </c>
      <c r="ND281" s="3">
        <f t="shared" si="233"/>
        <v>1</v>
      </c>
      <c r="NE281" s="110">
        <f t="shared" si="234"/>
        <v>0.02</v>
      </c>
      <c r="NF281" s="112">
        <v>90</v>
      </c>
      <c r="NG281" s="113">
        <v>100</v>
      </c>
      <c r="NH281" s="3">
        <f t="shared" si="235"/>
        <v>5</v>
      </c>
      <c r="NI281" s="110">
        <f t="shared" si="236"/>
        <v>0.08</v>
      </c>
      <c r="NJ281" s="110">
        <v>0.85</v>
      </c>
      <c r="NM281" s="3">
        <f t="shared" si="237"/>
        <v>3</v>
      </c>
      <c r="NN281" s="110">
        <f t="shared" si="238"/>
        <v>3.5999999999999997E-2</v>
      </c>
      <c r="NO281" s="110">
        <v>0.4</v>
      </c>
      <c r="NP281" s="110">
        <v>0.41463414634146301</v>
      </c>
      <c r="NQ281" s="3">
        <f t="shared" si="239"/>
        <v>5</v>
      </c>
      <c r="NR281" s="110">
        <f t="shared" si="240"/>
        <v>0.06</v>
      </c>
      <c r="ZQ281" s="110">
        <v>0.95</v>
      </c>
      <c r="ZR281" s="110">
        <v>0.98374558303886905</v>
      </c>
      <c r="ZS281" s="3">
        <f t="shared" si="241"/>
        <v>5</v>
      </c>
      <c r="ZT281" s="110">
        <f t="shared" si="242"/>
        <v>0.05</v>
      </c>
      <c r="ZU281" s="3">
        <v>2</v>
      </c>
      <c r="ZV281" s="3">
        <f t="shared" si="243"/>
        <v>5</v>
      </c>
      <c r="ZW281" s="110">
        <f t="shared" si="244"/>
        <v>0.05</v>
      </c>
      <c r="ACD281" s="110">
        <f t="shared" si="245"/>
        <v>0.24000000000000002</v>
      </c>
      <c r="ACE281" s="110">
        <f t="shared" si="246"/>
        <v>0.29600000000000004</v>
      </c>
      <c r="ACF281" s="110">
        <f t="shared" si="247"/>
        <v>0.1</v>
      </c>
      <c r="ACG281" s="110">
        <f t="shared" si="248"/>
        <v>0.63600000000000001</v>
      </c>
      <c r="ACK281" s="3">
        <v>1</v>
      </c>
      <c r="ACN281" s="114" t="str">
        <f t="shared" si="249"/>
        <v>TERIMA</v>
      </c>
      <c r="ACO281" s="115">
        <f t="shared" si="250"/>
        <v>670000</v>
      </c>
      <c r="ACP281" s="115">
        <f t="shared" si="251"/>
        <v>198320.00000000003</v>
      </c>
      <c r="ADH281" s="116">
        <f t="shared" si="252"/>
        <v>160800</v>
      </c>
      <c r="ADI281" s="116">
        <f t="shared" si="253"/>
        <v>168572.00000000003</v>
      </c>
      <c r="ADJ281" s="116">
        <f t="shared" si="254"/>
        <v>67000</v>
      </c>
      <c r="ADL281" s="116">
        <f t="shared" si="255"/>
        <v>0</v>
      </c>
      <c r="ADM281" s="116">
        <f t="shared" si="256"/>
        <v>396372</v>
      </c>
      <c r="ADN281" s="3" t="s">
        <v>1390</v>
      </c>
    </row>
    <row r="282" spans="1:794" x14ac:dyDescent="0.25">
      <c r="A282" s="3">
        <f t="shared" si="217"/>
        <v>278</v>
      </c>
      <c r="B282" s="3">
        <v>181877</v>
      </c>
      <c r="C282" s="3" t="s">
        <v>863</v>
      </c>
      <c r="G282" s="3" t="s">
        <v>351</v>
      </c>
      <c r="O282" s="3">
        <v>22</v>
      </c>
      <c r="P282" s="3">
        <v>21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f t="shared" si="218"/>
        <v>0</v>
      </c>
      <c r="W282" s="3">
        <v>21</v>
      </c>
      <c r="X282" s="3">
        <v>21</v>
      </c>
      <c r="Y282" s="3" t="s">
        <v>1387</v>
      </c>
      <c r="BQ282" s="3">
        <v>1</v>
      </c>
      <c r="BR282" s="110">
        <f t="shared" si="219"/>
        <v>0.95238095238095233</v>
      </c>
      <c r="BS282" s="3">
        <f t="shared" si="220"/>
        <v>2</v>
      </c>
      <c r="BT282" s="110">
        <f t="shared" si="221"/>
        <v>0.04</v>
      </c>
      <c r="BU282" s="3">
        <v>0</v>
      </c>
      <c r="BV282" s="110">
        <f t="shared" si="222"/>
        <v>1</v>
      </c>
      <c r="BW282" s="3">
        <f t="shared" si="223"/>
        <v>5</v>
      </c>
      <c r="BX282" s="110">
        <f t="shared" si="224"/>
        <v>0.15</v>
      </c>
      <c r="BY282" s="3">
        <f t="shared" si="225"/>
        <v>9765</v>
      </c>
      <c r="BZ282" s="3">
        <v>9933</v>
      </c>
      <c r="CA282" s="111">
        <f t="shared" si="226"/>
        <v>1.0172043010752687</v>
      </c>
      <c r="CB282" s="3">
        <f t="shared" si="227"/>
        <v>4</v>
      </c>
      <c r="CC282" s="110">
        <f t="shared" si="228"/>
        <v>0.08</v>
      </c>
      <c r="CD282" s="3">
        <v>300</v>
      </c>
      <c r="CE282" s="112">
        <v>289.41889483066001</v>
      </c>
      <c r="CF282" s="3">
        <f t="shared" si="229"/>
        <v>5</v>
      </c>
      <c r="CG282" s="110">
        <f t="shared" si="230"/>
        <v>0.15</v>
      </c>
      <c r="MX282" s="112">
        <v>95</v>
      </c>
      <c r="MY282" s="112">
        <v>95.8333333333333</v>
      </c>
      <c r="MZ282" s="3">
        <f t="shared" si="231"/>
        <v>5</v>
      </c>
      <c r="NA282" s="110">
        <f t="shared" si="232"/>
        <v>0.1</v>
      </c>
      <c r="NB282" s="111">
        <v>0.92</v>
      </c>
      <c r="NC282" s="111">
        <v>0.84705882352941197</v>
      </c>
      <c r="ND282" s="3">
        <f t="shared" si="233"/>
        <v>1</v>
      </c>
      <c r="NE282" s="110">
        <f t="shared" si="234"/>
        <v>0.02</v>
      </c>
      <c r="NF282" s="112">
        <v>90</v>
      </c>
      <c r="NG282" s="113">
        <v>100</v>
      </c>
      <c r="NH282" s="3">
        <f t="shared" si="235"/>
        <v>5</v>
      </c>
      <c r="NI282" s="110">
        <f t="shared" si="236"/>
        <v>0.08</v>
      </c>
      <c r="NJ282" s="110">
        <v>0.85</v>
      </c>
      <c r="NM282" s="3">
        <f t="shared" si="237"/>
        <v>3</v>
      </c>
      <c r="NN282" s="110">
        <f t="shared" si="238"/>
        <v>3.5999999999999997E-2</v>
      </c>
      <c r="NO282" s="110">
        <v>0.4</v>
      </c>
      <c r="NP282" s="110">
        <v>0.23529411764705899</v>
      </c>
      <c r="NQ282" s="3">
        <f t="shared" si="239"/>
        <v>1</v>
      </c>
      <c r="NR282" s="110">
        <f t="shared" si="240"/>
        <v>1.2E-2</v>
      </c>
      <c r="ZQ282" s="110">
        <v>0.95</v>
      </c>
      <c r="ZR282" s="110">
        <v>0.97801544860368395</v>
      </c>
      <c r="ZS282" s="3">
        <f t="shared" si="241"/>
        <v>5</v>
      </c>
      <c r="ZT282" s="110">
        <f t="shared" si="242"/>
        <v>0.05</v>
      </c>
      <c r="ZU282" s="3">
        <v>2</v>
      </c>
      <c r="ZV282" s="3">
        <f t="shared" si="243"/>
        <v>5</v>
      </c>
      <c r="ZW282" s="110">
        <f t="shared" si="244"/>
        <v>0.05</v>
      </c>
      <c r="ACD282" s="110">
        <f t="shared" si="245"/>
        <v>0.42000000000000004</v>
      </c>
      <c r="ACE282" s="110">
        <f t="shared" si="246"/>
        <v>0.24800000000000003</v>
      </c>
      <c r="ACF282" s="110">
        <f t="shared" si="247"/>
        <v>0.1</v>
      </c>
      <c r="ACG282" s="110">
        <f t="shared" si="248"/>
        <v>0.76800000000000002</v>
      </c>
      <c r="ACK282" s="3">
        <v>1</v>
      </c>
      <c r="ACN282" s="114" t="str">
        <f t="shared" si="249"/>
        <v>TERIMA</v>
      </c>
      <c r="ACO282" s="115">
        <f t="shared" si="250"/>
        <v>670000</v>
      </c>
      <c r="ACP282" s="115">
        <f t="shared" si="251"/>
        <v>166160.00000000003</v>
      </c>
      <c r="ADH282" s="116">
        <f t="shared" si="252"/>
        <v>281400</v>
      </c>
      <c r="ADI282" s="116">
        <f t="shared" si="253"/>
        <v>141236.00000000003</v>
      </c>
      <c r="ADJ282" s="116">
        <f t="shared" si="254"/>
        <v>67000</v>
      </c>
      <c r="ADL282" s="116">
        <f t="shared" si="255"/>
        <v>0</v>
      </c>
      <c r="ADM282" s="116">
        <f t="shared" si="256"/>
        <v>489636</v>
      </c>
      <c r="ADN282" s="3" t="s">
        <v>1390</v>
      </c>
    </row>
    <row r="283" spans="1:794" x14ac:dyDescent="0.25">
      <c r="A283" s="3">
        <f t="shared" si="217"/>
        <v>279</v>
      </c>
      <c r="B283" s="3">
        <v>181878</v>
      </c>
      <c r="C283" s="3" t="s">
        <v>865</v>
      </c>
      <c r="G283" s="3" t="s">
        <v>351</v>
      </c>
      <c r="O283" s="3">
        <v>22</v>
      </c>
      <c r="P283" s="3">
        <v>20</v>
      </c>
      <c r="Q283" s="3">
        <v>1</v>
      </c>
      <c r="R283" s="3">
        <v>0</v>
      </c>
      <c r="S283" s="3">
        <v>0</v>
      </c>
      <c r="T283" s="3">
        <v>0</v>
      </c>
      <c r="U283" s="3">
        <v>0</v>
      </c>
      <c r="V283" s="3">
        <f t="shared" si="218"/>
        <v>1</v>
      </c>
      <c r="W283" s="3">
        <v>19</v>
      </c>
      <c r="X283" s="3">
        <v>20</v>
      </c>
      <c r="Y283" s="3" t="s">
        <v>1387</v>
      </c>
      <c r="BQ283" s="3">
        <v>0</v>
      </c>
      <c r="BR283" s="110">
        <f t="shared" si="219"/>
        <v>1</v>
      </c>
      <c r="BS283" s="3">
        <f t="shared" si="220"/>
        <v>5</v>
      </c>
      <c r="BT283" s="110">
        <f t="shared" si="221"/>
        <v>0.1</v>
      </c>
      <c r="BU283" s="3">
        <v>1</v>
      </c>
      <c r="BV283" s="110">
        <f t="shared" si="222"/>
        <v>0.94736842105263153</v>
      </c>
      <c r="BW283" s="3">
        <f t="shared" si="223"/>
        <v>1</v>
      </c>
      <c r="BX283" s="110">
        <f t="shared" si="224"/>
        <v>0.03</v>
      </c>
      <c r="BY283" s="3">
        <f t="shared" si="225"/>
        <v>9300</v>
      </c>
      <c r="BZ283" s="3">
        <v>9660</v>
      </c>
      <c r="CA283" s="111">
        <f t="shared" si="226"/>
        <v>1.0387096774193549</v>
      </c>
      <c r="CB283" s="3">
        <f t="shared" si="227"/>
        <v>4</v>
      </c>
      <c r="CC283" s="110">
        <f t="shared" si="228"/>
        <v>0.08</v>
      </c>
      <c r="CD283" s="3">
        <v>300</v>
      </c>
      <c r="CE283" s="112">
        <v>333.95951704545502</v>
      </c>
      <c r="CF283" s="3">
        <f t="shared" si="229"/>
        <v>1</v>
      </c>
      <c r="CG283" s="110">
        <f t="shared" si="230"/>
        <v>0.03</v>
      </c>
      <c r="MX283" s="112">
        <v>95</v>
      </c>
      <c r="MY283" s="112">
        <v>98.3333333333333</v>
      </c>
      <c r="MZ283" s="3">
        <f t="shared" si="231"/>
        <v>5</v>
      </c>
      <c r="NA283" s="110">
        <f t="shared" si="232"/>
        <v>0.1</v>
      </c>
      <c r="NB283" s="111">
        <v>0.92</v>
      </c>
      <c r="NC283" s="111">
        <v>0.92258064516129001</v>
      </c>
      <c r="ND283" s="3">
        <f t="shared" si="233"/>
        <v>5</v>
      </c>
      <c r="NE283" s="110">
        <f t="shared" si="234"/>
        <v>0.1</v>
      </c>
      <c r="NF283" s="112">
        <v>90</v>
      </c>
      <c r="NG283" s="113">
        <v>100</v>
      </c>
      <c r="NH283" s="3">
        <f t="shared" si="235"/>
        <v>5</v>
      </c>
      <c r="NI283" s="110">
        <f t="shared" si="236"/>
        <v>0.08</v>
      </c>
      <c r="NJ283" s="110">
        <v>0.85</v>
      </c>
      <c r="NM283" s="3">
        <f t="shared" si="237"/>
        <v>3</v>
      </c>
      <c r="NN283" s="110">
        <f t="shared" si="238"/>
        <v>3.5999999999999997E-2</v>
      </c>
      <c r="NO283" s="110">
        <v>0.4</v>
      </c>
      <c r="NP283" s="110">
        <v>0.71875</v>
      </c>
      <c r="NQ283" s="3">
        <f t="shared" si="239"/>
        <v>5</v>
      </c>
      <c r="NR283" s="110">
        <f t="shared" si="240"/>
        <v>0.06</v>
      </c>
      <c r="ZQ283" s="110">
        <v>0.95</v>
      </c>
      <c r="ZR283" s="110">
        <v>0.99360795454545503</v>
      </c>
      <c r="ZS283" s="3">
        <f t="shared" si="241"/>
        <v>5</v>
      </c>
      <c r="ZT283" s="110">
        <f t="shared" si="242"/>
        <v>0.05</v>
      </c>
      <c r="ZU283" s="3">
        <v>2</v>
      </c>
      <c r="ZV283" s="3">
        <f t="shared" si="243"/>
        <v>5</v>
      </c>
      <c r="ZW283" s="110">
        <f t="shared" si="244"/>
        <v>0.05</v>
      </c>
      <c r="ACD283" s="110">
        <f t="shared" si="245"/>
        <v>0.24000000000000002</v>
      </c>
      <c r="ACE283" s="110">
        <f t="shared" si="246"/>
        <v>0.376</v>
      </c>
      <c r="ACF283" s="110">
        <f t="shared" si="247"/>
        <v>0.1</v>
      </c>
      <c r="ACG283" s="110">
        <f t="shared" si="248"/>
        <v>0.71599999999999997</v>
      </c>
      <c r="ACN283" s="114" t="str">
        <f t="shared" si="249"/>
        <v>TERIMA</v>
      </c>
      <c r="ACO283" s="115">
        <f t="shared" si="250"/>
        <v>670000</v>
      </c>
      <c r="ACP283" s="115">
        <f t="shared" si="251"/>
        <v>251920</v>
      </c>
      <c r="ADH283" s="116">
        <f t="shared" si="252"/>
        <v>160800</v>
      </c>
      <c r="ADI283" s="116">
        <f t="shared" si="253"/>
        <v>251920</v>
      </c>
      <c r="ADJ283" s="116">
        <f t="shared" si="254"/>
        <v>67000</v>
      </c>
      <c r="ADL283" s="116">
        <f t="shared" si="255"/>
        <v>0</v>
      </c>
      <c r="ADM283" s="116">
        <f t="shared" si="256"/>
        <v>479720</v>
      </c>
      <c r="ADN283" s="3" t="s">
        <v>1390</v>
      </c>
    </row>
    <row r="284" spans="1:794" x14ac:dyDescent="0.25">
      <c r="A284" s="3">
        <f t="shared" si="217"/>
        <v>280</v>
      </c>
      <c r="B284" s="3">
        <v>181879</v>
      </c>
      <c r="C284" s="3" t="s">
        <v>867</v>
      </c>
      <c r="G284" s="3" t="s">
        <v>351</v>
      </c>
      <c r="O284" s="3">
        <v>22</v>
      </c>
      <c r="P284" s="3">
        <v>19</v>
      </c>
      <c r="Q284" s="3">
        <v>1</v>
      </c>
      <c r="R284" s="3">
        <v>0</v>
      </c>
      <c r="S284" s="3">
        <v>0</v>
      </c>
      <c r="T284" s="3">
        <v>0</v>
      </c>
      <c r="U284" s="3">
        <v>0</v>
      </c>
      <c r="V284" s="3">
        <f t="shared" si="218"/>
        <v>1</v>
      </c>
      <c r="W284" s="3">
        <v>18</v>
      </c>
      <c r="X284" s="3">
        <v>19</v>
      </c>
      <c r="Y284" s="3" t="s">
        <v>1387</v>
      </c>
      <c r="BQ284" s="3">
        <v>0</v>
      </c>
      <c r="BR284" s="110">
        <f t="shared" si="219"/>
        <v>1</v>
      </c>
      <c r="BS284" s="3">
        <f t="shared" si="220"/>
        <v>5</v>
      </c>
      <c r="BT284" s="110">
        <f t="shared" si="221"/>
        <v>0.1</v>
      </c>
      <c r="BU284" s="3">
        <v>1</v>
      </c>
      <c r="BV284" s="110">
        <f t="shared" si="222"/>
        <v>0.94444444444444442</v>
      </c>
      <c r="BW284" s="3">
        <f t="shared" si="223"/>
        <v>1</v>
      </c>
      <c r="BX284" s="110">
        <f t="shared" si="224"/>
        <v>0.03</v>
      </c>
      <c r="BY284" s="3">
        <f t="shared" si="225"/>
        <v>8835</v>
      </c>
      <c r="BZ284" s="3">
        <v>8892</v>
      </c>
      <c r="CA284" s="111">
        <f t="shared" si="226"/>
        <v>1.0064516129032257</v>
      </c>
      <c r="CB284" s="3">
        <f t="shared" si="227"/>
        <v>4</v>
      </c>
      <c r="CC284" s="110">
        <f t="shared" si="228"/>
        <v>0.08</v>
      </c>
      <c r="CD284" s="3">
        <v>300</v>
      </c>
      <c r="CE284" s="112">
        <v>299.02314165497899</v>
      </c>
      <c r="CF284" s="3">
        <f t="shared" si="229"/>
        <v>5</v>
      </c>
      <c r="CG284" s="110">
        <f t="shared" si="230"/>
        <v>0.15</v>
      </c>
      <c r="MX284" s="112">
        <v>95</v>
      </c>
      <c r="MY284" s="112">
        <v>100</v>
      </c>
      <c r="MZ284" s="3">
        <f t="shared" si="231"/>
        <v>5</v>
      </c>
      <c r="NA284" s="110">
        <f t="shared" si="232"/>
        <v>0.1</v>
      </c>
      <c r="NB284" s="111">
        <v>0.92</v>
      </c>
      <c r="NC284" s="111">
        <v>0.89375000000000004</v>
      </c>
      <c r="ND284" s="3">
        <f t="shared" si="233"/>
        <v>1</v>
      </c>
      <c r="NE284" s="110">
        <f t="shared" si="234"/>
        <v>0.02</v>
      </c>
      <c r="NF284" s="112">
        <v>90</v>
      </c>
      <c r="NG284" s="113">
        <v>100</v>
      </c>
      <c r="NH284" s="3">
        <f t="shared" si="235"/>
        <v>5</v>
      </c>
      <c r="NI284" s="110">
        <f t="shared" si="236"/>
        <v>0.08</v>
      </c>
      <c r="NJ284" s="110">
        <v>0.85</v>
      </c>
      <c r="NM284" s="3">
        <f t="shared" si="237"/>
        <v>3</v>
      </c>
      <c r="NN284" s="110">
        <f t="shared" si="238"/>
        <v>3.5999999999999997E-2</v>
      </c>
      <c r="NO284" s="110">
        <v>0.4</v>
      </c>
      <c r="NP284" s="110">
        <v>0.57575757575757602</v>
      </c>
      <c r="NQ284" s="3">
        <f t="shared" si="239"/>
        <v>5</v>
      </c>
      <c r="NR284" s="110">
        <f t="shared" si="240"/>
        <v>0.06</v>
      </c>
      <c r="ZQ284" s="110">
        <v>0.95</v>
      </c>
      <c r="ZR284" s="110">
        <v>0.98737727910238404</v>
      </c>
      <c r="ZS284" s="3">
        <f t="shared" si="241"/>
        <v>5</v>
      </c>
      <c r="ZT284" s="110">
        <f t="shared" si="242"/>
        <v>0.05</v>
      </c>
      <c r="ZU284" s="3">
        <v>2</v>
      </c>
      <c r="ZV284" s="3">
        <f t="shared" si="243"/>
        <v>5</v>
      </c>
      <c r="ZW284" s="110">
        <f t="shared" si="244"/>
        <v>0.05</v>
      </c>
      <c r="ACD284" s="110">
        <f t="shared" si="245"/>
        <v>0.36</v>
      </c>
      <c r="ACE284" s="110">
        <f t="shared" si="246"/>
        <v>0.29600000000000004</v>
      </c>
      <c r="ACF284" s="110">
        <f t="shared" si="247"/>
        <v>0.1</v>
      </c>
      <c r="ACG284" s="110">
        <f t="shared" si="248"/>
        <v>0.75600000000000001</v>
      </c>
      <c r="ACN284" s="114" t="str">
        <f t="shared" si="249"/>
        <v>TERIMA</v>
      </c>
      <c r="ACO284" s="115">
        <f t="shared" si="250"/>
        <v>670000</v>
      </c>
      <c r="ACP284" s="115">
        <f t="shared" si="251"/>
        <v>198320.00000000003</v>
      </c>
      <c r="ADH284" s="116">
        <f t="shared" si="252"/>
        <v>241200</v>
      </c>
      <c r="ADI284" s="116">
        <f t="shared" si="253"/>
        <v>198320.00000000003</v>
      </c>
      <c r="ADJ284" s="116">
        <f t="shared" si="254"/>
        <v>67000</v>
      </c>
      <c r="ADL284" s="116">
        <f t="shared" si="255"/>
        <v>0</v>
      </c>
      <c r="ADM284" s="116">
        <f t="shared" si="256"/>
        <v>506520</v>
      </c>
      <c r="ADN284" s="3" t="s">
        <v>1390</v>
      </c>
    </row>
    <row r="285" spans="1:794" x14ac:dyDescent="0.25">
      <c r="A285" s="3">
        <f t="shared" si="217"/>
        <v>281</v>
      </c>
      <c r="B285" s="3">
        <v>182236</v>
      </c>
      <c r="C285" s="3" t="s">
        <v>869</v>
      </c>
      <c r="G285" s="3" t="s">
        <v>351</v>
      </c>
      <c r="O285" s="3">
        <v>22</v>
      </c>
      <c r="P285" s="3">
        <v>21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f t="shared" si="218"/>
        <v>0</v>
      </c>
      <c r="W285" s="3">
        <v>21</v>
      </c>
      <c r="X285" s="3">
        <v>21</v>
      </c>
      <c r="Y285" s="3" t="s">
        <v>1387</v>
      </c>
      <c r="BQ285" s="3">
        <v>0</v>
      </c>
      <c r="BR285" s="110">
        <f t="shared" si="219"/>
        <v>1</v>
      </c>
      <c r="BS285" s="3">
        <f t="shared" si="220"/>
        <v>5</v>
      </c>
      <c r="BT285" s="110">
        <f t="shared" si="221"/>
        <v>0.1</v>
      </c>
      <c r="BU285" s="3">
        <v>0</v>
      </c>
      <c r="BV285" s="110">
        <f t="shared" si="222"/>
        <v>1</v>
      </c>
      <c r="BW285" s="3">
        <f t="shared" si="223"/>
        <v>5</v>
      </c>
      <c r="BX285" s="110">
        <f t="shared" si="224"/>
        <v>0.15</v>
      </c>
      <c r="BY285" s="3">
        <f t="shared" si="225"/>
        <v>9765</v>
      </c>
      <c r="BZ285" s="3">
        <v>13146</v>
      </c>
      <c r="CA285" s="111">
        <f t="shared" si="226"/>
        <v>1.3462365591397849</v>
      </c>
      <c r="CB285" s="3">
        <f t="shared" si="227"/>
        <v>5</v>
      </c>
      <c r="CC285" s="110">
        <f t="shared" si="228"/>
        <v>0.1</v>
      </c>
      <c r="CD285" s="3">
        <v>300</v>
      </c>
      <c r="CE285" s="112">
        <v>292.872474747475</v>
      </c>
      <c r="CF285" s="3">
        <f t="shared" si="229"/>
        <v>5</v>
      </c>
      <c r="CG285" s="110">
        <f t="shared" si="230"/>
        <v>0.15</v>
      </c>
      <c r="MX285" s="112">
        <v>95</v>
      </c>
      <c r="MY285" s="112">
        <v>98.3333333333333</v>
      </c>
      <c r="MZ285" s="3">
        <f t="shared" si="231"/>
        <v>5</v>
      </c>
      <c r="NA285" s="110">
        <f t="shared" si="232"/>
        <v>0.1</v>
      </c>
      <c r="NB285" s="111">
        <v>0.92</v>
      </c>
      <c r="NC285" s="111">
        <v>0.81052631578947398</v>
      </c>
      <c r="ND285" s="3">
        <f t="shared" si="233"/>
        <v>1</v>
      </c>
      <c r="NE285" s="110">
        <f t="shared" si="234"/>
        <v>0.02</v>
      </c>
      <c r="NF285" s="112">
        <v>90</v>
      </c>
      <c r="NG285" s="113">
        <v>100</v>
      </c>
      <c r="NH285" s="3">
        <f t="shared" si="235"/>
        <v>5</v>
      </c>
      <c r="NI285" s="110">
        <f t="shared" si="236"/>
        <v>0.08</v>
      </c>
      <c r="NJ285" s="110">
        <v>0.85</v>
      </c>
      <c r="NM285" s="3">
        <f t="shared" si="237"/>
        <v>3</v>
      </c>
      <c r="NN285" s="110">
        <f t="shared" si="238"/>
        <v>3.5999999999999997E-2</v>
      </c>
      <c r="NO285" s="110">
        <v>0.4</v>
      </c>
      <c r="NP285" s="110">
        <v>0.55000000000000004</v>
      </c>
      <c r="NQ285" s="3">
        <f t="shared" si="239"/>
        <v>5</v>
      </c>
      <c r="NR285" s="110">
        <f t="shared" si="240"/>
        <v>0.06</v>
      </c>
      <c r="ZQ285" s="110">
        <v>0.95</v>
      </c>
      <c r="ZR285" s="110">
        <v>0.98737373737373701</v>
      </c>
      <c r="ZS285" s="3">
        <f t="shared" si="241"/>
        <v>5</v>
      </c>
      <c r="ZT285" s="110">
        <f t="shared" si="242"/>
        <v>0.05</v>
      </c>
      <c r="ZU285" s="3">
        <v>2</v>
      </c>
      <c r="ZV285" s="3">
        <f t="shared" si="243"/>
        <v>5</v>
      </c>
      <c r="ZW285" s="110">
        <f t="shared" si="244"/>
        <v>0.05</v>
      </c>
      <c r="ACD285" s="110">
        <f t="shared" si="245"/>
        <v>0.5</v>
      </c>
      <c r="ACE285" s="110">
        <f t="shared" si="246"/>
        <v>0.29600000000000004</v>
      </c>
      <c r="ACF285" s="110">
        <f t="shared" si="247"/>
        <v>0.1</v>
      </c>
      <c r="ACG285" s="110">
        <f t="shared" si="248"/>
        <v>0.89600000000000002</v>
      </c>
      <c r="ACN285" s="114" t="str">
        <f t="shared" si="249"/>
        <v>TERIMA</v>
      </c>
      <c r="ACO285" s="115">
        <f t="shared" si="250"/>
        <v>670000</v>
      </c>
      <c r="ACP285" s="115">
        <f t="shared" si="251"/>
        <v>198320.00000000003</v>
      </c>
      <c r="ADH285" s="116">
        <f t="shared" si="252"/>
        <v>335000</v>
      </c>
      <c r="ADI285" s="116">
        <f t="shared" si="253"/>
        <v>198320.00000000003</v>
      </c>
      <c r="ADJ285" s="116">
        <f t="shared" si="254"/>
        <v>67000</v>
      </c>
      <c r="ADL285" s="116">
        <f t="shared" si="255"/>
        <v>0</v>
      </c>
      <c r="ADM285" s="116">
        <f t="shared" si="256"/>
        <v>600320</v>
      </c>
      <c r="ADN285" s="3" t="s">
        <v>1390</v>
      </c>
    </row>
    <row r="286" spans="1:794" x14ac:dyDescent="0.25">
      <c r="A286" s="3">
        <f t="shared" si="217"/>
        <v>282</v>
      </c>
      <c r="B286" s="3">
        <v>182232</v>
      </c>
      <c r="C286" s="3" t="s">
        <v>871</v>
      </c>
      <c r="G286" s="3" t="s">
        <v>351</v>
      </c>
      <c r="O286" s="3">
        <v>22</v>
      </c>
      <c r="P286" s="3">
        <v>19</v>
      </c>
      <c r="Q286" s="3">
        <v>1</v>
      </c>
      <c r="R286" s="3">
        <v>0</v>
      </c>
      <c r="S286" s="3">
        <v>0</v>
      </c>
      <c r="T286" s="3">
        <v>0</v>
      </c>
      <c r="U286" s="3">
        <v>0</v>
      </c>
      <c r="V286" s="3">
        <f t="shared" si="218"/>
        <v>1</v>
      </c>
      <c r="W286" s="3">
        <v>18</v>
      </c>
      <c r="X286" s="3">
        <v>19</v>
      </c>
      <c r="Y286" s="3" t="s">
        <v>1387</v>
      </c>
      <c r="BQ286" s="3">
        <v>0</v>
      </c>
      <c r="BR286" s="110">
        <f t="shared" si="219"/>
        <v>1</v>
      </c>
      <c r="BS286" s="3">
        <f t="shared" si="220"/>
        <v>5</v>
      </c>
      <c r="BT286" s="110">
        <f t="shared" si="221"/>
        <v>0.1</v>
      </c>
      <c r="BU286" s="3">
        <v>1</v>
      </c>
      <c r="BV286" s="110">
        <f t="shared" si="222"/>
        <v>0.94444444444444442</v>
      </c>
      <c r="BW286" s="3">
        <f t="shared" si="223"/>
        <v>1</v>
      </c>
      <c r="BX286" s="110">
        <f t="shared" si="224"/>
        <v>0.03</v>
      </c>
      <c r="BY286" s="3">
        <f t="shared" si="225"/>
        <v>8835</v>
      </c>
      <c r="BZ286" s="3">
        <v>9671</v>
      </c>
      <c r="CA286" s="111">
        <f t="shared" si="226"/>
        <v>1.0946236559139786</v>
      </c>
      <c r="CB286" s="3">
        <f t="shared" si="227"/>
        <v>5</v>
      </c>
      <c r="CC286" s="110">
        <f t="shared" si="228"/>
        <v>0.1</v>
      </c>
      <c r="CD286" s="3">
        <v>300</v>
      </c>
      <c r="CE286" s="112">
        <v>311.80279720279702</v>
      </c>
      <c r="CF286" s="3">
        <f t="shared" si="229"/>
        <v>1</v>
      </c>
      <c r="CG286" s="110">
        <f t="shared" si="230"/>
        <v>0.03</v>
      </c>
      <c r="MX286" s="112">
        <v>95</v>
      </c>
      <c r="MY286" s="112">
        <v>99.1666666666667</v>
      </c>
      <c r="MZ286" s="3">
        <f t="shared" si="231"/>
        <v>5</v>
      </c>
      <c r="NA286" s="110">
        <f t="shared" si="232"/>
        <v>0.1</v>
      </c>
      <c r="NB286" s="111">
        <v>0.92</v>
      </c>
      <c r="NC286" s="111">
        <v>0.81212121212121202</v>
      </c>
      <c r="ND286" s="3">
        <f t="shared" si="233"/>
        <v>1</v>
      </c>
      <c r="NE286" s="110">
        <f t="shared" si="234"/>
        <v>0.02</v>
      </c>
      <c r="NF286" s="112">
        <v>90</v>
      </c>
      <c r="NG286" s="113">
        <v>100</v>
      </c>
      <c r="NH286" s="3">
        <f t="shared" si="235"/>
        <v>5</v>
      </c>
      <c r="NI286" s="110">
        <f t="shared" si="236"/>
        <v>0.08</v>
      </c>
      <c r="NJ286" s="110">
        <v>0.85</v>
      </c>
      <c r="NL286" s="3">
        <v>1</v>
      </c>
      <c r="NM286" s="3">
        <f t="shared" si="237"/>
        <v>0</v>
      </c>
      <c r="NN286" s="110">
        <f t="shared" si="238"/>
        <v>0</v>
      </c>
      <c r="NO286" s="110">
        <v>0.4</v>
      </c>
      <c r="NP286" s="110">
        <v>0.32352941176470601</v>
      </c>
      <c r="NQ286" s="3">
        <f t="shared" si="239"/>
        <v>1</v>
      </c>
      <c r="NR286" s="110">
        <f t="shared" si="240"/>
        <v>1.2E-2</v>
      </c>
      <c r="ZQ286" s="110">
        <v>0.95</v>
      </c>
      <c r="ZR286" s="110">
        <v>0.98951048951048903</v>
      </c>
      <c r="ZS286" s="3">
        <f t="shared" si="241"/>
        <v>5</v>
      </c>
      <c r="ZT286" s="110">
        <f t="shared" si="242"/>
        <v>0.05</v>
      </c>
      <c r="ZU286" s="3">
        <v>2</v>
      </c>
      <c r="ZV286" s="3">
        <f t="shared" si="243"/>
        <v>5</v>
      </c>
      <c r="ZW286" s="110">
        <f t="shared" si="244"/>
        <v>0.05</v>
      </c>
      <c r="ACD286" s="110">
        <f t="shared" si="245"/>
        <v>0.26</v>
      </c>
      <c r="ACE286" s="110">
        <f t="shared" si="246"/>
        <v>0.21200000000000002</v>
      </c>
      <c r="ACF286" s="110">
        <f t="shared" si="247"/>
        <v>0.1</v>
      </c>
      <c r="ACG286" s="110">
        <f t="shared" si="248"/>
        <v>0.57200000000000006</v>
      </c>
      <c r="ACN286" s="114" t="str">
        <f t="shared" si="249"/>
        <v>TERIMA</v>
      </c>
      <c r="ACO286" s="115">
        <f t="shared" si="250"/>
        <v>670000</v>
      </c>
      <c r="ACP286" s="115">
        <f t="shared" si="251"/>
        <v>142040.00000000003</v>
      </c>
      <c r="ADH286" s="116">
        <f t="shared" si="252"/>
        <v>174200</v>
      </c>
      <c r="ADI286" s="116">
        <f t="shared" si="253"/>
        <v>142040.00000000003</v>
      </c>
      <c r="ADJ286" s="116">
        <f t="shared" si="254"/>
        <v>67000</v>
      </c>
      <c r="ADL286" s="116">
        <f t="shared" si="255"/>
        <v>0</v>
      </c>
      <c r="ADM286" s="116">
        <f t="shared" si="256"/>
        <v>383240</v>
      </c>
      <c r="ADN286" s="3" t="s">
        <v>1390</v>
      </c>
    </row>
    <row r="287" spans="1:794" x14ac:dyDescent="0.25">
      <c r="A287" s="3">
        <f t="shared" si="217"/>
        <v>283</v>
      </c>
      <c r="B287" s="3">
        <v>182234</v>
      </c>
      <c r="C287" s="3" t="s">
        <v>873</v>
      </c>
      <c r="G287" s="3" t="s">
        <v>351</v>
      </c>
      <c r="O287" s="3">
        <v>22</v>
      </c>
      <c r="P287" s="3">
        <v>22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f t="shared" si="218"/>
        <v>0</v>
      </c>
      <c r="W287" s="3">
        <v>22</v>
      </c>
      <c r="X287" s="3">
        <v>22</v>
      </c>
      <c r="Y287" s="3" t="s">
        <v>1387</v>
      </c>
      <c r="BQ287" s="3">
        <v>1</v>
      </c>
      <c r="BR287" s="110">
        <f t="shared" si="219"/>
        <v>0.95454545454545459</v>
      </c>
      <c r="BS287" s="3">
        <f t="shared" si="220"/>
        <v>2</v>
      </c>
      <c r="BT287" s="110">
        <f t="shared" si="221"/>
        <v>0.04</v>
      </c>
      <c r="BU287" s="3">
        <v>0</v>
      </c>
      <c r="BV287" s="110">
        <f t="shared" si="222"/>
        <v>1</v>
      </c>
      <c r="BW287" s="3">
        <f t="shared" si="223"/>
        <v>5</v>
      </c>
      <c r="BX287" s="110">
        <f t="shared" si="224"/>
        <v>0.15</v>
      </c>
      <c r="BY287" s="3">
        <f t="shared" si="225"/>
        <v>10230</v>
      </c>
      <c r="BZ287" s="3">
        <v>10076</v>
      </c>
      <c r="CA287" s="111">
        <f t="shared" si="226"/>
        <v>0.98494623655913982</v>
      </c>
      <c r="CB287" s="3">
        <f t="shared" si="227"/>
        <v>2</v>
      </c>
      <c r="CC287" s="110">
        <f t="shared" si="228"/>
        <v>0.04</v>
      </c>
      <c r="CD287" s="3">
        <v>300</v>
      </c>
      <c r="CE287" s="112">
        <v>358.94342906875499</v>
      </c>
      <c r="CF287" s="3">
        <f t="shared" si="229"/>
        <v>1</v>
      </c>
      <c r="CG287" s="110">
        <f t="shared" si="230"/>
        <v>0.03</v>
      </c>
      <c r="MX287" s="112">
        <v>95</v>
      </c>
      <c r="MY287" s="112">
        <v>83.3333333333333</v>
      </c>
      <c r="MZ287" s="3">
        <f t="shared" si="231"/>
        <v>1</v>
      </c>
      <c r="NA287" s="110">
        <f t="shared" si="232"/>
        <v>0.02</v>
      </c>
      <c r="NB287" s="111">
        <v>0.92</v>
      </c>
      <c r="NC287" s="111">
        <v>0.82666666666666699</v>
      </c>
      <c r="ND287" s="3">
        <f t="shared" si="233"/>
        <v>1</v>
      </c>
      <c r="NE287" s="110">
        <f t="shared" si="234"/>
        <v>0.02</v>
      </c>
      <c r="NF287" s="112">
        <v>90</v>
      </c>
      <c r="NG287" s="113">
        <v>100</v>
      </c>
      <c r="NH287" s="3">
        <f t="shared" si="235"/>
        <v>5</v>
      </c>
      <c r="NI287" s="110">
        <f t="shared" si="236"/>
        <v>0.08</v>
      </c>
      <c r="NJ287" s="110">
        <v>0.85</v>
      </c>
      <c r="NL287" s="3">
        <v>1</v>
      </c>
      <c r="NM287" s="3">
        <f t="shared" si="237"/>
        <v>0</v>
      </c>
      <c r="NN287" s="110">
        <f t="shared" si="238"/>
        <v>0</v>
      </c>
      <c r="NO287" s="110">
        <v>0.4</v>
      </c>
      <c r="NP287" s="110">
        <v>0.28125</v>
      </c>
      <c r="NQ287" s="3">
        <f t="shared" si="239"/>
        <v>1</v>
      </c>
      <c r="NR287" s="110">
        <f t="shared" si="240"/>
        <v>1.2E-2</v>
      </c>
      <c r="ZQ287" s="110">
        <v>0.95</v>
      </c>
      <c r="ZR287" s="110">
        <v>0.986945169712794</v>
      </c>
      <c r="ZS287" s="3">
        <f t="shared" si="241"/>
        <v>5</v>
      </c>
      <c r="ZT287" s="110">
        <f t="shared" si="242"/>
        <v>0.05</v>
      </c>
      <c r="ZU287" s="3">
        <v>2</v>
      </c>
      <c r="ZV287" s="3">
        <f t="shared" si="243"/>
        <v>5</v>
      </c>
      <c r="ZW287" s="110">
        <f t="shared" si="244"/>
        <v>0.05</v>
      </c>
      <c r="ACD287" s="110">
        <f t="shared" si="245"/>
        <v>0.26</v>
      </c>
      <c r="ACE287" s="110">
        <f t="shared" si="246"/>
        <v>0.13200000000000001</v>
      </c>
      <c r="ACF287" s="110">
        <f t="shared" si="247"/>
        <v>0.1</v>
      </c>
      <c r="ACG287" s="110">
        <f t="shared" si="248"/>
        <v>0.49199999999999999</v>
      </c>
      <c r="ACK287" s="3">
        <v>1</v>
      </c>
      <c r="ACN287" s="114" t="str">
        <f t="shared" si="249"/>
        <v>TERIMA</v>
      </c>
      <c r="ACO287" s="115">
        <f t="shared" si="250"/>
        <v>670000</v>
      </c>
      <c r="ACP287" s="115">
        <f t="shared" si="251"/>
        <v>88440</v>
      </c>
      <c r="ADH287" s="116">
        <f t="shared" si="252"/>
        <v>174200</v>
      </c>
      <c r="ADI287" s="116">
        <f t="shared" si="253"/>
        <v>75174</v>
      </c>
      <c r="ADJ287" s="116">
        <f t="shared" si="254"/>
        <v>67000</v>
      </c>
      <c r="ADL287" s="116">
        <f t="shared" si="255"/>
        <v>0</v>
      </c>
      <c r="ADM287" s="116">
        <f t="shared" si="256"/>
        <v>316374</v>
      </c>
      <c r="ADN287" s="3" t="s">
        <v>1390</v>
      </c>
    </row>
    <row r="288" spans="1:794" x14ac:dyDescent="0.25">
      <c r="A288" s="3">
        <f t="shared" si="217"/>
        <v>284</v>
      </c>
      <c r="B288" s="3">
        <v>178107</v>
      </c>
      <c r="C288" s="3" t="s">
        <v>875</v>
      </c>
      <c r="G288" s="3" t="s">
        <v>351</v>
      </c>
      <c r="O288" s="3">
        <v>22</v>
      </c>
      <c r="P288" s="3">
        <v>19</v>
      </c>
      <c r="Q288" s="3">
        <v>1</v>
      </c>
      <c r="R288" s="3">
        <v>0</v>
      </c>
      <c r="S288" s="3">
        <v>0</v>
      </c>
      <c r="T288" s="3">
        <v>0</v>
      </c>
      <c r="U288" s="3">
        <v>0</v>
      </c>
      <c r="V288" s="3">
        <f t="shared" si="218"/>
        <v>1</v>
      </c>
      <c r="W288" s="3">
        <v>18</v>
      </c>
      <c r="X288" s="3">
        <v>19</v>
      </c>
      <c r="Y288" s="3" t="s">
        <v>1387</v>
      </c>
      <c r="BQ288" s="3">
        <v>0</v>
      </c>
      <c r="BR288" s="110">
        <f t="shared" si="219"/>
        <v>1</v>
      </c>
      <c r="BS288" s="3">
        <f t="shared" si="220"/>
        <v>5</v>
      </c>
      <c r="BT288" s="110">
        <f t="shared" si="221"/>
        <v>0.1</v>
      </c>
      <c r="BU288" s="3">
        <v>1</v>
      </c>
      <c r="BV288" s="110">
        <f t="shared" si="222"/>
        <v>0.94444444444444442</v>
      </c>
      <c r="BW288" s="3">
        <f t="shared" si="223"/>
        <v>1</v>
      </c>
      <c r="BX288" s="110">
        <f t="shared" si="224"/>
        <v>0.03</v>
      </c>
      <c r="BY288" s="3">
        <f t="shared" si="225"/>
        <v>8835</v>
      </c>
      <c r="BZ288" s="3">
        <v>9044</v>
      </c>
      <c r="CA288" s="111">
        <f t="shared" si="226"/>
        <v>1.0236559139784946</v>
      </c>
      <c r="CB288" s="3">
        <f t="shared" si="227"/>
        <v>4</v>
      </c>
      <c r="CC288" s="110">
        <f t="shared" si="228"/>
        <v>0.08</v>
      </c>
      <c r="CD288" s="3">
        <v>300</v>
      </c>
      <c r="CE288" s="112">
        <v>317.45546705286</v>
      </c>
      <c r="CF288" s="3">
        <f t="shared" si="229"/>
        <v>1</v>
      </c>
      <c r="CG288" s="110">
        <f t="shared" si="230"/>
        <v>0.03</v>
      </c>
      <c r="MX288" s="112">
        <v>95</v>
      </c>
      <c r="MY288" s="112">
        <v>100</v>
      </c>
      <c r="MZ288" s="3">
        <f t="shared" si="231"/>
        <v>5</v>
      </c>
      <c r="NA288" s="110">
        <f t="shared" si="232"/>
        <v>0.1</v>
      </c>
      <c r="NB288" s="111">
        <v>0.92</v>
      </c>
      <c r="NC288" s="111">
        <v>0.876470588235294</v>
      </c>
      <c r="ND288" s="3">
        <f t="shared" si="233"/>
        <v>1</v>
      </c>
      <c r="NE288" s="110">
        <f t="shared" si="234"/>
        <v>0.02</v>
      </c>
      <c r="NF288" s="112">
        <v>90</v>
      </c>
      <c r="NG288" s="113">
        <v>100</v>
      </c>
      <c r="NH288" s="3">
        <f t="shared" si="235"/>
        <v>5</v>
      </c>
      <c r="NI288" s="110">
        <f t="shared" si="236"/>
        <v>0.08</v>
      </c>
      <c r="NJ288" s="110">
        <v>0.85</v>
      </c>
      <c r="NM288" s="3">
        <f t="shared" si="237"/>
        <v>3</v>
      </c>
      <c r="NN288" s="110">
        <f t="shared" si="238"/>
        <v>3.5999999999999997E-2</v>
      </c>
      <c r="NO288" s="110">
        <v>0.4</v>
      </c>
      <c r="NP288" s="110">
        <v>0.24324324324324301</v>
      </c>
      <c r="NQ288" s="3">
        <f t="shared" si="239"/>
        <v>1</v>
      </c>
      <c r="NR288" s="110">
        <f t="shared" si="240"/>
        <v>1.2E-2</v>
      </c>
      <c r="ZQ288" s="110">
        <v>0.95</v>
      </c>
      <c r="ZR288" s="110">
        <v>0.98986241853729195</v>
      </c>
      <c r="ZS288" s="3">
        <f t="shared" si="241"/>
        <v>5</v>
      </c>
      <c r="ZT288" s="110">
        <f t="shared" si="242"/>
        <v>0.05</v>
      </c>
      <c r="ZU288" s="3">
        <v>2</v>
      </c>
      <c r="ZV288" s="3">
        <f t="shared" si="243"/>
        <v>5</v>
      </c>
      <c r="ZW288" s="110">
        <f t="shared" si="244"/>
        <v>0.05</v>
      </c>
      <c r="ACD288" s="110">
        <f t="shared" si="245"/>
        <v>0.24000000000000002</v>
      </c>
      <c r="ACE288" s="110">
        <f t="shared" si="246"/>
        <v>0.24800000000000003</v>
      </c>
      <c r="ACF288" s="110">
        <f t="shared" si="247"/>
        <v>0.1</v>
      </c>
      <c r="ACG288" s="110">
        <f t="shared" si="248"/>
        <v>0.58800000000000008</v>
      </c>
      <c r="ACK288" s="3">
        <v>1</v>
      </c>
      <c r="ACN288" s="114" t="str">
        <f t="shared" si="249"/>
        <v>TERIMA</v>
      </c>
      <c r="ACO288" s="115">
        <f t="shared" si="250"/>
        <v>670000</v>
      </c>
      <c r="ACP288" s="115">
        <f t="shared" si="251"/>
        <v>166160.00000000003</v>
      </c>
      <c r="ADH288" s="116">
        <f t="shared" si="252"/>
        <v>160800</v>
      </c>
      <c r="ADI288" s="116">
        <f t="shared" si="253"/>
        <v>141236.00000000003</v>
      </c>
      <c r="ADJ288" s="116">
        <f t="shared" si="254"/>
        <v>67000</v>
      </c>
      <c r="ADL288" s="116">
        <f t="shared" si="255"/>
        <v>0</v>
      </c>
      <c r="ADM288" s="116">
        <f t="shared" si="256"/>
        <v>369036</v>
      </c>
      <c r="ADN288" s="3" t="s">
        <v>1390</v>
      </c>
    </row>
    <row r="289" spans="1:794" x14ac:dyDescent="0.25">
      <c r="A289" s="3">
        <f t="shared" si="217"/>
        <v>285</v>
      </c>
      <c r="B289" s="3">
        <v>182913</v>
      </c>
      <c r="C289" s="3" t="s">
        <v>877</v>
      </c>
      <c r="G289" s="3" t="s">
        <v>351</v>
      </c>
      <c r="O289" s="3">
        <v>22</v>
      </c>
      <c r="P289" s="3">
        <v>21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f t="shared" si="218"/>
        <v>0</v>
      </c>
      <c r="W289" s="3">
        <v>21</v>
      </c>
      <c r="X289" s="3">
        <v>21</v>
      </c>
      <c r="Y289" s="3" t="s">
        <v>1387</v>
      </c>
      <c r="BQ289" s="3">
        <v>0</v>
      </c>
      <c r="BR289" s="110">
        <f t="shared" si="219"/>
        <v>1</v>
      </c>
      <c r="BS289" s="3">
        <f t="shared" si="220"/>
        <v>5</v>
      </c>
      <c r="BT289" s="110">
        <f t="shared" si="221"/>
        <v>0.1</v>
      </c>
      <c r="BU289" s="3">
        <v>0</v>
      </c>
      <c r="BV289" s="110">
        <f t="shared" si="222"/>
        <v>1</v>
      </c>
      <c r="BW289" s="3">
        <f t="shared" si="223"/>
        <v>5</v>
      </c>
      <c r="BX289" s="110">
        <f t="shared" si="224"/>
        <v>0.15</v>
      </c>
      <c r="BY289" s="3">
        <f t="shared" si="225"/>
        <v>9765</v>
      </c>
      <c r="BZ289" s="3">
        <v>12915</v>
      </c>
      <c r="CA289" s="111">
        <f t="shared" si="226"/>
        <v>1.3225806451612903</v>
      </c>
      <c r="CB289" s="3">
        <f t="shared" si="227"/>
        <v>5</v>
      </c>
      <c r="CC289" s="110">
        <f t="shared" si="228"/>
        <v>0.1</v>
      </c>
      <c r="CD289" s="3">
        <v>300</v>
      </c>
      <c r="CE289" s="112">
        <v>347.76831821353801</v>
      </c>
      <c r="CF289" s="3">
        <f t="shared" si="229"/>
        <v>1</v>
      </c>
      <c r="CG289" s="110">
        <f t="shared" si="230"/>
        <v>0.03</v>
      </c>
      <c r="MX289" s="112">
        <v>95</v>
      </c>
      <c r="MY289" s="112">
        <v>100</v>
      </c>
      <c r="MZ289" s="3">
        <f t="shared" si="231"/>
        <v>5</v>
      </c>
      <c r="NA289" s="110">
        <f t="shared" si="232"/>
        <v>0.1</v>
      </c>
      <c r="NB289" s="111">
        <v>0.92</v>
      </c>
      <c r="NC289" s="111">
        <v>0.92352941176470604</v>
      </c>
      <c r="ND289" s="3">
        <f t="shared" si="233"/>
        <v>5</v>
      </c>
      <c r="NE289" s="110">
        <f t="shared" si="234"/>
        <v>0.1</v>
      </c>
      <c r="NF289" s="112">
        <v>90</v>
      </c>
      <c r="NG289" s="113">
        <v>100</v>
      </c>
      <c r="NH289" s="3">
        <f t="shared" si="235"/>
        <v>5</v>
      </c>
      <c r="NI289" s="110">
        <f t="shared" si="236"/>
        <v>0.08</v>
      </c>
      <c r="NJ289" s="110">
        <v>0.85</v>
      </c>
      <c r="NL289" s="3">
        <v>1</v>
      </c>
      <c r="NM289" s="3">
        <f t="shared" si="237"/>
        <v>0</v>
      </c>
      <c r="NN289" s="110">
        <f t="shared" si="238"/>
        <v>0</v>
      </c>
      <c r="NO289" s="110">
        <v>0.4</v>
      </c>
      <c r="NP289" s="110">
        <v>0.44444444444444398</v>
      </c>
      <c r="NQ289" s="3">
        <f t="shared" si="239"/>
        <v>5</v>
      </c>
      <c r="NR289" s="110">
        <f t="shared" si="240"/>
        <v>0.06</v>
      </c>
      <c r="ZQ289" s="110">
        <v>0.95</v>
      </c>
      <c r="ZR289" s="110">
        <v>0.99023028611304997</v>
      </c>
      <c r="ZS289" s="3">
        <f t="shared" si="241"/>
        <v>5</v>
      </c>
      <c r="ZT289" s="110">
        <f t="shared" si="242"/>
        <v>0.05</v>
      </c>
      <c r="ZU289" s="3">
        <v>2</v>
      </c>
      <c r="ZV289" s="3">
        <f t="shared" si="243"/>
        <v>5</v>
      </c>
      <c r="ZW289" s="110">
        <f t="shared" si="244"/>
        <v>0.05</v>
      </c>
      <c r="ACD289" s="110">
        <f t="shared" si="245"/>
        <v>0.38</v>
      </c>
      <c r="ACE289" s="110">
        <f t="shared" si="246"/>
        <v>0.34</v>
      </c>
      <c r="ACF289" s="110">
        <f t="shared" si="247"/>
        <v>0.1</v>
      </c>
      <c r="ACG289" s="110">
        <f t="shared" si="248"/>
        <v>0.82</v>
      </c>
      <c r="ACN289" s="114" t="str">
        <f t="shared" si="249"/>
        <v>TERIMA</v>
      </c>
      <c r="ACO289" s="115">
        <f t="shared" si="250"/>
        <v>670000</v>
      </c>
      <c r="ACP289" s="115">
        <f t="shared" si="251"/>
        <v>227800.00000000003</v>
      </c>
      <c r="ADH289" s="116">
        <f t="shared" si="252"/>
        <v>254600</v>
      </c>
      <c r="ADI289" s="116">
        <f t="shared" si="253"/>
        <v>227800.00000000003</v>
      </c>
      <c r="ADJ289" s="116">
        <f t="shared" si="254"/>
        <v>67000</v>
      </c>
      <c r="ADL289" s="116">
        <f t="shared" si="255"/>
        <v>0</v>
      </c>
      <c r="ADM289" s="116">
        <f t="shared" si="256"/>
        <v>549400</v>
      </c>
      <c r="ADN289" s="3" t="s">
        <v>1390</v>
      </c>
    </row>
    <row r="290" spans="1:794" x14ac:dyDescent="0.25">
      <c r="A290" s="3">
        <f t="shared" si="217"/>
        <v>286</v>
      </c>
      <c r="B290" s="3">
        <v>182915</v>
      </c>
      <c r="C290" s="3" t="s">
        <v>879</v>
      </c>
      <c r="G290" s="3" t="s">
        <v>351</v>
      </c>
      <c r="O290" s="3">
        <v>22</v>
      </c>
      <c r="P290" s="3">
        <v>21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f t="shared" si="218"/>
        <v>0</v>
      </c>
      <c r="W290" s="3">
        <v>21</v>
      </c>
      <c r="X290" s="3">
        <v>21</v>
      </c>
      <c r="Y290" s="3" t="s">
        <v>1387</v>
      </c>
      <c r="BQ290" s="3">
        <v>1</v>
      </c>
      <c r="BR290" s="110">
        <f t="shared" si="219"/>
        <v>0.95238095238095233</v>
      </c>
      <c r="BS290" s="3">
        <f t="shared" si="220"/>
        <v>2</v>
      </c>
      <c r="BT290" s="110">
        <f t="shared" si="221"/>
        <v>0.04</v>
      </c>
      <c r="BU290" s="3">
        <v>0</v>
      </c>
      <c r="BV290" s="110">
        <f t="shared" si="222"/>
        <v>1</v>
      </c>
      <c r="BW290" s="3">
        <f t="shared" si="223"/>
        <v>5</v>
      </c>
      <c r="BX290" s="110">
        <f t="shared" si="224"/>
        <v>0.15</v>
      </c>
      <c r="BY290" s="3">
        <f t="shared" si="225"/>
        <v>9765</v>
      </c>
      <c r="BZ290" s="3">
        <v>10458</v>
      </c>
      <c r="CA290" s="111">
        <f t="shared" si="226"/>
        <v>1.0709677419354839</v>
      </c>
      <c r="CB290" s="3">
        <f t="shared" si="227"/>
        <v>5</v>
      </c>
      <c r="CC290" s="110">
        <f t="shared" si="228"/>
        <v>0.1</v>
      </c>
      <c r="CD290" s="3">
        <v>300</v>
      </c>
      <c r="CE290" s="112">
        <v>287.08392973324698</v>
      </c>
      <c r="CF290" s="3">
        <f t="shared" si="229"/>
        <v>5</v>
      </c>
      <c r="CG290" s="110">
        <f t="shared" si="230"/>
        <v>0.15</v>
      </c>
      <c r="MX290" s="112">
        <v>95</v>
      </c>
      <c r="MY290" s="112">
        <v>93.8888888888889</v>
      </c>
      <c r="MZ290" s="3">
        <f t="shared" si="231"/>
        <v>1</v>
      </c>
      <c r="NA290" s="110">
        <f t="shared" si="232"/>
        <v>0.02</v>
      </c>
      <c r="NB290" s="111">
        <v>0.92</v>
      </c>
      <c r="NC290" s="111">
        <v>0.84545454545454501</v>
      </c>
      <c r="ND290" s="3">
        <f t="shared" si="233"/>
        <v>1</v>
      </c>
      <c r="NE290" s="110">
        <f t="shared" si="234"/>
        <v>0.02</v>
      </c>
      <c r="NF290" s="112">
        <v>90</v>
      </c>
      <c r="NG290" s="113">
        <v>100</v>
      </c>
      <c r="NH290" s="3">
        <f t="shared" si="235"/>
        <v>5</v>
      </c>
      <c r="NI290" s="110">
        <f t="shared" si="236"/>
        <v>0.08</v>
      </c>
      <c r="NJ290" s="110">
        <v>0.85</v>
      </c>
      <c r="NM290" s="3">
        <f t="shared" si="237"/>
        <v>3</v>
      </c>
      <c r="NN290" s="110">
        <f t="shared" si="238"/>
        <v>3.5999999999999997E-2</v>
      </c>
      <c r="NO290" s="110">
        <v>0.4</v>
      </c>
      <c r="NP290" s="110">
        <v>0.36</v>
      </c>
      <c r="NQ290" s="3">
        <f t="shared" si="239"/>
        <v>1</v>
      </c>
      <c r="NR290" s="110">
        <f t="shared" si="240"/>
        <v>1.2E-2</v>
      </c>
      <c r="ZQ290" s="110">
        <v>0.95</v>
      </c>
      <c r="ZR290" s="110">
        <v>0.99024072869225799</v>
      </c>
      <c r="ZS290" s="3">
        <f t="shared" si="241"/>
        <v>5</v>
      </c>
      <c r="ZT290" s="110">
        <f t="shared" si="242"/>
        <v>0.05</v>
      </c>
      <c r="ZU290" s="3">
        <v>2</v>
      </c>
      <c r="ZV290" s="3">
        <f t="shared" si="243"/>
        <v>5</v>
      </c>
      <c r="ZW290" s="110">
        <f t="shared" si="244"/>
        <v>0.05</v>
      </c>
      <c r="ACD290" s="110">
        <f t="shared" si="245"/>
        <v>0.44000000000000006</v>
      </c>
      <c r="ACE290" s="110">
        <f t="shared" si="246"/>
        <v>0.16800000000000001</v>
      </c>
      <c r="ACF290" s="110">
        <f t="shared" si="247"/>
        <v>0.1</v>
      </c>
      <c r="ACG290" s="110">
        <f t="shared" si="248"/>
        <v>0.70800000000000007</v>
      </c>
      <c r="ACN290" s="114" t="str">
        <f t="shared" si="249"/>
        <v>TERIMA</v>
      </c>
      <c r="ACO290" s="115">
        <f t="shared" si="250"/>
        <v>670000</v>
      </c>
      <c r="ACP290" s="115">
        <f t="shared" si="251"/>
        <v>112560</v>
      </c>
      <c r="ADH290" s="116">
        <f t="shared" si="252"/>
        <v>294800.00000000006</v>
      </c>
      <c r="ADI290" s="116">
        <f t="shared" si="253"/>
        <v>112560</v>
      </c>
      <c r="ADJ290" s="116">
        <f t="shared" si="254"/>
        <v>67000</v>
      </c>
      <c r="ADL290" s="116">
        <f t="shared" si="255"/>
        <v>0</v>
      </c>
      <c r="ADM290" s="116">
        <f t="shared" si="256"/>
        <v>474360.00000000006</v>
      </c>
      <c r="ADN290" s="3" t="s">
        <v>1390</v>
      </c>
    </row>
    <row r="291" spans="1:794" x14ac:dyDescent="0.25">
      <c r="A291" s="3">
        <f t="shared" si="217"/>
        <v>287</v>
      </c>
      <c r="B291" s="3">
        <v>182918</v>
      </c>
      <c r="C291" s="3" t="s">
        <v>881</v>
      </c>
      <c r="G291" s="3" t="s">
        <v>351</v>
      </c>
      <c r="O291" s="3">
        <v>22</v>
      </c>
      <c r="P291" s="3">
        <v>18</v>
      </c>
      <c r="Q291" s="3">
        <v>3</v>
      </c>
      <c r="R291" s="3">
        <v>0</v>
      </c>
      <c r="S291" s="3">
        <v>0</v>
      </c>
      <c r="T291" s="3">
        <v>0</v>
      </c>
      <c r="U291" s="3">
        <v>0</v>
      </c>
      <c r="V291" s="3">
        <f t="shared" si="218"/>
        <v>3</v>
      </c>
      <c r="W291" s="3">
        <v>15</v>
      </c>
      <c r="X291" s="3">
        <v>18</v>
      </c>
      <c r="Y291" s="3" t="s">
        <v>1387</v>
      </c>
      <c r="BQ291" s="3">
        <v>0</v>
      </c>
      <c r="BR291" s="110">
        <f t="shared" si="219"/>
        <v>1</v>
      </c>
      <c r="BS291" s="3">
        <f t="shared" si="220"/>
        <v>5</v>
      </c>
      <c r="BT291" s="110">
        <f t="shared" si="221"/>
        <v>0.1</v>
      </c>
      <c r="BU291" s="3">
        <v>3</v>
      </c>
      <c r="BV291" s="110">
        <f t="shared" si="222"/>
        <v>0.8</v>
      </c>
      <c r="BW291" s="3">
        <f t="shared" si="223"/>
        <v>0</v>
      </c>
      <c r="BX291" s="110">
        <f t="shared" si="224"/>
        <v>0</v>
      </c>
      <c r="BY291" s="3">
        <f t="shared" si="225"/>
        <v>8370</v>
      </c>
      <c r="BZ291" s="3">
        <v>9288</v>
      </c>
      <c r="CA291" s="111">
        <f t="shared" si="226"/>
        <v>1.1096774193548387</v>
      </c>
      <c r="CB291" s="3">
        <f t="shared" si="227"/>
        <v>5</v>
      </c>
      <c r="CC291" s="110">
        <f t="shared" si="228"/>
        <v>0.1</v>
      </c>
      <c r="CD291" s="3">
        <v>300</v>
      </c>
      <c r="CE291" s="112">
        <v>405.34682612695502</v>
      </c>
      <c r="CF291" s="3">
        <f t="shared" si="229"/>
        <v>1</v>
      </c>
      <c r="CG291" s="110">
        <f t="shared" si="230"/>
        <v>0.03</v>
      </c>
      <c r="MX291" s="112">
        <v>95</v>
      </c>
      <c r="MY291" s="112">
        <v>96.6666666666667</v>
      </c>
      <c r="MZ291" s="3">
        <f t="shared" si="231"/>
        <v>5</v>
      </c>
      <c r="NA291" s="110">
        <f t="shared" si="232"/>
        <v>0.1</v>
      </c>
      <c r="NB291" s="111">
        <v>0.92</v>
      </c>
      <c r="NC291" s="111">
        <v>0.93684210526315803</v>
      </c>
      <c r="ND291" s="3">
        <f t="shared" si="233"/>
        <v>5</v>
      </c>
      <c r="NE291" s="110">
        <f t="shared" si="234"/>
        <v>0.1</v>
      </c>
      <c r="NF291" s="112">
        <v>90</v>
      </c>
      <c r="NG291" s="113">
        <v>90</v>
      </c>
      <c r="NH291" s="3">
        <f t="shared" si="235"/>
        <v>3</v>
      </c>
      <c r="NI291" s="110">
        <f t="shared" si="236"/>
        <v>4.8000000000000001E-2</v>
      </c>
      <c r="NJ291" s="110">
        <v>0.85</v>
      </c>
      <c r="NL291" s="3">
        <v>1</v>
      </c>
      <c r="NM291" s="3">
        <f t="shared" si="237"/>
        <v>0</v>
      </c>
      <c r="NN291" s="110">
        <f t="shared" si="238"/>
        <v>0</v>
      </c>
      <c r="NO291" s="110">
        <v>0.4</v>
      </c>
      <c r="NP291" s="110">
        <v>0.7</v>
      </c>
      <c r="NQ291" s="3">
        <f t="shared" si="239"/>
        <v>5</v>
      </c>
      <c r="NR291" s="110">
        <f t="shared" si="240"/>
        <v>0.06</v>
      </c>
      <c r="ZQ291" s="110">
        <v>0.95</v>
      </c>
      <c r="ZR291" s="110">
        <v>0.99172033118675296</v>
      </c>
      <c r="ZS291" s="3">
        <f t="shared" si="241"/>
        <v>5</v>
      </c>
      <c r="ZT291" s="110">
        <f t="shared" si="242"/>
        <v>0.05</v>
      </c>
      <c r="ZU291" s="3">
        <v>2</v>
      </c>
      <c r="ZV291" s="3">
        <f t="shared" si="243"/>
        <v>5</v>
      </c>
      <c r="ZW291" s="110">
        <f t="shared" si="244"/>
        <v>0.05</v>
      </c>
      <c r="ACD291" s="110">
        <f t="shared" si="245"/>
        <v>0.23</v>
      </c>
      <c r="ACE291" s="110">
        <f t="shared" si="246"/>
        <v>0.308</v>
      </c>
      <c r="ACF291" s="110">
        <f t="shared" si="247"/>
        <v>0.1</v>
      </c>
      <c r="ACG291" s="110">
        <f t="shared" si="248"/>
        <v>0.63800000000000001</v>
      </c>
      <c r="ACN291" s="114" t="str">
        <f t="shared" si="249"/>
        <v>TERIMA</v>
      </c>
      <c r="ACO291" s="115">
        <f t="shared" si="250"/>
        <v>670000</v>
      </c>
      <c r="ACP291" s="115">
        <f t="shared" si="251"/>
        <v>206360</v>
      </c>
      <c r="ADH291" s="116">
        <f t="shared" si="252"/>
        <v>154100</v>
      </c>
      <c r="ADI291" s="116">
        <f t="shared" si="253"/>
        <v>206360</v>
      </c>
      <c r="ADJ291" s="116">
        <f t="shared" si="254"/>
        <v>67000</v>
      </c>
      <c r="ADL291" s="116">
        <f t="shared" si="255"/>
        <v>0</v>
      </c>
      <c r="ADM291" s="116">
        <f t="shared" si="256"/>
        <v>427460</v>
      </c>
      <c r="ADN291" s="3" t="s">
        <v>1390</v>
      </c>
    </row>
    <row r="292" spans="1:794" x14ac:dyDescent="0.25">
      <c r="A292" s="3">
        <f t="shared" si="217"/>
        <v>288</v>
      </c>
      <c r="B292" s="3">
        <v>182920</v>
      </c>
      <c r="C292" s="3" t="s">
        <v>883</v>
      </c>
      <c r="G292" s="3" t="s">
        <v>351</v>
      </c>
      <c r="O292" s="3">
        <v>22</v>
      </c>
      <c r="P292" s="3">
        <v>21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f t="shared" si="218"/>
        <v>0</v>
      </c>
      <c r="W292" s="3">
        <v>21</v>
      </c>
      <c r="X292" s="3">
        <v>21</v>
      </c>
      <c r="Y292" s="3" t="s">
        <v>1387</v>
      </c>
      <c r="BQ292" s="3">
        <v>0</v>
      </c>
      <c r="BR292" s="110">
        <f t="shared" si="219"/>
        <v>1</v>
      </c>
      <c r="BS292" s="3">
        <f t="shared" si="220"/>
        <v>5</v>
      </c>
      <c r="BT292" s="110">
        <f t="shared" si="221"/>
        <v>0.1</v>
      </c>
      <c r="BU292" s="3">
        <v>0</v>
      </c>
      <c r="BV292" s="110">
        <f t="shared" si="222"/>
        <v>1</v>
      </c>
      <c r="BW292" s="3">
        <f t="shared" si="223"/>
        <v>5</v>
      </c>
      <c r="BX292" s="110">
        <f t="shared" si="224"/>
        <v>0.15</v>
      </c>
      <c r="BY292" s="3">
        <f t="shared" si="225"/>
        <v>9765</v>
      </c>
      <c r="BZ292" s="3">
        <v>10542</v>
      </c>
      <c r="CA292" s="111">
        <f t="shared" si="226"/>
        <v>1.0795698924731183</v>
      </c>
      <c r="CB292" s="3">
        <f t="shared" si="227"/>
        <v>5</v>
      </c>
      <c r="CC292" s="110">
        <f t="shared" si="228"/>
        <v>0.1</v>
      </c>
      <c r="CD292" s="3">
        <v>300</v>
      </c>
      <c r="CE292" s="112">
        <v>329.34480431848903</v>
      </c>
      <c r="CF292" s="3">
        <f t="shared" si="229"/>
        <v>1</v>
      </c>
      <c r="CG292" s="110">
        <f t="shared" si="230"/>
        <v>0.03</v>
      </c>
      <c r="MX292" s="112">
        <v>95</v>
      </c>
      <c r="MY292" s="112">
        <v>95</v>
      </c>
      <c r="MZ292" s="3">
        <f t="shared" si="231"/>
        <v>3</v>
      </c>
      <c r="NA292" s="110">
        <f t="shared" si="232"/>
        <v>6.0000000000000012E-2</v>
      </c>
      <c r="NB292" s="111">
        <v>0.92</v>
      </c>
      <c r="NC292" s="111">
        <v>0.88421052631579</v>
      </c>
      <c r="ND292" s="3">
        <f t="shared" si="233"/>
        <v>1</v>
      </c>
      <c r="NE292" s="110">
        <f t="shared" si="234"/>
        <v>0.02</v>
      </c>
      <c r="NF292" s="112">
        <v>90</v>
      </c>
      <c r="NG292" s="113">
        <v>100</v>
      </c>
      <c r="NH292" s="3">
        <f t="shared" si="235"/>
        <v>5</v>
      </c>
      <c r="NI292" s="110">
        <f t="shared" si="236"/>
        <v>0.08</v>
      </c>
      <c r="NJ292" s="110">
        <v>0.85</v>
      </c>
      <c r="NL292" s="3">
        <v>1</v>
      </c>
      <c r="NM292" s="3">
        <f t="shared" si="237"/>
        <v>0</v>
      </c>
      <c r="NN292" s="110">
        <f t="shared" si="238"/>
        <v>0</v>
      </c>
      <c r="NO292" s="110">
        <v>0.4</v>
      </c>
      <c r="NP292" s="110">
        <v>0.41071428571428598</v>
      </c>
      <c r="NQ292" s="3">
        <f t="shared" si="239"/>
        <v>5</v>
      </c>
      <c r="NR292" s="110">
        <f t="shared" si="240"/>
        <v>0.06</v>
      </c>
      <c r="ZQ292" s="110">
        <v>0.95</v>
      </c>
      <c r="ZR292" s="110">
        <v>0.98380566801619396</v>
      </c>
      <c r="ZS292" s="3">
        <f t="shared" si="241"/>
        <v>5</v>
      </c>
      <c r="ZT292" s="110">
        <f t="shared" si="242"/>
        <v>0.05</v>
      </c>
      <c r="ZU292" s="3">
        <v>2</v>
      </c>
      <c r="ZV292" s="3">
        <f t="shared" si="243"/>
        <v>5</v>
      </c>
      <c r="ZW292" s="110">
        <f t="shared" si="244"/>
        <v>0.05</v>
      </c>
      <c r="ACD292" s="110">
        <f t="shared" si="245"/>
        <v>0.38</v>
      </c>
      <c r="ACE292" s="110">
        <f t="shared" si="246"/>
        <v>0.22000000000000003</v>
      </c>
      <c r="ACF292" s="110">
        <f t="shared" si="247"/>
        <v>0.1</v>
      </c>
      <c r="ACG292" s="110">
        <f t="shared" si="248"/>
        <v>0.70000000000000007</v>
      </c>
      <c r="ACN292" s="114" t="str">
        <f t="shared" si="249"/>
        <v>TERIMA</v>
      </c>
      <c r="ACO292" s="115">
        <f t="shared" si="250"/>
        <v>670000</v>
      </c>
      <c r="ACP292" s="115">
        <f t="shared" si="251"/>
        <v>147400.00000000003</v>
      </c>
      <c r="ADH292" s="116">
        <f t="shared" si="252"/>
        <v>254600</v>
      </c>
      <c r="ADI292" s="116">
        <f t="shared" si="253"/>
        <v>147400.00000000003</v>
      </c>
      <c r="ADJ292" s="116">
        <f t="shared" si="254"/>
        <v>67000</v>
      </c>
      <c r="ADL292" s="116">
        <f t="shared" si="255"/>
        <v>0</v>
      </c>
      <c r="ADM292" s="116">
        <f t="shared" si="256"/>
        <v>469000</v>
      </c>
      <c r="ADN292" s="3" t="s">
        <v>1390</v>
      </c>
    </row>
    <row r="293" spans="1:794" x14ac:dyDescent="0.25">
      <c r="A293" s="3">
        <f t="shared" si="217"/>
        <v>289</v>
      </c>
      <c r="B293" s="3">
        <v>182923</v>
      </c>
      <c r="C293" s="3" t="s">
        <v>885</v>
      </c>
      <c r="G293" s="3" t="s">
        <v>351</v>
      </c>
      <c r="O293" s="3">
        <v>22</v>
      </c>
      <c r="P293" s="3">
        <v>21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f t="shared" si="218"/>
        <v>0</v>
      </c>
      <c r="W293" s="3">
        <v>21</v>
      </c>
      <c r="X293" s="3">
        <v>21</v>
      </c>
      <c r="Y293" s="3" t="s">
        <v>1387</v>
      </c>
      <c r="BQ293" s="3">
        <v>0</v>
      </c>
      <c r="BR293" s="110">
        <f t="shared" si="219"/>
        <v>1</v>
      </c>
      <c r="BS293" s="3">
        <f t="shared" si="220"/>
        <v>5</v>
      </c>
      <c r="BT293" s="110">
        <f t="shared" si="221"/>
        <v>0.1</v>
      </c>
      <c r="BU293" s="3">
        <v>0</v>
      </c>
      <c r="BV293" s="110">
        <f t="shared" si="222"/>
        <v>1</v>
      </c>
      <c r="BW293" s="3">
        <f t="shared" si="223"/>
        <v>5</v>
      </c>
      <c r="BX293" s="110">
        <f t="shared" si="224"/>
        <v>0.15</v>
      </c>
      <c r="BY293" s="3">
        <f t="shared" si="225"/>
        <v>9765</v>
      </c>
      <c r="BZ293" s="3">
        <v>10353</v>
      </c>
      <c r="CA293" s="111">
        <f t="shared" si="226"/>
        <v>1.0602150537634409</v>
      </c>
      <c r="CB293" s="3">
        <f t="shared" si="227"/>
        <v>5</v>
      </c>
      <c r="CC293" s="110">
        <f t="shared" si="228"/>
        <v>0.1</v>
      </c>
      <c r="CD293" s="3">
        <v>300</v>
      </c>
      <c r="CE293" s="112">
        <v>292.31310522918</v>
      </c>
      <c r="CF293" s="3">
        <f t="shared" si="229"/>
        <v>5</v>
      </c>
      <c r="CG293" s="110">
        <f t="shared" si="230"/>
        <v>0.15</v>
      </c>
      <c r="MX293" s="112">
        <v>95</v>
      </c>
      <c r="MY293" s="112">
        <v>87.5</v>
      </c>
      <c r="MZ293" s="3">
        <f t="shared" si="231"/>
        <v>1</v>
      </c>
      <c r="NA293" s="110">
        <f t="shared" si="232"/>
        <v>0.02</v>
      </c>
      <c r="NB293" s="111">
        <v>0.92</v>
      </c>
      <c r="NC293" s="111">
        <v>0.83750000000000002</v>
      </c>
      <c r="ND293" s="3">
        <f t="shared" si="233"/>
        <v>1</v>
      </c>
      <c r="NE293" s="110">
        <f t="shared" si="234"/>
        <v>0.02</v>
      </c>
      <c r="NF293" s="112">
        <v>90</v>
      </c>
      <c r="NG293" s="113">
        <v>100</v>
      </c>
      <c r="NH293" s="3">
        <f t="shared" si="235"/>
        <v>5</v>
      </c>
      <c r="NI293" s="110">
        <f t="shared" si="236"/>
        <v>0.08</v>
      </c>
      <c r="NJ293" s="110">
        <v>0.85</v>
      </c>
      <c r="NM293" s="3">
        <f t="shared" si="237"/>
        <v>3</v>
      </c>
      <c r="NN293" s="110">
        <f t="shared" si="238"/>
        <v>3.5999999999999997E-2</v>
      </c>
      <c r="NO293" s="110">
        <v>0.4</v>
      </c>
      <c r="NP293" s="110">
        <v>0.41176470588235298</v>
      </c>
      <c r="NQ293" s="3">
        <f t="shared" si="239"/>
        <v>5</v>
      </c>
      <c r="NR293" s="110">
        <f t="shared" si="240"/>
        <v>0.06</v>
      </c>
      <c r="ZQ293" s="110">
        <v>0.95</v>
      </c>
      <c r="ZR293" s="110">
        <v>0.97998708844415705</v>
      </c>
      <c r="ZS293" s="3">
        <f t="shared" si="241"/>
        <v>5</v>
      </c>
      <c r="ZT293" s="110">
        <f t="shared" si="242"/>
        <v>0.05</v>
      </c>
      <c r="ZU293" s="3">
        <v>2</v>
      </c>
      <c r="ZV293" s="3">
        <f t="shared" si="243"/>
        <v>5</v>
      </c>
      <c r="ZW293" s="110">
        <f t="shared" si="244"/>
        <v>0.05</v>
      </c>
      <c r="ACD293" s="110">
        <f t="shared" si="245"/>
        <v>0.5</v>
      </c>
      <c r="ACE293" s="110">
        <f t="shared" si="246"/>
        <v>0.216</v>
      </c>
      <c r="ACF293" s="110">
        <f t="shared" si="247"/>
        <v>0.1</v>
      </c>
      <c r="ACG293" s="110">
        <f t="shared" si="248"/>
        <v>0.81599999999999995</v>
      </c>
      <c r="ACN293" s="114" t="str">
        <f t="shared" si="249"/>
        <v>TERIMA</v>
      </c>
      <c r="ACO293" s="115">
        <f t="shared" si="250"/>
        <v>670000</v>
      </c>
      <c r="ACP293" s="115">
        <f t="shared" si="251"/>
        <v>144720</v>
      </c>
      <c r="ADH293" s="116">
        <f t="shared" si="252"/>
        <v>335000</v>
      </c>
      <c r="ADI293" s="116">
        <f t="shared" si="253"/>
        <v>144720</v>
      </c>
      <c r="ADJ293" s="116">
        <f t="shared" si="254"/>
        <v>67000</v>
      </c>
      <c r="ADL293" s="116">
        <f t="shared" si="255"/>
        <v>0</v>
      </c>
      <c r="ADM293" s="116">
        <f t="shared" si="256"/>
        <v>546720</v>
      </c>
      <c r="ADN293" s="3" t="s">
        <v>1390</v>
      </c>
    </row>
    <row r="294" spans="1:794" x14ac:dyDescent="0.25">
      <c r="A294" s="3">
        <f t="shared" si="217"/>
        <v>290</v>
      </c>
      <c r="B294" s="3">
        <v>182924</v>
      </c>
      <c r="C294" s="3" t="s">
        <v>887</v>
      </c>
      <c r="G294" s="3" t="s">
        <v>351</v>
      </c>
      <c r="O294" s="3">
        <v>22</v>
      </c>
      <c r="P294" s="3">
        <v>21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f t="shared" si="218"/>
        <v>0</v>
      </c>
      <c r="W294" s="3">
        <v>21</v>
      </c>
      <c r="X294" s="3">
        <v>21</v>
      </c>
      <c r="Y294" s="3" t="s">
        <v>1387</v>
      </c>
      <c r="BQ294" s="3">
        <v>0</v>
      </c>
      <c r="BR294" s="110">
        <f t="shared" si="219"/>
        <v>1</v>
      </c>
      <c r="BS294" s="3">
        <f t="shared" si="220"/>
        <v>5</v>
      </c>
      <c r="BT294" s="110">
        <f t="shared" si="221"/>
        <v>0.1</v>
      </c>
      <c r="BU294" s="3">
        <v>0</v>
      </c>
      <c r="BV294" s="110">
        <f t="shared" si="222"/>
        <v>1</v>
      </c>
      <c r="BW294" s="3">
        <f t="shared" si="223"/>
        <v>5</v>
      </c>
      <c r="BX294" s="110">
        <f t="shared" si="224"/>
        <v>0.15</v>
      </c>
      <c r="BY294" s="3">
        <f t="shared" si="225"/>
        <v>9765</v>
      </c>
      <c r="BZ294" s="3">
        <v>9933</v>
      </c>
      <c r="CA294" s="111">
        <f t="shared" si="226"/>
        <v>1.0172043010752687</v>
      </c>
      <c r="CB294" s="3">
        <f t="shared" si="227"/>
        <v>4</v>
      </c>
      <c r="CC294" s="110">
        <f t="shared" si="228"/>
        <v>0.08</v>
      </c>
      <c r="CD294" s="3">
        <v>300</v>
      </c>
      <c r="CE294" s="112">
        <v>319.79308176100602</v>
      </c>
      <c r="CF294" s="3">
        <f t="shared" si="229"/>
        <v>1</v>
      </c>
      <c r="CG294" s="110">
        <f t="shared" si="230"/>
        <v>0.03</v>
      </c>
      <c r="MX294" s="112">
        <v>95</v>
      </c>
      <c r="MY294" s="112">
        <v>97.0833333333333</v>
      </c>
      <c r="MZ294" s="3">
        <f t="shared" si="231"/>
        <v>5</v>
      </c>
      <c r="NA294" s="110">
        <f t="shared" si="232"/>
        <v>0.1</v>
      </c>
      <c r="NB294" s="111">
        <v>0.92</v>
      </c>
      <c r="NC294" s="111">
        <v>0.86153846153846103</v>
      </c>
      <c r="ND294" s="3">
        <f t="shared" si="233"/>
        <v>1</v>
      </c>
      <c r="NE294" s="110">
        <f t="shared" si="234"/>
        <v>0.02</v>
      </c>
      <c r="NF294" s="112">
        <v>90</v>
      </c>
      <c r="NG294" s="113">
        <v>100</v>
      </c>
      <c r="NH294" s="3">
        <f t="shared" si="235"/>
        <v>5</v>
      </c>
      <c r="NI294" s="110">
        <f t="shared" si="236"/>
        <v>0.08</v>
      </c>
      <c r="NJ294" s="110">
        <v>0.85</v>
      </c>
      <c r="NM294" s="3">
        <f t="shared" si="237"/>
        <v>3</v>
      </c>
      <c r="NN294" s="110">
        <f t="shared" si="238"/>
        <v>3.5999999999999997E-2</v>
      </c>
      <c r="NO294" s="110">
        <v>0.4</v>
      </c>
      <c r="NP294" s="110">
        <v>0.15384615384615399</v>
      </c>
      <c r="NQ294" s="3">
        <f t="shared" si="239"/>
        <v>1</v>
      </c>
      <c r="NR294" s="110">
        <f t="shared" si="240"/>
        <v>1.2E-2</v>
      </c>
      <c r="ZQ294" s="110">
        <v>0.95</v>
      </c>
      <c r="ZR294" s="110">
        <v>0.985534591194969</v>
      </c>
      <c r="ZS294" s="3">
        <f t="shared" si="241"/>
        <v>5</v>
      </c>
      <c r="ZT294" s="110">
        <f t="shared" si="242"/>
        <v>0.05</v>
      </c>
      <c r="ZU294" s="3">
        <v>2</v>
      </c>
      <c r="ZV294" s="3">
        <f t="shared" si="243"/>
        <v>5</v>
      </c>
      <c r="ZW294" s="110">
        <f t="shared" si="244"/>
        <v>0.05</v>
      </c>
      <c r="ACD294" s="110">
        <f t="shared" si="245"/>
        <v>0.36</v>
      </c>
      <c r="ACE294" s="110">
        <f t="shared" si="246"/>
        <v>0.24800000000000003</v>
      </c>
      <c r="ACF294" s="110">
        <f t="shared" si="247"/>
        <v>0.1</v>
      </c>
      <c r="ACG294" s="110">
        <f t="shared" si="248"/>
        <v>0.70799999999999996</v>
      </c>
      <c r="ACN294" s="114" t="str">
        <f t="shared" si="249"/>
        <v>TERIMA</v>
      </c>
      <c r="ACO294" s="115">
        <f t="shared" si="250"/>
        <v>670000</v>
      </c>
      <c r="ACP294" s="115">
        <f t="shared" si="251"/>
        <v>166160.00000000003</v>
      </c>
      <c r="ADH294" s="116">
        <f t="shared" si="252"/>
        <v>241200</v>
      </c>
      <c r="ADI294" s="116">
        <f t="shared" si="253"/>
        <v>166160.00000000003</v>
      </c>
      <c r="ADJ294" s="116">
        <f t="shared" si="254"/>
        <v>67000</v>
      </c>
      <c r="ADL294" s="116">
        <f t="shared" si="255"/>
        <v>0</v>
      </c>
      <c r="ADM294" s="116">
        <f t="shared" si="256"/>
        <v>474360</v>
      </c>
      <c r="ADN294" s="3" t="s">
        <v>1390</v>
      </c>
    </row>
    <row r="295" spans="1:794" x14ac:dyDescent="0.25">
      <c r="A295" s="3">
        <f t="shared" si="217"/>
        <v>291</v>
      </c>
      <c r="B295" s="3">
        <v>183339</v>
      </c>
      <c r="C295" s="3" t="s">
        <v>889</v>
      </c>
      <c r="G295" s="3" t="s">
        <v>351</v>
      </c>
      <c r="O295" s="3">
        <v>22</v>
      </c>
      <c r="P295" s="3">
        <v>21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f t="shared" si="218"/>
        <v>0</v>
      </c>
      <c r="W295" s="3">
        <v>21</v>
      </c>
      <c r="X295" s="3">
        <v>21</v>
      </c>
      <c r="Y295" s="3" t="s">
        <v>1387</v>
      </c>
      <c r="BQ295" s="3">
        <v>0</v>
      </c>
      <c r="BR295" s="110">
        <f t="shared" si="219"/>
        <v>1</v>
      </c>
      <c r="BS295" s="3">
        <f t="shared" si="220"/>
        <v>5</v>
      </c>
      <c r="BT295" s="110">
        <f t="shared" si="221"/>
        <v>0.1</v>
      </c>
      <c r="BU295" s="3">
        <v>0</v>
      </c>
      <c r="BV295" s="110">
        <f t="shared" si="222"/>
        <v>1</v>
      </c>
      <c r="BW295" s="3">
        <f t="shared" si="223"/>
        <v>5</v>
      </c>
      <c r="BX295" s="110">
        <f t="shared" si="224"/>
        <v>0.15</v>
      </c>
      <c r="BY295" s="3">
        <f t="shared" si="225"/>
        <v>9765</v>
      </c>
      <c r="BZ295" s="3">
        <v>10584</v>
      </c>
      <c r="CA295" s="111">
        <f t="shared" si="226"/>
        <v>1.0838709677419356</v>
      </c>
      <c r="CB295" s="3">
        <f t="shared" si="227"/>
        <v>5</v>
      </c>
      <c r="CC295" s="110">
        <f t="shared" si="228"/>
        <v>0.1</v>
      </c>
      <c r="CD295" s="3">
        <v>300</v>
      </c>
      <c r="CE295" s="112">
        <v>306.52808302808302</v>
      </c>
      <c r="CF295" s="3">
        <f t="shared" si="229"/>
        <v>1</v>
      </c>
      <c r="CG295" s="110">
        <f t="shared" si="230"/>
        <v>0.03</v>
      </c>
      <c r="MX295" s="112">
        <v>95</v>
      </c>
      <c r="MY295" s="112">
        <v>85.5555555555556</v>
      </c>
      <c r="MZ295" s="3">
        <f t="shared" si="231"/>
        <v>1</v>
      </c>
      <c r="NA295" s="110">
        <f t="shared" si="232"/>
        <v>0.02</v>
      </c>
      <c r="NB295" s="111">
        <v>0.92</v>
      </c>
      <c r="NC295" s="111">
        <v>0.83</v>
      </c>
      <c r="ND295" s="3">
        <f t="shared" si="233"/>
        <v>1</v>
      </c>
      <c r="NE295" s="110">
        <f t="shared" si="234"/>
        <v>0.02</v>
      </c>
      <c r="NF295" s="112">
        <v>90</v>
      </c>
      <c r="NG295" s="113">
        <v>95</v>
      </c>
      <c r="NH295" s="3">
        <f t="shared" si="235"/>
        <v>5</v>
      </c>
      <c r="NI295" s="110">
        <f t="shared" si="236"/>
        <v>0.08</v>
      </c>
      <c r="NJ295" s="110">
        <v>0.85</v>
      </c>
      <c r="NM295" s="3">
        <f t="shared" si="237"/>
        <v>3</v>
      </c>
      <c r="NN295" s="110">
        <f t="shared" si="238"/>
        <v>3.5999999999999997E-2</v>
      </c>
      <c r="NO295" s="110">
        <v>0.4</v>
      </c>
      <c r="NP295" s="110">
        <v>0.52500000000000002</v>
      </c>
      <c r="NQ295" s="3">
        <f t="shared" si="239"/>
        <v>5</v>
      </c>
      <c r="NR295" s="110">
        <f t="shared" si="240"/>
        <v>0.06</v>
      </c>
      <c r="ZQ295" s="110">
        <v>0.95</v>
      </c>
      <c r="ZR295" s="110">
        <v>0.98778998778998806</v>
      </c>
      <c r="ZS295" s="3">
        <f t="shared" si="241"/>
        <v>5</v>
      </c>
      <c r="ZT295" s="110">
        <f t="shared" si="242"/>
        <v>0.05</v>
      </c>
      <c r="ZU295" s="3">
        <v>2</v>
      </c>
      <c r="ZV295" s="3">
        <f t="shared" si="243"/>
        <v>5</v>
      </c>
      <c r="ZW295" s="110">
        <f t="shared" si="244"/>
        <v>0.05</v>
      </c>
      <c r="ACD295" s="110">
        <f t="shared" si="245"/>
        <v>0.38</v>
      </c>
      <c r="ACE295" s="110">
        <f t="shared" si="246"/>
        <v>0.216</v>
      </c>
      <c r="ACF295" s="110">
        <f t="shared" si="247"/>
        <v>0.1</v>
      </c>
      <c r="ACG295" s="110">
        <f t="shared" si="248"/>
        <v>0.69599999999999995</v>
      </c>
      <c r="ACN295" s="114" t="str">
        <f t="shared" si="249"/>
        <v>TERIMA</v>
      </c>
      <c r="ACO295" s="115">
        <f t="shared" si="250"/>
        <v>670000</v>
      </c>
      <c r="ACP295" s="115">
        <f t="shared" si="251"/>
        <v>144720</v>
      </c>
      <c r="ADH295" s="116">
        <f t="shared" si="252"/>
        <v>254600</v>
      </c>
      <c r="ADI295" s="116">
        <f t="shared" si="253"/>
        <v>144720</v>
      </c>
      <c r="ADJ295" s="116">
        <f t="shared" si="254"/>
        <v>67000</v>
      </c>
      <c r="ADL295" s="116">
        <f t="shared" si="255"/>
        <v>0</v>
      </c>
      <c r="ADM295" s="116">
        <f t="shared" si="256"/>
        <v>466320</v>
      </c>
      <c r="ADN295" s="3" t="s">
        <v>1390</v>
      </c>
    </row>
    <row r="296" spans="1:794" x14ac:dyDescent="0.25">
      <c r="A296" s="3">
        <f t="shared" si="217"/>
        <v>292</v>
      </c>
      <c r="B296" s="3">
        <v>183342</v>
      </c>
      <c r="C296" s="3" t="s">
        <v>891</v>
      </c>
      <c r="G296" s="3" t="s">
        <v>351</v>
      </c>
      <c r="O296" s="3">
        <v>22</v>
      </c>
      <c r="P296" s="3">
        <v>21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f t="shared" si="218"/>
        <v>0</v>
      </c>
      <c r="W296" s="3">
        <v>21</v>
      </c>
      <c r="X296" s="3">
        <v>21</v>
      </c>
      <c r="Y296" s="3" t="s">
        <v>1387</v>
      </c>
      <c r="BQ296" s="3">
        <v>0</v>
      </c>
      <c r="BR296" s="110">
        <f t="shared" si="219"/>
        <v>1</v>
      </c>
      <c r="BS296" s="3">
        <f t="shared" si="220"/>
        <v>5</v>
      </c>
      <c r="BT296" s="110">
        <f t="shared" si="221"/>
        <v>0.1</v>
      </c>
      <c r="BU296" s="3">
        <v>0</v>
      </c>
      <c r="BV296" s="110">
        <f t="shared" si="222"/>
        <v>1</v>
      </c>
      <c r="BW296" s="3">
        <f t="shared" si="223"/>
        <v>5</v>
      </c>
      <c r="BX296" s="110">
        <f t="shared" si="224"/>
        <v>0.15</v>
      </c>
      <c r="BY296" s="3">
        <f t="shared" si="225"/>
        <v>9765</v>
      </c>
      <c r="BZ296" s="3">
        <v>11445</v>
      </c>
      <c r="CA296" s="111">
        <f t="shared" si="226"/>
        <v>1.1720430107526882</v>
      </c>
      <c r="CB296" s="3">
        <f t="shared" si="227"/>
        <v>5</v>
      </c>
      <c r="CC296" s="110">
        <f t="shared" si="228"/>
        <v>0.1</v>
      </c>
      <c r="CD296" s="3">
        <v>300</v>
      </c>
      <c r="CE296" s="112">
        <v>278.89878787878803</v>
      </c>
      <c r="CF296" s="3">
        <f t="shared" si="229"/>
        <v>5</v>
      </c>
      <c r="CG296" s="110">
        <f t="shared" si="230"/>
        <v>0.15</v>
      </c>
      <c r="MX296" s="112">
        <v>95</v>
      </c>
      <c r="MY296" s="112">
        <v>100</v>
      </c>
      <c r="MZ296" s="3">
        <f t="shared" si="231"/>
        <v>5</v>
      </c>
      <c r="NA296" s="110">
        <f t="shared" si="232"/>
        <v>0.1</v>
      </c>
      <c r="NB296" s="111">
        <v>0.92</v>
      </c>
      <c r="NC296" s="111">
        <v>0.83</v>
      </c>
      <c r="ND296" s="3">
        <f t="shared" si="233"/>
        <v>1</v>
      </c>
      <c r="NE296" s="110">
        <f t="shared" si="234"/>
        <v>0.02</v>
      </c>
      <c r="NF296" s="112">
        <v>90</v>
      </c>
      <c r="NG296" s="113">
        <v>100</v>
      </c>
      <c r="NH296" s="3">
        <f t="shared" si="235"/>
        <v>5</v>
      </c>
      <c r="NI296" s="110">
        <f t="shared" si="236"/>
        <v>0.08</v>
      </c>
      <c r="NJ296" s="110">
        <v>0.85</v>
      </c>
      <c r="NM296" s="3">
        <f t="shared" si="237"/>
        <v>3</v>
      </c>
      <c r="NN296" s="110">
        <f t="shared" si="238"/>
        <v>3.5999999999999997E-2</v>
      </c>
      <c r="NO296" s="110">
        <v>0.4</v>
      </c>
      <c r="NP296" s="110">
        <v>0.40909090909090901</v>
      </c>
      <c r="NQ296" s="3">
        <f t="shared" si="239"/>
        <v>5</v>
      </c>
      <c r="NR296" s="110">
        <f t="shared" si="240"/>
        <v>0.06</v>
      </c>
      <c r="ZQ296" s="110">
        <v>0.95</v>
      </c>
      <c r="ZR296" s="110">
        <v>0.98363636363636398</v>
      </c>
      <c r="ZS296" s="3">
        <f t="shared" si="241"/>
        <v>5</v>
      </c>
      <c r="ZT296" s="110">
        <f t="shared" si="242"/>
        <v>0.05</v>
      </c>
      <c r="ZU296" s="3">
        <v>2</v>
      </c>
      <c r="ZV296" s="3">
        <f t="shared" si="243"/>
        <v>5</v>
      </c>
      <c r="ZW296" s="110">
        <f t="shared" si="244"/>
        <v>0.05</v>
      </c>
      <c r="ACD296" s="110">
        <f t="shared" si="245"/>
        <v>0.5</v>
      </c>
      <c r="ACE296" s="110">
        <f t="shared" si="246"/>
        <v>0.29600000000000004</v>
      </c>
      <c r="ACF296" s="110">
        <f t="shared" si="247"/>
        <v>0.1</v>
      </c>
      <c r="ACG296" s="110">
        <f t="shared" si="248"/>
        <v>0.89600000000000002</v>
      </c>
      <c r="ACN296" s="114" t="str">
        <f t="shared" si="249"/>
        <v>TERIMA</v>
      </c>
      <c r="ACO296" s="115">
        <f t="shared" si="250"/>
        <v>670000</v>
      </c>
      <c r="ACP296" s="115">
        <f t="shared" si="251"/>
        <v>198320.00000000003</v>
      </c>
      <c r="ADH296" s="116">
        <f t="shared" si="252"/>
        <v>335000</v>
      </c>
      <c r="ADI296" s="116">
        <f t="shared" si="253"/>
        <v>198320.00000000003</v>
      </c>
      <c r="ADJ296" s="116">
        <f t="shared" si="254"/>
        <v>67000</v>
      </c>
      <c r="ADL296" s="116">
        <f t="shared" si="255"/>
        <v>0</v>
      </c>
      <c r="ADM296" s="116">
        <f t="shared" si="256"/>
        <v>600320</v>
      </c>
      <c r="ADN296" s="3" t="s">
        <v>1390</v>
      </c>
    </row>
    <row r="297" spans="1:794" x14ac:dyDescent="0.25">
      <c r="A297" s="3">
        <f t="shared" si="217"/>
        <v>293</v>
      </c>
      <c r="B297" s="3">
        <v>183345</v>
      </c>
      <c r="C297" s="3" t="s">
        <v>893</v>
      </c>
      <c r="G297" s="3" t="s">
        <v>351</v>
      </c>
      <c r="O297" s="3">
        <v>22</v>
      </c>
      <c r="P297" s="3">
        <v>21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f t="shared" si="218"/>
        <v>0</v>
      </c>
      <c r="W297" s="3">
        <v>21</v>
      </c>
      <c r="X297" s="3">
        <v>21</v>
      </c>
      <c r="Y297" s="3" t="s">
        <v>1387</v>
      </c>
      <c r="BQ297" s="3">
        <v>0</v>
      </c>
      <c r="BR297" s="110">
        <f t="shared" si="219"/>
        <v>1</v>
      </c>
      <c r="BS297" s="3">
        <f t="shared" si="220"/>
        <v>5</v>
      </c>
      <c r="BT297" s="110">
        <f t="shared" si="221"/>
        <v>0.1</v>
      </c>
      <c r="BU297" s="3">
        <v>0</v>
      </c>
      <c r="BV297" s="110">
        <f t="shared" si="222"/>
        <v>1</v>
      </c>
      <c r="BW297" s="3">
        <f t="shared" si="223"/>
        <v>5</v>
      </c>
      <c r="BX297" s="110">
        <f t="shared" si="224"/>
        <v>0.15</v>
      </c>
      <c r="BY297" s="3">
        <f t="shared" si="225"/>
        <v>9765</v>
      </c>
      <c r="BZ297" s="3">
        <v>10920</v>
      </c>
      <c r="CA297" s="111">
        <f t="shared" si="226"/>
        <v>1.118279569892473</v>
      </c>
      <c r="CB297" s="3">
        <f t="shared" si="227"/>
        <v>5</v>
      </c>
      <c r="CC297" s="110">
        <f t="shared" si="228"/>
        <v>0.1</v>
      </c>
      <c r="CD297" s="3">
        <v>300</v>
      </c>
      <c r="CE297" s="112">
        <v>288.42307692307702</v>
      </c>
      <c r="CF297" s="3">
        <f t="shared" si="229"/>
        <v>5</v>
      </c>
      <c r="CG297" s="110">
        <f t="shared" si="230"/>
        <v>0.15</v>
      </c>
      <c r="MX297" s="112">
        <v>95</v>
      </c>
      <c r="MY297" s="112">
        <v>98.3333333333333</v>
      </c>
      <c r="MZ297" s="3">
        <f t="shared" si="231"/>
        <v>5</v>
      </c>
      <c r="NA297" s="110">
        <f t="shared" si="232"/>
        <v>0.1</v>
      </c>
      <c r="NB297" s="111">
        <v>0.92</v>
      </c>
      <c r="NC297" s="111">
        <v>0.78749999999999998</v>
      </c>
      <c r="ND297" s="3">
        <f t="shared" si="233"/>
        <v>1</v>
      </c>
      <c r="NE297" s="110">
        <f t="shared" si="234"/>
        <v>0.02</v>
      </c>
      <c r="NF297" s="112">
        <v>90</v>
      </c>
      <c r="NG297" s="113">
        <v>100</v>
      </c>
      <c r="NH297" s="3">
        <f t="shared" si="235"/>
        <v>5</v>
      </c>
      <c r="NI297" s="110">
        <f t="shared" si="236"/>
        <v>0.08</v>
      </c>
      <c r="NJ297" s="110">
        <v>0.85</v>
      </c>
      <c r="NM297" s="3">
        <f t="shared" si="237"/>
        <v>3</v>
      </c>
      <c r="NN297" s="110">
        <f t="shared" si="238"/>
        <v>3.5999999999999997E-2</v>
      </c>
      <c r="NO297" s="110">
        <v>0.4</v>
      </c>
      <c r="NP297" s="110">
        <v>0.25</v>
      </c>
      <c r="NQ297" s="3">
        <f t="shared" si="239"/>
        <v>1</v>
      </c>
      <c r="NR297" s="110">
        <f t="shared" si="240"/>
        <v>1.2E-2</v>
      </c>
      <c r="ZQ297" s="110">
        <v>0.95</v>
      </c>
      <c r="ZR297" s="110">
        <v>0.98486759142496805</v>
      </c>
      <c r="ZS297" s="3">
        <f t="shared" si="241"/>
        <v>5</v>
      </c>
      <c r="ZT297" s="110">
        <f t="shared" si="242"/>
        <v>0.05</v>
      </c>
      <c r="ZU297" s="3">
        <v>2</v>
      </c>
      <c r="ZV297" s="3">
        <f t="shared" si="243"/>
        <v>5</v>
      </c>
      <c r="ZW297" s="110">
        <f t="shared" si="244"/>
        <v>0.05</v>
      </c>
      <c r="ACD297" s="110">
        <f t="shared" si="245"/>
        <v>0.5</v>
      </c>
      <c r="ACE297" s="110">
        <f t="shared" si="246"/>
        <v>0.24800000000000003</v>
      </c>
      <c r="ACF297" s="110">
        <f t="shared" si="247"/>
        <v>0.1</v>
      </c>
      <c r="ACG297" s="110">
        <f t="shared" si="248"/>
        <v>0.84799999999999998</v>
      </c>
      <c r="ACN297" s="114" t="str">
        <f t="shared" si="249"/>
        <v>TERIMA</v>
      </c>
      <c r="ACO297" s="115">
        <f t="shared" si="250"/>
        <v>670000</v>
      </c>
      <c r="ACP297" s="115">
        <f t="shared" si="251"/>
        <v>166160.00000000003</v>
      </c>
      <c r="ADH297" s="116">
        <f t="shared" si="252"/>
        <v>335000</v>
      </c>
      <c r="ADI297" s="116">
        <f t="shared" si="253"/>
        <v>166160.00000000003</v>
      </c>
      <c r="ADJ297" s="116">
        <f t="shared" si="254"/>
        <v>67000</v>
      </c>
      <c r="ADL297" s="116">
        <f t="shared" si="255"/>
        <v>0</v>
      </c>
      <c r="ADM297" s="116">
        <f t="shared" si="256"/>
        <v>568160</v>
      </c>
      <c r="ADN297" s="3" t="s">
        <v>1390</v>
      </c>
    </row>
    <row r="298" spans="1:794" x14ac:dyDescent="0.25">
      <c r="A298" s="3">
        <f t="shared" si="217"/>
        <v>294</v>
      </c>
      <c r="B298" s="3">
        <v>183238</v>
      </c>
      <c r="C298" s="3" t="s">
        <v>895</v>
      </c>
      <c r="G298" s="3" t="s">
        <v>351</v>
      </c>
      <c r="O298" s="3">
        <v>22</v>
      </c>
      <c r="P298" s="3">
        <v>19</v>
      </c>
      <c r="Q298" s="3">
        <v>2</v>
      </c>
      <c r="R298" s="3">
        <v>0</v>
      </c>
      <c r="S298" s="3">
        <v>0</v>
      </c>
      <c r="T298" s="3">
        <v>0</v>
      </c>
      <c r="U298" s="3">
        <v>0</v>
      </c>
      <c r="V298" s="3">
        <f t="shared" si="218"/>
        <v>2</v>
      </c>
      <c r="W298" s="3">
        <v>17</v>
      </c>
      <c r="X298" s="3">
        <v>19</v>
      </c>
      <c r="Y298" s="3" t="s">
        <v>1387</v>
      </c>
      <c r="BQ298" s="3">
        <v>0</v>
      </c>
      <c r="BR298" s="110">
        <f t="shared" si="219"/>
        <v>1</v>
      </c>
      <c r="BS298" s="3">
        <f t="shared" si="220"/>
        <v>5</v>
      </c>
      <c r="BT298" s="110">
        <f t="shared" si="221"/>
        <v>0.1</v>
      </c>
      <c r="BU298" s="3">
        <v>2</v>
      </c>
      <c r="BV298" s="110">
        <f t="shared" si="222"/>
        <v>0.88235294117647056</v>
      </c>
      <c r="BW298" s="3">
        <f t="shared" si="223"/>
        <v>0</v>
      </c>
      <c r="BX298" s="110">
        <f t="shared" si="224"/>
        <v>0</v>
      </c>
      <c r="BY298" s="3">
        <f t="shared" si="225"/>
        <v>8835</v>
      </c>
      <c r="BZ298" s="3">
        <v>8968</v>
      </c>
      <c r="CA298" s="111">
        <f t="shared" si="226"/>
        <v>1.0150537634408603</v>
      </c>
      <c r="CB298" s="3">
        <f t="shared" si="227"/>
        <v>4</v>
      </c>
      <c r="CC298" s="110">
        <f t="shared" si="228"/>
        <v>0.08</v>
      </c>
      <c r="CD298" s="3">
        <v>300</v>
      </c>
      <c r="CE298" s="112">
        <v>430.31000971817298</v>
      </c>
      <c r="CF298" s="3">
        <f t="shared" si="229"/>
        <v>1</v>
      </c>
      <c r="CG298" s="110">
        <f t="shared" si="230"/>
        <v>0.03</v>
      </c>
      <c r="MX298" s="112">
        <v>95</v>
      </c>
      <c r="MY298" s="112">
        <v>98.8888888888889</v>
      </c>
      <c r="MZ298" s="3">
        <f t="shared" si="231"/>
        <v>5</v>
      </c>
      <c r="NA298" s="110">
        <f t="shared" si="232"/>
        <v>0.1</v>
      </c>
      <c r="NB298" s="111">
        <v>0.92</v>
      </c>
      <c r="NC298" s="111">
        <v>0.92500000000000004</v>
      </c>
      <c r="ND298" s="3">
        <f t="shared" si="233"/>
        <v>5</v>
      </c>
      <c r="NE298" s="110">
        <f t="shared" si="234"/>
        <v>0.1</v>
      </c>
      <c r="NF298" s="112">
        <v>90</v>
      </c>
      <c r="NG298" s="113">
        <v>100</v>
      </c>
      <c r="NH298" s="3">
        <f t="shared" si="235"/>
        <v>5</v>
      </c>
      <c r="NI298" s="110">
        <f t="shared" si="236"/>
        <v>0.08</v>
      </c>
      <c r="NJ298" s="110">
        <v>0.85</v>
      </c>
      <c r="NM298" s="3">
        <f t="shared" si="237"/>
        <v>3</v>
      </c>
      <c r="NN298" s="110">
        <f t="shared" si="238"/>
        <v>3.5999999999999997E-2</v>
      </c>
      <c r="NO298" s="110">
        <v>0.4</v>
      </c>
      <c r="NP298" s="110">
        <v>0.628571428571429</v>
      </c>
      <c r="NQ298" s="3">
        <f t="shared" si="239"/>
        <v>5</v>
      </c>
      <c r="NR298" s="110">
        <f t="shared" si="240"/>
        <v>0.06</v>
      </c>
      <c r="ZQ298" s="110">
        <v>0.95</v>
      </c>
      <c r="ZR298" s="110">
        <v>0.98250728862973802</v>
      </c>
      <c r="ZS298" s="3">
        <f t="shared" si="241"/>
        <v>5</v>
      </c>
      <c r="ZT298" s="110">
        <f t="shared" si="242"/>
        <v>0.05</v>
      </c>
      <c r="ZU298" s="3">
        <v>2</v>
      </c>
      <c r="ZV298" s="3">
        <f t="shared" si="243"/>
        <v>5</v>
      </c>
      <c r="ZW298" s="110">
        <f t="shared" si="244"/>
        <v>0.05</v>
      </c>
      <c r="ACD298" s="110">
        <f t="shared" si="245"/>
        <v>0.21</v>
      </c>
      <c r="ACE298" s="110">
        <f t="shared" si="246"/>
        <v>0.376</v>
      </c>
      <c r="ACF298" s="110">
        <f t="shared" si="247"/>
        <v>0.1</v>
      </c>
      <c r="ACG298" s="110">
        <f t="shared" si="248"/>
        <v>0.68599999999999994</v>
      </c>
      <c r="ACN298" s="114" t="str">
        <f t="shared" si="249"/>
        <v>TERIMA</v>
      </c>
      <c r="ACO298" s="115">
        <f t="shared" si="250"/>
        <v>670000</v>
      </c>
      <c r="ACP298" s="115">
        <f t="shared" si="251"/>
        <v>251920</v>
      </c>
      <c r="ADH298" s="116">
        <f t="shared" si="252"/>
        <v>140700</v>
      </c>
      <c r="ADI298" s="116">
        <f t="shared" si="253"/>
        <v>251920</v>
      </c>
      <c r="ADJ298" s="116">
        <f t="shared" si="254"/>
        <v>67000</v>
      </c>
      <c r="ADL298" s="116">
        <f t="shared" si="255"/>
        <v>0</v>
      </c>
      <c r="ADM298" s="116">
        <f t="shared" si="256"/>
        <v>459620</v>
      </c>
      <c r="ADN298" s="3" t="s">
        <v>1390</v>
      </c>
    </row>
    <row r="299" spans="1:794" x14ac:dyDescent="0.25">
      <c r="A299" s="3">
        <f t="shared" si="217"/>
        <v>295</v>
      </c>
      <c r="B299" s="3">
        <v>183243</v>
      </c>
      <c r="C299" s="3" t="s">
        <v>896</v>
      </c>
      <c r="G299" s="3" t="s">
        <v>351</v>
      </c>
      <c r="O299" s="3">
        <v>22</v>
      </c>
      <c r="P299" s="3">
        <v>20</v>
      </c>
      <c r="Q299" s="3">
        <v>1</v>
      </c>
      <c r="R299" s="3">
        <v>0</v>
      </c>
      <c r="S299" s="3">
        <v>0</v>
      </c>
      <c r="T299" s="3">
        <v>0</v>
      </c>
      <c r="U299" s="3">
        <v>0</v>
      </c>
      <c r="V299" s="3">
        <f t="shared" si="218"/>
        <v>1</v>
      </c>
      <c r="W299" s="3">
        <v>19</v>
      </c>
      <c r="X299" s="3">
        <v>20</v>
      </c>
      <c r="Y299" s="3" t="s">
        <v>1387</v>
      </c>
      <c r="BQ299" s="3">
        <v>1</v>
      </c>
      <c r="BR299" s="110">
        <f t="shared" si="219"/>
        <v>0.94736842105263153</v>
      </c>
      <c r="BS299" s="3">
        <f t="shared" si="220"/>
        <v>2</v>
      </c>
      <c r="BT299" s="110">
        <f t="shared" si="221"/>
        <v>0.04</v>
      </c>
      <c r="BU299" s="3">
        <v>1</v>
      </c>
      <c r="BV299" s="110">
        <f t="shared" si="222"/>
        <v>0.94736842105263153</v>
      </c>
      <c r="BW299" s="3">
        <f t="shared" si="223"/>
        <v>1</v>
      </c>
      <c r="BX299" s="110">
        <f t="shared" si="224"/>
        <v>0.03</v>
      </c>
      <c r="BY299" s="3">
        <f t="shared" si="225"/>
        <v>9300</v>
      </c>
      <c r="BZ299" s="3">
        <v>12380</v>
      </c>
      <c r="CA299" s="111">
        <f t="shared" si="226"/>
        <v>1.3311827956989248</v>
      </c>
      <c r="CB299" s="3">
        <f t="shared" si="227"/>
        <v>5</v>
      </c>
      <c r="CC299" s="110">
        <f t="shared" si="228"/>
        <v>0.1</v>
      </c>
      <c r="CD299" s="3">
        <v>300</v>
      </c>
      <c r="CE299" s="112">
        <v>365.46303818034102</v>
      </c>
      <c r="CF299" s="3">
        <f t="shared" si="229"/>
        <v>1</v>
      </c>
      <c r="CG299" s="110">
        <f t="shared" si="230"/>
        <v>0.03</v>
      </c>
      <c r="MX299" s="112">
        <v>95</v>
      </c>
      <c r="MY299" s="112">
        <v>96.6666666666667</v>
      </c>
      <c r="MZ299" s="3">
        <f t="shared" si="231"/>
        <v>5</v>
      </c>
      <c r="NA299" s="110">
        <f t="shared" si="232"/>
        <v>0.1</v>
      </c>
      <c r="NB299" s="111">
        <v>0.92</v>
      </c>
      <c r="NC299" s="111">
        <v>0.90303030303030296</v>
      </c>
      <c r="ND299" s="3">
        <f t="shared" si="233"/>
        <v>1</v>
      </c>
      <c r="NE299" s="110">
        <f t="shared" si="234"/>
        <v>0.02</v>
      </c>
      <c r="NF299" s="112">
        <v>90</v>
      </c>
      <c r="NG299" s="113">
        <v>100</v>
      </c>
      <c r="NH299" s="3">
        <f t="shared" si="235"/>
        <v>5</v>
      </c>
      <c r="NI299" s="110">
        <f t="shared" si="236"/>
        <v>0.08</v>
      </c>
      <c r="NJ299" s="110">
        <v>0.85</v>
      </c>
      <c r="NL299" s="3">
        <v>1</v>
      </c>
      <c r="NM299" s="3">
        <f t="shared" si="237"/>
        <v>0</v>
      </c>
      <c r="NN299" s="110">
        <f t="shared" si="238"/>
        <v>0</v>
      </c>
      <c r="NO299" s="110">
        <v>0.4</v>
      </c>
      <c r="NP299" s="110">
        <v>0.58333333333333304</v>
      </c>
      <c r="NQ299" s="3">
        <f t="shared" si="239"/>
        <v>5</v>
      </c>
      <c r="NR299" s="110">
        <f t="shared" si="240"/>
        <v>0.06</v>
      </c>
      <c r="ZQ299" s="110">
        <v>0.95</v>
      </c>
      <c r="ZR299" s="110">
        <v>0.98700243704305402</v>
      </c>
      <c r="ZS299" s="3">
        <f t="shared" si="241"/>
        <v>5</v>
      </c>
      <c r="ZT299" s="110">
        <f t="shared" si="242"/>
        <v>0.05</v>
      </c>
      <c r="ZU299" s="3">
        <v>2</v>
      </c>
      <c r="ZV299" s="3">
        <f t="shared" si="243"/>
        <v>5</v>
      </c>
      <c r="ZW299" s="110">
        <f t="shared" si="244"/>
        <v>0.05</v>
      </c>
      <c r="ACD299" s="110">
        <f t="shared" si="245"/>
        <v>0.2</v>
      </c>
      <c r="ACE299" s="110">
        <f t="shared" si="246"/>
        <v>0.26</v>
      </c>
      <c r="ACF299" s="110">
        <f t="shared" si="247"/>
        <v>0.1</v>
      </c>
      <c r="ACG299" s="110">
        <f t="shared" si="248"/>
        <v>0.56000000000000005</v>
      </c>
      <c r="ACK299" s="3">
        <v>1</v>
      </c>
      <c r="ACN299" s="114" t="str">
        <f t="shared" si="249"/>
        <v>TERIMA</v>
      </c>
      <c r="ACO299" s="115">
        <f t="shared" si="250"/>
        <v>670000</v>
      </c>
      <c r="ACP299" s="115">
        <f t="shared" si="251"/>
        <v>174200</v>
      </c>
      <c r="ADH299" s="116">
        <f t="shared" si="252"/>
        <v>134000</v>
      </c>
      <c r="ADI299" s="116">
        <f t="shared" si="253"/>
        <v>148070</v>
      </c>
      <c r="ADJ299" s="116">
        <f t="shared" si="254"/>
        <v>67000</v>
      </c>
      <c r="ADL299" s="116">
        <f t="shared" si="255"/>
        <v>0</v>
      </c>
      <c r="ADM299" s="116">
        <f t="shared" si="256"/>
        <v>349070</v>
      </c>
      <c r="ADN299" s="3" t="s">
        <v>1390</v>
      </c>
    </row>
    <row r="300" spans="1:794" x14ac:dyDescent="0.25">
      <c r="A300" s="3">
        <f t="shared" si="217"/>
        <v>296</v>
      </c>
      <c r="B300" s="3">
        <v>183248</v>
      </c>
      <c r="C300" s="3" t="s">
        <v>897</v>
      </c>
      <c r="G300" s="3" t="s">
        <v>351</v>
      </c>
      <c r="O300" s="3">
        <v>22</v>
      </c>
      <c r="P300" s="3">
        <v>20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f t="shared" si="218"/>
        <v>0</v>
      </c>
      <c r="W300" s="3">
        <v>20</v>
      </c>
      <c r="X300" s="3">
        <v>20</v>
      </c>
      <c r="Y300" s="3" t="s">
        <v>1387</v>
      </c>
      <c r="BQ300" s="3">
        <v>0</v>
      </c>
      <c r="BR300" s="110">
        <f t="shared" si="219"/>
        <v>1</v>
      </c>
      <c r="BS300" s="3">
        <f t="shared" si="220"/>
        <v>5</v>
      </c>
      <c r="BT300" s="110">
        <f t="shared" si="221"/>
        <v>0.1</v>
      </c>
      <c r="BU300" s="3">
        <v>0</v>
      </c>
      <c r="BV300" s="110">
        <f t="shared" si="222"/>
        <v>1</v>
      </c>
      <c r="BW300" s="3">
        <f t="shared" si="223"/>
        <v>5</v>
      </c>
      <c r="BX300" s="110">
        <f t="shared" si="224"/>
        <v>0.15</v>
      </c>
      <c r="BY300" s="3">
        <f t="shared" si="225"/>
        <v>9300</v>
      </c>
      <c r="BZ300" s="3">
        <v>10100</v>
      </c>
      <c r="CA300" s="111">
        <f t="shared" si="226"/>
        <v>1.086021505376344</v>
      </c>
      <c r="CB300" s="3">
        <f t="shared" si="227"/>
        <v>5</v>
      </c>
      <c r="CC300" s="110">
        <f t="shared" si="228"/>
        <v>0.1</v>
      </c>
      <c r="CD300" s="3">
        <v>300</v>
      </c>
      <c r="CE300" s="112">
        <v>317.10591471801899</v>
      </c>
      <c r="CF300" s="3">
        <f t="shared" si="229"/>
        <v>1</v>
      </c>
      <c r="CG300" s="110">
        <f t="shared" si="230"/>
        <v>0.03</v>
      </c>
      <c r="MX300" s="112">
        <v>95</v>
      </c>
      <c r="MY300" s="112">
        <v>100</v>
      </c>
      <c r="MZ300" s="3">
        <f t="shared" si="231"/>
        <v>5</v>
      </c>
      <c r="NA300" s="110">
        <f t="shared" si="232"/>
        <v>0.1</v>
      </c>
      <c r="NB300" s="111">
        <v>0.92</v>
      </c>
      <c r="NC300" s="111">
        <v>0.90625</v>
      </c>
      <c r="ND300" s="3">
        <f t="shared" si="233"/>
        <v>1</v>
      </c>
      <c r="NE300" s="110">
        <f t="shared" si="234"/>
        <v>0.02</v>
      </c>
      <c r="NF300" s="112">
        <v>90</v>
      </c>
      <c r="NG300" s="113">
        <v>100</v>
      </c>
      <c r="NH300" s="3">
        <f t="shared" si="235"/>
        <v>5</v>
      </c>
      <c r="NI300" s="110">
        <f t="shared" si="236"/>
        <v>0.08</v>
      </c>
      <c r="NJ300" s="110">
        <v>0.85</v>
      </c>
      <c r="NM300" s="3">
        <f t="shared" si="237"/>
        <v>3</v>
      </c>
      <c r="NN300" s="110">
        <f t="shared" si="238"/>
        <v>3.5999999999999997E-2</v>
      </c>
      <c r="NO300" s="110">
        <v>0.4</v>
      </c>
      <c r="NP300" s="110">
        <v>0.54545454545454497</v>
      </c>
      <c r="NQ300" s="3">
        <f t="shared" si="239"/>
        <v>5</v>
      </c>
      <c r="NR300" s="110">
        <f t="shared" si="240"/>
        <v>0.06</v>
      </c>
      <c r="ZQ300" s="110">
        <v>0.95</v>
      </c>
      <c r="ZR300" s="110">
        <v>0.98762035763411304</v>
      </c>
      <c r="ZS300" s="3">
        <f t="shared" si="241"/>
        <v>5</v>
      </c>
      <c r="ZT300" s="110">
        <f t="shared" si="242"/>
        <v>0.05</v>
      </c>
      <c r="ZU300" s="3">
        <v>2</v>
      </c>
      <c r="ZV300" s="3">
        <f t="shared" si="243"/>
        <v>5</v>
      </c>
      <c r="ZW300" s="110">
        <f t="shared" si="244"/>
        <v>0.05</v>
      </c>
      <c r="ACD300" s="110">
        <f t="shared" si="245"/>
        <v>0.38</v>
      </c>
      <c r="ACE300" s="110">
        <f t="shared" si="246"/>
        <v>0.29600000000000004</v>
      </c>
      <c r="ACF300" s="110">
        <f t="shared" si="247"/>
        <v>0.1</v>
      </c>
      <c r="ACG300" s="110">
        <f t="shared" si="248"/>
        <v>0.77600000000000002</v>
      </c>
      <c r="ACN300" s="114" t="str">
        <f t="shared" si="249"/>
        <v>TERIMA</v>
      </c>
      <c r="ACO300" s="115">
        <f t="shared" si="250"/>
        <v>670000</v>
      </c>
      <c r="ACP300" s="115">
        <f t="shared" si="251"/>
        <v>198320.00000000003</v>
      </c>
      <c r="ADH300" s="116">
        <f t="shared" si="252"/>
        <v>254600</v>
      </c>
      <c r="ADI300" s="116">
        <f t="shared" si="253"/>
        <v>198320.00000000003</v>
      </c>
      <c r="ADJ300" s="116">
        <f t="shared" si="254"/>
        <v>67000</v>
      </c>
      <c r="ADL300" s="116">
        <f t="shared" si="255"/>
        <v>0</v>
      </c>
      <c r="ADM300" s="116">
        <f t="shared" si="256"/>
        <v>519920</v>
      </c>
      <c r="ADN300" s="3" t="s">
        <v>1390</v>
      </c>
    </row>
    <row r="301" spans="1:794" x14ac:dyDescent="0.25">
      <c r="A301" s="3">
        <f t="shared" si="217"/>
        <v>297</v>
      </c>
      <c r="B301" s="3">
        <v>183250</v>
      </c>
      <c r="C301" s="3" t="s">
        <v>899</v>
      </c>
      <c r="G301" s="3" t="s">
        <v>351</v>
      </c>
      <c r="O301" s="3">
        <v>22</v>
      </c>
      <c r="P301" s="3">
        <v>21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f t="shared" si="218"/>
        <v>0</v>
      </c>
      <c r="W301" s="3">
        <v>21</v>
      </c>
      <c r="X301" s="3">
        <v>21</v>
      </c>
      <c r="Y301" s="3" t="s">
        <v>1387</v>
      </c>
      <c r="BQ301" s="3">
        <v>0</v>
      </c>
      <c r="BR301" s="110">
        <f t="shared" si="219"/>
        <v>1</v>
      </c>
      <c r="BS301" s="3">
        <f t="shared" si="220"/>
        <v>5</v>
      </c>
      <c r="BT301" s="110">
        <f t="shared" si="221"/>
        <v>0.1</v>
      </c>
      <c r="BU301" s="3">
        <v>0</v>
      </c>
      <c r="BV301" s="110">
        <f t="shared" si="222"/>
        <v>1</v>
      </c>
      <c r="BW301" s="3">
        <f t="shared" si="223"/>
        <v>5</v>
      </c>
      <c r="BX301" s="110">
        <f t="shared" si="224"/>
        <v>0.15</v>
      </c>
      <c r="BY301" s="3">
        <f t="shared" si="225"/>
        <v>9765</v>
      </c>
      <c r="BZ301" s="3">
        <v>9996</v>
      </c>
      <c r="CA301" s="111">
        <f t="shared" si="226"/>
        <v>1.0236559139784946</v>
      </c>
      <c r="CB301" s="3">
        <f t="shared" si="227"/>
        <v>4</v>
      </c>
      <c r="CC301" s="110">
        <f t="shared" si="228"/>
        <v>0.08</v>
      </c>
      <c r="CD301" s="3">
        <v>300</v>
      </c>
      <c r="CE301" s="112">
        <v>359.05102040816303</v>
      </c>
      <c r="CF301" s="3">
        <f t="shared" si="229"/>
        <v>1</v>
      </c>
      <c r="CG301" s="110">
        <f t="shared" si="230"/>
        <v>0.03</v>
      </c>
      <c r="MX301" s="112">
        <v>95</v>
      </c>
      <c r="MY301" s="112">
        <v>95.8333333333333</v>
      </c>
      <c r="MZ301" s="3">
        <f t="shared" si="231"/>
        <v>5</v>
      </c>
      <c r="NA301" s="110">
        <f t="shared" si="232"/>
        <v>0.1</v>
      </c>
      <c r="NB301" s="111">
        <v>0.92</v>
      </c>
      <c r="NC301" s="111">
        <v>0.85714285714285698</v>
      </c>
      <c r="ND301" s="3">
        <f t="shared" si="233"/>
        <v>1</v>
      </c>
      <c r="NE301" s="110">
        <f t="shared" si="234"/>
        <v>0.02</v>
      </c>
      <c r="NF301" s="112">
        <v>90</v>
      </c>
      <c r="NG301" s="113">
        <v>95</v>
      </c>
      <c r="NH301" s="3">
        <f t="shared" si="235"/>
        <v>5</v>
      </c>
      <c r="NI301" s="110">
        <f t="shared" si="236"/>
        <v>0.08</v>
      </c>
      <c r="NJ301" s="110">
        <v>0.85</v>
      </c>
      <c r="NM301" s="3">
        <f t="shared" si="237"/>
        <v>3</v>
      </c>
      <c r="NN301" s="110">
        <f t="shared" si="238"/>
        <v>3.5999999999999997E-2</v>
      </c>
      <c r="NO301" s="110">
        <v>0.4</v>
      </c>
      <c r="NP301" s="110">
        <v>0.41379310344827602</v>
      </c>
      <c r="NQ301" s="3">
        <f t="shared" si="239"/>
        <v>5</v>
      </c>
      <c r="NR301" s="110">
        <f t="shared" si="240"/>
        <v>0.06</v>
      </c>
      <c r="ZQ301" s="110">
        <v>0.95</v>
      </c>
      <c r="ZR301" s="110">
        <v>0.98760932944606405</v>
      </c>
      <c r="ZS301" s="3">
        <f t="shared" si="241"/>
        <v>5</v>
      </c>
      <c r="ZT301" s="110">
        <f t="shared" si="242"/>
        <v>0.05</v>
      </c>
      <c r="ZU301" s="3">
        <v>2</v>
      </c>
      <c r="ZV301" s="3">
        <f t="shared" si="243"/>
        <v>5</v>
      </c>
      <c r="ZW301" s="110">
        <f t="shared" si="244"/>
        <v>0.05</v>
      </c>
      <c r="ACD301" s="110">
        <f t="shared" si="245"/>
        <v>0.36</v>
      </c>
      <c r="ACE301" s="110">
        <f t="shared" si="246"/>
        <v>0.29600000000000004</v>
      </c>
      <c r="ACF301" s="110">
        <f t="shared" si="247"/>
        <v>0.1</v>
      </c>
      <c r="ACG301" s="110">
        <f t="shared" si="248"/>
        <v>0.75600000000000001</v>
      </c>
      <c r="ACN301" s="114" t="str">
        <f t="shared" si="249"/>
        <v>TERIMA</v>
      </c>
      <c r="ACO301" s="115">
        <f t="shared" si="250"/>
        <v>670000</v>
      </c>
      <c r="ACP301" s="115">
        <f t="shared" si="251"/>
        <v>198320.00000000003</v>
      </c>
      <c r="ADH301" s="116">
        <f t="shared" si="252"/>
        <v>241200</v>
      </c>
      <c r="ADI301" s="116">
        <f t="shared" si="253"/>
        <v>198320.00000000003</v>
      </c>
      <c r="ADJ301" s="116">
        <f t="shared" si="254"/>
        <v>67000</v>
      </c>
      <c r="ADL301" s="116">
        <f t="shared" si="255"/>
        <v>0</v>
      </c>
      <c r="ADM301" s="116">
        <f t="shared" si="256"/>
        <v>506520</v>
      </c>
      <c r="ADN301" s="3" t="s">
        <v>1390</v>
      </c>
    </row>
    <row r="302" spans="1:794" x14ac:dyDescent="0.25">
      <c r="A302" s="3">
        <f t="shared" si="217"/>
        <v>298</v>
      </c>
      <c r="B302" s="3">
        <v>183254</v>
      </c>
      <c r="C302" s="3" t="s">
        <v>901</v>
      </c>
      <c r="G302" s="3" t="s">
        <v>351</v>
      </c>
      <c r="O302" s="3">
        <v>22</v>
      </c>
      <c r="P302" s="3">
        <v>20</v>
      </c>
      <c r="Q302" s="3">
        <v>1</v>
      </c>
      <c r="R302" s="3">
        <v>0</v>
      </c>
      <c r="S302" s="3">
        <v>0</v>
      </c>
      <c r="T302" s="3">
        <v>0</v>
      </c>
      <c r="U302" s="3">
        <v>0</v>
      </c>
      <c r="V302" s="3">
        <f t="shared" si="218"/>
        <v>1</v>
      </c>
      <c r="W302" s="3">
        <v>19</v>
      </c>
      <c r="X302" s="3">
        <v>20</v>
      </c>
      <c r="Y302" s="3" t="s">
        <v>1387</v>
      </c>
      <c r="BQ302" s="3">
        <v>0</v>
      </c>
      <c r="BR302" s="110">
        <f t="shared" si="219"/>
        <v>1</v>
      </c>
      <c r="BS302" s="3">
        <f t="shared" si="220"/>
        <v>5</v>
      </c>
      <c r="BT302" s="110">
        <f t="shared" si="221"/>
        <v>0.1</v>
      </c>
      <c r="BU302" s="3">
        <v>1</v>
      </c>
      <c r="BV302" s="110">
        <f t="shared" si="222"/>
        <v>0.94736842105263153</v>
      </c>
      <c r="BW302" s="3">
        <f t="shared" si="223"/>
        <v>1</v>
      </c>
      <c r="BX302" s="110">
        <f t="shared" si="224"/>
        <v>0.03</v>
      </c>
      <c r="BY302" s="3">
        <f t="shared" si="225"/>
        <v>9300</v>
      </c>
      <c r="BZ302" s="3">
        <v>11500</v>
      </c>
      <c r="CA302" s="111">
        <f t="shared" si="226"/>
        <v>1.2365591397849462</v>
      </c>
      <c r="CB302" s="3">
        <f t="shared" si="227"/>
        <v>5</v>
      </c>
      <c r="CC302" s="110">
        <f t="shared" si="228"/>
        <v>0.1</v>
      </c>
      <c r="CD302" s="3">
        <v>300</v>
      </c>
      <c r="CE302" s="112">
        <v>317.1872909699</v>
      </c>
      <c r="CF302" s="3">
        <f t="shared" si="229"/>
        <v>1</v>
      </c>
      <c r="CG302" s="110">
        <f t="shared" si="230"/>
        <v>0.03</v>
      </c>
      <c r="MX302" s="112">
        <v>95</v>
      </c>
      <c r="MY302" s="112">
        <v>95.5555555555555</v>
      </c>
      <c r="MZ302" s="3">
        <f t="shared" si="231"/>
        <v>5</v>
      </c>
      <c r="NA302" s="110">
        <f t="shared" si="232"/>
        <v>0.1</v>
      </c>
      <c r="NB302" s="111">
        <v>0.92</v>
      </c>
      <c r="NC302" s="111">
        <v>0.82499999999999996</v>
      </c>
      <c r="ND302" s="3">
        <f t="shared" si="233"/>
        <v>1</v>
      </c>
      <c r="NE302" s="110">
        <f t="shared" si="234"/>
        <v>0.02</v>
      </c>
      <c r="NF302" s="112">
        <v>90</v>
      </c>
      <c r="NG302" s="113">
        <v>100</v>
      </c>
      <c r="NH302" s="3">
        <f t="shared" si="235"/>
        <v>5</v>
      </c>
      <c r="NI302" s="110">
        <f t="shared" si="236"/>
        <v>0.08</v>
      </c>
      <c r="NJ302" s="110">
        <v>0.85</v>
      </c>
      <c r="NM302" s="3">
        <f t="shared" si="237"/>
        <v>3</v>
      </c>
      <c r="NN302" s="110">
        <f t="shared" si="238"/>
        <v>3.5999999999999997E-2</v>
      </c>
      <c r="NO302" s="110">
        <v>0.4</v>
      </c>
      <c r="NP302" s="110">
        <v>0.33333333333333298</v>
      </c>
      <c r="NQ302" s="3">
        <f t="shared" si="239"/>
        <v>1</v>
      </c>
      <c r="NR302" s="110">
        <f t="shared" si="240"/>
        <v>1.2E-2</v>
      </c>
      <c r="ZQ302" s="110">
        <v>0.95</v>
      </c>
      <c r="ZR302" s="110">
        <v>0.98595317725752496</v>
      </c>
      <c r="ZS302" s="3">
        <f t="shared" si="241"/>
        <v>5</v>
      </c>
      <c r="ZT302" s="110">
        <f t="shared" si="242"/>
        <v>0.05</v>
      </c>
      <c r="ZU302" s="3">
        <v>2</v>
      </c>
      <c r="ZV302" s="3">
        <f t="shared" si="243"/>
        <v>5</v>
      </c>
      <c r="ZW302" s="110">
        <f t="shared" si="244"/>
        <v>0.05</v>
      </c>
      <c r="ACD302" s="110">
        <f t="shared" si="245"/>
        <v>0.26</v>
      </c>
      <c r="ACE302" s="110">
        <f t="shared" si="246"/>
        <v>0.24800000000000003</v>
      </c>
      <c r="ACF302" s="110">
        <f t="shared" si="247"/>
        <v>0.1</v>
      </c>
      <c r="ACG302" s="110">
        <f t="shared" si="248"/>
        <v>0.60799999999999998</v>
      </c>
      <c r="ACM302" s="3">
        <v>1</v>
      </c>
      <c r="ACN302" s="114" t="str">
        <f t="shared" si="249"/>
        <v>GUGUR</v>
      </c>
      <c r="ACO302" s="115">
        <f t="shared" si="250"/>
        <v>670000</v>
      </c>
      <c r="ACP302" s="115">
        <f t="shared" si="251"/>
        <v>166160.00000000003</v>
      </c>
      <c r="ADH302" s="116">
        <f t="shared" si="252"/>
        <v>174200</v>
      </c>
      <c r="ADI302" s="116">
        <f t="shared" si="253"/>
        <v>0</v>
      </c>
      <c r="ADJ302" s="116">
        <f t="shared" si="254"/>
        <v>67000</v>
      </c>
      <c r="ADL302" s="116">
        <f t="shared" si="255"/>
        <v>0</v>
      </c>
      <c r="ADM302" s="116">
        <f t="shared" si="256"/>
        <v>241200</v>
      </c>
      <c r="ADN302" s="3" t="s">
        <v>1390</v>
      </c>
    </row>
    <row r="303" spans="1:794" x14ac:dyDescent="0.25">
      <c r="A303" s="3">
        <f t="shared" si="217"/>
        <v>299</v>
      </c>
      <c r="B303" s="3">
        <v>183256</v>
      </c>
      <c r="C303" s="3" t="s">
        <v>902</v>
      </c>
      <c r="G303" s="3" t="s">
        <v>351</v>
      </c>
      <c r="O303" s="3">
        <v>22</v>
      </c>
      <c r="P303" s="3">
        <v>21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f t="shared" si="218"/>
        <v>0</v>
      </c>
      <c r="W303" s="3">
        <v>21</v>
      </c>
      <c r="X303" s="3">
        <v>21</v>
      </c>
      <c r="Y303" s="3" t="s">
        <v>1387</v>
      </c>
      <c r="BQ303" s="3">
        <v>1</v>
      </c>
      <c r="BR303" s="110">
        <f t="shared" si="219"/>
        <v>0.95238095238095233</v>
      </c>
      <c r="BS303" s="3">
        <f t="shared" si="220"/>
        <v>2</v>
      </c>
      <c r="BT303" s="110">
        <f t="shared" si="221"/>
        <v>0.04</v>
      </c>
      <c r="BU303" s="3">
        <v>0</v>
      </c>
      <c r="BV303" s="110">
        <f t="shared" si="222"/>
        <v>1</v>
      </c>
      <c r="BW303" s="3">
        <f t="shared" si="223"/>
        <v>5</v>
      </c>
      <c r="BX303" s="110">
        <f t="shared" si="224"/>
        <v>0.15</v>
      </c>
      <c r="BY303" s="3">
        <f t="shared" si="225"/>
        <v>9765</v>
      </c>
      <c r="BZ303" s="3">
        <v>21000</v>
      </c>
      <c r="CA303" s="111">
        <f t="shared" si="226"/>
        <v>2.150537634408602</v>
      </c>
      <c r="CB303" s="3">
        <f t="shared" si="227"/>
        <v>5</v>
      </c>
      <c r="CC303" s="110">
        <f t="shared" si="228"/>
        <v>0.1</v>
      </c>
      <c r="CD303" s="3">
        <v>300</v>
      </c>
      <c r="CE303" s="112">
        <v>335.94681647940098</v>
      </c>
      <c r="CF303" s="3">
        <f t="shared" si="229"/>
        <v>1</v>
      </c>
      <c r="CG303" s="110">
        <f t="shared" si="230"/>
        <v>0.03</v>
      </c>
      <c r="MX303" s="112">
        <v>95</v>
      </c>
      <c r="MY303" s="112">
        <v>97.5</v>
      </c>
      <c r="MZ303" s="3">
        <f t="shared" si="231"/>
        <v>5</v>
      </c>
      <c r="NA303" s="110">
        <f t="shared" si="232"/>
        <v>0.1</v>
      </c>
      <c r="NB303" s="111">
        <v>0.92</v>
      </c>
      <c r="NC303" s="111">
        <v>0.88333333333333297</v>
      </c>
      <c r="ND303" s="3">
        <f t="shared" si="233"/>
        <v>1</v>
      </c>
      <c r="NE303" s="110">
        <f t="shared" si="234"/>
        <v>0.02</v>
      </c>
      <c r="NF303" s="112">
        <v>90</v>
      </c>
      <c r="NG303" s="113">
        <v>100</v>
      </c>
      <c r="NH303" s="3">
        <f t="shared" si="235"/>
        <v>5</v>
      </c>
      <c r="NI303" s="110">
        <f t="shared" si="236"/>
        <v>0.08</v>
      </c>
      <c r="NJ303" s="110">
        <v>0.85</v>
      </c>
      <c r="NM303" s="3">
        <f t="shared" si="237"/>
        <v>3</v>
      </c>
      <c r="NN303" s="110">
        <f t="shared" si="238"/>
        <v>3.5999999999999997E-2</v>
      </c>
      <c r="NO303" s="110">
        <v>0.4</v>
      </c>
      <c r="NP303" s="110">
        <v>0.51351351351351304</v>
      </c>
      <c r="NQ303" s="3">
        <f t="shared" si="239"/>
        <v>5</v>
      </c>
      <c r="NR303" s="110">
        <f t="shared" si="240"/>
        <v>0.06</v>
      </c>
      <c r="ZQ303" s="110">
        <v>0.95</v>
      </c>
      <c r="ZR303" s="110">
        <v>0.98277153558052399</v>
      </c>
      <c r="ZS303" s="3">
        <f t="shared" si="241"/>
        <v>5</v>
      </c>
      <c r="ZT303" s="110">
        <f t="shared" si="242"/>
        <v>0.05</v>
      </c>
      <c r="ZU303" s="3">
        <v>2</v>
      </c>
      <c r="ZV303" s="3">
        <f t="shared" si="243"/>
        <v>5</v>
      </c>
      <c r="ZW303" s="110">
        <f t="shared" si="244"/>
        <v>0.05</v>
      </c>
      <c r="ACD303" s="110">
        <f t="shared" si="245"/>
        <v>0.32000000000000006</v>
      </c>
      <c r="ACE303" s="110">
        <f t="shared" si="246"/>
        <v>0.29600000000000004</v>
      </c>
      <c r="ACF303" s="110">
        <f t="shared" si="247"/>
        <v>0.1</v>
      </c>
      <c r="ACG303" s="110">
        <f t="shared" si="248"/>
        <v>0.71600000000000008</v>
      </c>
      <c r="ACN303" s="114" t="str">
        <f t="shared" si="249"/>
        <v>TERIMA</v>
      </c>
      <c r="ACO303" s="115">
        <f t="shared" si="250"/>
        <v>670000</v>
      </c>
      <c r="ACP303" s="115">
        <f t="shared" si="251"/>
        <v>198320.00000000003</v>
      </c>
      <c r="ADH303" s="116">
        <f t="shared" si="252"/>
        <v>214400.00000000003</v>
      </c>
      <c r="ADI303" s="116">
        <f t="shared" si="253"/>
        <v>198320.00000000003</v>
      </c>
      <c r="ADJ303" s="116">
        <f t="shared" si="254"/>
        <v>67000</v>
      </c>
      <c r="ADL303" s="116">
        <f t="shared" si="255"/>
        <v>0</v>
      </c>
      <c r="ADM303" s="116">
        <f t="shared" si="256"/>
        <v>479720.00000000006</v>
      </c>
      <c r="ADN303" s="3" t="s">
        <v>1390</v>
      </c>
    </row>
    <row r="304" spans="1:794" x14ac:dyDescent="0.25">
      <c r="A304" s="3">
        <f t="shared" si="217"/>
        <v>300</v>
      </c>
      <c r="B304" s="3">
        <v>183258</v>
      </c>
      <c r="C304" s="3" t="s">
        <v>904</v>
      </c>
      <c r="G304" s="3" t="s">
        <v>351</v>
      </c>
      <c r="O304" s="3">
        <v>22</v>
      </c>
      <c r="P304" s="3">
        <v>21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f t="shared" si="218"/>
        <v>0</v>
      </c>
      <c r="W304" s="3">
        <v>21</v>
      </c>
      <c r="X304" s="3">
        <v>21</v>
      </c>
      <c r="Y304" s="3" t="s">
        <v>1387</v>
      </c>
      <c r="BQ304" s="3">
        <v>0</v>
      </c>
      <c r="BR304" s="110">
        <f t="shared" si="219"/>
        <v>1</v>
      </c>
      <c r="BS304" s="3">
        <f t="shared" si="220"/>
        <v>5</v>
      </c>
      <c r="BT304" s="110">
        <f t="shared" si="221"/>
        <v>0.1</v>
      </c>
      <c r="BU304" s="3">
        <v>0</v>
      </c>
      <c r="BV304" s="110">
        <f t="shared" si="222"/>
        <v>1</v>
      </c>
      <c r="BW304" s="3">
        <f t="shared" si="223"/>
        <v>5</v>
      </c>
      <c r="BX304" s="110">
        <f t="shared" si="224"/>
        <v>0.15</v>
      </c>
      <c r="BY304" s="3">
        <f t="shared" si="225"/>
        <v>9765</v>
      </c>
      <c r="BZ304" s="3">
        <v>10122</v>
      </c>
      <c r="CA304" s="111">
        <f t="shared" si="226"/>
        <v>1.0365591397849463</v>
      </c>
      <c r="CB304" s="3">
        <f t="shared" si="227"/>
        <v>4</v>
      </c>
      <c r="CC304" s="110">
        <f t="shared" si="228"/>
        <v>0.08</v>
      </c>
      <c r="CD304" s="3">
        <v>300</v>
      </c>
      <c r="CE304" s="112">
        <v>296.94915254237299</v>
      </c>
      <c r="CF304" s="3">
        <f t="shared" si="229"/>
        <v>5</v>
      </c>
      <c r="CG304" s="110">
        <f t="shared" si="230"/>
        <v>0.15</v>
      </c>
      <c r="MX304" s="112">
        <v>95</v>
      </c>
      <c r="MY304" s="112">
        <v>98.25</v>
      </c>
      <c r="MZ304" s="3">
        <f t="shared" si="231"/>
        <v>5</v>
      </c>
      <c r="NA304" s="110">
        <f t="shared" si="232"/>
        <v>0.1</v>
      </c>
      <c r="NB304" s="111">
        <v>0.92</v>
      </c>
      <c r="NC304" s="111">
        <v>0.85833333333333295</v>
      </c>
      <c r="ND304" s="3">
        <f t="shared" si="233"/>
        <v>1</v>
      </c>
      <c r="NE304" s="110">
        <f t="shared" si="234"/>
        <v>0.02</v>
      </c>
      <c r="NF304" s="112">
        <v>90</v>
      </c>
      <c r="NG304" s="113">
        <v>100</v>
      </c>
      <c r="NH304" s="3">
        <f t="shared" si="235"/>
        <v>5</v>
      </c>
      <c r="NI304" s="110">
        <f t="shared" si="236"/>
        <v>0.08</v>
      </c>
      <c r="NJ304" s="110">
        <v>0.85</v>
      </c>
      <c r="NM304" s="3">
        <f t="shared" si="237"/>
        <v>3</v>
      </c>
      <c r="NN304" s="110">
        <f t="shared" si="238"/>
        <v>3.5999999999999997E-2</v>
      </c>
      <c r="NO304" s="110">
        <v>0.4</v>
      </c>
      <c r="NP304" s="110">
        <v>0.54166666666666696</v>
      </c>
      <c r="NQ304" s="3">
        <f t="shared" si="239"/>
        <v>5</v>
      </c>
      <c r="NR304" s="110">
        <f t="shared" si="240"/>
        <v>0.06</v>
      </c>
      <c r="ZQ304" s="110">
        <v>0.95</v>
      </c>
      <c r="ZR304" s="110">
        <v>0.98239895697522805</v>
      </c>
      <c r="ZS304" s="3">
        <f t="shared" si="241"/>
        <v>5</v>
      </c>
      <c r="ZT304" s="110">
        <f t="shared" si="242"/>
        <v>0.05</v>
      </c>
      <c r="ZU304" s="3">
        <v>2</v>
      </c>
      <c r="ZV304" s="3">
        <f t="shared" si="243"/>
        <v>5</v>
      </c>
      <c r="ZW304" s="110">
        <f t="shared" si="244"/>
        <v>0.05</v>
      </c>
      <c r="ACD304" s="110">
        <f t="shared" si="245"/>
        <v>0.48</v>
      </c>
      <c r="ACE304" s="110">
        <f t="shared" si="246"/>
        <v>0.29600000000000004</v>
      </c>
      <c r="ACF304" s="110">
        <f t="shared" si="247"/>
        <v>0.1</v>
      </c>
      <c r="ACG304" s="110">
        <f t="shared" si="248"/>
        <v>0.876</v>
      </c>
      <c r="ACN304" s="114" t="str">
        <f t="shared" si="249"/>
        <v>TERIMA</v>
      </c>
      <c r="ACO304" s="115">
        <f t="shared" si="250"/>
        <v>670000</v>
      </c>
      <c r="ACP304" s="115">
        <f t="shared" si="251"/>
        <v>198320.00000000003</v>
      </c>
      <c r="ADH304" s="116">
        <f t="shared" si="252"/>
        <v>321600</v>
      </c>
      <c r="ADI304" s="116">
        <f t="shared" si="253"/>
        <v>198320.00000000003</v>
      </c>
      <c r="ADJ304" s="116">
        <f t="shared" si="254"/>
        <v>67000</v>
      </c>
      <c r="ADL304" s="116">
        <f t="shared" si="255"/>
        <v>0</v>
      </c>
      <c r="ADM304" s="116">
        <f t="shared" si="256"/>
        <v>586920</v>
      </c>
      <c r="ADN304" s="3" t="s">
        <v>1390</v>
      </c>
    </row>
    <row r="305" spans="1:794" x14ac:dyDescent="0.25">
      <c r="A305" s="3">
        <f t="shared" si="217"/>
        <v>301</v>
      </c>
      <c r="B305" s="3">
        <v>183262</v>
      </c>
      <c r="C305" s="3" t="s">
        <v>905</v>
      </c>
      <c r="G305" s="3" t="s">
        <v>351</v>
      </c>
      <c r="O305" s="3">
        <v>22</v>
      </c>
      <c r="P305" s="3">
        <v>21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f t="shared" si="218"/>
        <v>0</v>
      </c>
      <c r="W305" s="3">
        <v>21</v>
      </c>
      <c r="X305" s="3">
        <v>21</v>
      </c>
      <c r="Y305" s="3" t="s">
        <v>1387</v>
      </c>
      <c r="BQ305" s="3">
        <v>0</v>
      </c>
      <c r="BR305" s="110">
        <f t="shared" si="219"/>
        <v>1</v>
      </c>
      <c r="BS305" s="3">
        <f t="shared" si="220"/>
        <v>5</v>
      </c>
      <c r="BT305" s="110">
        <f t="shared" si="221"/>
        <v>0.1</v>
      </c>
      <c r="BU305" s="3">
        <v>0</v>
      </c>
      <c r="BV305" s="110">
        <f t="shared" si="222"/>
        <v>1</v>
      </c>
      <c r="BW305" s="3">
        <f t="shared" si="223"/>
        <v>5</v>
      </c>
      <c r="BX305" s="110">
        <f t="shared" si="224"/>
        <v>0.15</v>
      </c>
      <c r="BY305" s="3">
        <f t="shared" si="225"/>
        <v>9765</v>
      </c>
      <c r="BZ305" s="3">
        <v>11634</v>
      </c>
      <c r="CA305" s="111">
        <f t="shared" si="226"/>
        <v>1.1913978494623656</v>
      </c>
      <c r="CB305" s="3">
        <f t="shared" si="227"/>
        <v>5</v>
      </c>
      <c r="CC305" s="110">
        <f t="shared" si="228"/>
        <v>0.1</v>
      </c>
      <c r="CD305" s="3">
        <v>300</v>
      </c>
      <c r="CE305" s="112">
        <v>314.25</v>
      </c>
      <c r="CF305" s="3">
        <f t="shared" si="229"/>
        <v>1</v>
      </c>
      <c r="CG305" s="110">
        <f t="shared" si="230"/>
        <v>0.03</v>
      </c>
      <c r="MX305" s="112">
        <v>95</v>
      </c>
      <c r="MY305" s="112">
        <v>100</v>
      </c>
      <c r="MZ305" s="3">
        <f t="shared" si="231"/>
        <v>5</v>
      </c>
      <c r="NA305" s="110">
        <f t="shared" si="232"/>
        <v>0.1</v>
      </c>
      <c r="NB305" s="111">
        <v>0.92</v>
      </c>
      <c r="NC305" s="111">
        <v>0.84242424242424196</v>
      </c>
      <c r="ND305" s="3">
        <f t="shared" si="233"/>
        <v>1</v>
      </c>
      <c r="NE305" s="110">
        <f t="shared" si="234"/>
        <v>0.02</v>
      </c>
      <c r="NF305" s="112">
        <v>90</v>
      </c>
      <c r="NG305" s="113">
        <v>100</v>
      </c>
      <c r="NH305" s="3">
        <f t="shared" si="235"/>
        <v>5</v>
      </c>
      <c r="NI305" s="110">
        <f t="shared" si="236"/>
        <v>0.08</v>
      </c>
      <c r="NJ305" s="110">
        <v>0.85</v>
      </c>
      <c r="NM305" s="3">
        <f t="shared" si="237"/>
        <v>3</v>
      </c>
      <c r="NN305" s="110">
        <f t="shared" si="238"/>
        <v>3.5999999999999997E-2</v>
      </c>
      <c r="NO305" s="110">
        <v>0.4</v>
      </c>
      <c r="NP305" s="110">
        <v>0.35135135135135098</v>
      </c>
      <c r="NQ305" s="3">
        <f t="shared" si="239"/>
        <v>1</v>
      </c>
      <c r="NR305" s="110">
        <f t="shared" si="240"/>
        <v>1.2E-2</v>
      </c>
      <c r="ZQ305" s="110">
        <v>0.95</v>
      </c>
      <c r="ZR305" s="110">
        <v>0.98625654450261802</v>
      </c>
      <c r="ZS305" s="3">
        <f t="shared" si="241"/>
        <v>5</v>
      </c>
      <c r="ZT305" s="110">
        <f t="shared" si="242"/>
        <v>0.05</v>
      </c>
      <c r="ZU305" s="3">
        <v>2</v>
      </c>
      <c r="ZV305" s="3">
        <f t="shared" si="243"/>
        <v>5</v>
      </c>
      <c r="ZW305" s="110">
        <f t="shared" si="244"/>
        <v>0.05</v>
      </c>
      <c r="ACD305" s="110">
        <f t="shared" si="245"/>
        <v>0.38</v>
      </c>
      <c r="ACE305" s="110">
        <f t="shared" si="246"/>
        <v>0.24800000000000003</v>
      </c>
      <c r="ACF305" s="110">
        <f t="shared" si="247"/>
        <v>0.1</v>
      </c>
      <c r="ACG305" s="110">
        <f t="shared" si="248"/>
        <v>0.72799999999999998</v>
      </c>
      <c r="ACN305" s="114" t="str">
        <f t="shared" si="249"/>
        <v>TERIMA</v>
      </c>
      <c r="ACO305" s="115">
        <f t="shared" si="250"/>
        <v>670000</v>
      </c>
      <c r="ACP305" s="115">
        <f t="shared" si="251"/>
        <v>166160.00000000003</v>
      </c>
      <c r="ADH305" s="116">
        <f t="shared" si="252"/>
        <v>254600</v>
      </c>
      <c r="ADI305" s="116">
        <f t="shared" si="253"/>
        <v>166160.00000000003</v>
      </c>
      <c r="ADJ305" s="116">
        <f t="shared" si="254"/>
        <v>67000</v>
      </c>
      <c r="ADL305" s="116">
        <f t="shared" si="255"/>
        <v>0</v>
      </c>
      <c r="ADM305" s="116">
        <f t="shared" si="256"/>
        <v>487760</v>
      </c>
      <c r="ADN305" s="3" t="s">
        <v>1390</v>
      </c>
    </row>
    <row r="306" spans="1:794" x14ac:dyDescent="0.25">
      <c r="A306" s="3">
        <f t="shared" si="217"/>
        <v>302</v>
      </c>
      <c r="B306" s="3">
        <v>80432</v>
      </c>
      <c r="C306" s="3" t="s">
        <v>915</v>
      </c>
      <c r="G306" s="3" t="s">
        <v>910</v>
      </c>
      <c r="O306" s="3">
        <v>22</v>
      </c>
      <c r="P306" s="3">
        <v>21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f t="shared" si="218"/>
        <v>0</v>
      </c>
      <c r="W306" s="3">
        <v>21</v>
      </c>
      <c r="X306" s="3">
        <v>21</v>
      </c>
      <c r="Y306" s="3" t="s">
        <v>1387</v>
      </c>
      <c r="BQ306" s="3">
        <v>0</v>
      </c>
      <c r="BR306" s="110">
        <f t="shared" si="219"/>
        <v>1</v>
      </c>
      <c r="BS306" s="3">
        <f t="shared" si="220"/>
        <v>5</v>
      </c>
      <c r="BT306" s="110">
        <f t="shared" si="221"/>
        <v>0.1</v>
      </c>
      <c r="BU306" s="3">
        <v>0</v>
      </c>
      <c r="BV306" s="110">
        <f t="shared" si="222"/>
        <v>1</v>
      </c>
      <c r="BW306" s="3">
        <f t="shared" si="223"/>
        <v>5</v>
      </c>
      <c r="BX306" s="110">
        <f t="shared" si="224"/>
        <v>0.15</v>
      </c>
      <c r="BY306" s="3">
        <f t="shared" si="225"/>
        <v>9765</v>
      </c>
      <c r="BZ306" s="3">
        <v>12999</v>
      </c>
      <c r="CA306" s="111">
        <f t="shared" si="226"/>
        <v>1.3311827956989248</v>
      </c>
      <c r="CB306" s="3">
        <f t="shared" si="227"/>
        <v>5</v>
      </c>
      <c r="CC306" s="110">
        <f t="shared" si="228"/>
        <v>0.1</v>
      </c>
      <c r="CD306" s="3">
        <v>300</v>
      </c>
      <c r="CE306" s="112">
        <v>328.17500000000001</v>
      </c>
      <c r="CF306" s="3">
        <f t="shared" si="229"/>
        <v>1</v>
      </c>
      <c r="CG306" s="110">
        <f t="shared" si="230"/>
        <v>0.03</v>
      </c>
      <c r="NS306" s="112">
        <v>100</v>
      </c>
      <c r="NT306" s="112">
        <v>91.6666666666667</v>
      </c>
      <c r="NU306" s="3">
        <f t="shared" ref="NU306:NU315" si="257">IF(NT306=NS306,5,IF(NT306&gt;=98,3,1))</f>
        <v>1</v>
      </c>
      <c r="NV306" s="110">
        <f t="shared" ref="NV306:NV315" si="258">NU306*$NS$3/5</f>
        <v>1.6E-2</v>
      </c>
      <c r="NW306" s="110">
        <v>1</v>
      </c>
      <c r="NX306" s="111">
        <v>0.89333333333333298</v>
      </c>
      <c r="NY306" s="3">
        <f t="shared" ref="NY306:NY315" si="259">IF(NX306=NW306,5,IF(NX306&gt;=98%,3,1))</f>
        <v>1</v>
      </c>
      <c r="NZ306" s="110">
        <f t="shared" ref="NZ306:NZ315" si="260">NY306*$NW$3/5</f>
        <v>1.6E-2</v>
      </c>
      <c r="OA306" s="112">
        <v>100</v>
      </c>
      <c r="OB306" s="3">
        <v>100</v>
      </c>
      <c r="OC306" s="3">
        <f t="shared" ref="OC306:OC315" si="261">IF(OB306=OA306,5,IF(OB306&gt;=98,3,1))</f>
        <v>5</v>
      </c>
      <c r="OD306" s="110">
        <f t="shared" ref="OD306:OD315" si="262">OC306*$OA$3/5</f>
        <v>0.06</v>
      </c>
      <c r="OE306" s="110">
        <v>1</v>
      </c>
      <c r="OF306" s="111">
        <v>0.875</v>
      </c>
      <c r="OH306" s="3">
        <f t="shared" ref="OH306:OH315" si="263">IF(OG306=1,0,IF(OF306=100%,5,IF(AND(OF306&gt;=85%,OF306&lt;100%),4,IF(OF306="",3,1))))</f>
        <v>4</v>
      </c>
      <c r="OI306" s="110">
        <f t="shared" ref="OI306:OI315" si="264">OH306*$OE$3/5</f>
        <v>0.08</v>
      </c>
      <c r="OJ306" s="110">
        <v>0.4</v>
      </c>
      <c r="OK306" s="111">
        <v>0.42857142857142899</v>
      </c>
      <c r="OL306" s="3">
        <f t="shared" ref="OL306:OL315" si="265">IF(OK306=100%,5,IF(OK306&gt;=OJ306,4,IF(OK306="",3,1)))</f>
        <v>4</v>
      </c>
      <c r="OM306" s="110">
        <f t="shared" ref="OM306:OM315" si="266">OL306*$OJ$3/5</f>
        <v>6.4000000000000001E-2</v>
      </c>
      <c r="ZQ306" s="110">
        <v>0.95</v>
      </c>
      <c r="ZR306" s="110">
        <v>0.969444444444444</v>
      </c>
      <c r="ZS306" s="3">
        <f t="shared" si="241"/>
        <v>5</v>
      </c>
      <c r="ZT306" s="110">
        <f t="shared" si="242"/>
        <v>0.05</v>
      </c>
      <c r="ZU306" s="3">
        <v>2</v>
      </c>
      <c r="ZV306" s="3">
        <f t="shared" si="243"/>
        <v>5</v>
      </c>
      <c r="ZW306" s="110">
        <f t="shared" si="244"/>
        <v>0.05</v>
      </c>
      <c r="ACD306" s="110">
        <f t="shared" si="245"/>
        <v>0.38</v>
      </c>
      <c r="ACE306" s="110">
        <f t="shared" ref="ACE306:ACE315" si="267">IFERROR(NV306+NZ306+OD306+OI306+OM306,"")</f>
        <v>0.23599999999999999</v>
      </c>
      <c r="ACF306" s="110">
        <f t="shared" si="247"/>
        <v>0.1</v>
      </c>
      <c r="ACG306" s="110">
        <f t="shared" si="248"/>
        <v>0.71599999999999997</v>
      </c>
      <c r="ACK306" s="3">
        <v>1</v>
      </c>
      <c r="ACN306" s="114" t="str">
        <f t="shared" si="249"/>
        <v>TERIMA</v>
      </c>
      <c r="ACO306" s="115">
        <f t="shared" si="250"/>
        <v>800000</v>
      </c>
      <c r="ACP306" s="115">
        <f t="shared" si="251"/>
        <v>188800</v>
      </c>
      <c r="ADH306" s="116">
        <f t="shared" si="252"/>
        <v>304000</v>
      </c>
      <c r="ADI306" s="116">
        <f t="shared" si="253"/>
        <v>160480</v>
      </c>
      <c r="ADJ306" s="116">
        <f t="shared" si="254"/>
        <v>80000</v>
      </c>
      <c r="ADL306" s="116">
        <f t="shared" si="255"/>
        <v>0</v>
      </c>
      <c r="ADM306" s="116">
        <f t="shared" si="256"/>
        <v>544480</v>
      </c>
      <c r="ADN306" s="3" t="s">
        <v>1390</v>
      </c>
    </row>
    <row r="307" spans="1:794" x14ac:dyDescent="0.25">
      <c r="A307" s="3">
        <f t="shared" si="217"/>
        <v>303</v>
      </c>
      <c r="B307" s="3">
        <v>51767</v>
      </c>
      <c r="C307" s="3" t="s">
        <v>919</v>
      </c>
      <c r="G307" s="3" t="s">
        <v>910</v>
      </c>
      <c r="O307" s="3">
        <v>22</v>
      </c>
      <c r="P307" s="3">
        <v>20</v>
      </c>
      <c r="Q307" s="3">
        <v>1</v>
      </c>
      <c r="R307" s="3">
        <v>0</v>
      </c>
      <c r="S307" s="3">
        <v>0</v>
      </c>
      <c r="T307" s="3">
        <v>0</v>
      </c>
      <c r="U307" s="3">
        <v>0</v>
      </c>
      <c r="V307" s="3">
        <f t="shared" si="218"/>
        <v>1</v>
      </c>
      <c r="W307" s="3">
        <v>19</v>
      </c>
      <c r="X307" s="3">
        <v>20</v>
      </c>
      <c r="Y307" s="3" t="s">
        <v>1387</v>
      </c>
      <c r="BQ307" s="3">
        <v>0</v>
      </c>
      <c r="BR307" s="110">
        <f t="shared" si="219"/>
        <v>1</v>
      </c>
      <c r="BS307" s="3">
        <f t="shared" si="220"/>
        <v>5</v>
      </c>
      <c r="BT307" s="110">
        <f t="shared" si="221"/>
        <v>0.1</v>
      </c>
      <c r="BU307" s="3">
        <v>1</v>
      </c>
      <c r="BV307" s="110">
        <f t="shared" si="222"/>
        <v>0.94736842105263153</v>
      </c>
      <c r="BW307" s="3">
        <f t="shared" si="223"/>
        <v>1</v>
      </c>
      <c r="BX307" s="110">
        <f t="shared" si="224"/>
        <v>0.03</v>
      </c>
      <c r="BY307" s="3">
        <f t="shared" si="225"/>
        <v>9300</v>
      </c>
      <c r="BZ307" s="3">
        <v>13480</v>
      </c>
      <c r="CA307" s="111">
        <f t="shared" si="226"/>
        <v>1.4494623655913978</v>
      </c>
      <c r="CB307" s="3">
        <f t="shared" si="227"/>
        <v>5</v>
      </c>
      <c r="CC307" s="110">
        <f t="shared" si="228"/>
        <v>0.1</v>
      </c>
      <c r="CD307" s="3">
        <v>300</v>
      </c>
      <c r="CE307" s="112">
        <v>280.56626506024099</v>
      </c>
      <c r="CF307" s="3">
        <f t="shared" si="229"/>
        <v>5</v>
      </c>
      <c r="CG307" s="110">
        <f t="shared" si="230"/>
        <v>0.15</v>
      </c>
      <c r="NS307" s="112">
        <v>100</v>
      </c>
      <c r="NT307" s="112">
        <v>98.75</v>
      </c>
      <c r="NU307" s="3">
        <f t="shared" si="257"/>
        <v>3</v>
      </c>
      <c r="NV307" s="110">
        <f t="shared" si="258"/>
        <v>4.8000000000000001E-2</v>
      </c>
      <c r="NW307" s="110">
        <v>1</v>
      </c>
      <c r="NX307" s="111">
        <v>0.77142857142857102</v>
      </c>
      <c r="NY307" s="3">
        <f t="shared" si="259"/>
        <v>1</v>
      </c>
      <c r="NZ307" s="110">
        <f t="shared" si="260"/>
        <v>1.6E-2</v>
      </c>
      <c r="OA307" s="112">
        <v>100</v>
      </c>
      <c r="OB307" s="3">
        <v>100</v>
      </c>
      <c r="OC307" s="3">
        <f t="shared" si="261"/>
        <v>5</v>
      </c>
      <c r="OD307" s="110">
        <f t="shared" si="262"/>
        <v>0.06</v>
      </c>
      <c r="OE307" s="110">
        <v>1</v>
      </c>
      <c r="OF307" s="111">
        <v>0.75</v>
      </c>
      <c r="OH307" s="3">
        <f t="shared" si="263"/>
        <v>1</v>
      </c>
      <c r="OI307" s="110">
        <f t="shared" si="264"/>
        <v>0.02</v>
      </c>
      <c r="OJ307" s="110">
        <v>0.4</v>
      </c>
      <c r="OK307" s="111">
        <v>0.28571428571428598</v>
      </c>
      <c r="OL307" s="3">
        <f t="shared" si="265"/>
        <v>1</v>
      </c>
      <c r="OM307" s="110">
        <f t="shared" si="266"/>
        <v>1.6E-2</v>
      </c>
      <c r="ZQ307" s="110">
        <v>0.95</v>
      </c>
      <c r="ZR307" s="110">
        <v>0.94578313253012003</v>
      </c>
      <c r="ZS307" s="3">
        <f t="shared" si="241"/>
        <v>1</v>
      </c>
      <c r="ZT307" s="110">
        <f t="shared" si="242"/>
        <v>0.01</v>
      </c>
      <c r="ZU307" s="3">
        <v>2</v>
      </c>
      <c r="ZV307" s="3">
        <f t="shared" si="243"/>
        <v>5</v>
      </c>
      <c r="ZW307" s="110">
        <f t="shared" si="244"/>
        <v>0.05</v>
      </c>
      <c r="ACD307" s="110">
        <f t="shared" si="245"/>
        <v>0.38</v>
      </c>
      <c r="ACE307" s="110">
        <f t="shared" si="267"/>
        <v>0.15999999999999998</v>
      </c>
      <c r="ACF307" s="110">
        <f t="shared" si="247"/>
        <v>6.0000000000000005E-2</v>
      </c>
      <c r="ACG307" s="110">
        <f t="shared" si="248"/>
        <v>0.60000000000000009</v>
      </c>
      <c r="ACN307" s="114" t="str">
        <f t="shared" si="249"/>
        <v>TERIMA</v>
      </c>
      <c r="ACO307" s="115">
        <f t="shared" si="250"/>
        <v>800000</v>
      </c>
      <c r="ACP307" s="115">
        <f t="shared" si="251"/>
        <v>127999.99999999999</v>
      </c>
      <c r="ADH307" s="116">
        <f t="shared" si="252"/>
        <v>304000</v>
      </c>
      <c r="ADI307" s="116">
        <f t="shared" si="253"/>
        <v>127999.99999999999</v>
      </c>
      <c r="ADJ307" s="116">
        <f t="shared" si="254"/>
        <v>48000.000000000007</v>
      </c>
      <c r="ADL307" s="116">
        <f t="shared" si="255"/>
        <v>0</v>
      </c>
      <c r="ADM307" s="116">
        <f t="shared" si="256"/>
        <v>480000</v>
      </c>
      <c r="ADN307" s="3" t="s">
        <v>1390</v>
      </c>
    </row>
    <row r="308" spans="1:794" x14ac:dyDescent="0.25">
      <c r="A308" s="3">
        <f t="shared" si="217"/>
        <v>304</v>
      </c>
      <c r="B308" s="3">
        <v>105765</v>
      </c>
      <c r="C308" s="3" t="s">
        <v>922</v>
      </c>
      <c r="G308" s="3" t="s">
        <v>910</v>
      </c>
      <c r="O308" s="3">
        <v>22</v>
      </c>
      <c r="P308" s="3">
        <v>21</v>
      </c>
      <c r="Q308" s="3">
        <v>0</v>
      </c>
      <c r="R308" s="3">
        <v>0</v>
      </c>
      <c r="S308" s="3">
        <v>0</v>
      </c>
      <c r="T308" s="3">
        <v>1</v>
      </c>
      <c r="U308" s="3">
        <v>0</v>
      </c>
      <c r="V308" s="3">
        <f t="shared" si="218"/>
        <v>0</v>
      </c>
      <c r="W308" s="3">
        <v>21</v>
      </c>
      <c r="X308" s="3">
        <v>20</v>
      </c>
      <c r="Y308" s="3" t="s">
        <v>1387</v>
      </c>
      <c r="BQ308" s="3">
        <v>0</v>
      </c>
      <c r="BR308" s="110">
        <f t="shared" si="219"/>
        <v>1</v>
      </c>
      <c r="BS308" s="3">
        <f t="shared" si="220"/>
        <v>5</v>
      </c>
      <c r="BT308" s="110">
        <f t="shared" si="221"/>
        <v>0.1</v>
      </c>
      <c r="BU308" s="3">
        <v>0</v>
      </c>
      <c r="BV308" s="110">
        <f t="shared" si="222"/>
        <v>1</v>
      </c>
      <c r="BW308" s="3">
        <f t="shared" si="223"/>
        <v>5</v>
      </c>
      <c r="BX308" s="110">
        <f t="shared" si="224"/>
        <v>0.15</v>
      </c>
      <c r="BY308" s="3">
        <f t="shared" si="225"/>
        <v>9300</v>
      </c>
      <c r="BZ308" s="3">
        <v>12020</v>
      </c>
      <c r="CA308" s="111">
        <f t="shared" si="226"/>
        <v>1.2924731182795699</v>
      </c>
      <c r="CB308" s="3">
        <f t="shared" si="227"/>
        <v>5</v>
      </c>
      <c r="CC308" s="110">
        <f t="shared" si="228"/>
        <v>0.1</v>
      </c>
      <c r="CD308" s="3">
        <v>300</v>
      </c>
      <c r="CE308" s="112">
        <v>278.47647058823497</v>
      </c>
      <c r="CF308" s="3">
        <f t="shared" si="229"/>
        <v>5</v>
      </c>
      <c r="CG308" s="110">
        <f t="shared" si="230"/>
        <v>0.15</v>
      </c>
      <c r="NS308" s="112">
        <v>100</v>
      </c>
      <c r="NT308" s="112">
        <v>100</v>
      </c>
      <c r="NU308" s="3">
        <f t="shared" si="257"/>
        <v>5</v>
      </c>
      <c r="NV308" s="110">
        <f t="shared" si="258"/>
        <v>0.08</v>
      </c>
      <c r="NW308" s="110">
        <v>1</v>
      </c>
      <c r="NX308" s="111">
        <v>0.91111111111111098</v>
      </c>
      <c r="NY308" s="3">
        <f t="shared" si="259"/>
        <v>1</v>
      </c>
      <c r="NZ308" s="110">
        <f t="shared" si="260"/>
        <v>1.6E-2</v>
      </c>
      <c r="OA308" s="112">
        <v>100</v>
      </c>
      <c r="OB308" s="3">
        <v>100</v>
      </c>
      <c r="OC308" s="3">
        <f t="shared" si="261"/>
        <v>5</v>
      </c>
      <c r="OD308" s="110">
        <f t="shared" si="262"/>
        <v>0.06</v>
      </c>
      <c r="OE308" s="110">
        <v>1</v>
      </c>
      <c r="OF308" s="111">
        <v>0.66666666666666696</v>
      </c>
      <c r="OH308" s="3">
        <f t="shared" si="263"/>
        <v>1</v>
      </c>
      <c r="OI308" s="110">
        <f t="shared" si="264"/>
        <v>0.02</v>
      </c>
      <c r="OJ308" s="110">
        <v>0.4</v>
      </c>
      <c r="OK308" s="111">
        <v>0.77777777777777801</v>
      </c>
      <c r="OL308" s="3">
        <f t="shared" si="265"/>
        <v>4</v>
      </c>
      <c r="OM308" s="110">
        <f t="shared" si="266"/>
        <v>6.4000000000000001E-2</v>
      </c>
      <c r="ZQ308" s="110">
        <v>0.95</v>
      </c>
      <c r="ZR308" s="110">
        <v>0.95294117647058796</v>
      </c>
      <c r="ZS308" s="3">
        <f t="shared" si="241"/>
        <v>5</v>
      </c>
      <c r="ZT308" s="110">
        <f t="shared" si="242"/>
        <v>0.05</v>
      </c>
      <c r="ZU308" s="3">
        <v>2</v>
      </c>
      <c r="ZV308" s="3">
        <f t="shared" si="243"/>
        <v>5</v>
      </c>
      <c r="ZW308" s="110">
        <f t="shared" si="244"/>
        <v>0.05</v>
      </c>
      <c r="ACD308" s="110">
        <f t="shared" si="245"/>
        <v>0.5</v>
      </c>
      <c r="ACE308" s="110">
        <f t="shared" si="267"/>
        <v>0.24</v>
      </c>
      <c r="ACF308" s="110">
        <f t="shared" si="247"/>
        <v>0.1</v>
      </c>
      <c r="ACG308" s="110">
        <f t="shared" si="248"/>
        <v>0.84</v>
      </c>
      <c r="ACK308" s="3">
        <v>1</v>
      </c>
      <c r="ACN308" s="114" t="str">
        <f t="shared" si="249"/>
        <v>TERIMA</v>
      </c>
      <c r="ACO308" s="115">
        <f t="shared" si="250"/>
        <v>800000</v>
      </c>
      <c r="ACP308" s="115">
        <f t="shared" si="251"/>
        <v>192000</v>
      </c>
      <c r="ADH308" s="116">
        <f t="shared" si="252"/>
        <v>400000</v>
      </c>
      <c r="ADI308" s="116">
        <f t="shared" si="253"/>
        <v>163200</v>
      </c>
      <c r="ADJ308" s="116">
        <f t="shared" si="254"/>
        <v>80000</v>
      </c>
      <c r="ADL308" s="116">
        <f t="shared" si="255"/>
        <v>0</v>
      </c>
      <c r="ADM308" s="116">
        <f t="shared" si="256"/>
        <v>643200</v>
      </c>
      <c r="ADN308" s="3" t="s">
        <v>1390</v>
      </c>
    </row>
    <row r="309" spans="1:794" x14ac:dyDescent="0.25">
      <c r="A309" s="3">
        <f t="shared" si="217"/>
        <v>305</v>
      </c>
      <c r="B309" s="3">
        <v>106435</v>
      </c>
      <c r="C309" s="3" t="s">
        <v>924</v>
      </c>
      <c r="G309" s="3" t="s">
        <v>910</v>
      </c>
      <c r="O309" s="3">
        <v>22</v>
      </c>
      <c r="P309" s="3">
        <v>21</v>
      </c>
      <c r="Q309" s="3">
        <v>0</v>
      </c>
      <c r="R309" s="3">
        <v>0</v>
      </c>
      <c r="S309" s="3">
        <v>0</v>
      </c>
      <c r="T309" s="3">
        <v>1</v>
      </c>
      <c r="U309" s="3">
        <v>0</v>
      </c>
      <c r="V309" s="3">
        <f t="shared" si="218"/>
        <v>0</v>
      </c>
      <c r="W309" s="3">
        <v>21</v>
      </c>
      <c r="X309" s="3">
        <v>20</v>
      </c>
      <c r="Y309" s="3" t="s">
        <v>1387</v>
      </c>
      <c r="BQ309" s="3">
        <v>0</v>
      </c>
      <c r="BR309" s="110">
        <f t="shared" si="219"/>
        <v>1</v>
      </c>
      <c r="BS309" s="3">
        <f t="shared" si="220"/>
        <v>5</v>
      </c>
      <c r="BT309" s="110">
        <f t="shared" si="221"/>
        <v>0.1</v>
      </c>
      <c r="BU309" s="3">
        <v>0</v>
      </c>
      <c r="BV309" s="110">
        <f t="shared" si="222"/>
        <v>1</v>
      </c>
      <c r="BW309" s="3">
        <f t="shared" si="223"/>
        <v>5</v>
      </c>
      <c r="BX309" s="110">
        <f t="shared" si="224"/>
        <v>0.15</v>
      </c>
      <c r="BY309" s="3">
        <f t="shared" si="225"/>
        <v>9300</v>
      </c>
      <c r="BZ309" s="3">
        <v>12120</v>
      </c>
      <c r="CA309" s="111">
        <f t="shared" si="226"/>
        <v>1.3032258064516129</v>
      </c>
      <c r="CB309" s="3">
        <f t="shared" si="227"/>
        <v>5</v>
      </c>
      <c r="CC309" s="110">
        <f t="shared" si="228"/>
        <v>0.1</v>
      </c>
      <c r="CD309" s="3">
        <v>300</v>
      </c>
      <c r="CE309" s="112">
        <v>298.24455205811103</v>
      </c>
      <c r="CF309" s="3">
        <f t="shared" si="229"/>
        <v>5</v>
      </c>
      <c r="CG309" s="110">
        <f t="shared" si="230"/>
        <v>0.15</v>
      </c>
      <c r="NS309" s="112">
        <v>100</v>
      </c>
      <c r="NT309" s="112">
        <v>100</v>
      </c>
      <c r="NU309" s="3">
        <f t="shared" si="257"/>
        <v>5</v>
      </c>
      <c r="NV309" s="110">
        <f t="shared" si="258"/>
        <v>0.08</v>
      </c>
      <c r="NW309" s="110">
        <v>1</v>
      </c>
      <c r="NX309" s="111">
        <v>1</v>
      </c>
      <c r="NY309" s="3">
        <f t="shared" si="259"/>
        <v>5</v>
      </c>
      <c r="NZ309" s="110">
        <f t="shared" si="260"/>
        <v>0.08</v>
      </c>
      <c r="OA309" s="112">
        <v>100</v>
      </c>
      <c r="OB309" s="3">
        <v>100</v>
      </c>
      <c r="OC309" s="3">
        <f t="shared" si="261"/>
        <v>5</v>
      </c>
      <c r="OD309" s="110">
        <f t="shared" si="262"/>
        <v>0.06</v>
      </c>
      <c r="OE309" s="110">
        <v>1</v>
      </c>
      <c r="OF309" s="111">
        <v>1</v>
      </c>
      <c r="OH309" s="3">
        <f t="shared" si="263"/>
        <v>5</v>
      </c>
      <c r="OI309" s="110">
        <f t="shared" si="264"/>
        <v>0.1</v>
      </c>
      <c r="OJ309" s="110">
        <v>0.4</v>
      </c>
      <c r="OK309" s="111">
        <v>0.93333333333333302</v>
      </c>
      <c r="OL309" s="3">
        <f t="shared" si="265"/>
        <v>4</v>
      </c>
      <c r="OM309" s="110">
        <f t="shared" si="266"/>
        <v>6.4000000000000001E-2</v>
      </c>
      <c r="ZQ309" s="110">
        <v>0.95</v>
      </c>
      <c r="ZR309" s="110">
        <v>0.96125907990314796</v>
      </c>
      <c r="ZS309" s="3">
        <f t="shared" si="241"/>
        <v>5</v>
      </c>
      <c r="ZT309" s="110">
        <f t="shared" si="242"/>
        <v>0.05</v>
      </c>
      <c r="ZU309" s="3">
        <v>2</v>
      </c>
      <c r="ZV309" s="3">
        <f t="shared" si="243"/>
        <v>5</v>
      </c>
      <c r="ZW309" s="110">
        <f t="shared" si="244"/>
        <v>0.05</v>
      </c>
      <c r="ACD309" s="110">
        <f t="shared" si="245"/>
        <v>0.5</v>
      </c>
      <c r="ACE309" s="110">
        <f t="shared" si="267"/>
        <v>0.38400000000000001</v>
      </c>
      <c r="ACF309" s="110">
        <f t="shared" si="247"/>
        <v>0.1</v>
      </c>
      <c r="ACG309" s="110">
        <f t="shared" si="248"/>
        <v>0.98399999999999999</v>
      </c>
      <c r="ACN309" s="114" t="str">
        <f t="shared" si="249"/>
        <v>TERIMA</v>
      </c>
      <c r="ACO309" s="115">
        <f t="shared" si="250"/>
        <v>800000</v>
      </c>
      <c r="ACP309" s="115">
        <f t="shared" si="251"/>
        <v>307200</v>
      </c>
      <c r="ADH309" s="116">
        <f t="shared" si="252"/>
        <v>400000</v>
      </c>
      <c r="ADI309" s="116">
        <f t="shared" si="253"/>
        <v>307200</v>
      </c>
      <c r="ADJ309" s="116">
        <f t="shared" si="254"/>
        <v>80000</v>
      </c>
      <c r="ADL309" s="116">
        <f t="shared" si="255"/>
        <v>100000</v>
      </c>
      <c r="ADM309" s="116">
        <f t="shared" si="256"/>
        <v>887200</v>
      </c>
      <c r="ADN309" s="3" t="s">
        <v>1390</v>
      </c>
    </row>
    <row r="310" spans="1:794" x14ac:dyDescent="0.25">
      <c r="A310" s="3">
        <f t="shared" si="217"/>
        <v>306</v>
      </c>
      <c r="B310" s="3">
        <v>153883</v>
      </c>
      <c r="C310" s="3" t="s">
        <v>926</v>
      </c>
      <c r="G310" s="3" t="s">
        <v>910</v>
      </c>
      <c r="O310" s="3">
        <v>22</v>
      </c>
      <c r="P310" s="3">
        <v>21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f t="shared" si="218"/>
        <v>0</v>
      </c>
      <c r="W310" s="3">
        <v>21</v>
      </c>
      <c r="X310" s="3">
        <v>21</v>
      </c>
      <c r="Y310" s="3" t="s">
        <v>1387</v>
      </c>
      <c r="BQ310" s="3">
        <v>0</v>
      </c>
      <c r="BR310" s="110">
        <f t="shared" si="219"/>
        <v>1</v>
      </c>
      <c r="BS310" s="3">
        <f t="shared" si="220"/>
        <v>5</v>
      </c>
      <c r="BT310" s="110">
        <f t="shared" si="221"/>
        <v>0.1</v>
      </c>
      <c r="BU310" s="3">
        <v>0</v>
      </c>
      <c r="BV310" s="110">
        <f t="shared" si="222"/>
        <v>1</v>
      </c>
      <c r="BW310" s="3">
        <f t="shared" si="223"/>
        <v>5</v>
      </c>
      <c r="BX310" s="110">
        <f t="shared" si="224"/>
        <v>0.15</v>
      </c>
      <c r="BY310" s="3">
        <f t="shared" si="225"/>
        <v>9765</v>
      </c>
      <c r="BZ310" s="3">
        <v>10857</v>
      </c>
      <c r="CA310" s="111">
        <f t="shared" si="226"/>
        <v>1.1118279569892473</v>
      </c>
      <c r="CB310" s="3">
        <f t="shared" si="227"/>
        <v>5</v>
      </c>
      <c r="CC310" s="110">
        <f t="shared" si="228"/>
        <v>0.1</v>
      </c>
      <c r="CD310" s="3">
        <v>300</v>
      </c>
      <c r="CE310" s="112">
        <v>261.149877149877</v>
      </c>
      <c r="CF310" s="3">
        <f t="shared" si="229"/>
        <v>5</v>
      </c>
      <c r="CG310" s="110">
        <f t="shared" si="230"/>
        <v>0.15</v>
      </c>
      <c r="NS310" s="112">
        <v>100</v>
      </c>
      <c r="NT310" s="112">
        <v>98.75</v>
      </c>
      <c r="NU310" s="3">
        <f t="shared" si="257"/>
        <v>3</v>
      </c>
      <c r="NV310" s="110">
        <f t="shared" si="258"/>
        <v>4.8000000000000001E-2</v>
      </c>
      <c r="NW310" s="110">
        <v>1</v>
      </c>
      <c r="NX310" s="111">
        <v>0.92</v>
      </c>
      <c r="NY310" s="3">
        <f t="shared" si="259"/>
        <v>1</v>
      </c>
      <c r="NZ310" s="110">
        <f t="shared" si="260"/>
        <v>1.6E-2</v>
      </c>
      <c r="OA310" s="112">
        <v>100</v>
      </c>
      <c r="OB310" s="3">
        <v>100</v>
      </c>
      <c r="OC310" s="3">
        <f t="shared" si="261"/>
        <v>5</v>
      </c>
      <c r="OD310" s="110">
        <f t="shared" si="262"/>
        <v>0.06</v>
      </c>
      <c r="OE310" s="110">
        <v>1</v>
      </c>
      <c r="OF310" s="111">
        <v>0.57142857142857095</v>
      </c>
      <c r="OH310" s="3">
        <f t="shared" si="263"/>
        <v>1</v>
      </c>
      <c r="OI310" s="110">
        <f t="shared" si="264"/>
        <v>0.02</v>
      </c>
      <c r="OJ310" s="110">
        <v>0.4</v>
      </c>
      <c r="OK310" s="111">
        <v>0.58823529411764697</v>
      </c>
      <c r="OL310" s="3">
        <f t="shared" si="265"/>
        <v>4</v>
      </c>
      <c r="OM310" s="110">
        <f t="shared" si="266"/>
        <v>6.4000000000000001E-2</v>
      </c>
      <c r="ZQ310" s="110">
        <v>0.95</v>
      </c>
      <c r="ZR310" s="110">
        <v>0.94103194103194099</v>
      </c>
      <c r="ZS310" s="3">
        <f t="shared" si="241"/>
        <v>1</v>
      </c>
      <c r="ZT310" s="110">
        <f t="shared" si="242"/>
        <v>0.01</v>
      </c>
      <c r="ZU310" s="3">
        <v>2</v>
      </c>
      <c r="ZV310" s="3">
        <f t="shared" si="243"/>
        <v>5</v>
      </c>
      <c r="ZW310" s="110">
        <f t="shared" si="244"/>
        <v>0.05</v>
      </c>
      <c r="ACD310" s="110">
        <f t="shared" si="245"/>
        <v>0.5</v>
      </c>
      <c r="ACE310" s="110">
        <f t="shared" si="267"/>
        <v>0.20799999999999999</v>
      </c>
      <c r="ACF310" s="110">
        <f t="shared" si="247"/>
        <v>6.0000000000000005E-2</v>
      </c>
      <c r="ACG310" s="110">
        <f t="shared" si="248"/>
        <v>0.76800000000000002</v>
      </c>
      <c r="ACN310" s="114" t="str">
        <f t="shared" si="249"/>
        <v>TERIMA</v>
      </c>
      <c r="ACO310" s="115">
        <f t="shared" si="250"/>
        <v>800000</v>
      </c>
      <c r="ACP310" s="115">
        <f t="shared" si="251"/>
        <v>166400</v>
      </c>
      <c r="ADH310" s="116">
        <f t="shared" si="252"/>
        <v>400000</v>
      </c>
      <c r="ADI310" s="116">
        <f t="shared" si="253"/>
        <v>166400</v>
      </c>
      <c r="ADJ310" s="116">
        <f t="shared" si="254"/>
        <v>48000.000000000007</v>
      </c>
      <c r="ADL310" s="116">
        <f t="shared" si="255"/>
        <v>0</v>
      </c>
      <c r="ADM310" s="116">
        <f t="shared" si="256"/>
        <v>614400</v>
      </c>
      <c r="ADN310" s="3" t="s">
        <v>1390</v>
      </c>
    </row>
    <row r="311" spans="1:794" x14ac:dyDescent="0.25">
      <c r="A311" s="3">
        <f t="shared" si="217"/>
        <v>307</v>
      </c>
      <c r="B311" s="3">
        <v>154684</v>
      </c>
      <c r="C311" s="3" t="s">
        <v>928</v>
      </c>
      <c r="G311" s="3" t="s">
        <v>910</v>
      </c>
      <c r="O311" s="3">
        <v>22</v>
      </c>
      <c r="P311" s="3">
        <v>21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f t="shared" si="218"/>
        <v>0</v>
      </c>
      <c r="W311" s="3">
        <v>21</v>
      </c>
      <c r="X311" s="3">
        <v>21</v>
      </c>
      <c r="Y311" s="3" t="s">
        <v>1387</v>
      </c>
      <c r="BQ311" s="3">
        <v>1</v>
      </c>
      <c r="BR311" s="110">
        <f t="shared" si="219"/>
        <v>0.95238095238095233</v>
      </c>
      <c r="BS311" s="3">
        <f t="shared" si="220"/>
        <v>2</v>
      </c>
      <c r="BT311" s="110">
        <f t="shared" si="221"/>
        <v>0.04</v>
      </c>
      <c r="BU311" s="3">
        <v>0</v>
      </c>
      <c r="BV311" s="110">
        <f t="shared" si="222"/>
        <v>1</v>
      </c>
      <c r="BW311" s="3">
        <f t="shared" si="223"/>
        <v>5</v>
      </c>
      <c r="BX311" s="110">
        <f t="shared" si="224"/>
        <v>0.15</v>
      </c>
      <c r="BY311" s="3">
        <f t="shared" si="225"/>
        <v>9765</v>
      </c>
      <c r="BZ311" s="3">
        <v>11382</v>
      </c>
      <c r="CA311" s="111">
        <f t="shared" si="226"/>
        <v>1.1655913978494623</v>
      </c>
      <c r="CB311" s="3">
        <f t="shared" si="227"/>
        <v>5</v>
      </c>
      <c r="CC311" s="110">
        <f t="shared" si="228"/>
        <v>0.1</v>
      </c>
      <c r="CD311" s="3">
        <v>300</v>
      </c>
      <c r="CE311" s="112">
        <v>273.67847411444097</v>
      </c>
      <c r="CF311" s="3">
        <f t="shared" si="229"/>
        <v>5</v>
      </c>
      <c r="CG311" s="110">
        <f t="shared" si="230"/>
        <v>0.15</v>
      </c>
      <c r="NS311" s="112">
        <v>100</v>
      </c>
      <c r="NT311" s="112">
        <v>99.1666666666667</v>
      </c>
      <c r="NU311" s="3">
        <f t="shared" si="257"/>
        <v>3</v>
      </c>
      <c r="NV311" s="110">
        <f t="shared" si="258"/>
        <v>4.8000000000000001E-2</v>
      </c>
      <c r="NW311" s="110">
        <v>1</v>
      </c>
      <c r="NX311" s="111">
        <v>0.88571428571428601</v>
      </c>
      <c r="NY311" s="3">
        <f t="shared" si="259"/>
        <v>1</v>
      </c>
      <c r="NZ311" s="110">
        <f t="shared" si="260"/>
        <v>1.6E-2</v>
      </c>
      <c r="OA311" s="112">
        <v>100</v>
      </c>
      <c r="OB311" s="3">
        <v>100</v>
      </c>
      <c r="OC311" s="3">
        <f t="shared" si="261"/>
        <v>5</v>
      </c>
      <c r="OD311" s="110">
        <f t="shared" si="262"/>
        <v>0.06</v>
      </c>
      <c r="OE311" s="110">
        <v>1</v>
      </c>
      <c r="OF311" s="111">
        <v>1</v>
      </c>
      <c r="OH311" s="3">
        <f t="shared" si="263"/>
        <v>5</v>
      </c>
      <c r="OI311" s="110">
        <f t="shared" si="264"/>
        <v>0.1</v>
      </c>
      <c r="OJ311" s="110">
        <v>0.4</v>
      </c>
      <c r="OK311" s="111">
        <v>0.57142857142857095</v>
      </c>
      <c r="OL311" s="3">
        <f t="shared" si="265"/>
        <v>4</v>
      </c>
      <c r="OM311" s="110">
        <f t="shared" si="266"/>
        <v>6.4000000000000001E-2</v>
      </c>
      <c r="ZQ311" s="110">
        <v>0.95</v>
      </c>
      <c r="ZR311" s="110">
        <v>0.95095367847411405</v>
      </c>
      <c r="ZS311" s="3">
        <f t="shared" si="241"/>
        <v>5</v>
      </c>
      <c r="ZT311" s="110">
        <f t="shared" si="242"/>
        <v>0.05</v>
      </c>
      <c r="ZU311" s="3">
        <v>2</v>
      </c>
      <c r="ZV311" s="3">
        <f t="shared" si="243"/>
        <v>5</v>
      </c>
      <c r="ZW311" s="110">
        <f t="shared" si="244"/>
        <v>0.05</v>
      </c>
      <c r="ACD311" s="110">
        <f t="shared" si="245"/>
        <v>0.44000000000000006</v>
      </c>
      <c r="ACE311" s="110">
        <f t="shared" si="267"/>
        <v>0.28800000000000003</v>
      </c>
      <c r="ACF311" s="110">
        <f t="shared" si="247"/>
        <v>0.1</v>
      </c>
      <c r="ACG311" s="110">
        <f t="shared" si="248"/>
        <v>0.82800000000000007</v>
      </c>
      <c r="ACN311" s="114" t="str">
        <f t="shared" si="249"/>
        <v>TERIMA</v>
      </c>
      <c r="ACO311" s="115">
        <f t="shared" si="250"/>
        <v>800000</v>
      </c>
      <c r="ACP311" s="115">
        <f t="shared" si="251"/>
        <v>230400.00000000003</v>
      </c>
      <c r="ADH311" s="116">
        <f t="shared" si="252"/>
        <v>352000.00000000006</v>
      </c>
      <c r="ADI311" s="116">
        <f t="shared" si="253"/>
        <v>230400.00000000003</v>
      </c>
      <c r="ADJ311" s="116">
        <f t="shared" si="254"/>
        <v>80000</v>
      </c>
      <c r="ADL311" s="116">
        <f t="shared" si="255"/>
        <v>0</v>
      </c>
      <c r="ADM311" s="116">
        <f t="shared" si="256"/>
        <v>662400.00000000012</v>
      </c>
      <c r="ADN311" s="3" t="s">
        <v>1390</v>
      </c>
    </row>
    <row r="312" spans="1:794" x14ac:dyDescent="0.25">
      <c r="A312" s="3">
        <f t="shared" si="217"/>
        <v>308</v>
      </c>
      <c r="B312" s="3">
        <v>104361</v>
      </c>
      <c r="C312" s="3" t="s">
        <v>930</v>
      </c>
      <c r="G312" s="3" t="s">
        <v>910</v>
      </c>
      <c r="O312" s="3">
        <v>22</v>
      </c>
      <c r="P312" s="3">
        <v>21</v>
      </c>
      <c r="Q312" s="3">
        <v>0</v>
      </c>
      <c r="R312" s="3">
        <v>0</v>
      </c>
      <c r="S312" s="3">
        <v>0</v>
      </c>
      <c r="T312" s="3">
        <v>1</v>
      </c>
      <c r="U312" s="3">
        <v>0</v>
      </c>
      <c r="V312" s="3">
        <f t="shared" si="218"/>
        <v>0</v>
      </c>
      <c r="W312" s="3">
        <v>21</v>
      </c>
      <c r="X312" s="3">
        <v>20</v>
      </c>
      <c r="Y312" s="3" t="s">
        <v>1387</v>
      </c>
      <c r="BQ312" s="3">
        <v>0</v>
      </c>
      <c r="BR312" s="110">
        <f t="shared" si="219"/>
        <v>1</v>
      </c>
      <c r="BS312" s="3">
        <f t="shared" si="220"/>
        <v>5</v>
      </c>
      <c r="BT312" s="110">
        <f t="shared" si="221"/>
        <v>0.1</v>
      </c>
      <c r="BU312" s="3">
        <v>0</v>
      </c>
      <c r="BV312" s="110">
        <f t="shared" si="222"/>
        <v>1</v>
      </c>
      <c r="BW312" s="3">
        <f t="shared" si="223"/>
        <v>5</v>
      </c>
      <c r="BX312" s="110">
        <f t="shared" si="224"/>
        <v>0.15</v>
      </c>
      <c r="BY312" s="3">
        <f t="shared" si="225"/>
        <v>9300</v>
      </c>
      <c r="BZ312" s="3">
        <v>12120</v>
      </c>
      <c r="CA312" s="111">
        <f t="shared" si="226"/>
        <v>1.3032258064516129</v>
      </c>
      <c r="CB312" s="3">
        <f t="shared" si="227"/>
        <v>5</v>
      </c>
      <c r="CC312" s="110">
        <f t="shared" si="228"/>
        <v>0.1</v>
      </c>
      <c r="CD312" s="3">
        <v>300</v>
      </c>
      <c r="CE312" s="112">
        <v>283.99715099715098</v>
      </c>
      <c r="CF312" s="3">
        <f t="shared" si="229"/>
        <v>5</v>
      </c>
      <c r="CG312" s="110">
        <f t="shared" si="230"/>
        <v>0.15</v>
      </c>
      <c r="NS312" s="112">
        <v>100</v>
      </c>
      <c r="NT312" s="112">
        <v>100</v>
      </c>
      <c r="NU312" s="3">
        <f t="shared" si="257"/>
        <v>5</v>
      </c>
      <c r="NV312" s="110">
        <f t="shared" si="258"/>
        <v>0.08</v>
      </c>
      <c r="NW312" s="110">
        <v>1</v>
      </c>
      <c r="NX312" s="111">
        <v>1</v>
      </c>
      <c r="NY312" s="3">
        <f t="shared" si="259"/>
        <v>5</v>
      </c>
      <c r="NZ312" s="110">
        <f t="shared" si="260"/>
        <v>0.08</v>
      </c>
      <c r="OA312" s="112">
        <v>100</v>
      </c>
      <c r="OB312" s="3">
        <v>100</v>
      </c>
      <c r="OC312" s="3">
        <f t="shared" si="261"/>
        <v>5</v>
      </c>
      <c r="OD312" s="110">
        <f t="shared" si="262"/>
        <v>0.06</v>
      </c>
      <c r="OE312" s="110">
        <v>1</v>
      </c>
      <c r="OF312" s="111">
        <v>1</v>
      </c>
      <c r="OH312" s="3">
        <f t="shared" si="263"/>
        <v>5</v>
      </c>
      <c r="OI312" s="110">
        <f t="shared" si="264"/>
        <v>0.1</v>
      </c>
      <c r="OJ312" s="110">
        <v>0.4</v>
      </c>
      <c r="OK312" s="111">
        <v>1</v>
      </c>
      <c r="OL312" s="3">
        <f t="shared" si="265"/>
        <v>5</v>
      </c>
      <c r="OM312" s="110">
        <f t="shared" si="266"/>
        <v>0.08</v>
      </c>
      <c r="ZQ312" s="110">
        <v>0.95</v>
      </c>
      <c r="ZR312" s="110">
        <v>0.95441595441595395</v>
      </c>
      <c r="ZS312" s="3">
        <f t="shared" si="241"/>
        <v>5</v>
      </c>
      <c r="ZT312" s="110">
        <f t="shared" si="242"/>
        <v>0.05</v>
      </c>
      <c r="ZU312" s="3">
        <v>2</v>
      </c>
      <c r="ZV312" s="3">
        <f t="shared" si="243"/>
        <v>5</v>
      </c>
      <c r="ZW312" s="110">
        <f t="shared" si="244"/>
        <v>0.05</v>
      </c>
      <c r="ACD312" s="110">
        <f t="shared" si="245"/>
        <v>0.5</v>
      </c>
      <c r="ACE312" s="110">
        <f t="shared" si="267"/>
        <v>0.4</v>
      </c>
      <c r="ACF312" s="110">
        <f t="shared" si="247"/>
        <v>0.1</v>
      </c>
      <c r="ACG312" s="110">
        <f t="shared" si="248"/>
        <v>1</v>
      </c>
      <c r="ACN312" s="114" t="str">
        <f t="shared" si="249"/>
        <v>TERIMA</v>
      </c>
      <c r="ACO312" s="115">
        <f t="shared" si="250"/>
        <v>800000</v>
      </c>
      <c r="ACP312" s="115">
        <f t="shared" si="251"/>
        <v>320000</v>
      </c>
      <c r="ADH312" s="116">
        <f t="shared" si="252"/>
        <v>400000</v>
      </c>
      <c r="ADI312" s="116">
        <f t="shared" si="253"/>
        <v>320000</v>
      </c>
      <c r="ADJ312" s="116">
        <f t="shared" si="254"/>
        <v>80000</v>
      </c>
      <c r="ADL312" s="116">
        <f t="shared" si="255"/>
        <v>200000</v>
      </c>
      <c r="ADM312" s="116">
        <f t="shared" si="256"/>
        <v>1000000</v>
      </c>
      <c r="ADN312" s="3" t="s">
        <v>1390</v>
      </c>
    </row>
    <row r="313" spans="1:794" x14ac:dyDescent="0.25">
      <c r="A313" s="3">
        <f t="shared" si="217"/>
        <v>309</v>
      </c>
      <c r="B313" s="3">
        <v>154667</v>
      </c>
      <c r="C313" s="3" t="s">
        <v>932</v>
      </c>
      <c r="G313" s="3" t="s">
        <v>910</v>
      </c>
      <c r="O313" s="3">
        <v>22</v>
      </c>
      <c r="P313" s="3">
        <v>21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f t="shared" si="218"/>
        <v>0</v>
      </c>
      <c r="W313" s="3">
        <v>21</v>
      </c>
      <c r="X313" s="3">
        <v>21</v>
      </c>
      <c r="Y313" s="3" t="s">
        <v>1387</v>
      </c>
      <c r="BQ313" s="3">
        <v>0</v>
      </c>
      <c r="BR313" s="110">
        <f t="shared" si="219"/>
        <v>1</v>
      </c>
      <c r="BS313" s="3">
        <f t="shared" si="220"/>
        <v>5</v>
      </c>
      <c r="BT313" s="110">
        <f t="shared" si="221"/>
        <v>0.1</v>
      </c>
      <c r="BU313" s="3">
        <v>0</v>
      </c>
      <c r="BV313" s="110">
        <f t="shared" si="222"/>
        <v>1</v>
      </c>
      <c r="BW313" s="3">
        <f t="shared" si="223"/>
        <v>5</v>
      </c>
      <c r="BX313" s="110">
        <f t="shared" si="224"/>
        <v>0.15</v>
      </c>
      <c r="BY313" s="3">
        <f t="shared" si="225"/>
        <v>9765</v>
      </c>
      <c r="BZ313" s="3">
        <v>14910</v>
      </c>
      <c r="CA313" s="111">
        <f t="shared" si="226"/>
        <v>1.5268817204301075</v>
      </c>
      <c r="CB313" s="3">
        <f t="shared" si="227"/>
        <v>5</v>
      </c>
      <c r="CC313" s="110">
        <f t="shared" si="228"/>
        <v>0.1</v>
      </c>
      <c r="CD313" s="3">
        <v>300</v>
      </c>
      <c r="CE313" s="112">
        <v>293.19402985074601</v>
      </c>
      <c r="CF313" s="3">
        <f t="shared" si="229"/>
        <v>5</v>
      </c>
      <c r="CG313" s="110">
        <f t="shared" si="230"/>
        <v>0.15</v>
      </c>
      <c r="NS313" s="112">
        <v>100</v>
      </c>
      <c r="NT313" s="112">
        <v>100</v>
      </c>
      <c r="NU313" s="3">
        <f t="shared" si="257"/>
        <v>5</v>
      </c>
      <c r="NV313" s="110">
        <f t="shared" si="258"/>
        <v>0.08</v>
      </c>
      <c r="NW313" s="110">
        <v>1</v>
      </c>
      <c r="NX313" s="111">
        <v>0.96842105263157896</v>
      </c>
      <c r="NY313" s="3">
        <f t="shared" si="259"/>
        <v>1</v>
      </c>
      <c r="NZ313" s="110">
        <f t="shared" si="260"/>
        <v>1.6E-2</v>
      </c>
      <c r="OA313" s="112">
        <v>100</v>
      </c>
      <c r="OB313" s="3">
        <v>95</v>
      </c>
      <c r="OC313" s="3">
        <f t="shared" si="261"/>
        <v>1</v>
      </c>
      <c r="OD313" s="110">
        <f t="shared" si="262"/>
        <v>1.2E-2</v>
      </c>
      <c r="OE313" s="110">
        <v>1</v>
      </c>
      <c r="OF313" s="111">
        <v>0.85714285714285698</v>
      </c>
      <c r="OH313" s="3">
        <f t="shared" si="263"/>
        <v>4</v>
      </c>
      <c r="OI313" s="110">
        <f t="shared" si="264"/>
        <v>0.08</v>
      </c>
      <c r="OJ313" s="110">
        <v>0.4</v>
      </c>
      <c r="OK313" s="111">
        <v>0.73684210526315796</v>
      </c>
      <c r="OL313" s="3">
        <f t="shared" si="265"/>
        <v>4</v>
      </c>
      <c r="OM313" s="110">
        <f t="shared" si="266"/>
        <v>6.4000000000000001E-2</v>
      </c>
      <c r="ZQ313" s="110">
        <v>0.95</v>
      </c>
      <c r="ZR313" s="110">
        <v>0.95948827292110905</v>
      </c>
      <c r="ZS313" s="3">
        <f t="shared" si="241"/>
        <v>5</v>
      </c>
      <c r="ZT313" s="110">
        <f t="shared" si="242"/>
        <v>0.05</v>
      </c>
      <c r="ZU313" s="3">
        <v>2</v>
      </c>
      <c r="ZV313" s="3">
        <f t="shared" si="243"/>
        <v>5</v>
      </c>
      <c r="ZW313" s="110">
        <f t="shared" si="244"/>
        <v>0.05</v>
      </c>
      <c r="ACD313" s="110">
        <f t="shared" si="245"/>
        <v>0.5</v>
      </c>
      <c r="ACE313" s="110">
        <f t="shared" si="267"/>
        <v>0.252</v>
      </c>
      <c r="ACF313" s="110">
        <f t="shared" si="247"/>
        <v>0.1</v>
      </c>
      <c r="ACG313" s="110">
        <f t="shared" si="248"/>
        <v>0.85199999999999998</v>
      </c>
      <c r="ACN313" s="114" t="str">
        <f t="shared" si="249"/>
        <v>TERIMA</v>
      </c>
      <c r="ACO313" s="115">
        <f t="shared" si="250"/>
        <v>800000</v>
      </c>
      <c r="ACP313" s="115">
        <f t="shared" si="251"/>
        <v>201600</v>
      </c>
      <c r="ADH313" s="116">
        <f t="shared" si="252"/>
        <v>400000</v>
      </c>
      <c r="ADI313" s="116">
        <f t="shared" si="253"/>
        <v>201600</v>
      </c>
      <c r="ADJ313" s="116">
        <f t="shared" si="254"/>
        <v>80000</v>
      </c>
      <c r="ADL313" s="116">
        <f t="shared" si="255"/>
        <v>0</v>
      </c>
      <c r="ADM313" s="116">
        <f t="shared" si="256"/>
        <v>681600</v>
      </c>
      <c r="ADN313" s="3" t="s">
        <v>1390</v>
      </c>
    </row>
    <row r="314" spans="1:794" x14ac:dyDescent="0.25">
      <c r="A314" s="3">
        <f t="shared" si="217"/>
        <v>310</v>
      </c>
      <c r="B314" s="3">
        <v>87809</v>
      </c>
      <c r="C314" s="3" t="s">
        <v>907</v>
      </c>
      <c r="G314" s="3" t="s">
        <v>910</v>
      </c>
      <c r="O314" s="3">
        <v>22</v>
      </c>
      <c r="P314" s="3">
        <v>21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f t="shared" si="218"/>
        <v>0</v>
      </c>
      <c r="W314" s="3">
        <v>21</v>
      </c>
      <c r="X314" s="3">
        <v>21</v>
      </c>
      <c r="Y314" s="3" t="s">
        <v>1387</v>
      </c>
      <c r="BQ314" s="3">
        <v>0</v>
      </c>
      <c r="BR314" s="110">
        <f t="shared" si="219"/>
        <v>1</v>
      </c>
      <c r="BS314" s="3">
        <f t="shared" si="220"/>
        <v>5</v>
      </c>
      <c r="BT314" s="110">
        <f t="shared" si="221"/>
        <v>0.1</v>
      </c>
      <c r="BU314" s="3">
        <v>0</v>
      </c>
      <c r="BV314" s="110">
        <f t="shared" si="222"/>
        <v>1</v>
      </c>
      <c r="BW314" s="3">
        <f t="shared" si="223"/>
        <v>5</v>
      </c>
      <c r="BX314" s="110">
        <f t="shared" si="224"/>
        <v>0.15</v>
      </c>
      <c r="BY314" s="3">
        <f t="shared" si="225"/>
        <v>9765</v>
      </c>
      <c r="BZ314" s="3">
        <v>10101</v>
      </c>
      <c r="CA314" s="111">
        <f t="shared" si="226"/>
        <v>1.0344086021505376</v>
      </c>
      <c r="CB314" s="3">
        <f t="shared" si="227"/>
        <v>4</v>
      </c>
      <c r="CC314" s="110">
        <f t="shared" si="228"/>
        <v>0.08</v>
      </c>
      <c r="CD314" s="3">
        <v>300</v>
      </c>
      <c r="CE314" s="112">
        <v>284.04744525547397</v>
      </c>
      <c r="CF314" s="3">
        <f t="shared" si="229"/>
        <v>5</v>
      </c>
      <c r="CG314" s="110">
        <f t="shared" si="230"/>
        <v>0.15</v>
      </c>
      <c r="NS314" s="112">
        <v>100</v>
      </c>
      <c r="NT314" s="112">
        <v>100</v>
      </c>
      <c r="NU314" s="3">
        <f t="shared" si="257"/>
        <v>5</v>
      </c>
      <c r="NV314" s="110">
        <f t="shared" si="258"/>
        <v>0.08</v>
      </c>
      <c r="NW314" s="110">
        <v>1</v>
      </c>
      <c r="NX314" s="111">
        <v>0.9375</v>
      </c>
      <c r="NY314" s="3">
        <f t="shared" si="259"/>
        <v>1</v>
      </c>
      <c r="NZ314" s="110">
        <f t="shared" si="260"/>
        <v>1.6E-2</v>
      </c>
      <c r="OA314" s="112">
        <v>100</v>
      </c>
      <c r="OB314" s="3">
        <v>100</v>
      </c>
      <c r="OC314" s="3">
        <f t="shared" si="261"/>
        <v>5</v>
      </c>
      <c r="OD314" s="110">
        <f t="shared" si="262"/>
        <v>0.06</v>
      </c>
      <c r="OE314" s="110">
        <v>1</v>
      </c>
      <c r="OF314" s="111">
        <v>1</v>
      </c>
      <c r="OH314" s="3">
        <f t="shared" si="263"/>
        <v>5</v>
      </c>
      <c r="OI314" s="110">
        <f t="shared" si="264"/>
        <v>0.1</v>
      </c>
      <c r="OJ314" s="110">
        <v>0.4</v>
      </c>
      <c r="OK314" s="111">
        <v>0.6875</v>
      </c>
      <c r="OL314" s="3">
        <f t="shared" si="265"/>
        <v>4</v>
      </c>
      <c r="OM314" s="110">
        <f t="shared" si="266"/>
        <v>6.4000000000000001E-2</v>
      </c>
      <c r="ZQ314" s="110">
        <v>0.95</v>
      </c>
      <c r="ZR314" s="110">
        <v>0.952554744525547</v>
      </c>
      <c r="ZS314" s="3">
        <f t="shared" si="241"/>
        <v>5</v>
      </c>
      <c r="ZT314" s="110">
        <f t="shared" si="242"/>
        <v>0.05</v>
      </c>
      <c r="ZU314" s="3">
        <v>2</v>
      </c>
      <c r="ZV314" s="3">
        <f t="shared" si="243"/>
        <v>5</v>
      </c>
      <c r="ZW314" s="110">
        <f t="shared" si="244"/>
        <v>0.05</v>
      </c>
      <c r="ACD314" s="110">
        <f t="shared" si="245"/>
        <v>0.48</v>
      </c>
      <c r="ACE314" s="110">
        <f t="shared" si="267"/>
        <v>0.32</v>
      </c>
      <c r="ACF314" s="110">
        <f t="shared" si="247"/>
        <v>0.1</v>
      </c>
      <c r="ACG314" s="110">
        <f t="shared" si="248"/>
        <v>0.9</v>
      </c>
      <c r="ACN314" s="114" t="str">
        <f t="shared" si="249"/>
        <v>TERIMA</v>
      </c>
      <c r="ACO314" s="115">
        <f t="shared" si="250"/>
        <v>800000</v>
      </c>
      <c r="ACP314" s="115">
        <f t="shared" si="251"/>
        <v>256000</v>
      </c>
      <c r="ADH314" s="116">
        <f t="shared" si="252"/>
        <v>384000</v>
      </c>
      <c r="ADI314" s="116">
        <f t="shared" si="253"/>
        <v>256000</v>
      </c>
      <c r="ADJ314" s="116">
        <f t="shared" si="254"/>
        <v>80000</v>
      </c>
      <c r="ADL314" s="116">
        <f t="shared" si="255"/>
        <v>0</v>
      </c>
      <c r="ADM314" s="116">
        <f t="shared" si="256"/>
        <v>720000</v>
      </c>
      <c r="ADN314" s="3" t="s">
        <v>1390</v>
      </c>
    </row>
    <row r="315" spans="1:794" x14ac:dyDescent="0.25">
      <c r="A315" s="3">
        <f t="shared" si="217"/>
        <v>311</v>
      </c>
      <c r="B315" s="3">
        <v>159676</v>
      </c>
      <c r="C315" s="3" t="s">
        <v>912</v>
      </c>
      <c r="G315" s="3" t="s">
        <v>910</v>
      </c>
      <c r="O315" s="3">
        <v>22</v>
      </c>
      <c r="P315" s="3">
        <v>21</v>
      </c>
      <c r="Q315" s="3">
        <v>0</v>
      </c>
      <c r="R315" s="3">
        <v>0</v>
      </c>
      <c r="S315" s="3">
        <v>0</v>
      </c>
      <c r="T315" s="3">
        <v>1</v>
      </c>
      <c r="U315" s="3">
        <v>0</v>
      </c>
      <c r="V315" s="3">
        <f t="shared" si="218"/>
        <v>0</v>
      </c>
      <c r="W315" s="3">
        <v>21</v>
      </c>
      <c r="X315" s="3">
        <v>20</v>
      </c>
      <c r="Y315" s="3" t="s">
        <v>1387</v>
      </c>
      <c r="BQ315" s="3">
        <v>0</v>
      </c>
      <c r="BR315" s="110">
        <f t="shared" si="219"/>
        <v>1</v>
      </c>
      <c r="BS315" s="3">
        <f t="shared" si="220"/>
        <v>5</v>
      </c>
      <c r="BT315" s="110">
        <f t="shared" si="221"/>
        <v>0.1</v>
      </c>
      <c r="BU315" s="3">
        <v>0</v>
      </c>
      <c r="BV315" s="110">
        <f t="shared" si="222"/>
        <v>1</v>
      </c>
      <c r="BW315" s="3">
        <f t="shared" si="223"/>
        <v>5</v>
      </c>
      <c r="BX315" s="110">
        <f t="shared" si="224"/>
        <v>0.15</v>
      </c>
      <c r="BY315" s="3">
        <f t="shared" si="225"/>
        <v>9300</v>
      </c>
      <c r="BZ315" s="3">
        <v>10440</v>
      </c>
      <c r="CA315" s="111">
        <f t="shared" si="226"/>
        <v>1.1225806451612903</v>
      </c>
      <c r="CB315" s="3">
        <f t="shared" si="227"/>
        <v>5</v>
      </c>
      <c r="CC315" s="110">
        <f t="shared" si="228"/>
        <v>0.1</v>
      </c>
      <c r="CD315" s="3">
        <v>300</v>
      </c>
      <c r="CE315" s="112">
        <v>307.47151277013802</v>
      </c>
      <c r="CF315" s="3">
        <f t="shared" si="229"/>
        <v>1</v>
      </c>
      <c r="CG315" s="110">
        <f t="shared" si="230"/>
        <v>0.03</v>
      </c>
      <c r="NS315" s="112">
        <v>100</v>
      </c>
      <c r="NT315" s="112">
        <v>99.5833333333333</v>
      </c>
      <c r="NU315" s="3">
        <f t="shared" si="257"/>
        <v>3</v>
      </c>
      <c r="NV315" s="110">
        <f t="shared" si="258"/>
        <v>4.8000000000000001E-2</v>
      </c>
      <c r="NW315" s="110">
        <v>1</v>
      </c>
      <c r="NX315" s="111">
        <v>0.96</v>
      </c>
      <c r="NY315" s="3">
        <f t="shared" si="259"/>
        <v>1</v>
      </c>
      <c r="NZ315" s="110">
        <f t="shared" si="260"/>
        <v>1.6E-2</v>
      </c>
      <c r="OA315" s="112">
        <v>100</v>
      </c>
      <c r="OB315" s="3">
        <v>100</v>
      </c>
      <c r="OC315" s="3">
        <f t="shared" si="261"/>
        <v>5</v>
      </c>
      <c r="OD315" s="110">
        <f t="shared" si="262"/>
        <v>0.06</v>
      </c>
      <c r="OE315" s="110">
        <v>1</v>
      </c>
      <c r="OF315" s="111">
        <v>1</v>
      </c>
      <c r="OH315" s="3">
        <f t="shared" si="263"/>
        <v>5</v>
      </c>
      <c r="OI315" s="110">
        <f t="shared" si="264"/>
        <v>0.1</v>
      </c>
      <c r="OJ315" s="110">
        <v>0.4</v>
      </c>
      <c r="OK315" s="111">
        <v>0.8</v>
      </c>
      <c r="OL315" s="3">
        <f t="shared" si="265"/>
        <v>4</v>
      </c>
      <c r="OM315" s="110">
        <f t="shared" si="266"/>
        <v>6.4000000000000001E-2</v>
      </c>
      <c r="ZQ315" s="110">
        <v>0.95</v>
      </c>
      <c r="ZR315" s="110">
        <v>0.96856581532416497</v>
      </c>
      <c r="ZS315" s="3">
        <f t="shared" si="241"/>
        <v>5</v>
      </c>
      <c r="ZT315" s="110">
        <f t="shared" si="242"/>
        <v>0.05</v>
      </c>
      <c r="ZU315" s="3">
        <v>2</v>
      </c>
      <c r="ZV315" s="3">
        <f t="shared" si="243"/>
        <v>5</v>
      </c>
      <c r="ZW315" s="110">
        <f t="shared" si="244"/>
        <v>0.05</v>
      </c>
      <c r="ACD315" s="110">
        <f t="shared" si="245"/>
        <v>0.38</v>
      </c>
      <c r="ACE315" s="110">
        <f t="shared" si="267"/>
        <v>0.28800000000000003</v>
      </c>
      <c r="ACF315" s="110">
        <f t="shared" si="247"/>
        <v>0.1</v>
      </c>
      <c r="ACG315" s="110">
        <f t="shared" si="248"/>
        <v>0.76800000000000002</v>
      </c>
      <c r="ACN315" s="114" t="str">
        <f t="shared" si="249"/>
        <v>TERIMA</v>
      </c>
      <c r="ACO315" s="115">
        <f t="shared" si="250"/>
        <v>800000</v>
      </c>
      <c r="ACP315" s="115">
        <f t="shared" si="251"/>
        <v>230400.00000000003</v>
      </c>
      <c r="ADH315" s="116">
        <f t="shared" si="252"/>
        <v>304000</v>
      </c>
      <c r="ADI315" s="116">
        <f t="shared" si="253"/>
        <v>230400.00000000003</v>
      </c>
      <c r="ADJ315" s="116">
        <f t="shared" si="254"/>
        <v>80000</v>
      </c>
      <c r="ADL315" s="116">
        <f t="shared" si="255"/>
        <v>0</v>
      </c>
      <c r="ADM315" s="116">
        <f t="shared" si="256"/>
        <v>614400</v>
      </c>
      <c r="ADN315" s="3" t="s">
        <v>1390</v>
      </c>
    </row>
    <row r="316" spans="1:794" x14ac:dyDescent="0.25">
      <c r="A316" s="3">
        <f t="shared" ref="A316:A335" si="268">ROW()-4</f>
        <v>312</v>
      </c>
      <c r="B316" s="3">
        <v>75040</v>
      </c>
      <c r="C316" s="3" t="s">
        <v>353</v>
      </c>
      <c r="G316" s="3" t="s">
        <v>936</v>
      </c>
      <c r="O316" s="3">
        <v>22</v>
      </c>
      <c r="P316" s="3">
        <v>21</v>
      </c>
      <c r="Q316" s="3">
        <v>0</v>
      </c>
      <c r="R316" s="3">
        <v>0</v>
      </c>
      <c r="S316" s="3">
        <v>0</v>
      </c>
      <c r="T316" s="3">
        <v>1</v>
      </c>
      <c r="U316" s="3">
        <v>0</v>
      </c>
      <c r="V316" s="3">
        <f t="shared" ref="V316:V335" si="269">SUM(Q316:S316)</f>
        <v>0</v>
      </c>
      <c r="W316" s="3">
        <v>21</v>
      </c>
      <c r="X316" s="3">
        <v>20</v>
      </c>
      <c r="Y316" s="3" t="s">
        <v>1387</v>
      </c>
      <c r="CZ316" s="111">
        <v>0.90909090909090895</v>
      </c>
      <c r="DA316" s="3">
        <f t="shared" ref="DA316:DA335" si="270">IF(R316&gt;0,0,IF(CZ316&lt;80%,1,IF(AND(CZ316&gt;=80%,CZ316&lt;90%),2,IF(CZ316=90%,3,IF(AND(CZ316&gt;90%,CZ316&lt;100%),4,5)))))</f>
        <v>4</v>
      </c>
      <c r="DB316" s="110">
        <f t="shared" ref="DB316:DB335" si="271">DA316*$CZ$3/5</f>
        <v>8.7999999999999995E-2</v>
      </c>
      <c r="DC316" s="111">
        <v>1</v>
      </c>
      <c r="DD316" s="3">
        <f t="shared" ref="DD316:DD335" si="272">IF(R316&gt;0,0,IF(DC316&lt;70%,1,IF(AND(DC316&gt;=70%,DC316&lt;80%),2,IF(AND(DC316&gt;=80%,DC316&lt;90%),3,IF(AND(DC316&gt;=90%,DC316&lt;100%),4,5)))))</f>
        <v>5</v>
      </c>
      <c r="DE316" s="110">
        <f t="shared" ref="DE316:DE335" si="273">DD316*$DC$3/5</f>
        <v>0.08</v>
      </c>
      <c r="DF316" s="112">
        <v>286.78400969882603</v>
      </c>
      <c r="DG316" s="3">
        <f t="shared" ref="DG316:DG335" si="274">IF(DF316&lt;300,5,IF(DF316=300,3,1))</f>
        <v>5</v>
      </c>
      <c r="DH316" s="110">
        <f t="shared" ref="DH316:DH335" si="275">DG316*$DF$3/5</f>
        <v>0.11000000000000001</v>
      </c>
      <c r="DI316" s="110">
        <v>1</v>
      </c>
      <c r="DJ316" s="3">
        <f t="shared" ref="DJ316:DJ335" si="276">IF(R316&gt;0,0,IF(DI316=100%,5,1))</f>
        <v>5</v>
      </c>
      <c r="DK316" s="110">
        <f t="shared" ref="DK316:DK335" si="277">DJ316*$DI$3/5</f>
        <v>0.1</v>
      </c>
      <c r="RD316" s="111">
        <v>0.96619999999999995</v>
      </c>
      <c r="RE316" s="3">
        <f t="shared" ref="RE316:RE335" si="278">IF(RD316&gt;=92%,5,1)</f>
        <v>5</v>
      </c>
      <c r="RF316" s="110">
        <f t="shared" ref="RF316:RF335" si="279">RE316*$RD$3/5</f>
        <v>0.05</v>
      </c>
      <c r="RG316" s="111">
        <v>0.72727272727272696</v>
      </c>
      <c r="RH316" s="3">
        <f t="shared" ref="RH316:RH335" si="280">IF(RG316&lt;95%,1,IF(AND(RG316&gt;=95%,RG316&lt;100%),3,5))</f>
        <v>1</v>
      </c>
      <c r="RI316" s="110">
        <f t="shared" ref="RI316:RI335" si="281">RH316*$RG$3/5</f>
        <v>0.02</v>
      </c>
      <c r="RJ316" s="111">
        <v>1</v>
      </c>
      <c r="RK316" s="3">
        <f t="shared" ref="RK316:RK335" si="282">IF(RJ316&lt;70%,1,IF(AND(RJ316&gt;=70%,RJ316&lt;80%),2,IF(AND(RJ316&gt;=80%,RJ316&lt;90%),3,IF(AND(RJ316&gt;=90%,RJ316&lt;100%),4,5))))</f>
        <v>5</v>
      </c>
      <c r="RL316" s="110">
        <f t="shared" ref="RL316:RL335" si="283">RK316*$RJ$3/5</f>
        <v>0.09</v>
      </c>
      <c r="RM316" s="111">
        <v>1</v>
      </c>
      <c r="RN316" s="3">
        <f t="shared" ref="RN316:RN335" si="284">IF(RM316&lt;95%,1,IF(AND(RM316&gt;=95%,RM316&lt;100%),3,5))</f>
        <v>5</v>
      </c>
      <c r="RO316" s="111">
        <f t="shared" ref="RO316:RO335" si="285">RN316*$RM$3/5</f>
        <v>0.1</v>
      </c>
      <c r="RP316" s="111">
        <v>0.85</v>
      </c>
      <c r="RQ316" s="111">
        <v>0.89590867084538695</v>
      </c>
      <c r="RR316" s="3">
        <f t="shared" ref="RR316:RR335" si="286">IF(RQ316&gt;=RP316,5,IF(AND(RQ316&gt;=70%,RQ316&lt;85%),3,1))</f>
        <v>5</v>
      </c>
      <c r="RS316" s="110">
        <f t="shared" ref="RS316:RS335" si="287">RR316*$RP$3/5</f>
        <v>0.08</v>
      </c>
      <c r="RT316" s="111">
        <v>0.67676161639677501</v>
      </c>
      <c r="RU316" s="3">
        <f t="shared" ref="RU316:RU335" si="288">IF(RT316&gt;=40%,5,IF(AND(RT316&gt;=30%,RT316&lt;40%),3,1))</f>
        <v>5</v>
      </c>
      <c r="RV316" s="110">
        <f t="shared" ref="RV316:RV335" si="289">RU316*$RT$3/5</f>
        <v>0.08</v>
      </c>
      <c r="ZR316" s="110">
        <v>1</v>
      </c>
      <c r="ZS316" s="3">
        <f t="shared" ref="ZS316:ZS335" si="290">IF(ZR316&lt;95%,1,IF(AND(ZR316&gt;=95%,ZR316&lt;100%),3,5))</f>
        <v>5</v>
      </c>
      <c r="ZT316" s="110">
        <f t="shared" ref="ZT316:ZT335" si="291">ZS316*$ZQ$3/5</f>
        <v>0.05</v>
      </c>
      <c r="ZU316" s="3">
        <v>2</v>
      </c>
      <c r="ZV316" s="3">
        <f t="shared" ref="ZV316:ZV335" si="292">IF(ZU316&gt;1,5,IF(ZU316=1,3,1))</f>
        <v>5</v>
      </c>
      <c r="ZW316" s="110">
        <f t="shared" ref="ZW316:ZW335" si="293">ZV316*$ZU$3/5</f>
        <v>0.05</v>
      </c>
      <c r="AAT316" s="110">
        <f t="shared" ref="AAT316:AAT335" si="294">IFERROR(DB316+DE316+DH316+DK316,"")</f>
        <v>0.378</v>
      </c>
      <c r="AAU316" s="110">
        <f t="shared" ref="AAU316:AAU335" si="295">IFERROR(RF316+RI316+RL316+RO316+RS316+RV316,"")</f>
        <v>0.42000000000000004</v>
      </c>
      <c r="AAV316" s="110">
        <f t="shared" ref="AAV316:AAV335" si="296">IFERROR(ZT316+ZW316,"")</f>
        <v>0.1</v>
      </c>
      <c r="AAW316" s="110">
        <f t="shared" ref="AAW316:AAW335" si="297">SUM(AAT316:AAV316)</f>
        <v>0.89800000000000002</v>
      </c>
      <c r="AAX316" s="110">
        <f t="shared" ref="AAX316:AAX335" si="298">AAW316/2</f>
        <v>0.44900000000000001</v>
      </c>
      <c r="ACN316" s="114" t="str">
        <f t="shared" ref="ACN316:ACN335" si="299">IF(ACM316&gt;0,"GUGUR","TERIMA")</f>
        <v>TERIMA</v>
      </c>
      <c r="ACO316" s="115">
        <f t="shared" ref="ACO316:ACO335" si="300">IF(G316="TL OPS IBC CC TELKOMSEL",1000000)</f>
        <v>1000000</v>
      </c>
      <c r="ACW316" s="112">
        <v>4.5999999999999996</v>
      </c>
      <c r="ACX316" s="112">
        <v>4.8666666666666698</v>
      </c>
      <c r="ACY316" s="111">
        <f t="shared" ref="ACY316:ACY335" si="301">((ACX316/5)*25%)+((ACW316/5)*25%)</f>
        <v>0.47333333333333349</v>
      </c>
      <c r="ACZ316" s="111">
        <f t="shared" ref="ACZ316:ACZ335" si="302">AAX316</f>
        <v>0.44900000000000001</v>
      </c>
      <c r="ADA316" s="111">
        <f t="shared" ref="ADA316:ADA335" si="303">ACY316+ACZ316</f>
        <v>0.92233333333333345</v>
      </c>
      <c r="ADB316" s="111">
        <f t="shared" ref="ADB316:ADB335" si="304">(ACW316/5)</f>
        <v>0.91999999999999993</v>
      </c>
      <c r="ADC316" s="111">
        <f t="shared" ref="ADC316:ADC335" si="305">(ACX316/5)</f>
        <v>0.97333333333333394</v>
      </c>
      <c r="ADD316" s="116">
        <f t="shared" ref="ADD316:ADD335" si="306">ADB316*$ADS$3</f>
        <v>229999.99999999997</v>
      </c>
      <c r="ADE316" s="116">
        <f t="shared" ref="ADE316:ADE335" si="307">ADC316*$ADR$3</f>
        <v>243333.33333333349</v>
      </c>
      <c r="ADF316" s="116">
        <f t="shared" ref="ADF316:ADF335" si="308">ACZ316*$ADP$3</f>
        <v>449000</v>
      </c>
      <c r="ADG316" s="116">
        <f t="shared" ref="ADG316:ADG335" si="309">SUM(ADD316:ADF316)</f>
        <v>922333.33333333349</v>
      </c>
      <c r="ADN316" s="3" t="s">
        <v>1390</v>
      </c>
    </row>
    <row r="317" spans="1:794" x14ac:dyDescent="0.25">
      <c r="A317" s="3">
        <f t="shared" si="268"/>
        <v>313</v>
      </c>
      <c r="B317" s="3">
        <v>30471</v>
      </c>
      <c r="C317" s="3" t="s">
        <v>475</v>
      </c>
      <c r="G317" s="3" t="s">
        <v>936</v>
      </c>
      <c r="O317" s="3">
        <v>22</v>
      </c>
      <c r="P317" s="3">
        <v>21</v>
      </c>
      <c r="Q317" s="3">
        <v>0</v>
      </c>
      <c r="R317" s="3">
        <v>0</v>
      </c>
      <c r="S317" s="3">
        <v>0</v>
      </c>
      <c r="T317" s="3">
        <v>1</v>
      </c>
      <c r="U317" s="3">
        <v>0</v>
      </c>
      <c r="V317" s="3">
        <f t="shared" si="269"/>
        <v>0</v>
      </c>
      <c r="W317" s="3">
        <v>21</v>
      </c>
      <c r="X317" s="3">
        <v>20</v>
      </c>
      <c r="Y317" s="3" t="s">
        <v>1387</v>
      </c>
      <c r="CZ317" s="111">
        <v>1</v>
      </c>
      <c r="DA317" s="3">
        <f t="shared" si="270"/>
        <v>5</v>
      </c>
      <c r="DB317" s="110">
        <f t="shared" si="271"/>
        <v>0.11000000000000001</v>
      </c>
      <c r="DC317" s="111">
        <v>0.91666666666666696</v>
      </c>
      <c r="DD317" s="3">
        <f t="shared" si="272"/>
        <v>4</v>
      </c>
      <c r="DE317" s="110">
        <f t="shared" si="273"/>
        <v>6.4000000000000001E-2</v>
      </c>
      <c r="DF317" s="112">
        <v>299.039903607626</v>
      </c>
      <c r="DG317" s="3">
        <f t="shared" si="274"/>
        <v>5</v>
      </c>
      <c r="DH317" s="110">
        <f t="shared" si="275"/>
        <v>0.11000000000000001</v>
      </c>
      <c r="DI317" s="110">
        <v>1</v>
      </c>
      <c r="DJ317" s="3">
        <f t="shared" si="276"/>
        <v>5</v>
      </c>
      <c r="DK317" s="110">
        <f t="shared" si="277"/>
        <v>0.1</v>
      </c>
      <c r="RD317" s="111">
        <v>0.96619999999999995</v>
      </c>
      <c r="RE317" s="3">
        <f t="shared" si="278"/>
        <v>5</v>
      </c>
      <c r="RF317" s="110">
        <f t="shared" si="279"/>
        <v>0.05</v>
      </c>
      <c r="RG317" s="111">
        <v>0.5</v>
      </c>
      <c r="RH317" s="3">
        <f t="shared" si="280"/>
        <v>1</v>
      </c>
      <c r="RI317" s="110">
        <f t="shared" si="281"/>
        <v>0.02</v>
      </c>
      <c r="RJ317" s="111">
        <v>1</v>
      </c>
      <c r="RK317" s="3">
        <f t="shared" si="282"/>
        <v>5</v>
      </c>
      <c r="RL317" s="110">
        <f t="shared" si="283"/>
        <v>0.09</v>
      </c>
      <c r="RM317" s="111">
        <v>0.75</v>
      </c>
      <c r="RN317" s="3">
        <f t="shared" si="284"/>
        <v>1</v>
      </c>
      <c r="RO317" s="111">
        <f t="shared" si="285"/>
        <v>0.02</v>
      </c>
      <c r="RP317" s="111">
        <v>0.85</v>
      </c>
      <c r="RQ317" s="111">
        <v>0.85888666888666898</v>
      </c>
      <c r="RR317" s="3">
        <f t="shared" si="286"/>
        <v>5</v>
      </c>
      <c r="RS317" s="110">
        <f t="shared" si="287"/>
        <v>0.08</v>
      </c>
      <c r="RT317" s="111">
        <v>0.60770308307472498</v>
      </c>
      <c r="RU317" s="3">
        <f t="shared" si="288"/>
        <v>5</v>
      </c>
      <c r="RV317" s="110">
        <f t="shared" si="289"/>
        <v>0.08</v>
      </c>
      <c r="ZR317" s="110">
        <v>1</v>
      </c>
      <c r="ZS317" s="3">
        <f t="shared" si="290"/>
        <v>5</v>
      </c>
      <c r="ZT317" s="110">
        <f t="shared" si="291"/>
        <v>0.05</v>
      </c>
      <c r="ZU317" s="3">
        <v>2</v>
      </c>
      <c r="ZV317" s="3">
        <f t="shared" si="292"/>
        <v>5</v>
      </c>
      <c r="ZW317" s="110">
        <f t="shared" si="293"/>
        <v>0.05</v>
      </c>
      <c r="AAT317" s="110">
        <f t="shared" si="294"/>
        <v>0.38400000000000001</v>
      </c>
      <c r="AAU317" s="110">
        <f t="shared" si="295"/>
        <v>0.34</v>
      </c>
      <c r="AAV317" s="110">
        <f t="shared" si="296"/>
        <v>0.1</v>
      </c>
      <c r="AAW317" s="110">
        <f t="shared" si="297"/>
        <v>0.82399999999999995</v>
      </c>
      <c r="AAX317" s="110">
        <f t="shared" si="298"/>
        <v>0.41199999999999998</v>
      </c>
      <c r="ACN317" s="114" t="str">
        <f t="shared" si="299"/>
        <v>TERIMA</v>
      </c>
      <c r="ACO317" s="115">
        <f t="shared" si="300"/>
        <v>1000000</v>
      </c>
      <c r="ACW317" s="112">
        <v>4.6375000000000002</v>
      </c>
      <c r="ACX317" s="112">
        <v>4.8833333333333302</v>
      </c>
      <c r="ACY317" s="111">
        <f t="shared" si="301"/>
        <v>0.47604166666666647</v>
      </c>
      <c r="ACZ317" s="111">
        <f t="shared" si="302"/>
        <v>0.41199999999999998</v>
      </c>
      <c r="ADA317" s="111">
        <f t="shared" si="303"/>
        <v>0.8880416666666664</v>
      </c>
      <c r="ADB317" s="111">
        <f t="shared" si="304"/>
        <v>0.92749999999999999</v>
      </c>
      <c r="ADC317" s="111">
        <f t="shared" si="305"/>
        <v>0.97666666666666602</v>
      </c>
      <c r="ADD317" s="116">
        <f t="shared" si="306"/>
        <v>231875</v>
      </c>
      <c r="ADE317" s="116">
        <f t="shared" si="307"/>
        <v>244166.66666666651</v>
      </c>
      <c r="ADF317" s="116">
        <f t="shared" si="308"/>
        <v>412000</v>
      </c>
      <c r="ADG317" s="116">
        <f t="shared" si="309"/>
        <v>888041.66666666651</v>
      </c>
      <c r="ADN317" s="3" t="s">
        <v>1390</v>
      </c>
    </row>
    <row r="318" spans="1:794" x14ac:dyDescent="0.25">
      <c r="A318" s="3">
        <f t="shared" si="268"/>
        <v>314</v>
      </c>
      <c r="B318" s="3">
        <v>70846</v>
      </c>
      <c r="C318" s="3" t="s">
        <v>381</v>
      </c>
      <c r="G318" s="3" t="s">
        <v>936</v>
      </c>
      <c r="O318" s="3">
        <v>22</v>
      </c>
      <c r="P318" s="3">
        <v>21</v>
      </c>
      <c r="Q318" s="3">
        <v>0</v>
      </c>
      <c r="R318" s="3">
        <v>0</v>
      </c>
      <c r="S318" s="3">
        <v>1</v>
      </c>
      <c r="T318" s="3">
        <v>1</v>
      </c>
      <c r="U318" s="3">
        <v>0</v>
      </c>
      <c r="V318" s="3">
        <f t="shared" si="269"/>
        <v>1</v>
      </c>
      <c r="W318" s="3">
        <v>21</v>
      </c>
      <c r="X318" s="3">
        <v>20</v>
      </c>
      <c r="Y318" s="3" t="s">
        <v>1387</v>
      </c>
      <c r="CZ318" s="111">
        <v>1</v>
      </c>
      <c r="DA318" s="3">
        <f t="shared" si="270"/>
        <v>5</v>
      </c>
      <c r="DB318" s="110">
        <f t="shared" si="271"/>
        <v>0.11000000000000001</v>
      </c>
      <c r="DC318" s="111">
        <v>0.92307692307692302</v>
      </c>
      <c r="DD318" s="3">
        <f t="shared" si="272"/>
        <v>4</v>
      </c>
      <c r="DE318" s="110">
        <f t="shared" si="273"/>
        <v>6.4000000000000001E-2</v>
      </c>
      <c r="DF318" s="112">
        <v>302.38931705003603</v>
      </c>
      <c r="DG318" s="3">
        <f t="shared" si="274"/>
        <v>1</v>
      </c>
      <c r="DH318" s="110">
        <f t="shared" si="275"/>
        <v>2.1999999999999999E-2</v>
      </c>
      <c r="DI318" s="110">
        <v>1</v>
      </c>
      <c r="DJ318" s="3">
        <f t="shared" si="276"/>
        <v>5</v>
      </c>
      <c r="DK318" s="110">
        <f t="shared" si="277"/>
        <v>0.1</v>
      </c>
      <c r="RD318" s="111">
        <v>0.96619999999999995</v>
      </c>
      <c r="RE318" s="3">
        <f t="shared" si="278"/>
        <v>5</v>
      </c>
      <c r="RF318" s="110">
        <f t="shared" si="279"/>
        <v>0.05</v>
      </c>
      <c r="RG318" s="111">
        <v>0.53846153846153799</v>
      </c>
      <c r="RH318" s="3">
        <f t="shared" si="280"/>
        <v>1</v>
      </c>
      <c r="RI318" s="110">
        <f t="shared" si="281"/>
        <v>0.02</v>
      </c>
      <c r="RJ318" s="111">
        <v>1</v>
      </c>
      <c r="RK318" s="3">
        <f t="shared" si="282"/>
        <v>5</v>
      </c>
      <c r="RL318" s="110">
        <f t="shared" si="283"/>
        <v>0.09</v>
      </c>
      <c r="RM318" s="111">
        <v>0.84615384615384603</v>
      </c>
      <c r="RN318" s="3">
        <f t="shared" si="284"/>
        <v>1</v>
      </c>
      <c r="RO318" s="111">
        <f t="shared" si="285"/>
        <v>0.02</v>
      </c>
      <c r="RP318" s="111">
        <v>0.85</v>
      </c>
      <c r="RQ318" s="111">
        <v>0.93305328062735104</v>
      </c>
      <c r="RR318" s="3">
        <f t="shared" si="286"/>
        <v>5</v>
      </c>
      <c r="RS318" s="110">
        <f t="shared" si="287"/>
        <v>0.08</v>
      </c>
      <c r="RT318" s="111">
        <v>0.60039618259130501</v>
      </c>
      <c r="RU318" s="3">
        <f t="shared" si="288"/>
        <v>5</v>
      </c>
      <c r="RV318" s="110">
        <f t="shared" si="289"/>
        <v>0.08</v>
      </c>
      <c r="ZR318" s="110">
        <v>1</v>
      </c>
      <c r="ZS318" s="3">
        <f t="shared" si="290"/>
        <v>5</v>
      </c>
      <c r="ZT318" s="110">
        <f t="shared" si="291"/>
        <v>0.05</v>
      </c>
      <c r="ZU318" s="3">
        <v>3</v>
      </c>
      <c r="ZV318" s="3">
        <f t="shared" si="292"/>
        <v>5</v>
      </c>
      <c r="ZW318" s="110">
        <f t="shared" si="293"/>
        <v>0.05</v>
      </c>
      <c r="AAT318" s="110">
        <f t="shared" si="294"/>
        <v>0.29600000000000004</v>
      </c>
      <c r="AAU318" s="110">
        <f t="shared" si="295"/>
        <v>0.34</v>
      </c>
      <c r="AAV318" s="110">
        <f t="shared" si="296"/>
        <v>0.1</v>
      </c>
      <c r="AAW318" s="110">
        <f t="shared" si="297"/>
        <v>0.7360000000000001</v>
      </c>
      <c r="AAX318" s="110">
        <f t="shared" si="298"/>
        <v>0.36800000000000005</v>
      </c>
      <c r="ACN318" s="114" t="str">
        <f t="shared" si="299"/>
        <v>TERIMA</v>
      </c>
      <c r="ACO318" s="115">
        <f t="shared" si="300"/>
        <v>1000000</v>
      </c>
      <c r="ACW318" s="112">
        <v>4.6184210526315796</v>
      </c>
      <c r="ACX318" s="112">
        <v>4.7719298245613997</v>
      </c>
      <c r="ACY318" s="111">
        <f t="shared" si="301"/>
        <v>0.46951754385964894</v>
      </c>
      <c r="ACZ318" s="111">
        <f t="shared" si="302"/>
        <v>0.36800000000000005</v>
      </c>
      <c r="ADA318" s="111">
        <f t="shared" si="303"/>
        <v>0.83751754385964894</v>
      </c>
      <c r="ADB318" s="111">
        <f t="shared" si="304"/>
        <v>0.92368421052631589</v>
      </c>
      <c r="ADC318" s="111">
        <f t="shared" si="305"/>
        <v>0.95438596491227989</v>
      </c>
      <c r="ADD318" s="116">
        <f t="shared" si="306"/>
        <v>230921.05263157896</v>
      </c>
      <c r="ADE318" s="116">
        <f t="shared" si="307"/>
        <v>238596.49122806996</v>
      </c>
      <c r="ADF318" s="116">
        <f t="shared" si="308"/>
        <v>368000.00000000006</v>
      </c>
      <c r="ADG318" s="116">
        <f t="shared" si="309"/>
        <v>837517.54385964898</v>
      </c>
      <c r="ADN318" s="3" t="s">
        <v>1390</v>
      </c>
    </row>
    <row r="319" spans="1:794" x14ac:dyDescent="0.25">
      <c r="A319" s="3">
        <f t="shared" si="268"/>
        <v>315</v>
      </c>
      <c r="B319" s="3">
        <v>30538</v>
      </c>
      <c r="C319" s="3" t="s">
        <v>481</v>
      </c>
      <c r="G319" s="3" t="s">
        <v>936</v>
      </c>
      <c r="O319" s="3">
        <v>22</v>
      </c>
      <c r="P319" s="3">
        <v>21</v>
      </c>
      <c r="Q319" s="3">
        <v>0</v>
      </c>
      <c r="R319" s="3">
        <v>0</v>
      </c>
      <c r="S319" s="3">
        <v>1</v>
      </c>
      <c r="T319" s="3">
        <v>1</v>
      </c>
      <c r="U319" s="3">
        <v>0</v>
      </c>
      <c r="V319" s="3">
        <f t="shared" si="269"/>
        <v>1</v>
      </c>
      <c r="W319" s="3">
        <v>21</v>
      </c>
      <c r="X319" s="3">
        <v>20</v>
      </c>
      <c r="Y319" s="3" t="s">
        <v>1387</v>
      </c>
      <c r="CZ319" s="111">
        <v>0.91666666666666696</v>
      </c>
      <c r="DA319" s="3">
        <f t="shared" si="270"/>
        <v>4</v>
      </c>
      <c r="DB319" s="110">
        <f t="shared" si="271"/>
        <v>8.7999999999999995E-2</v>
      </c>
      <c r="DC319" s="111">
        <v>0.91666666666666696</v>
      </c>
      <c r="DD319" s="3">
        <f t="shared" si="272"/>
        <v>4</v>
      </c>
      <c r="DE319" s="110">
        <f t="shared" si="273"/>
        <v>6.4000000000000001E-2</v>
      </c>
      <c r="DF319" s="112">
        <v>292.06327427734101</v>
      </c>
      <c r="DG319" s="3">
        <f t="shared" si="274"/>
        <v>5</v>
      </c>
      <c r="DH319" s="110">
        <f t="shared" si="275"/>
        <v>0.11000000000000001</v>
      </c>
      <c r="DI319" s="110">
        <v>1</v>
      </c>
      <c r="DJ319" s="3">
        <f t="shared" si="276"/>
        <v>5</v>
      </c>
      <c r="DK319" s="110">
        <f t="shared" si="277"/>
        <v>0.1</v>
      </c>
      <c r="RD319" s="111">
        <v>0.96619999999999995</v>
      </c>
      <c r="RE319" s="3">
        <f t="shared" si="278"/>
        <v>5</v>
      </c>
      <c r="RF319" s="110">
        <f t="shared" si="279"/>
        <v>0.05</v>
      </c>
      <c r="RG319" s="111">
        <v>0.58333333333333304</v>
      </c>
      <c r="RH319" s="3">
        <f t="shared" si="280"/>
        <v>1</v>
      </c>
      <c r="RI319" s="110">
        <f t="shared" si="281"/>
        <v>0.02</v>
      </c>
      <c r="RJ319" s="111">
        <v>1</v>
      </c>
      <c r="RK319" s="3">
        <f t="shared" si="282"/>
        <v>5</v>
      </c>
      <c r="RL319" s="110">
        <f t="shared" si="283"/>
        <v>0.09</v>
      </c>
      <c r="RM319" s="111">
        <v>0.91666666666666696</v>
      </c>
      <c r="RN319" s="3">
        <f t="shared" si="284"/>
        <v>1</v>
      </c>
      <c r="RO319" s="111">
        <f t="shared" si="285"/>
        <v>0.02</v>
      </c>
      <c r="RP319" s="111">
        <v>0.85</v>
      </c>
      <c r="RQ319" s="111">
        <v>0.87168749595650197</v>
      </c>
      <c r="RR319" s="3">
        <f t="shared" si="286"/>
        <v>5</v>
      </c>
      <c r="RS319" s="110">
        <f t="shared" si="287"/>
        <v>0.08</v>
      </c>
      <c r="RT319" s="111">
        <v>0.60667930907731704</v>
      </c>
      <c r="RU319" s="3">
        <f t="shared" si="288"/>
        <v>5</v>
      </c>
      <c r="RV319" s="110">
        <f t="shared" si="289"/>
        <v>0.08</v>
      </c>
      <c r="ZR319" s="110">
        <v>0.91666666666666696</v>
      </c>
      <c r="ZS319" s="3">
        <f t="shared" si="290"/>
        <v>1</v>
      </c>
      <c r="ZT319" s="110">
        <f t="shared" si="291"/>
        <v>0.01</v>
      </c>
      <c r="ZU319" s="3">
        <v>2</v>
      </c>
      <c r="ZV319" s="3">
        <f t="shared" si="292"/>
        <v>5</v>
      </c>
      <c r="ZW319" s="110">
        <f t="shared" si="293"/>
        <v>0.05</v>
      </c>
      <c r="AAT319" s="110">
        <f t="shared" si="294"/>
        <v>0.36199999999999999</v>
      </c>
      <c r="AAU319" s="110">
        <f t="shared" si="295"/>
        <v>0.34</v>
      </c>
      <c r="AAV319" s="110">
        <f t="shared" si="296"/>
        <v>6.0000000000000005E-2</v>
      </c>
      <c r="AAW319" s="110">
        <f t="shared" si="297"/>
        <v>0.76200000000000001</v>
      </c>
      <c r="AAX319" s="110">
        <f t="shared" si="298"/>
        <v>0.38100000000000001</v>
      </c>
      <c r="ACN319" s="114" t="str">
        <f t="shared" si="299"/>
        <v>TERIMA</v>
      </c>
      <c r="ACO319" s="115">
        <f t="shared" si="300"/>
        <v>1000000</v>
      </c>
      <c r="ACW319" s="112">
        <v>4.5657894736842097</v>
      </c>
      <c r="ACX319" s="112">
        <v>4.8070175438596499</v>
      </c>
      <c r="ACY319" s="111">
        <f t="shared" si="301"/>
        <v>0.46864035087719297</v>
      </c>
      <c r="ACZ319" s="111">
        <f t="shared" si="302"/>
        <v>0.38100000000000001</v>
      </c>
      <c r="ADA319" s="111">
        <f t="shared" si="303"/>
        <v>0.84964035087719303</v>
      </c>
      <c r="ADB319" s="111">
        <f t="shared" si="304"/>
        <v>0.91315789473684195</v>
      </c>
      <c r="ADC319" s="111">
        <f t="shared" si="305"/>
        <v>0.96140350877192993</v>
      </c>
      <c r="ADD319" s="116">
        <f t="shared" si="306"/>
        <v>228289.47368421048</v>
      </c>
      <c r="ADE319" s="116">
        <f t="shared" si="307"/>
        <v>240350.87719298247</v>
      </c>
      <c r="ADF319" s="116">
        <f t="shared" si="308"/>
        <v>381000</v>
      </c>
      <c r="ADG319" s="116">
        <f t="shared" si="309"/>
        <v>849640.35087719292</v>
      </c>
      <c r="ADN319" s="3" t="s">
        <v>1390</v>
      </c>
    </row>
    <row r="320" spans="1:794" x14ac:dyDescent="0.25">
      <c r="A320" s="3">
        <f t="shared" si="268"/>
        <v>316</v>
      </c>
      <c r="B320" s="3">
        <v>30643</v>
      </c>
      <c r="C320" s="3" t="s">
        <v>421</v>
      </c>
      <c r="G320" s="3" t="s">
        <v>936</v>
      </c>
      <c r="O320" s="3">
        <v>22</v>
      </c>
      <c r="P320" s="3">
        <v>21</v>
      </c>
      <c r="Q320" s="3">
        <v>0</v>
      </c>
      <c r="R320" s="3">
        <v>0</v>
      </c>
      <c r="S320" s="3">
        <v>0</v>
      </c>
      <c r="T320" s="3">
        <v>2</v>
      </c>
      <c r="U320" s="3">
        <v>0</v>
      </c>
      <c r="V320" s="3">
        <f t="shared" si="269"/>
        <v>0</v>
      </c>
      <c r="W320" s="3">
        <v>21</v>
      </c>
      <c r="X320" s="3">
        <v>19</v>
      </c>
      <c r="Y320" s="3" t="s">
        <v>1387</v>
      </c>
      <c r="CZ320" s="111">
        <v>0.90909090909090895</v>
      </c>
      <c r="DA320" s="3">
        <f t="shared" si="270"/>
        <v>4</v>
      </c>
      <c r="DB320" s="110">
        <f t="shared" si="271"/>
        <v>8.7999999999999995E-2</v>
      </c>
      <c r="DC320" s="111">
        <v>1</v>
      </c>
      <c r="DD320" s="3">
        <f t="shared" si="272"/>
        <v>5</v>
      </c>
      <c r="DE320" s="110">
        <f t="shared" si="273"/>
        <v>0.08</v>
      </c>
      <c r="DF320" s="112">
        <v>297.37892049598798</v>
      </c>
      <c r="DG320" s="3">
        <f t="shared" si="274"/>
        <v>5</v>
      </c>
      <c r="DH320" s="110">
        <f t="shared" si="275"/>
        <v>0.11000000000000001</v>
      </c>
      <c r="DI320" s="110">
        <v>1</v>
      </c>
      <c r="DJ320" s="3">
        <f t="shared" si="276"/>
        <v>5</v>
      </c>
      <c r="DK320" s="110">
        <f t="shared" si="277"/>
        <v>0.1</v>
      </c>
      <c r="RD320" s="111">
        <v>0.96619999999999995</v>
      </c>
      <c r="RE320" s="3">
        <f t="shared" si="278"/>
        <v>5</v>
      </c>
      <c r="RF320" s="110">
        <f t="shared" si="279"/>
        <v>0.05</v>
      </c>
      <c r="RG320" s="111">
        <v>0.72727272727272696</v>
      </c>
      <c r="RH320" s="3">
        <f t="shared" si="280"/>
        <v>1</v>
      </c>
      <c r="RI320" s="110">
        <f t="shared" si="281"/>
        <v>0.02</v>
      </c>
      <c r="RJ320" s="111">
        <v>1</v>
      </c>
      <c r="RK320" s="3">
        <f t="shared" si="282"/>
        <v>5</v>
      </c>
      <c r="RL320" s="110">
        <f t="shared" si="283"/>
        <v>0.09</v>
      </c>
      <c r="RM320" s="111">
        <v>1</v>
      </c>
      <c r="RN320" s="3">
        <f t="shared" si="284"/>
        <v>5</v>
      </c>
      <c r="RO320" s="111">
        <f t="shared" si="285"/>
        <v>0.1</v>
      </c>
      <c r="RP320" s="111">
        <v>0.85</v>
      </c>
      <c r="RQ320" s="111">
        <v>0.93328460831520799</v>
      </c>
      <c r="RR320" s="3">
        <f t="shared" si="286"/>
        <v>5</v>
      </c>
      <c r="RS320" s="110">
        <f t="shared" si="287"/>
        <v>0.08</v>
      </c>
      <c r="RT320" s="111">
        <v>0.65322417593086002</v>
      </c>
      <c r="RU320" s="3">
        <f t="shared" si="288"/>
        <v>5</v>
      </c>
      <c r="RV320" s="110">
        <f t="shared" si="289"/>
        <v>0.08</v>
      </c>
      <c r="ZR320" s="110">
        <v>1</v>
      </c>
      <c r="ZS320" s="3">
        <f t="shared" si="290"/>
        <v>5</v>
      </c>
      <c r="ZT320" s="110">
        <f t="shared" si="291"/>
        <v>0.05</v>
      </c>
      <c r="ZU320" s="3">
        <v>2</v>
      </c>
      <c r="ZV320" s="3">
        <f t="shared" si="292"/>
        <v>5</v>
      </c>
      <c r="ZW320" s="110">
        <f t="shared" si="293"/>
        <v>0.05</v>
      </c>
      <c r="AAT320" s="110">
        <f t="shared" si="294"/>
        <v>0.378</v>
      </c>
      <c r="AAU320" s="110">
        <f t="shared" si="295"/>
        <v>0.42000000000000004</v>
      </c>
      <c r="AAV320" s="110">
        <f t="shared" si="296"/>
        <v>0.1</v>
      </c>
      <c r="AAW320" s="110">
        <f t="shared" si="297"/>
        <v>0.89800000000000002</v>
      </c>
      <c r="AAX320" s="110">
        <f t="shared" si="298"/>
        <v>0.44900000000000001</v>
      </c>
      <c r="ACN320" s="114" t="str">
        <f t="shared" si="299"/>
        <v>TERIMA</v>
      </c>
      <c r="ACO320" s="115">
        <f t="shared" si="300"/>
        <v>1000000</v>
      </c>
      <c r="ACW320" s="112">
        <v>4.5394736842105301</v>
      </c>
      <c r="ACX320" s="112">
        <v>4.8596491228070198</v>
      </c>
      <c r="ACY320" s="111">
        <f t="shared" si="301"/>
        <v>0.46995614035087752</v>
      </c>
      <c r="ACZ320" s="111">
        <f t="shared" si="302"/>
        <v>0.44900000000000001</v>
      </c>
      <c r="ADA320" s="111">
        <f t="shared" si="303"/>
        <v>0.91895614035087747</v>
      </c>
      <c r="ADB320" s="111">
        <f t="shared" si="304"/>
        <v>0.90789473684210598</v>
      </c>
      <c r="ADC320" s="111">
        <f t="shared" si="305"/>
        <v>0.97192982456140398</v>
      </c>
      <c r="ADD320" s="116">
        <f t="shared" si="306"/>
        <v>226973.6842105265</v>
      </c>
      <c r="ADE320" s="116">
        <f t="shared" si="307"/>
        <v>242982.45614035099</v>
      </c>
      <c r="ADF320" s="116">
        <f t="shared" si="308"/>
        <v>449000</v>
      </c>
      <c r="ADG320" s="116">
        <f t="shared" si="309"/>
        <v>918956.14035087754</v>
      </c>
      <c r="ADN320" s="3" t="s">
        <v>1390</v>
      </c>
    </row>
    <row r="321" spans="1:794" x14ac:dyDescent="0.25">
      <c r="A321" s="3">
        <f t="shared" si="268"/>
        <v>317</v>
      </c>
      <c r="B321" s="3">
        <v>93884</v>
      </c>
      <c r="C321" s="3" t="s">
        <v>523</v>
      </c>
      <c r="G321" s="3" t="s">
        <v>936</v>
      </c>
      <c r="O321" s="3">
        <v>22</v>
      </c>
      <c r="P321" s="3">
        <v>21</v>
      </c>
      <c r="Q321" s="3">
        <v>0</v>
      </c>
      <c r="R321" s="3">
        <v>0</v>
      </c>
      <c r="S321" s="3">
        <v>0</v>
      </c>
      <c r="T321" s="3">
        <v>1</v>
      </c>
      <c r="U321" s="3">
        <v>0</v>
      </c>
      <c r="V321" s="3">
        <f t="shared" si="269"/>
        <v>0</v>
      </c>
      <c r="W321" s="3">
        <v>21</v>
      </c>
      <c r="X321" s="3">
        <v>20</v>
      </c>
      <c r="Y321" s="3" t="s">
        <v>1387</v>
      </c>
      <c r="CZ321" s="111">
        <v>1</v>
      </c>
      <c r="DA321" s="3">
        <f t="shared" si="270"/>
        <v>5</v>
      </c>
      <c r="DB321" s="110">
        <f t="shared" si="271"/>
        <v>0.11000000000000001</v>
      </c>
      <c r="DC321" s="111">
        <v>1</v>
      </c>
      <c r="DD321" s="3">
        <f t="shared" si="272"/>
        <v>5</v>
      </c>
      <c r="DE321" s="110">
        <f t="shared" si="273"/>
        <v>0.08</v>
      </c>
      <c r="DF321" s="112">
        <v>299.84592979835702</v>
      </c>
      <c r="DG321" s="3">
        <f t="shared" si="274"/>
        <v>5</v>
      </c>
      <c r="DH321" s="110">
        <f t="shared" si="275"/>
        <v>0.11000000000000001</v>
      </c>
      <c r="DI321" s="110">
        <v>1</v>
      </c>
      <c r="DJ321" s="3">
        <f t="shared" si="276"/>
        <v>5</v>
      </c>
      <c r="DK321" s="110">
        <f t="shared" si="277"/>
        <v>0.1</v>
      </c>
      <c r="RD321" s="111">
        <v>0.96619999999999995</v>
      </c>
      <c r="RE321" s="3">
        <f t="shared" si="278"/>
        <v>5</v>
      </c>
      <c r="RF321" s="110">
        <f t="shared" si="279"/>
        <v>0.05</v>
      </c>
      <c r="RG321" s="111">
        <v>0.75</v>
      </c>
      <c r="RH321" s="3">
        <f t="shared" si="280"/>
        <v>1</v>
      </c>
      <c r="RI321" s="110">
        <f t="shared" si="281"/>
        <v>0.02</v>
      </c>
      <c r="RJ321" s="111">
        <v>1</v>
      </c>
      <c r="RK321" s="3">
        <f t="shared" si="282"/>
        <v>5</v>
      </c>
      <c r="RL321" s="110">
        <f t="shared" si="283"/>
        <v>0.09</v>
      </c>
      <c r="RM321" s="111">
        <v>0.83333333333333304</v>
      </c>
      <c r="RN321" s="3">
        <f t="shared" si="284"/>
        <v>1</v>
      </c>
      <c r="RO321" s="111">
        <f t="shared" si="285"/>
        <v>0.02</v>
      </c>
      <c r="RP321" s="111">
        <v>0.85</v>
      </c>
      <c r="RQ321" s="111">
        <v>0.91139419616567396</v>
      </c>
      <c r="RR321" s="3">
        <f t="shared" si="286"/>
        <v>5</v>
      </c>
      <c r="RS321" s="110">
        <f t="shared" si="287"/>
        <v>0.08</v>
      </c>
      <c r="RT321" s="111">
        <v>0.61903906412216003</v>
      </c>
      <c r="RU321" s="3">
        <f t="shared" si="288"/>
        <v>5</v>
      </c>
      <c r="RV321" s="110">
        <f t="shared" si="289"/>
        <v>0.08</v>
      </c>
      <c r="ZR321" s="110">
        <v>1</v>
      </c>
      <c r="ZS321" s="3">
        <f t="shared" si="290"/>
        <v>5</v>
      </c>
      <c r="ZT321" s="110">
        <f t="shared" si="291"/>
        <v>0.05</v>
      </c>
      <c r="ZU321" s="3">
        <v>2</v>
      </c>
      <c r="ZV321" s="3">
        <f t="shared" si="292"/>
        <v>5</v>
      </c>
      <c r="ZW321" s="110">
        <f t="shared" si="293"/>
        <v>0.05</v>
      </c>
      <c r="AAT321" s="110">
        <f t="shared" si="294"/>
        <v>0.4</v>
      </c>
      <c r="AAU321" s="110">
        <f t="shared" si="295"/>
        <v>0.34</v>
      </c>
      <c r="AAV321" s="110">
        <f t="shared" si="296"/>
        <v>0.1</v>
      </c>
      <c r="AAW321" s="110">
        <f t="shared" si="297"/>
        <v>0.84</v>
      </c>
      <c r="AAX321" s="110">
        <f t="shared" si="298"/>
        <v>0.42</v>
      </c>
      <c r="ACN321" s="114" t="str">
        <f t="shared" si="299"/>
        <v>TERIMA</v>
      </c>
      <c r="ACO321" s="115">
        <f t="shared" si="300"/>
        <v>1000000</v>
      </c>
      <c r="ACW321" s="112">
        <v>4.6375000000000002</v>
      </c>
      <c r="ACX321" s="112">
        <v>4.7833333333333297</v>
      </c>
      <c r="ACY321" s="111">
        <f t="shared" si="301"/>
        <v>0.47104166666666647</v>
      </c>
      <c r="ACZ321" s="111">
        <f t="shared" si="302"/>
        <v>0.42</v>
      </c>
      <c r="ADA321" s="111">
        <f t="shared" si="303"/>
        <v>0.89104166666666651</v>
      </c>
      <c r="ADB321" s="111">
        <f t="shared" si="304"/>
        <v>0.92749999999999999</v>
      </c>
      <c r="ADC321" s="111">
        <f t="shared" si="305"/>
        <v>0.95666666666666589</v>
      </c>
      <c r="ADD321" s="116">
        <f t="shared" si="306"/>
        <v>231875</v>
      </c>
      <c r="ADE321" s="116">
        <f t="shared" si="307"/>
        <v>239166.66666666648</v>
      </c>
      <c r="ADF321" s="116">
        <f t="shared" si="308"/>
        <v>420000</v>
      </c>
      <c r="ADG321" s="116">
        <f t="shared" si="309"/>
        <v>891041.66666666651</v>
      </c>
      <c r="ADN321" s="3" t="s">
        <v>1390</v>
      </c>
    </row>
    <row r="322" spans="1:794" x14ac:dyDescent="0.25">
      <c r="A322" s="3">
        <f t="shared" si="268"/>
        <v>318</v>
      </c>
      <c r="B322" s="3">
        <v>13165</v>
      </c>
      <c r="C322" s="3" t="s">
        <v>432</v>
      </c>
      <c r="G322" s="3" t="s">
        <v>936</v>
      </c>
      <c r="O322" s="3">
        <v>22</v>
      </c>
      <c r="P322" s="3">
        <v>21</v>
      </c>
      <c r="Q322" s="3">
        <v>0</v>
      </c>
      <c r="R322" s="3">
        <v>0</v>
      </c>
      <c r="S322" s="3">
        <v>1</v>
      </c>
      <c r="T322" s="3">
        <v>1</v>
      </c>
      <c r="U322" s="3">
        <v>0</v>
      </c>
      <c r="V322" s="3">
        <f t="shared" si="269"/>
        <v>1</v>
      </c>
      <c r="W322" s="3">
        <v>21</v>
      </c>
      <c r="X322" s="3">
        <v>20</v>
      </c>
      <c r="Y322" s="3" t="s">
        <v>1387</v>
      </c>
      <c r="CZ322" s="111">
        <v>1</v>
      </c>
      <c r="DA322" s="3">
        <f t="shared" si="270"/>
        <v>5</v>
      </c>
      <c r="DB322" s="110">
        <f t="shared" si="271"/>
        <v>0.11000000000000001</v>
      </c>
      <c r="DC322" s="111">
        <v>1</v>
      </c>
      <c r="DD322" s="3">
        <f t="shared" si="272"/>
        <v>5</v>
      </c>
      <c r="DE322" s="110">
        <f t="shared" si="273"/>
        <v>0.08</v>
      </c>
      <c r="DF322" s="112">
        <v>302.89395341014199</v>
      </c>
      <c r="DG322" s="3">
        <f t="shared" si="274"/>
        <v>1</v>
      </c>
      <c r="DH322" s="110">
        <f t="shared" si="275"/>
        <v>2.1999999999999999E-2</v>
      </c>
      <c r="DI322" s="110">
        <v>1</v>
      </c>
      <c r="DJ322" s="3">
        <f t="shared" si="276"/>
        <v>5</v>
      </c>
      <c r="DK322" s="110">
        <f t="shared" si="277"/>
        <v>0.1</v>
      </c>
      <c r="RD322" s="111">
        <v>0.96619999999999995</v>
      </c>
      <c r="RE322" s="3">
        <f t="shared" si="278"/>
        <v>5</v>
      </c>
      <c r="RF322" s="110">
        <f t="shared" si="279"/>
        <v>0.05</v>
      </c>
      <c r="RG322" s="111">
        <v>0.7</v>
      </c>
      <c r="RH322" s="3">
        <f t="shared" si="280"/>
        <v>1</v>
      </c>
      <c r="RI322" s="110">
        <f t="shared" si="281"/>
        <v>0.02</v>
      </c>
      <c r="RJ322" s="111">
        <v>1</v>
      </c>
      <c r="RK322" s="3">
        <f t="shared" si="282"/>
        <v>5</v>
      </c>
      <c r="RL322" s="110">
        <f t="shared" si="283"/>
        <v>0.09</v>
      </c>
      <c r="RM322" s="111">
        <v>0.9</v>
      </c>
      <c r="RN322" s="3">
        <f t="shared" si="284"/>
        <v>1</v>
      </c>
      <c r="RO322" s="111">
        <f t="shared" si="285"/>
        <v>0.02</v>
      </c>
      <c r="RP322" s="111">
        <v>0.85</v>
      </c>
      <c r="RQ322" s="111">
        <v>0.97594123856439097</v>
      </c>
      <c r="RR322" s="3">
        <f t="shared" si="286"/>
        <v>5</v>
      </c>
      <c r="RS322" s="110">
        <f t="shared" si="287"/>
        <v>0.08</v>
      </c>
      <c r="RT322" s="111">
        <v>0.613397458782733</v>
      </c>
      <c r="RU322" s="3">
        <f t="shared" si="288"/>
        <v>5</v>
      </c>
      <c r="RV322" s="110">
        <f t="shared" si="289"/>
        <v>0.08</v>
      </c>
      <c r="ZR322" s="110">
        <v>1</v>
      </c>
      <c r="ZS322" s="3">
        <f t="shared" si="290"/>
        <v>5</v>
      </c>
      <c r="ZT322" s="110">
        <f t="shared" si="291"/>
        <v>0.05</v>
      </c>
      <c r="ZU322" s="3">
        <v>2</v>
      </c>
      <c r="ZV322" s="3">
        <f t="shared" si="292"/>
        <v>5</v>
      </c>
      <c r="ZW322" s="110">
        <f t="shared" si="293"/>
        <v>0.05</v>
      </c>
      <c r="AAT322" s="110">
        <f t="shared" si="294"/>
        <v>0.312</v>
      </c>
      <c r="AAU322" s="110">
        <f t="shared" si="295"/>
        <v>0.34</v>
      </c>
      <c r="AAV322" s="110">
        <f t="shared" si="296"/>
        <v>0.1</v>
      </c>
      <c r="AAW322" s="110">
        <f t="shared" si="297"/>
        <v>0.752</v>
      </c>
      <c r="AAX322" s="110">
        <f t="shared" si="298"/>
        <v>0.376</v>
      </c>
      <c r="ACN322" s="114" t="str">
        <f t="shared" si="299"/>
        <v>TERIMA</v>
      </c>
      <c r="ACO322" s="115">
        <f t="shared" si="300"/>
        <v>1000000</v>
      </c>
      <c r="ACW322" s="112">
        <v>4.5921052631578902</v>
      </c>
      <c r="ACX322" s="112">
        <v>4.8421052631578902</v>
      </c>
      <c r="ACY322" s="111">
        <f t="shared" si="301"/>
        <v>0.47171052631578902</v>
      </c>
      <c r="ACZ322" s="111">
        <f t="shared" si="302"/>
        <v>0.376</v>
      </c>
      <c r="ADA322" s="111">
        <f t="shared" si="303"/>
        <v>0.84771052631578903</v>
      </c>
      <c r="ADB322" s="111">
        <f t="shared" si="304"/>
        <v>0.91842105263157803</v>
      </c>
      <c r="ADC322" s="111">
        <f t="shared" si="305"/>
        <v>0.96842105263157807</v>
      </c>
      <c r="ADD322" s="116">
        <f t="shared" si="306"/>
        <v>229605.26315789451</v>
      </c>
      <c r="ADE322" s="116">
        <f t="shared" si="307"/>
        <v>242105.26315789451</v>
      </c>
      <c r="ADF322" s="116">
        <f t="shared" si="308"/>
        <v>376000</v>
      </c>
      <c r="ADG322" s="116">
        <f t="shared" si="309"/>
        <v>847710.52631578897</v>
      </c>
      <c r="ADN322" s="3" t="s">
        <v>1390</v>
      </c>
    </row>
    <row r="323" spans="1:794" x14ac:dyDescent="0.25">
      <c r="A323" s="3">
        <f t="shared" si="268"/>
        <v>319</v>
      </c>
      <c r="B323" s="3">
        <v>30568</v>
      </c>
      <c r="C323" s="3" t="s">
        <v>361</v>
      </c>
      <c r="G323" s="3" t="s">
        <v>936</v>
      </c>
      <c r="O323" s="3">
        <v>22</v>
      </c>
      <c r="P323" s="3">
        <v>21</v>
      </c>
      <c r="Q323" s="3">
        <v>0</v>
      </c>
      <c r="R323" s="3">
        <v>0</v>
      </c>
      <c r="S323" s="3">
        <v>0</v>
      </c>
      <c r="T323" s="3">
        <v>1</v>
      </c>
      <c r="U323" s="3">
        <v>0</v>
      </c>
      <c r="V323" s="3">
        <f t="shared" si="269"/>
        <v>0</v>
      </c>
      <c r="W323" s="3">
        <v>21</v>
      </c>
      <c r="X323" s="3">
        <v>20</v>
      </c>
      <c r="Y323" s="3" t="s">
        <v>1387</v>
      </c>
      <c r="CZ323" s="111">
        <v>0.8</v>
      </c>
      <c r="DA323" s="3">
        <f t="shared" si="270"/>
        <v>2</v>
      </c>
      <c r="DB323" s="110">
        <f t="shared" si="271"/>
        <v>4.3999999999999997E-2</v>
      </c>
      <c r="DC323" s="111">
        <v>1</v>
      </c>
      <c r="DD323" s="3">
        <f t="shared" si="272"/>
        <v>5</v>
      </c>
      <c r="DE323" s="110">
        <f t="shared" si="273"/>
        <v>0.08</v>
      </c>
      <c r="DF323" s="112">
        <v>306.81907233757499</v>
      </c>
      <c r="DG323" s="3">
        <f t="shared" si="274"/>
        <v>1</v>
      </c>
      <c r="DH323" s="110">
        <f t="shared" si="275"/>
        <v>2.1999999999999999E-2</v>
      </c>
      <c r="DI323" s="110">
        <v>1</v>
      </c>
      <c r="DJ323" s="3">
        <f t="shared" si="276"/>
        <v>5</v>
      </c>
      <c r="DK323" s="110">
        <f t="shared" si="277"/>
        <v>0.1</v>
      </c>
      <c r="RD323" s="111">
        <v>0.96619999999999995</v>
      </c>
      <c r="RE323" s="3">
        <f t="shared" si="278"/>
        <v>5</v>
      </c>
      <c r="RF323" s="110">
        <f t="shared" si="279"/>
        <v>0.05</v>
      </c>
      <c r="RG323" s="111">
        <v>0.5</v>
      </c>
      <c r="RH323" s="3">
        <f t="shared" si="280"/>
        <v>1</v>
      </c>
      <c r="RI323" s="110">
        <f t="shared" si="281"/>
        <v>0.02</v>
      </c>
      <c r="RJ323" s="111">
        <v>1</v>
      </c>
      <c r="RK323" s="3">
        <f t="shared" si="282"/>
        <v>5</v>
      </c>
      <c r="RL323" s="110">
        <f t="shared" si="283"/>
        <v>0.09</v>
      </c>
      <c r="RM323" s="111">
        <v>0.5</v>
      </c>
      <c r="RN323" s="3">
        <f t="shared" si="284"/>
        <v>1</v>
      </c>
      <c r="RO323" s="111">
        <f t="shared" si="285"/>
        <v>0.02</v>
      </c>
      <c r="RP323" s="111">
        <v>0.85</v>
      </c>
      <c r="RQ323" s="111">
        <v>0.92430544636427003</v>
      </c>
      <c r="RR323" s="3">
        <f t="shared" si="286"/>
        <v>5</v>
      </c>
      <c r="RS323" s="110">
        <f t="shared" si="287"/>
        <v>0.08</v>
      </c>
      <c r="RT323" s="111">
        <v>0.53746460675340002</v>
      </c>
      <c r="RU323" s="3">
        <f t="shared" si="288"/>
        <v>5</v>
      </c>
      <c r="RV323" s="110">
        <f t="shared" si="289"/>
        <v>0.08</v>
      </c>
      <c r="ZR323" s="110">
        <v>1</v>
      </c>
      <c r="ZS323" s="3">
        <f t="shared" si="290"/>
        <v>5</v>
      </c>
      <c r="ZT323" s="110">
        <f t="shared" si="291"/>
        <v>0.05</v>
      </c>
      <c r="ZU323" s="3">
        <v>2</v>
      </c>
      <c r="ZV323" s="3">
        <f t="shared" si="292"/>
        <v>5</v>
      </c>
      <c r="ZW323" s="110">
        <f t="shared" si="293"/>
        <v>0.05</v>
      </c>
      <c r="AAT323" s="110">
        <f t="shared" si="294"/>
        <v>0.246</v>
      </c>
      <c r="AAU323" s="110">
        <f t="shared" si="295"/>
        <v>0.34</v>
      </c>
      <c r="AAV323" s="110">
        <f t="shared" si="296"/>
        <v>0.1</v>
      </c>
      <c r="AAW323" s="110">
        <f t="shared" si="297"/>
        <v>0.68600000000000005</v>
      </c>
      <c r="AAX323" s="110">
        <f t="shared" si="298"/>
        <v>0.34300000000000003</v>
      </c>
      <c r="ACN323" s="114" t="str">
        <f t="shared" si="299"/>
        <v>TERIMA</v>
      </c>
      <c r="ACO323" s="115">
        <f t="shared" si="300"/>
        <v>1000000</v>
      </c>
      <c r="ACW323" s="112">
        <v>4.5</v>
      </c>
      <c r="ACX323" s="112">
        <v>4.8333333333333304</v>
      </c>
      <c r="ACY323" s="111">
        <f t="shared" si="301"/>
        <v>0.46666666666666656</v>
      </c>
      <c r="ACZ323" s="111">
        <f t="shared" si="302"/>
        <v>0.34300000000000003</v>
      </c>
      <c r="ADA323" s="111">
        <f t="shared" si="303"/>
        <v>0.80966666666666653</v>
      </c>
      <c r="ADB323" s="111">
        <f t="shared" si="304"/>
        <v>0.9</v>
      </c>
      <c r="ADC323" s="111">
        <f t="shared" si="305"/>
        <v>0.96666666666666612</v>
      </c>
      <c r="ADD323" s="116">
        <f t="shared" si="306"/>
        <v>225000</v>
      </c>
      <c r="ADE323" s="116">
        <f t="shared" si="307"/>
        <v>241666.66666666654</v>
      </c>
      <c r="ADF323" s="116">
        <f t="shared" si="308"/>
        <v>343000</v>
      </c>
      <c r="ADG323" s="116">
        <f t="shared" si="309"/>
        <v>809666.66666666651</v>
      </c>
      <c r="ADN323" s="3" t="s">
        <v>1390</v>
      </c>
    </row>
    <row r="324" spans="1:794" x14ac:dyDescent="0.25">
      <c r="A324" s="3">
        <f t="shared" si="268"/>
        <v>320</v>
      </c>
      <c r="B324" s="3">
        <v>30355</v>
      </c>
      <c r="C324" s="3" t="s">
        <v>385</v>
      </c>
      <c r="G324" s="3" t="s">
        <v>936</v>
      </c>
      <c r="O324" s="3">
        <v>22</v>
      </c>
      <c r="P324" s="3">
        <v>21</v>
      </c>
      <c r="Q324" s="3">
        <v>0</v>
      </c>
      <c r="R324" s="3">
        <v>0</v>
      </c>
      <c r="S324" s="3">
        <v>0</v>
      </c>
      <c r="T324" s="3">
        <v>1</v>
      </c>
      <c r="U324" s="3">
        <v>0</v>
      </c>
      <c r="V324" s="3">
        <f t="shared" si="269"/>
        <v>0</v>
      </c>
      <c r="W324" s="3">
        <v>21</v>
      </c>
      <c r="X324" s="3">
        <v>20</v>
      </c>
      <c r="Y324" s="3" t="s">
        <v>1387</v>
      </c>
      <c r="CZ324" s="111">
        <v>0.92307692307692302</v>
      </c>
      <c r="DA324" s="3">
        <f t="shared" si="270"/>
        <v>4</v>
      </c>
      <c r="DB324" s="110">
        <f t="shared" si="271"/>
        <v>8.7999999999999995E-2</v>
      </c>
      <c r="DC324" s="111">
        <v>1</v>
      </c>
      <c r="DD324" s="3">
        <f t="shared" si="272"/>
        <v>5</v>
      </c>
      <c r="DE324" s="110">
        <f t="shared" si="273"/>
        <v>0.08</v>
      </c>
      <c r="DF324" s="112">
        <v>280.40709087267101</v>
      </c>
      <c r="DG324" s="3">
        <f t="shared" si="274"/>
        <v>5</v>
      </c>
      <c r="DH324" s="110">
        <f t="shared" si="275"/>
        <v>0.11000000000000001</v>
      </c>
      <c r="DI324" s="110">
        <v>1</v>
      </c>
      <c r="DJ324" s="3">
        <f t="shared" si="276"/>
        <v>5</v>
      </c>
      <c r="DK324" s="110">
        <f t="shared" si="277"/>
        <v>0.1</v>
      </c>
      <c r="RD324" s="111">
        <v>0.96619999999999995</v>
      </c>
      <c r="RE324" s="3">
        <f t="shared" si="278"/>
        <v>5</v>
      </c>
      <c r="RF324" s="110">
        <f t="shared" si="279"/>
        <v>0.05</v>
      </c>
      <c r="RG324" s="111">
        <v>0.46153846153846201</v>
      </c>
      <c r="RH324" s="3">
        <f t="shared" si="280"/>
        <v>1</v>
      </c>
      <c r="RI324" s="110">
        <f t="shared" si="281"/>
        <v>0.02</v>
      </c>
      <c r="RJ324" s="111">
        <v>1</v>
      </c>
      <c r="RK324" s="3">
        <f t="shared" si="282"/>
        <v>5</v>
      </c>
      <c r="RL324" s="110">
        <f t="shared" si="283"/>
        <v>0.09</v>
      </c>
      <c r="RM324" s="111">
        <v>1</v>
      </c>
      <c r="RN324" s="3">
        <f t="shared" si="284"/>
        <v>5</v>
      </c>
      <c r="RO324" s="111">
        <f t="shared" si="285"/>
        <v>0.1</v>
      </c>
      <c r="RP324" s="111">
        <v>0.85</v>
      </c>
      <c r="RQ324" s="111">
        <v>0.83193135840194699</v>
      </c>
      <c r="RR324" s="3">
        <f t="shared" si="286"/>
        <v>3</v>
      </c>
      <c r="RS324" s="110">
        <f t="shared" si="287"/>
        <v>4.8000000000000001E-2</v>
      </c>
      <c r="RT324" s="111">
        <v>0.55847683217099198</v>
      </c>
      <c r="RU324" s="3">
        <f t="shared" si="288"/>
        <v>5</v>
      </c>
      <c r="RV324" s="110">
        <f t="shared" si="289"/>
        <v>0.08</v>
      </c>
      <c r="ZR324" s="110">
        <v>0.92307692307692302</v>
      </c>
      <c r="ZS324" s="3">
        <f t="shared" si="290"/>
        <v>1</v>
      </c>
      <c r="ZT324" s="110">
        <f t="shared" si="291"/>
        <v>0.01</v>
      </c>
      <c r="ZU324" s="3">
        <v>2</v>
      </c>
      <c r="ZV324" s="3">
        <f t="shared" si="292"/>
        <v>5</v>
      </c>
      <c r="ZW324" s="110">
        <f t="shared" si="293"/>
        <v>0.05</v>
      </c>
      <c r="AAT324" s="110">
        <f t="shared" si="294"/>
        <v>0.378</v>
      </c>
      <c r="AAU324" s="110">
        <f t="shared" si="295"/>
        <v>0.38800000000000001</v>
      </c>
      <c r="AAV324" s="110">
        <f t="shared" si="296"/>
        <v>6.0000000000000005E-2</v>
      </c>
      <c r="AAW324" s="110">
        <f t="shared" si="297"/>
        <v>0.82600000000000007</v>
      </c>
      <c r="AAX324" s="110">
        <f t="shared" si="298"/>
        <v>0.41300000000000003</v>
      </c>
      <c r="ACN324" s="114" t="str">
        <f t="shared" si="299"/>
        <v>TERIMA</v>
      </c>
      <c r="ACO324" s="115">
        <f t="shared" si="300"/>
        <v>1000000</v>
      </c>
      <c r="ACW324" s="112">
        <v>4.625</v>
      </c>
      <c r="ACX324" s="112">
        <v>4.8499999999999996</v>
      </c>
      <c r="ACY324" s="111">
        <f t="shared" si="301"/>
        <v>0.47375</v>
      </c>
      <c r="ACZ324" s="111">
        <f t="shared" si="302"/>
        <v>0.41300000000000003</v>
      </c>
      <c r="ADA324" s="111">
        <f t="shared" si="303"/>
        <v>0.88675000000000004</v>
      </c>
      <c r="ADB324" s="111">
        <f t="shared" si="304"/>
        <v>0.92500000000000004</v>
      </c>
      <c r="ADC324" s="111">
        <f t="shared" si="305"/>
        <v>0.97</v>
      </c>
      <c r="ADD324" s="116">
        <f t="shared" si="306"/>
        <v>231250</v>
      </c>
      <c r="ADE324" s="116">
        <f t="shared" si="307"/>
        <v>242500</v>
      </c>
      <c r="ADF324" s="116">
        <f t="shared" si="308"/>
        <v>413000.00000000006</v>
      </c>
      <c r="ADG324" s="116">
        <f t="shared" si="309"/>
        <v>886750</v>
      </c>
      <c r="ADN324" s="3" t="s">
        <v>1390</v>
      </c>
    </row>
    <row r="325" spans="1:794" x14ac:dyDescent="0.25">
      <c r="A325" s="3">
        <f t="shared" si="268"/>
        <v>321</v>
      </c>
      <c r="B325" s="3">
        <v>30321</v>
      </c>
      <c r="C325" s="3" t="s">
        <v>395</v>
      </c>
      <c r="G325" s="3" t="s">
        <v>936</v>
      </c>
      <c r="O325" s="3">
        <v>22</v>
      </c>
      <c r="P325" s="3">
        <v>21</v>
      </c>
      <c r="Q325" s="3">
        <v>0</v>
      </c>
      <c r="R325" s="3">
        <v>0</v>
      </c>
      <c r="S325" s="3">
        <v>0</v>
      </c>
      <c r="T325" s="3">
        <v>1</v>
      </c>
      <c r="U325" s="3">
        <v>0</v>
      </c>
      <c r="V325" s="3">
        <f t="shared" si="269"/>
        <v>0</v>
      </c>
      <c r="W325" s="3">
        <v>21</v>
      </c>
      <c r="X325" s="3">
        <v>20</v>
      </c>
      <c r="Y325" s="3" t="s">
        <v>1387</v>
      </c>
      <c r="CZ325" s="111">
        <v>1</v>
      </c>
      <c r="DA325" s="3">
        <f t="shared" si="270"/>
        <v>5</v>
      </c>
      <c r="DB325" s="110">
        <f t="shared" si="271"/>
        <v>0.11000000000000001</v>
      </c>
      <c r="DC325" s="111">
        <v>1</v>
      </c>
      <c r="DD325" s="3">
        <f t="shared" si="272"/>
        <v>5</v>
      </c>
      <c r="DE325" s="110">
        <f t="shared" si="273"/>
        <v>0.08</v>
      </c>
      <c r="DF325" s="112">
        <v>289.24668317145898</v>
      </c>
      <c r="DG325" s="3">
        <f t="shared" si="274"/>
        <v>5</v>
      </c>
      <c r="DH325" s="110">
        <f t="shared" si="275"/>
        <v>0.11000000000000001</v>
      </c>
      <c r="DI325" s="110">
        <v>1</v>
      </c>
      <c r="DJ325" s="3">
        <f t="shared" si="276"/>
        <v>5</v>
      </c>
      <c r="DK325" s="110">
        <f t="shared" si="277"/>
        <v>0.1</v>
      </c>
      <c r="RD325" s="111">
        <v>0.96619999999999995</v>
      </c>
      <c r="RE325" s="3">
        <f t="shared" si="278"/>
        <v>5</v>
      </c>
      <c r="RF325" s="110">
        <f t="shared" si="279"/>
        <v>0.05</v>
      </c>
      <c r="RG325" s="111">
        <v>0.61538461538461497</v>
      </c>
      <c r="RH325" s="3">
        <f t="shared" si="280"/>
        <v>1</v>
      </c>
      <c r="RI325" s="110">
        <f t="shared" si="281"/>
        <v>0.02</v>
      </c>
      <c r="RJ325" s="111">
        <v>1</v>
      </c>
      <c r="RK325" s="3">
        <f t="shared" si="282"/>
        <v>5</v>
      </c>
      <c r="RL325" s="110">
        <f t="shared" si="283"/>
        <v>0.09</v>
      </c>
      <c r="RM325" s="111">
        <v>0.84615384615384603</v>
      </c>
      <c r="RN325" s="3">
        <f t="shared" si="284"/>
        <v>1</v>
      </c>
      <c r="RO325" s="111">
        <f t="shared" si="285"/>
        <v>0.02</v>
      </c>
      <c r="RP325" s="111">
        <v>0.85</v>
      </c>
      <c r="RQ325" s="111">
        <v>0.94659617264455997</v>
      </c>
      <c r="RR325" s="3">
        <f t="shared" si="286"/>
        <v>5</v>
      </c>
      <c r="RS325" s="110">
        <f t="shared" si="287"/>
        <v>0.08</v>
      </c>
      <c r="RT325" s="111">
        <v>0.62569861043115105</v>
      </c>
      <c r="RU325" s="3">
        <f t="shared" si="288"/>
        <v>5</v>
      </c>
      <c r="RV325" s="110">
        <f t="shared" si="289"/>
        <v>0.08</v>
      </c>
      <c r="ZR325" s="110">
        <v>1</v>
      </c>
      <c r="ZS325" s="3">
        <f t="shared" si="290"/>
        <v>5</v>
      </c>
      <c r="ZT325" s="110">
        <f t="shared" si="291"/>
        <v>0.05</v>
      </c>
      <c r="ZU325" s="3">
        <v>2</v>
      </c>
      <c r="ZV325" s="3">
        <f t="shared" si="292"/>
        <v>5</v>
      </c>
      <c r="ZW325" s="110">
        <f t="shared" si="293"/>
        <v>0.05</v>
      </c>
      <c r="AAT325" s="110">
        <f t="shared" si="294"/>
        <v>0.4</v>
      </c>
      <c r="AAU325" s="110">
        <f t="shared" si="295"/>
        <v>0.34</v>
      </c>
      <c r="AAV325" s="110">
        <f t="shared" si="296"/>
        <v>0.1</v>
      </c>
      <c r="AAW325" s="110">
        <f t="shared" si="297"/>
        <v>0.84</v>
      </c>
      <c r="AAX325" s="110">
        <f t="shared" si="298"/>
        <v>0.42</v>
      </c>
      <c r="ACN325" s="114" t="str">
        <f t="shared" si="299"/>
        <v>TERIMA</v>
      </c>
      <c r="ACO325" s="115">
        <f t="shared" si="300"/>
        <v>1000000</v>
      </c>
      <c r="ACW325" s="112">
        <v>4.55</v>
      </c>
      <c r="ACX325" s="112">
        <v>4.7666666666666702</v>
      </c>
      <c r="ACY325" s="111">
        <f t="shared" si="301"/>
        <v>0.46583333333333349</v>
      </c>
      <c r="ACZ325" s="111">
        <f t="shared" si="302"/>
        <v>0.42</v>
      </c>
      <c r="ADA325" s="111">
        <f t="shared" si="303"/>
        <v>0.88583333333333347</v>
      </c>
      <c r="ADB325" s="111">
        <f t="shared" si="304"/>
        <v>0.90999999999999992</v>
      </c>
      <c r="ADC325" s="111">
        <f t="shared" si="305"/>
        <v>0.95333333333333403</v>
      </c>
      <c r="ADD325" s="116">
        <f t="shared" si="306"/>
        <v>227499.99999999997</v>
      </c>
      <c r="ADE325" s="116">
        <f t="shared" si="307"/>
        <v>238333.33333333352</v>
      </c>
      <c r="ADF325" s="116">
        <f t="shared" si="308"/>
        <v>420000</v>
      </c>
      <c r="ADG325" s="116">
        <f t="shared" si="309"/>
        <v>885833.33333333349</v>
      </c>
      <c r="ADN325" s="3" t="s">
        <v>1390</v>
      </c>
    </row>
    <row r="326" spans="1:794" x14ac:dyDescent="0.25">
      <c r="A326" s="3">
        <f t="shared" si="268"/>
        <v>322</v>
      </c>
      <c r="B326" s="3">
        <v>30543</v>
      </c>
      <c r="C326" s="3" t="s">
        <v>390</v>
      </c>
      <c r="G326" s="3" t="s">
        <v>936</v>
      </c>
      <c r="O326" s="3">
        <v>22</v>
      </c>
      <c r="P326" s="3">
        <v>21</v>
      </c>
      <c r="Q326" s="3">
        <v>0</v>
      </c>
      <c r="R326" s="3">
        <v>0</v>
      </c>
      <c r="S326" s="3">
        <v>0</v>
      </c>
      <c r="T326" s="3">
        <v>1</v>
      </c>
      <c r="U326" s="3">
        <v>0</v>
      </c>
      <c r="V326" s="3">
        <f t="shared" si="269"/>
        <v>0</v>
      </c>
      <c r="W326" s="3">
        <v>21</v>
      </c>
      <c r="X326" s="3">
        <v>20</v>
      </c>
      <c r="Y326" s="3" t="s">
        <v>1387</v>
      </c>
      <c r="CZ326" s="111">
        <v>1</v>
      </c>
      <c r="DA326" s="3">
        <f t="shared" si="270"/>
        <v>5</v>
      </c>
      <c r="DB326" s="110">
        <f t="shared" si="271"/>
        <v>0.11000000000000001</v>
      </c>
      <c r="DC326" s="111">
        <v>1</v>
      </c>
      <c r="DD326" s="3">
        <f t="shared" si="272"/>
        <v>5</v>
      </c>
      <c r="DE326" s="110">
        <f t="shared" si="273"/>
        <v>0.08</v>
      </c>
      <c r="DF326" s="112">
        <v>305.16028015354601</v>
      </c>
      <c r="DG326" s="3">
        <f t="shared" si="274"/>
        <v>1</v>
      </c>
      <c r="DH326" s="110">
        <f t="shared" si="275"/>
        <v>2.1999999999999999E-2</v>
      </c>
      <c r="DI326" s="110">
        <v>1</v>
      </c>
      <c r="DJ326" s="3">
        <f t="shared" si="276"/>
        <v>5</v>
      </c>
      <c r="DK326" s="110">
        <f t="shared" si="277"/>
        <v>0.1</v>
      </c>
      <c r="RD326" s="111">
        <v>0.96619999999999995</v>
      </c>
      <c r="RE326" s="3">
        <f t="shared" si="278"/>
        <v>5</v>
      </c>
      <c r="RF326" s="110">
        <f t="shared" si="279"/>
        <v>0.05</v>
      </c>
      <c r="RG326" s="111">
        <v>0.63636363636363602</v>
      </c>
      <c r="RH326" s="3">
        <f t="shared" si="280"/>
        <v>1</v>
      </c>
      <c r="RI326" s="110">
        <f t="shared" si="281"/>
        <v>0.02</v>
      </c>
      <c r="RJ326" s="111">
        <v>1</v>
      </c>
      <c r="RK326" s="3">
        <f t="shared" si="282"/>
        <v>5</v>
      </c>
      <c r="RL326" s="110">
        <f t="shared" si="283"/>
        <v>0.09</v>
      </c>
      <c r="RM326" s="111">
        <v>0.90909090909090895</v>
      </c>
      <c r="RN326" s="3">
        <f t="shared" si="284"/>
        <v>1</v>
      </c>
      <c r="RO326" s="111">
        <f t="shared" si="285"/>
        <v>0.02</v>
      </c>
      <c r="RP326" s="111">
        <v>0.85</v>
      </c>
      <c r="RQ326" s="111">
        <v>0.90619690154922505</v>
      </c>
      <c r="RR326" s="3">
        <f t="shared" si="286"/>
        <v>5</v>
      </c>
      <c r="RS326" s="110">
        <f t="shared" si="287"/>
        <v>0.08</v>
      </c>
      <c r="RT326" s="111">
        <v>0.59302173551891901</v>
      </c>
      <c r="RU326" s="3">
        <f t="shared" si="288"/>
        <v>5</v>
      </c>
      <c r="RV326" s="110">
        <f t="shared" si="289"/>
        <v>0.08</v>
      </c>
      <c r="ZR326" s="110">
        <v>1</v>
      </c>
      <c r="ZS326" s="3">
        <f t="shared" si="290"/>
        <v>5</v>
      </c>
      <c r="ZT326" s="110">
        <f t="shared" si="291"/>
        <v>0.05</v>
      </c>
      <c r="ZU326" s="3">
        <v>2</v>
      </c>
      <c r="ZV326" s="3">
        <f t="shared" si="292"/>
        <v>5</v>
      </c>
      <c r="ZW326" s="110">
        <f t="shared" si="293"/>
        <v>0.05</v>
      </c>
      <c r="AAT326" s="110">
        <f t="shared" si="294"/>
        <v>0.312</v>
      </c>
      <c r="AAU326" s="110">
        <f t="shared" si="295"/>
        <v>0.34</v>
      </c>
      <c r="AAV326" s="110">
        <f t="shared" si="296"/>
        <v>0.1</v>
      </c>
      <c r="AAW326" s="110">
        <f t="shared" si="297"/>
        <v>0.752</v>
      </c>
      <c r="AAX326" s="110">
        <f t="shared" si="298"/>
        <v>0.376</v>
      </c>
      <c r="ACN326" s="114" t="str">
        <f t="shared" si="299"/>
        <v>TERIMA</v>
      </c>
      <c r="ACO326" s="115">
        <f t="shared" si="300"/>
        <v>1000000</v>
      </c>
      <c r="ACW326" s="112">
        <v>4.5875000000000004</v>
      </c>
      <c r="ACX326" s="112">
        <v>4.7666666666666702</v>
      </c>
      <c r="ACY326" s="111">
        <f t="shared" si="301"/>
        <v>0.4677083333333335</v>
      </c>
      <c r="ACZ326" s="111">
        <f t="shared" si="302"/>
        <v>0.376</v>
      </c>
      <c r="ADA326" s="111">
        <f t="shared" si="303"/>
        <v>0.8437083333333335</v>
      </c>
      <c r="ADB326" s="111">
        <f t="shared" si="304"/>
        <v>0.91750000000000009</v>
      </c>
      <c r="ADC326" s="111">
        <f t="shared" si="305"/>
        <v>0.95333333333333403</v>
      </c>
      <c r="ADD326" s="116">
        <f t="shared" si="306"/>
        <v>229375.00000000003</v>
      </c>
      <c r="ADE326" s="116">
        <f t="shared" si="307"/>
        <v>238333.33333333352</v>
      </c>
      <c r="ADF326" s="116">
        <f t="shared" si="308"/>
        <v>376000</v>
      </c>
      <c r="ADG326" s="116">
        <f t="shared" si="309"/>
        <v>843708.33333333349</v>
      </c>
      <c r="ADN326" s="3" t="s">
        <v>1390</v>
      </c>
    </row>
    <row r="327" spans="1:794" x14ac:dyDescent="0.25">
      <c r="A327" s="3">
        <f t="shared" si="268"/>
        <v>323</v>
      </c>
      <c r="B327" s="3">
        <v>28413</v>
      </c>
      <c r="C327" s="3" t="s">
        <v>428</v>
      </c>
      <c r="G327" s="3" t="s">
        <v>936</v>
      </c>
      <c r="O327" s="3">
        <v>22</v>
      </c>
      <c r="P327" s="3">
        <v>21</v>
      </c>
      <c r="Q327" s="3">
        <v>0</v>
      </c>
      <c r="R327" s="3">
        <v>0</v>
      </c>
      <c r="S327" s="3">
        <v>0</v>
      </c>
      <c r="T327" s="3">
        <v>1</v>
      </c>
      <c r="U327" s="3">
        <v>0</v>
      </c>
      <c r="V327" s="3">
        <f t="shared" si="269"/>
        <v>0</v>
      </c>
      <c r="W327" s="3">
        <v>21</v>
      </c>
      <c r="X327" s="3">
        <v>20</v>
      </c>
      <c r="Y327" s="3" t="s">
        <v>1387</v>
      </c>
      <c r="CZ327" s="111">
        <v>1</v>
      </c>
      <c r="DA327" s="3">
        <f t="shared" si="270"/>
        <v>5</v>
      </c>
      <c r="DB327" s="110">
        <f t="shared" si="271"/>
        <v>0.11000000000000001</v>
      </c>
      <c r="DC327" s="111">
        <v>1</v>
      </c>
      <c r="DD327" s="3">
        <f t="shared" si="272"/>
        <v>5</v>
      </c>
      <c r="DE327" s="110">
        <f t="shared" si="273"/>
        <v>0.08</v>
      </c>
      <c r="DF327" s="112">
        <v>301.704108271503</v>
      </c>
      <c r="DG327" s="3">
        <f t="shared" si="274"/>
        <v>1</v>
      </c>
      <c r="DH327" s="110">
        <f t="shared" si="275"/>
        <v>2.1999999999999999E-2</v>
      </c>
      <c r="DI327" s="110">
        <v>1</v>
      </c>
      <c r="DJ327" s="3">
        <f t="shared" si="276"/>
        <v>5</v>
      </c>
      <c r="DK327" s="110">
        <f t="shared" si="277"/>
        <v>0.1</v>
      </c>
      <c r="RD327" s="111">
        <v>0.96619999999999995</v>
      </c>
      <c r="RE327" s="3">
        <f t="shared" si="278"/>
        <v>5</v>
      </c>
      <c r="RF327" s="110">
        <f t="shared" si="279"/>
        <v>0.05</v>
      </c>
      <c r="RG327" s="111">
        <v>0.81818181818181801</v>
      </c>
      <c r="RH327" s="3">
        <f t="shared" si="280"/>
        <v>1</v>
      </c>
      <c r="RI327" s="110">
        <f t="shared" si="281"/>
        <v>0.02</v>
      </c>
      <c r="RJ327" s="111">
        <v>1</v>
      </c>
      <c r="RK327" s="3">
        <f t="shared" si="282"/>
        <v>5</v>
      </c>
      <c r="RL327" s="110">
        <f t="shared" si="283"/>
        <v>0.09</v>
      </c>
      <c r="RM327" s="111">
        <v>0.72727272727272696</v>
      </c>
      <c r="RN327" s="3">
        <f t="shared" si="284"/>
        <v>1</v>
      </c>
      <c r="RO327" s="111">
        <f t="shared" si="285"/>
        <v>0.02</v>
      </c>
      <c r="RP327" s="111">
        <v>0.85</v>
      </c>
      <c r="RQ327" s="111">
        <v>0.89423558897243105</v>
      </c>
      <c r="RR327" s="3">
        <f t="shared" si="286"/>
        <v>5</v>
      </c>
      <c r="RS327" s="110">
        <f t="shared" si="287"/>
        <v>0.08</v>
      </c>
      <c r="RT327" s="111">
        <v>0.58550214060282002</v>
      </c>
      <c r="RU327" s="3">
        <f t="shared" si="288"/>
        <v>5</v>
      </c>
      <c r="RV327" s="110">
        <f t="shared" si="289"/>
        <v>0.08</v>
      </c>
      <c r="ZR327" s="110">
        <v>1</v>
      </c>
      <c r="ZS327" s="3">
        <f t="shared" si="290"/>
        <v>5</v>
      </c>
      <c r="ZT327" s="110">
        <f t="shared" si="291"/>
        <v>0.05</v>
      </c>
      <c r="ZU327" s="3">
        <v>2</v>
      </c>
      <c r="ZV327" s="3">
        <f t="shared" si="292"/>
        <v>5</v>
      </c>
      <c r="ZW327" s="110">
        <f t="shared" si="293"/>
        <v>0.05</v>
      </c>
      <c r="AAT327" s="110">
        <f t="shared" si="294"/>
        <v>0.312</v>
      </c>
      <c r="AAU327" s="110">
        <f t="shared" si="295"/>
        <v>0.34</v>
      </c>
      <c r="AAV327" s="110">
        <f t="shared" si="296"/>
        <v>0.1</v>
      </c>
      <c r="AAW327" s="110">
        <f t="shared" si="297"/>
        <v>0.752</v>
      </c>
      <c r="AAX327" s="110">
        <f t="shared" si="298"/>
        <v>0.376</v>
      </c>
      <c r="ACN327" s="114" t="str">
        <f t="shared" si="299"/>
        <v>TERIMA</v>
      </c>
      <c r="ACO327" s="115">
        <f t="shared" si="300"/>
        <v>1000000</v>
      </c>
      <c r="ACW327" s="112">
        <v>4.5</v>
      </c>
      <c r="ACX327" s="112">
        <v>4.7833333333333297</v>
      </c>
      <c r="ACY327" s="111">
        <f t="shared" si="301"/>
        <v>0.46416666666666651</v>
      </c>
      <c r="ACZ327" s="111">
        <f t="shared" si="302"/>
        <v>0.376</v>
      </c>
      <c r="ADA327" s="111">
        <f t="shared" si="303"/>
        <v>0.84016666666666651</v>
      </c>
      <c r="ADB327" s="111">
        <f t="shared" si="304"/>
        <v>0.9</v>
      </c>
      <c r="ADC327" s="111">
        <f t="shared" si="305"/>
        <v>0.95666666666666589</v>
      </c>
      <c r="ADD327" s="116">
        <f t="shared" si="306"/>
        <v>225000</v>
      </c>
      <c r="ADE327" s="116">
        <f t="shared" si="307"/>
        <v>239166.66666666648</v>
      </c>
      <c r="ADF327" s="116">
        <f t="shared" si="308"/>
        <v>376000</v>
      </c>
      <c r="ADG327" s="116">
        <f t="shared" si="309"/>
        <v>840166.66666666651</v>
      </c>
      <c r="ADN327" s="3" t="s">
        <v>1390</v>
      </c>
    </row>
    <row r="328" spans="1:794" x14ac:dyDescent="0.25">
      <c r="A328" s="3">
        <f t="shared" si="268"/>
        <v>324</v>
      </c>
      <c r="B328" s="3">
        <v>30581</v>
      </c>
      <c r="C328" s="3" t="s">
        <v>418</v>
      </c>
      <c r="G328" s="3" t="s">
        <v>936</v>
      </c>
      <c r="O328" s="3">
        <v>22</v>
      </c>
      <c r="P328" s="3">
        <v>21</v>
      </c>
      <c r="Q328" s="3">
        <v>0</v>
      </c>
      <c r="R328" s="3">
        <v>0</v>
      </c>
      <c r="S328" s="3">
        <v>0</v>
      </c>
      <c r="T328" s="3">
        <v>1</v>
      </c>
      <c r="U328" s="3">
        <v>0</v>
      </c>
      <c r="V328" s="3">
        <f t="shared" si="269"/>
        <v>0</v>
      </c>
      <c r="W328" s="3">
        <v>21</v>
      </c>
      <c r="X328" s="3">
        <v>20</v>
      </c>
      <c r="Y328" s="3" t="s">
        <v>1387</v>
      </c>
      <c r="CZ328" s="111">
        <v>1</v>
      </c>
      <c r="DA328" s="3">
        <f t="shared" si="270"/>
        <v>5</v>
      </c>
      <c r="DB328" s="110">
        <f t="shared" si="271"/>
        <v>0.11000000000000001</v>
      </c>
      <c r="DC328" s="111">
        <v>1</v>
      </c>
      <c r="DD328" s="3">
        <f t="shared" si="272"/>
        <v>5</v>
      </c>
      <c r="DE328" s="110">
        <f t="shared" si="273"/>
        <v>0.08</v>
      </c>
      <c r="DF328" s="112">
        <v>275.368023952096</v>
      </c>
      <c r="DG328" s="3">
        <f t="shared" si="274"/>
        <v>5</v>
      </c>
      <c r="DH328" s="110">
        <f t="shared" si="275"/>
        <v>0.11000000000000001</v>
      </c>
      <c r="DI328" s="110">
        <v>1</v>
      </c>
      <c r="DJ328" s="3">
        <f t="shared" si="276"/>
        <v>5</v>
      </c>
      <c r="DK328" s="110">
        <f t="shared" si="277"/>
        <v>0.1</v>
      </c>
      <c r="RD328" s="111">
        <v>0.96619999999999995</v>
      </c>
      <c r="RE328" s="3">
        <f t="shared" si="278"/>
        <v>5</v>
      </c>
      <c r="RF328" s="110">
        <f t="shared" si="279"/>
        <v>0.05</v>
      </c>
      <c r="RG328" s="111">
        <v>0.78571428571428603</v>
      </c>
      <c r="RH328" s="3">
        <f t="shared" si="280"/>
        <v>1</v>
      </c>
      <c r="RI328" s="110">
        <f t="shared" si="281"/>
        <v>0.02</v>
      </c>
      <c r="RJ328" s="111">
        <v>1</v>
      </c>
      <c r="RK328" s="3">
        <f t="shared" si="282"/>
        <v>5</v>
      </c>
      <c r="RL328" s="110">
        <f t="shared" si="283"/>
        <v>0.09</v>
      </c>
      <c r="RM328" s="111">
        <v>0.92857142857142905</v>
      </c>
      <c r="RN328" s="3">
        <f t="shared" si="284"/>
        <v>1</v>
      </c>
      <c r="RO328" s="111">
        <f t="shared" si="285"/>
        <v>0.02</v>
      </c>
      <c r="RP328" s="111">
        <v>0.85</v>
      </c>
      <c r="RQ328" s="111">
        <v>0.987179487179487</v>
      </c>
      <c r="RR328" s="3">
        <f t="shared" si="286"/>
        <v>5</v>
      </c>
      <c r="RS328" s="110">
        <f t="shared" si="287"/>
        <v>0.08</v>
      </c>
      <c r="RT328" s="111">
        <v>0.81368274582560296</v>
      </c>
      <c r="RU328" s="3">
        <f t="shared" si="288"/>
        <v>5</v>
      </c>
      <c r="RV328" s="110">
        <f t="shared" si="289"/>
        <v>0.08</v>
      </c>
      <c r="ZR328" s="110">
        <v>1</v>
      </c>
      <c r="ZS328" s="3">
        <f t="shared" si="290"/>
        <v>5</v>
      </c>
      <c r="ZT328" s="110">
        <f t="shared" si="291"/>
        <v>0.05</v>
      </c>
      <c r="ZU328" s="3">
        <v>2</v>
      </c>
      <c r="ZV328" s="3">
        <f t="shared" si="292"/>
        <v>5</v>
      </c>
      <c r="ZW328" s="110">
        <f t="shared" si="293"/>
        <v>0.05</v>
      </c>
      <c r="AAT328" s="110">
        <f t="shared" si="294"/>
        <v>0.4</v>
      </c>
      <c r="AAU328" s="110">
        <f t="shared" si="295"/>
        <v>0.34</v>
      </c>
      <c r="AAV328" s="110">
        <f t="shared" si="296"/>
        <v>0.1</v>
      </c>
      <c r="AAW328" s="110">
        <f t="shared" si="297"/>
        <v>0.84</v>
      </c>
      <c r="AAX328" s="110">
        <f t="shared" si="298"/>
        <v>0.42</v>
      </c>
      <c r="ACN328" s="114" t="str">
        <f t="shared" si="299"/>
        <v>TERIMA</v>
      </c>
      <c r="ACO328" s="115">
        <f t="shared" si="300"/>
        <v>1000000</v>
      </c>
      <c r="ACW328" s="112">
        <v>4.5250000000000004</v>
      </c>
      <c r="ACX328" s="112">
        <v>4.81666666666667</v>
      </c>
      <c r="ACY328" s="111">
        <f t="shared" si="301"/>
        <v>0.46708333333333352</v>
      </c>
      <c r="ACZ328" s="111">
        <f t="shared" si="302"/>
        <v>0.42</v>
      </c>
      <c r="ADA328" s="111">
        <f t="shared" si="303"/>
        <v>0.88708333333333345</v>
      </c>
      <c r="ADB328" s="111">
        <f t="shared" si="304"/>
        <v>0.90500000000000003</v>
      </c>
      <c r="ADC328" s="111">
        <f t="shared" si="305"/>
        <v>0.96333333333333404</v>
      </c>
      <c r="ADD328" s="116">
        <f t="shared" si="306"/>
        <v>226250</v>
      </c>
      <c r="ADE328" s="116">
        <f t="shared" si="307"/>
        <v>240833.33333333352</v>
      </c>
      <c r="ADF328" s="116">
        <f t="shared" si="308"/>
        <v>420000</v>
      </c>
      <c r="ADG328" s="116">
        <f t="shared" si="309"/>
        <v>887083.33333333349</v>
      </c>
      <c r="ADN328" s="3" t="s">
        <v>1390</v>
      </c>
    </row>
    <row r="329" spans="1:794" x14ac:dyDescent="0.25">
      <c r="A329" s="3">
        <f t="shared" si="268"/>
        <v>325</v>
      </c>
      <c r="B329" s="3">
        <v>28314</v>
      </c>
      <c r="C329" s="3" t="s">
        <v>402</v>
      </c>
      <c r="G329" s="3" t="s">
        <v>936</v>
      </c>
      <c r="O329" s="3">
        <v>22</v>
      </c>
      <c r="P329" s="3">
        <v>21</v>
      </c>
      <c r="Q329" s="3">
        <v>0</v>
      </c>
      <c r="R329" s="3">
        <v>0</v>
      </c>
      <c r="S329" s="3">
        <v>0</v>
      </c>
      <c r="T329" s="3">
        <v>1</v>
      </c>
      <c r="U329" s="3">
        <v>0</v>
      </c>
      <c r="V329" s="3">
        <f t="shared" si="269"/>
        <v>0</v>
      </c>
      <c r="W329" s="3">
        <v>21</v>
      </c>
      <c r="X329" s="3">
        <v>20</v>
      </c>
      <c r="Y329" s="3" t="s">
        <v>1387</v>
      </c>
      <c r="CZ329" s="111">
        <v>1</v>
      </c>
      <c r="DA329" s="3">
        <f t="shared" si="270"/>
        <v>5</v>
      </c>
      <c r="DB329" s="110">
        <f t="shared" si="271"/>
        <v>0.11000000000000001</v>
      </c>
      <c r="DC329" s="111">
        <v>1</v>
      </c>
      <c r="DD329" s="3">
        <f t="shared" si="272"/>
        <v>5</v>
      </c>
      <c r="DE329" s="110">
        <f t="shared" si="273"/>
        <v>0.08</v>
      </c>
      <c r="DF329" s="112">
        <v>266.517464723572</v>
      </c>
      <c r="DG329" s="3">
        <f t="shared" si="274"/>
        <v>5</v>
      </c>
      <c r="DH329" s="110">
        <f t="shared" si="275"/>
        <v>0.11000000000000001</v>
      </c>
      <c r="DI329" s="110">
        <v>1</v>
      </c>
      <c r="DJ329" s="3">
        <f t="shared" si="276"/>
        <v>5</v>
      </c>
      <c r="DK329" s="110">
        <f t="shared" si="277"/>
        <v>0.1</v>
      </c>
      <c r="RD329" s="111">
        <v>0.96619999999999995</v>
      </c>
      <c r="RE329" s="3">
        <f t="shared" si="278"/>
        <v>5</v>
      </c>
      <c r="RF329" s="110">
        <f t="shared" si="279"/>
        <v>0.05</v>
      </c>
      <c r="RG329" s="111">
        <v>0.66666666666666696</v>
      </c>
      <c r="RH329" s="3">
        <f t="shared" si="280"/>
        <v>1</v>
      </c>
      <c r="RI329" s="110">
        <f t="shared" si="281"/>
        <v>0.02</v>
      </c>
      <c r="RJ329" s="111">
        <v>1</v>
      </c>
      <c r="RK329" s="3">
        <f t="shared" si="282"/>
        <v>5</v>
      </c>
      <c r="RL329" s="110">
        <f t="shared" si="283"/>
        <v>0.09</v>
      </c>
      <c r="RM329" s="111">
        <v>0.66666666666666696</v>
      </c>
      <c r="RN329" s="3">
        <f t="shared" si="284"/>
        <v>1</v>
      </c>
      <c r="RO329" s="111">
        <f t="shared" si="285"/>
        <v>0.02</v>
      </c>
      <c r="RP329" s="111">
        <v>0.85</v>
      </c>
      <c r="RQ329" s="111">
        <v>0.958316297452671</v>
      </c>
      <c r="RR329" s="3">
        <f t="shared" si="286"/>
        <v>5</v>
      </c>
      <c r="RS329" s="110">
        <f t="shared" si="287"/>
        <v>0.08</v>
      </c>
      <c r="RT329" s="111">
        <v>0.71550459401535205</v>
      </c>
      <c r="RU329" s="3">
        <f t="shared" si="288"/>
        <v>5</v>
      </c>
      <c r="RV329" s="110">
        <f t="shared" si="289"/>
        <v>0.08</v>
      </c>
      <c r="ZR329" s="110">
        <v>1</v>
      </c>
      <c r="ZS329" s="3">
        <f t="shared" si="290"/>
        <v>5</v>
      </c>
      <c r="ZT329" s="110">
        <f t="shared" si="291"/>
        <v>0.05</v>
      </c>
      <c r="ZU329" s="3">
        <v>2</v>
      </c>
      <c r="ZV329" s="3">
        <f t="shared" si="292"/>
        <v>5</v>
      </c>
      <c r="ZW329" s="110">
        <f t="shared" si="293"/>
        <v>0.05</v>
      </c>
      <c r="AAT329" s="110">
        <f t="shared" si="294"/>
        <v>0.4</v>
      </c>
      <c r="AAU329" s="110">
        <f t="shared" si="295"/>
        <v>0.34</v>
      </c>
      <c r="AAV329" s="110">
        <f t="shared" si="296"/>
        <v>0.1</v>
      </c>
      <c r="AAW329" s="110">
        <f t="shared" si="297"/>
        <v>0.84</v>
      </c>
      <c r="AAX329" s="110">
        <f t="shared" si="298"/>
        <v>0.42</v>
      </c>
      <c r="ACN329" s="114" t="str">
        <f t="shared" si="299"/>
        <v>TERIMA</v>
      </c>
      <c r="ACO329" s="115">
        <f t="shared" si="300"/>
        <v>1000000</v>
      </c>
      <c r="ACW329" s="112">
        <v>4.55</v>
      </c>
      <c r="ACX329" s="112">
        <v>4.8</v>
      </c>
      <c r="ACY329" s="111">
        <f t="shared" si="301"/>
        <v>0.46749999999999997</v>
      </c>
      <c r="ACZ329" s="111">
        <f t="shared" si="302"/>
        <v>0.42</v>
      </c>
      <c r="ADA329" s="111">
        <f t="shared" si="303"/>
        <v>0.88749999999999996</v>
      </c>
      <c r="ADB329" s="111">
        <f t="shared" si="304"/>
        <v>0.90999999999999992</v>
      </c>
      <c r="ADC329" s="111">
        <f t="shared" si="305"/>
        <v>0.96</v>
      </c>
      <c r="ADD329" s="116">
        <f t="shared" si="306"/>
        <v>227499.99999999997</v>
      </c>
      <c r="ADE329" s="116">
        <f t="shared" si="307"/>
        <v>240000</v>
      </c>
      <c r="ADF329" s="116">
        <f t="shared" si="308"/>
        <v>420000</v>
      </c>
      <c r="ADG329" s="116">
        <f t="shared" si="309"/>
        <v>887500</v>
      </c>
      <c r="ADN329" s="3" t="s">
        <v>1390</v>
      </c>
    </row>
    <row r="330" spans="1:794" x14ac:dyDescent="0.25">
      <c r="A330" s="3">
        <f t="shared" si="268"/>
        <v>326</v>
      </c>
      <c r="B330" s="3">
        <v>154707</v>
      </c>
      <c r="C330" s="3" t="s">
        <v>438</v>
      </c>
      <c r="G330" s="3" t="s">
        <v>936</v>
      </c>
      <c r="O330" s="3">
        <v>22</v>
      </c>
      <c r="P330" s="3">
        <v>21</v>
      </c>
      <c r="Q330" s="3">
        <v>0</v>
      </c>
      <c r="R330" s="3">
        <v>0</v>
      </c>
      <c r="S330" s="3">
        <v>0</v>
      </c>
      <c r="T330" s="3">
        <v>1</v>
      </c>
      <c r="U330" s="3">
        <v>0</v>
      </c>
      <c r="V330" s="3">
        <f t="shared" si="269"/>
        <v>0</v>
      </c>
      <c r="W330" s="3">
        <v>21</v>
      </c>
      <c r="X330" s="3">
        <v>20</v>
      </c>
      <c r="Y330" s="3" t="s">
        <v>1387</v>
      </c>
      <c r="CZ330" s="111">
        <v>0.90909090909090895</v>
      </c>
      <c r="DA330" s="3">
        <f t="shared" si="270"/>
        <v>4</v>
      </c>
      <c r="DB330" s="110">
        <f t="shared" si="271"/>
        <v>8.7999999999999995E-2</v>
      </c>
      <c r="DC330" s="111">
        <v>1</v>
      </c>
      <c r="DD330" s="3">
        <f t="shared" si="272"/>
        <v>5</v>
      </c>
      <c r="DE330" s="110">
        <f t="shared" si="273"/>
        <v>0.08</v>
      </c>
      <c r="DF330" s="112">
        <v>296.71028309438901</v>
      </c>
      <c r="DG330" s="3">
        <f t="shared" si="274"/>
        <v>5</v>
      </c>
      <c r="DH330" s="110">
        <f t="shared" si="275"/>
        <v>0.11000000000000001</v>
      </c>
      <c r="DI330" s="110">
        <v>1</v>
      </c>
      <c r="DJ330" s="3">
        <f t="shared" si="276"/>
        <v>5</v>
      </c>
      <c r="DK330" s="110">
        <f t="shared" si="277"/>
        <v>0.1</v>
      </c>
      <c r="RD330" s="111">
        <v>0.96619999999999995</v>
      </c>
      <c r="RE330" s="3">
        <f t="shared" si="278"/>
        <v>5</v>
      </c>
      <c r="RF330" s="110">
        <f t="shared" si="279"/>
        <v>0.05</v>
      </c>
      <c r="RG330" s="111">
        <v>0.54545454545454497</v>
      </c>
      <c r="RH330" s="3">
        <f t="shared" si="280"/>
        <v>1</v>
      </c>
      <c r="RI330" s="110">
        <f t="shared" si="281"/>
        <v>0.02</v>
      </c>
      <c r="RJ330" s="111">
        <v>1</v>
      </c>
      <c r="RK330" s="3">
        <f t="shared" si="282"/>
        <v>5</v>
      </c>
      <c r="RL330" s="110">
        <f t="shared" si="283"/>
        <v>0.09</v>
      </c>
      <c r="RM330" s="111">
        <v>0.54545454545454497</v>
      </c>
      <c r="RN330" s="3">
        <f t="shared" si="284"/>
        <v>1</v>
      </c>
      <c r="RO330" s="111">
        <f t="shared" si="285"/>
        <v>0.02</v>
      </c>
      <c r="RP330" s="111">
        <v>0.85</v>
      </c>
      <c r="RQ330" s="111">
        <v>0.88198260073260104</v>
      </c>
      <c r="RR330" s="3">
        <f t="shared" si="286"/>
        <v>5</v>
      </c>
      <c r="RS330" s="110">
        <f t="shared" si="287"/>
        <v>0.08</v>
      </c>
      <c r="RT330" s="111">
        <v>0.60612131229778299</v>
      </c>
      <c r="RU330" s="3">
        <f t="shared" si="288"/>
        <v>5</v>
      </c>
      <c r="RV330" s="110">
        <f t="shared" si="289"/>
        <v>0.08</v>
      </c>
      <c r="ZR330" s="110">
        <v>1</v>
      </c>
      <c r="ZS330" s="3">
        <f t="shared" si="290"/>
        <v>5</v>
      </c>
      <c r="ZT330" s="110">
        <f t="shared" si="291"/>
        <v>0.05</v>
      </c>
      <c r="ZU330" s="3">
        <v>2</v>
      </c>
      <c r="ZV330" s="3">
        <f t="shared" si="292"/>
        <v>5</v>
      </c>
      <c r="ZW330" s="110">
        <f t="shared" si="293"/>
        <v>0.05</v>
      </c>
      <c r="AAT330" s="110">
        <f t="shared" si="294"/>
        <v>0.378</v>
      </c>
      <c r="AAU330" s="110">
        <f t="shared" si="295"/>
        <v>0.34</v>
      </c>
      <c r="AAV330" s="110">
        <f t="shared" si="296"/>
        <v>0.1</v>
      </c>
      <c r="AAW330" s="110">
        <f t="shared" si="297"/>
        <v>0.81799999999999995</v>
      </c>
      <c r="AAX330" s="110">
        <f t="shared" si="298"/>
        <v>0.40899999999999997</v>
      </c>
      <c r="ACN330" s="114" t="str">
        <f t="shared" si="299"/>
        <v>TERIMA</v>
      </c>
      <c r="ACO330" s="115">
        <f t="shared" si="300"/>
        <v>1000000</v>
      </c>
      <c r="ACW330" s="112">
        <v>4.5750000000000002</v>
      </c>
      <c r="ACX330" s="112">
        <v>4.7833333333333297</v>
      </c>
      <c r="ACY330" s="111">
        <f t="shared" si="301"/>
        <v>0.46791666666666648</v>
      </c>
      <c r="ACZ330" s="111">
        <f t="shared" si="302"/>
        <v>0.40899999999999997</v>
      </c>
      <c r="ADA330" s="111">
        <f t="shared" si="303"/>
        <v>0.87691666666666646</v>
      </c>
      <c r="ADB330" s="111">
        <f t="shared" si="304"/>
        <v>0.91500000000000004</v>
      </c>
      <c r="ADC330" s="111">
        <f t="shared" si="305"/>
        <v>0.95666666666666589</v>
      </c>
      <c r="ADD330" s="116">
        <f t="shared" si="306"/>
        <v>228750</v>
      </c>
      <c r="ADE330" s="116">
        <f t="shared" si="307"/>
        <v>239166.66666666648</v>
      </c>
      <c r="ADF330" s="116">
        <f t="shared" si="308"/>
        <v>409000</v>
      </c>
      <c r="ADG330" s="116">
        <f t="shared" si="309"/>
        <v>876916.66666666651</v>
      </c>
      <c r="ADN330" s="3" t="s">
        <v>1390</v>
      </c>
    </row>
    <row r="331" spans="1:794" x14ac:dyDescent="0.25">
      <c r="A331" s="3">
        <f t="shared" si="268"/>
        <v>327</v>
      </c>
      <c r="B331" s="3">
        <v>30330</v>
      </c>
      <c r="C331" s="3" t="s">
        <v>375</v>
      </c>
      <c r="G331" s="3" t="s">
        <v>936</v>
      </c>
      <c r="O331" s="3">
        <v>22</v>
      </c>
      <c r="P331" s="3">
        <v>21</v>
      </c>
      <c r="Q331" s="3">
        <v>0</v>
      </c>
      <c r="R331" s="3">
        <v>0</v>
      </c>
      <c r="S331" s="3">
        <v>0</v>
      </c>
      <c r="T331" s="3">
        <v>1</v>
      </c>
      <c r="U331" s="3">
        <v>0</v>
      </c>
      <c r="V331" s="3">
        <f t="shared" si="269"/>
        <v>0</v>
      </c>
      <c r="W331" s="3">
        <v>21</v>
      </c>
      <c r="X331" s="3">
        <v>20</v>
      </c>
      <c r="Y331" s="3" t="s">
        <v>1387</v>
      </c>
      <c r="CZ331" s="111">
        <v>0.91666666666666696</v>
      </c>
      <c r="DA331" s="3">
        <f t="shared" si="270"/>
        <v>4</v>
      </c>
      <c r="DB331" s="110">
        <f t="shared" si="271"/>
        <v>8.7999999999999995E-2</v>
      </c>
      <c r="DC331" s="111">
        <v>1</v>
      </c>
      <c r="DD331" s="3">
        <f t="shared" si="272"/>
        <v>5</v>
      </c>
      <c r="DE331" s="110">
        <f t="shared" si="273"/>
        <v>0.08</v>
      </c>
      <c r="DF331" s="112">
        <v>300.44138121166202</v>
      </c>
      <c r="DG331" s="3">
        <f t="shared" si="274"/>
        <v>1</v>
      </c>
      <c r="DH331" s="110">
        <f t="shared" si="275"/>
        <v>2.1999999999999999E-2</v>
      </c>
      <c r="DI331" s="110">
        <v>1</v>
      </c>
      <c r="DJ331" s="3">
        <f t="shared" si="276"/>
        <v>5</v>
      </c>
      <c r="DK331" s="110">
        <f t="shared" si="277"/>
        <v>0.1</v>
      </c>
      <c r="RD331" s="111">
        <v>0.96619999999999995</v>
      </c>
      <c r="RE331" s="3">
        <f t="shared" si="278"/>
        <v>5</v>
      </c>
      <c r="RF331" s="110">
        <f t="shared" si="279"/>
        <v>0.05</v>
      </c>
      <c r="RG331" s="111">
        <v>0.75</v>
      </c>
      <c r="RH331" s="3">
        <f t="shared" si="280"/>
        <v>1</v>
      </c>
      <c r="RI331" s="110">
        <f t="shared" si="281"/>
        <v>0.02</v>
      </c>
      <c r="RJ331" s="111">
        <v>1</v>
      </c>
      <c r="RK331" s="3">
        <f t="shared" si="282"/>
        <v>5</v>
      </c>
      <c r="RL331" s="110">
        <f t="shared" si="283"/>
        <v>0.09</v>
      </c>
      <c r="RM331" s="111">
        <v>0.91666666666666696</v>
      </c>
      <c r="RN331" s="3">
        <f t="shared" si="284"/>
        <v>1</v>
      </c>
      <c r="RO331" s="111">
        <f t="shared" si="285"/>
        <v>0.02</v>
      </c>
      <c r="RP331" s="111">
        <v>0.85</v>
      </c>
      <c r="RQ331" s="111">
        <v>0.91238933581038895</v>
      </c>
      <c r="RR331" s="3">
        <f t="shared" si="286"/>
        <v>5</v>
      </c>
      <c r="RS331" s="110">
        <f t="shared" si="287"/>
        <v>0.08</v>
      </c>
      <c r="RT331" s="111">
        <v>0.62224751141626899</v>
      </c>
      <c r="RU331" s="3">
        <f t="shared" si="288"/>
        <v>5</v>
      </c>
      <c r="RV331" s="110">
        <f t="shared" si="289"/>
        <v>0.08</v>
      </c>
      <c r="ZR331" s="110">
        <v>1</v>
      </c>
      <c r="ZS331" s="3">
        <f t="shared" si="290"/>
        <v>5</v>
      </c>
      <c r="ZT331" s="110">
        <f t="shared" si="291"/>
        <v>0.05</v>
      </c>
      <c r="ZU331" s="3">
        <v>2</v>
      </c>
      <c r="ZV331" s="3">
        <f t="shared" si="292"/>
        <v>5</v>
      </c>
      <c r="ZW331" s="110">
        <f t="shared" si="293"/>
        <v>0.05</v>
      </c>
      <c r="AAT331" s="110">
        <f t="shared" si="294"/>
        <v>0.28999999999999998</v>
      </c>
      <c r="AAU331" s="110">
        <f t="shared" si="295"/>
        <v>0.34</v>
      </c>
      <c r="AAV331" s="110">
        <f t="shared" si="296"/>
        <v>0.1</v>
      </c>
      <c r="AAW331" s="110">
        <f t="shared" si="297"/>
        <v>0.73</v>
      </c>
      <c r="AAX331" s="110">
        <f t="shared" si="298"/>
        <v>0.36499999999999999</v>
      </c>
      <c r="ACN331" s="114" t="str">
        <f t="shared" si="299"/>
        <v>TERIMA</v>
      </c>
      <c r="ACO331" s="115">
        <f t="shared" si="300"/>
        <v>1000000</v>
      </c>
      <c r="ACW331" s="112">
        <v>4.5750000000000002</v>
      </c>
      <c r="ACX331" s="112">
        <v>4.8333333333333304</v>
      </c>
      <c r="ACY331" s="111">
        <f t="shared" si="301"/>
        <v>0.47041666666666654</v>
      </c>
      <c r="ACZ331" s="111">
        <f t="shared" si="302"/>
        <v>0.36499999999999999</v>
      </c>
      <c r="ADA331" s="111">
        <f t="shared" si="303"/>
        <v>0.83541666666666647</v>
      </c>
      <c r="ADB331" s="111">
        <f t="shared" si="304"/>
        <v>0.91500000000000004</v>
      </c>
      <c r="ADC331" s="111">
        <f t="shared" si="305"/>
        <v>0.96666666666666612</v>
      </c>
      <c r="ADD331" s="116">
        <f t="shared" si="306"/>
        <v>228750</v>
      </c>
      <c r="ADE331" s="116">
        <f t="shared" si="307"/>
        <v>241666.66666666654</v>
      </c>
      <c r="ADF331" s="116">
        <f t="shared" si="308"/>
        <v>365000</v>
      </c>
      <c r="ADG331" s="116">
        <f t="shared" si="309"/>
        <v>835416.66666666651</v>
      </c>
      <c r="ADN331" s="3" t="s">
        <v>1390</v>
      </c>
    </row>
    <row r="332" spans="1:794" x14ac:dyDescent="0.25">
      <c r="A332" s="3">
        <f t="shared" si="268"/>
        <v>328</v>
      </c>
      <c r="B332" s="3">
        <v>30620</v>
      </c>
      <c r="C332" s="3" t="s">
        <v>414</v>
      </c>
      <c r="G332" s="3" t="s">
        <v>936</v>
      </c>
      <c r="O332" s="3">
        <v>22</v>
      </c>
      <c r="P332" s="3">
        <v>21</v>
      </c>
      <c r="Q332" s="3">
        <v>0</v>
      </c>
      <c r="R332" s="3">
        <v>0</v>
      </c>
      <c r="S332" s="3">
        <v>0</v>
      </c>
      <c r="T332" s="3">
        <v>1</v>
      </c>
      <c r="U332" s="3">
        <v>0</v>
      </c>
      <c r="V332" s="3">
        <f t="shared" si="269"/>
        <v>0</v>
      </c>
      <c r="W332" s="3">
        <v>21</v>
      </c>
      <c r="X332" s="3">
        <v>20</v>
      </c>
      <c r="Y332" s="3" t="s">
        <v>1387</v>
      </c>
      <c r="CZ332" s="111">
        <v>0.84615384615384603</v>
      </c>
      <c r="DA332" s="3">
        <f t="shared" si="270"/>
        <v>2</v>
      </c>
      <c r="DB332" s="110">
        <f t="shared" si="271"/>
        <v>4.3999999999999997E-2</v>
      </c>
      <c r="DC332" s="111">
        <v>1</v>
      </c>
      <c r="DD332" s="3">
        <f t="shared" si="272"/>
        <v>5</v>
      </c>
      <c r="DE332" s="110">
        <f t="shared" si="273"/>
        <v>0.08</v>
      </c>
      <c r="DF332" s="112">
        <v>310.865980113636</v>
      </c>
      <c r="DG332" s="3">
        <f t="shared" si="274"/>
        <v>1</v>
      </c>
      <c r="DH332" s="110">
        <f t="shared" si="275"/>
        <v>2.1999999999999999E-2</v>
      </c>
      <c r="DI332" s="110">
        <v>1</v>
      </c>
      <c r="DJ332" s="3">
        <f t="shared" si="276"/>
        <v>5</v>
      </c>
      <c r="DK332" s="110">
        <f t="shared" si="277"/>
        <v>0.1</v>
      </c>
      <c r="RD332" s="111">
        <v>0.96619999999999995</v>
      </c>
      <c r="RE332" s="3">
        <f t="shared" si="278"/>
        <v>5</v>
      </c>
      <c r="RF332" s="110">
        <f t="shared" si="279"/>
        <v>0.05</v>
      </c>
      <c r="RG332" s="111">
        <v>0.61538461538461497</v>
      </c>
      <c r="RH332" s="3">
        <f t="shared" si="280"/>
        <v>1</v>
      </c>
      <c r="RI332" s="110">
        <f t="shared" si="281"/>
        <v>0.02</v>
      </c>
      <c r="RJ332" s="111">
        <v>1</v>
      </c>
      <c r="RK332" s="3">
        <f t="shared" si="282"/>
        <v>5</v>
      </c>
      <c r="RL332" s="110">
        <f t="shared" si="283"/>
        <v>0.09</v>
      </c>
      <c r="RM332" s="111">
        <v>0.84615384615384603</v>
      </c>
      <c r="RN332" s="3">
        <f t="shared" si="284"/>
        <v>1</v>
      </c>
      <c r="RO332" s="111">
        <f t="shared" si="285"/>
        <v>0.02</v>
      </c>
      <c r="RP332" s="111">
        <v>0.85</v>
      </c>
      <c r="RQ332" s="111">
        <v>0.97037037037036999</v>
      </c>
      <c r="RR332" s="3">
        <f t="shared" si="286"/>
        <v>5</v>
      </c>
      <c r="RS332" s="110">
        <f t="shared" si="287"/>
        <v>0.08</v>
      </c>
      <c r="RT332" s="111">
        <v>0.64478576253916098</v>
      </c>
      <c r="RU332" s="3">
        <f t="shared" si="288"/>
        <v>5</v>
      </c>
      <c r="RV332" s="110">
        <f t="shared" si="289"/>
        <v>0.08</v>
      </c>
      <c r="ZR332" s="110">
        <v>1</v>
      </c>
      <c r="ZS332" s="3">
        <f t="shared" si="290"/>
        <v>5</v>
      </c>
      <c r="ZT332" s="110">
        <f t="shared" si="291"/>
        <v>0.05</v>
      </c>
      <c r="ZU332" s="3">
        <v>2</v>
      </c>
      <c r="ZV332" s="3">
        <f t="shared" si="292"/>
        <v>5</v>
      </c>
      <c r="ZW332" s="110">
        <f t="shared" si="293"/>
        <v>0.05</v>
      </c>
      <c r="AAT332" s="110">
        <f t="shared" si="294"/>
        <v>0.246</v>
      </c>
      <c r="AAU332" s="110">
        <f t="shared" si="295"/>
        <v>0.34</v>
      </c>
      <c r="AAV332" s="110">
        <f t="shared" si="296"/>
        <v>0.1</v>
      </c>
      <c r="AAW332" s="110">
        <f t="shared" si="297"/>
        <v>0.68600000000000005</v>
      </c>
      <c r="AAX332" s="110">
        <f t="shared" si="298"/>
        <v>0.34300000000000003</v>
      </c>
      <c r="ACN332" s="114" t="str">
        <f t="shared" si="299"/>
        <v>TERIMA</v>
      </c>
      <c r="ACO332" s="115">
        <f t="shared" si="300"/>
        <v>1000000</v>
      </c>
      <c r="ACW332" s="112">
        <v>4.5125000000000002</v>
      </c>
      <c r="ACX332" s="112">
        <v>4.7666666666666702</v>
      </c>
      <c r="ACY332" s="111">
        <f t="shared" si="301"/>
        <v>0.46395833333333353</v>
      </c>
      <c r="ACZ332" s="111">
        <f t="shared" si="302"/>
        <v>0.34300000000000003</v>
      </c>
      <c r="ADA332" s="111">
        <f t="shared" si="303"/>
        <v>0.80695833333333356</v>
      </c>
      <c r="ADB332" s="111">
        <f t="shared" si="304"/>
        <v>0.90250000000000008</v>
      </c>
      <c r="ADC332" s="111">
        <f t="shared" si="305"/>
        <v>0.95333333333333403</v>
      </c>
      <c r="ADD332" s="116">
        <f t="shared" si="306"/>
        <v>225625.00000000003</v>
      </c>
      <c r="ADE332" s="116">
        <f t="shared" si="307"/>
        <v>238333.33333333352</v>
      </c>
      <c r="ADF332" s="116">
        <f t="shared" si="308"/>
        <v>343000</v>
      </c>
      <c r="ADG332" s="116">
        <f t="shared" si="309"/>
        <v>806958.33333333349</v>
      </c>
      <c r="ADN332" s="3" t="s">
        <v>1390</v>
      </c>
    </row>
    <row r="333" spans="1:794" x14ac:dyDescent="0.25">
      <c r="A333" s="3">
        <f t="shared" si="268"/>
        <v>329</v>
      </c>
      <c r="B333" s="3">
        <v>54165</v>
      </c>
      <c r="C333" s="3" t="s">
        <v>368</v>
      </c>
      <c r="G333" s="3" t="s">
        <v>936</v>
      </c>
      <c r="O333" s="3">
        <v>22</v>
      </c>
      <c r="P333" s="3">
        <v>21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f t="shared" si="269"/>
        <v>0</v>
      </c>
      <c r="W333" s="3">
        <v>21</v>
      </c>
      <c r="X333" s="3">
        <v>21</v>
      </c>
      <c r="Y333" s="3" t="s">
        <v>1387</v>
      </c>
      <c r="CZ333" s="111">
        <v>0.9</v>
      </c>
      <c r="DA333" s="3">
        <f t="shared" si="270"/>
        <v>3</v>
      </c>
      <c r="DB333" s="110">
        <f t="shared" si="271"/>
        <v>6.6000000000000003E-2</v>
      </c>
      <c r="DC333" s="111">
        <v>1</v>
      </c>
      <c r="DD333" s="3">
        <f t="shared" si="272"/>
        <v>5</v>
      </c>
      <c r="DE333" s="110">
        <f t="shared" si="273"/>
        <v>0.08</v>
      </c>
      <c r="DF333" s="112">
        <v>294.95582265382501</v>
      </c>
      <c r="DG333" s="3">
        <f t="shared" si="274"/>
        <v>5</v>
      </c>
      <c r="DH333" s="110">
        <f t="shared" si="275"/>
        <v>0.11000000000000001</v>
      </c>
      <c r="DI333" s="110">
        <v>1</v>
      </c>
      <c r="DJ333" s="3">
        <f t="shared" si="276"/>
        <v>5</v>
      </c>
      <c r="DK333" s="110">
        <f t="shared" si="277"/>
        <v>0.1</v>
      </c>
      <c r="RD333" s="111">
        <v>0.96619999999999995</v>
      </c>
      <c r="RE333" s="3">
        <f t="shared" si="278"/>
        <v>5</v>
      </c>
      <c r="RF333" s="110">
        <f t="shared" si="279"/>
        <v>0.05</v>
      </c>
      <c r="RG333" s="111">
        <v>0.6</v>
      </c>
      <c r="RH333" s="3">
        <f t="shared" si="280"/>
        <v>1</v>
      </c>
      <c r="RI333" s="110">
        <f t="shared" si="281"/>
        <v>0.02</v>
      </c>
      <c r="RJ333" s="111">
        <v>1</v>
      </c>
      <c r="RK333" s="3">
        <f t="shared" si="282"/>
        <v>5</v>
      </c>
      <c r="RL333" s="110">
        <f t="shared" si="283"/>
        <v>0.09</v>
      </c>
      <c r="RM333" s="111">
        <v>0.7</v>
      </c>
      <c r="RN333" s="3">
        <f t="shared" si="284"/>
        <v>1</v>
      </c>
      <c r="RO333" s="111">
        <f t="shared" si="285"/>
        <v>0.02</v>
      </c>
      <c r="RP333" s="111">
        <v>0.85</v>
      </c>
      <c r="RQ333" s="111">
        <v>0.93497751119702299</v>
      </c>
      <c r="RR333" s="3">
        <f t="shared" si="286"/>
        <v>5</v>
      </c>
      <c r="RS333" s="110">
        <f t="shared" si="287"/>
        <v>0.08</v>
      </c>
      <c r="RT333" s="111">
        <v>0.68329079923907499</v>
      </c>
      <c r="RU333" s="3">
        <f t="shared" si="288"/>
        <v>5</v>
      </c>
      <c r="RV333" s="110">
        <f t="shared" si="289"/>
        <v>0.08</v>
      </c>
      <c r="ZR333" s="110">
        <v>1</v>
      </c>
      <c r="ZS333" s="3">
        <f t="shared" si="290"/>
        <v>5</v>
      </c>
      <c r="ZT333" s="110">
        <f t="shared" si="291"/>
        <v>0.05</v>
      </c>
      <c r="ZU333" s="3">
        <v>2</v>
      </c>
      <c r="ZV333" s="3">
        <f t="shared" si="292"/>
        <v>5</v>
      </c>
      <c r="ZW333" s="110">
        <f t="shared" si="293"/>
        <v>0.05</v>
      </c>
      <c r="AAT333" s="110">
        <f t="shared" si="294"/>
        <v>0.35599999999999998</v>
      </c>
      <c r="AAU333" s="110">
        <f t="shared" si="295"/>
        <v>0.34</v>
      </c>
      <c r="AAV333" s="110">
        <f t="shared" si="296"/>
        <v>0.1</v>
      </c>
      <c r="AAW333" s="110">
        <f t="shared" si="297"/>
        <v>0.79599999999999993</v>
      </c>
      <c r="AAX333" s="110">
        <f t="shared" si="298"/>
        <v>0.39799999999999996</v>
      </c>
      <c r="ACN333" s="114" t="str">
        <f t="shared" si="299"/>
        <v>TERIMA</v>
      </c>
      <c r="ACO333" s="115">
        <f t="shared" si="300"/>
        <v>1000000</v>
      </c>
      <c r="ACW333" s="112">
        <v>4.5238095238095202</v>
      </c>
      <c r="ACX333" s="112">
        <v>4.7936507936507899</v>
      </c>
      <c r="ACY333" s="111">
        <f t="shared" si="301"/>
        <v>0.46587301587301549</v>
      </c>
      <c r="ACZ333" s="111">
        <f t="shared" si="302"/>
        <v>0.39799999999999996</v>
      </c>
      <c r="ADA333" s="111">
        <f t="shared" si="303"/>
        <v>0.86387301587301546</v>
      </c>
      <c r="ADB333" s="111">
        <f t="shared" si="304"/>
        <v>0.90476190476190399</v>
      </c>
      <c r="ADC333" s="111">
        <f t="shared" si="305"/>
        <v>0.95873015873015799</v>
      </c>
      <c r="ADD333" s="116">
        <f t="shared" si="306"/>
        <v>226190.47619047601</v>
      </c>
      <c r="ADE333" s="116">
        <f t="shared" si="307"/>
        <v>239682.5396825395</v>
      </c>
      <c r="ADF333" s="116">
        <f t="shared" si="308"/>
        <v>397999.99999999994</v>
      </c>
      <c r="ADG333" s="116">
        <f t="shared" si="309"/>
        <v>863873.01587301539</v>
      </c>
      <c r="ADN333" s="3" t="s">
        <v>1390</v>
      </c>
    </row>
    <row r="334" spans="1:794" x14ac:dyDescent="0.25">
      <c r="A334" s="3">
        <f t="shared" si="268"/>
        <v>330</v>
      </c>
      <c r="B334" s="3">
        <v>70846</v>
      </c>
      <c r="C334" s="3" t="s">
        <v>444</v>
      </c>
      <c r="G334" s="3" t="s">
        <v>936</v>
      </c>
      <c r="O334" s="3">
        <v>22</v>
      </c>
      <c r="P334" s="3">
        <v>21</v>
      </c>
      <c r="Q334" s="3">
        <v>0</v>
      </c>
      <c r="R334" s="3">
        <v>0</v>
      </c>
      <c r="S334" s="3">
        <v>0</v>
      </c>
      <c r="T334" s="3">
        <v>1</v>
      </c>
      <c r="U334" s="3">
        <v>0</v>
      </c>
      <c r="V334" s="3">
        <f t="shared" si="269"/>
        <v>0</v>
      </c>
      <c r="W334" s="3">
        <v>21</v>
      </c>
      <c r="X334" s="3">
        <v>20</v>
      </c>
      <c r="Y334" s="3" t="s">
        <v>1387</v>
      </c>
      <c r="CZ334" s="111">
        <v>0.9</v>
      </c>
      <c r="DA334" s="3">
        <f t="shared" si="270"/>
        <v>3</v>
      </c>
      <c r="DB334" s="110">
        <f t="shared" si="271"/>
        <v>6.6000000000000003E-2</v>
      </c>
      <c r="DC334" s="111">
        <v>1</v>
      </c>
      <c r="DD334" s="3">
        <f t="shared" si="272"/>
        <v>5</v>
      </c>
      <c r="DE334" s="110">
        <f t="shared" si="273"/>
        <v>0.08</v>
      </c>
      <c r="DF334" s="112">
        <v>294.46166488618599</v>
      </c>
      <c r="DG334" s="3">
        <f t="shared" si="274"/>
        <v>5</v>
      </c>
      <c r="DH334" s="110">
        <f t="shared" si="275"/>
        <v>0.11000000000000001</v>
      </c>
      <c r="DI334" s="110">
        <v>1</v>
      </c>
      <c r="DJ334" s="3">
        <f t="shared" si="276"/>
        <v>5</v>
      </c>
      <c r="DK334" s="110">
        <f t="shared" si="277"/>
        <v>0.1</v>
      </c>
      <c r="RD334" s="111">
        <v>0.96619999999999995</v>
      </c>
      <c r="RE334" s="3">
        <f t="shared" si="278"/>
        <v>5</v>
      </c>
      <c r="RF334" s="110">
        <f t="shared" si="279"/>
        <v>0.05</v>
      </c>
      <c r="RG334" s="111">
        <v>0.8</v>
      </c>
      <c r="RH334" s="3">
        <f t="shared" si="280"/>
        <v>1</v>
      </c>
      <c r="RI334" s="110">
        <f t="shared" si="281"/>
        <v>0.02</v>
      </c>
      <c r="RJ334" s="111">
        <v>1</v>
      </c>
      <c r="RK334" s="3">
        <f t="shared" si="282"/>
        <v>5</v>
      </c>
      <c r="RL334" s="110">
        <f t="shared" si="283"/>
        <v>0.09</v>
      </c>
      <c r="RM334" s="111">
        <v>0.7</v>
      </c>
      <c r="RN334" s="3">
        <f t="shared" si="284"/>
        <v>1</v>
      </c>
      <c r="RO334" s="111">
        <f t="shared" si="285"/>
        <v>0.02</v>
      </c>
      <c r="RP334" s="111">
        <v>0.85</v>
      </c>
      <c r="RQ334" s="111">
        <v>0.93541887592788997</v>
      </c>
      <c r="RR334" s="3">
        <f t="shared" si="286"/>
        <v>5</v>
      </c>
      <c r="RS334" s="110">
        <f t="shared" si="287"/>
        <v>0.08</v>
      </c>
      <c r="RT334" s="111">
        <v>0.62563521307622905</v>
      </c>
      <c r="RU334" s="3">
        <f t="shared" si="288"/>
        <v>5</v>
      </c>
      <c r="RV334" s="110">
        <f t="shared" si="289"/>
        <v>0.08</v>
      </c>
      <c r="ZR334" s="110">
        <v>1</v>
      </c>
      <c r="ZS334" s="3">
        <f t="shared" si="290"/>
        <v>5</v>
      </c>
      <c r="ZT334" s="110">
        <f t="shared" si="291"/>
        <v>0.05</v>
      </c>
      <c r="ZU334" s="3">
        <v>2</v>
      </c>
      <c r="ZV334" s="3">
        <f t="shared" si="292"/>
        <v>5</v>
      </c>
      <c r="ZW334" s="110">
        <f t="shared" si="293"/>
        <v>0.05</v>
      </c>
      <c r="AAT334" s="110">
        <f t="shared" si="294"/>
        <v>0.35599999999999998</v>
      </c>
      <c r="AAU334" s="110">
        <f t="shared" si="295"/>
        <v>0.34</v>
      </c>
      <c r="AAV334" s="110">
        <f t="shared" si="296"/>
        <v>0.1</v>
      </c>
      <c r="AAW334" s="110">
        <f t="shared" si="297"/>
        <v>0.79599999999999993</v>
      </c>
      <c r="AAX334" s="110">
        <f t="shared" si="298"/>
        <v>0.39799999999999996</v>
      </c>
      <c r="ACN334" s="114" t="str">
        <f t="shared" si="299"/>
        <v>TERIMA</v>
      </c>
      <c r="ACO334" s="115">
        <f t="shared" si="300"/>
        <v>1000000</v>
      </c>
      <c r="ACW334" s="112">
        <v>4.5999999999999996</v>
      </c>
      <c r="ACX334" s="112">
        <v>4.8333333333333304</v>
      </c>
      <c r="ACY334" s="111">
        <f t="shared" si="301"/>
        <v>0.47166666666666651</v>
      </c>
      <c r="ACZ334" s="111">
        <f t="shared" si="302"/>
        <v>0.39799999999999996</v>
      </c>
      <c r="ADA334" s="111">
        <f t="shared" si="303"/>
        <v>0.86966666666666648</v>
      </c>
      <c r="ADB334" s="111">
        <f t="shared" si="304"/>
        <v>0.91999999999999993</v>
      </c>
      <c r="ADC334" s="111">
        <f t="shared" si="305"/>
        <v>0.96666666666666612</v>
      </c>
      <c r="ADD334" s="116">
        <f t="shared" si="306"/>
        <v>229999.99999999997</v>
      </c>
      <c r="ADE334" s="116">
        <f t="shared" si="307"/>
        <v>241666.66666666654</v>
      </c>
      <c r="ADF334" s="116">
        <f t="shared" si="308"/>
        <v>397999.99999999994</v>
      </c>
      <c r="ADG334" s="116">
        <f t="shared" si="309"/>
        <v>869666.66666666651</v>
      </c>
      <c r="ADN334" s="3" t="s">
        <v>1390</v>
      </c>
    </row>
    <row r="335" spans="1:794" x14ac:dyDescent="0.25">
      <c r="A335" s="3">
        <f t="shared" si="268"/>
        <v>331</v>
      </c>
      <c r="B335" s="3">
        <v>50083</v>
      </c>
      <c r="C335" s="3" t="s">
        <v>448</v>
      </c>
      <c r="G335" s="3" t="s">
        <v>936</v>
      </c>
      <c r="O335" s="3">
        <v>22</v>
      </c>
      <c r="P335" s="3">
        <v>21</v>
      </c>
      <c r="Q335" s="3">
        <v>0</v>
      </c>
      <c r="R335" s="3">
        <v>0</v>
      </c>
      <c r="S335" s="3">
        <v>0</v>
      </c>
      <c r="T335" s="3">
        <v>1</v>
      </c>
      <c r="U335" s="3">
        <v>0</v>
      </c>
      <c r="V335" s="3">
        <f t="shared" si="269"/>
        <v>0</v>
      </c>
      <c r="W335" s="3">
        <v>21</v>
      </c>
      <c r="X335" s="3">
        <v>20</v>
      </c>
      <c r="Y335" s="3" t="s">
        <v>1387</v>
      </c>
      <c r="CZ335" s="111">
        <v>0.90909090909090895</v>
      </c>
      <c r="DA335" s="3">
        <f t="shared" si="270"/>
        <v>4</v>
      </c>
      <c r="DB335" s="110">
        <f t="shared" si="271"/>
        <v>8.7999999999999995E-2</v>
      </c>
      <c r="DC335" s="111">
        <v>1</v>
      </c>
      <c r="DD335" s="3">
        <f t="shared" si="272"/>
        <v>5</v>
      </c>
      <c r="DE335" s="110">
        <f t="shared" si="273"/>
        <v>0.08</v>
      </c>
      <c r="DF335" s="112">
        <v>298.41228616940202</v>
      </c>
      <c r="DG335" s="3">
        <f t="shared" si="274"/>
        <v>5</v>
      </c>
      <c r="DH335" s="110">
        <f t="shared" si="275"/>
        <v>0.11000000000000001</v>
      </c>
      <c r="DI335" s="110">
        <v>1</v>
      </c>
      <c r="DJ335" s="3">
        <f t="shared" si="276"/>
        <v>5</v>
      </c>
      <c r="DK335" s="110">
        <f t="shared" si="277"/>
        <v>0.1</v>
      </c>
      <c r="RD335" s="111">
        <v>0.96619999999999995</v>
      </c>
      <c r="RE335" s="3">
        <f t="shared" si="278"/>
        <v>5</v>
      </c>
      <c r="RF335" s="110">
        <f t="shared" si="279"/>
        <v>0.05</v>
      </c>
      <c r="RG335" s="111">
        <v>0.72727272727272696</v>
      </c>
      <c r="RH335" s="3">
        <f t="shared" si="280"/>
        <v>1</v>
      </c>
      <c r="RI335" s="110">
        <f t="shared" si="281"/>
        <v>0.02</v>
      </c>
      <c r="RJ335" s="111">
        <v>1</v>
      </c>
      <c r="RK335" s="3">
        <f t="shared" si="282"/>
        <v>5</v>
      </c>
      <c r="RL335" s="110">
        <f t="shared" si="283"/>
        <v>0.09</v>
      </c>
      <c r="RM335" s="111">
        <v>1</v>
      </c>
      <c r="RN335" s="3">
        <f t="shared" si="284"/>
        <v>5</v>
      </c>
      <c r="RO335" s="111">
        <f t="shared" si="285"/>
        <v>0.1</v>
      </c>
      <c r="RP335" s="111">
        <v>0.85</v>
      </c>
      <c r="RQ335" s="111">
        <v>0.90198919275006195</v>
      </c>
      <c r="RR335" s="3">
        <f t="shared" si="286"/>
        <v>5</v>
      </c>
      <c r="RS335" s="110">
        <f t="shared" si="287"/>
        <v>0.08</v>
      </c>
      <c r="RT335" s="111">
        <v>0.62432249385536798</v>
      </c>
      <c r="RU335" s="3">
        <f t="shared" si="288"/>
        <v>5</v>
      </c>
      <c r="RV335" s="110">
        <f t="shared" si="289"/>
        <v>0.08</v>
      </c>
      <c r="ZR335" s="110">
        <v>1</v>
      </c>
      <c r="ZS335" s="3">
        <f t="shared" si="290"/>
        <v>5</v>
      </c>
      <c r="ZT335" s="110">
        <f t="shared" si="291"/>
        <v>0.05</v>
      </c>
      <c r="ZU335" s="3">
        <v>2</v>
      </c>
      <c r="ZV335" s="3">
        <f t="shared" si="292"/>
        <v>5</v>
      </c>
      <c r="ZW335" s="110">
        <f t="shared" si="293"/>
        <v>0.05</v>
      </c>
      <c r="AAT335" s="110">
        <f t="shared" si="294"/>
        <v>0.378</v>
      </c>
      <c r="AAU335" s="110">
        <f t="shared" si="295"/>
        <v>0.42000000000000004</v>
      </c>
      <c r="AAV335" s="110">
        <f t="shared" si="296"/>
        <v>0.1</v>
      </c>
      <c r="AAW335" s="110">
        <f t="shared" si="297"/>
        <v>0.89800000000000002</v>
      </c>
      <c r="AAX335" s="110">
        <f t="shared" si="298"/>
        <v>0.44900000000000001</v>
      </c>
      <c r="ACN335" s="114" t="str">
        <f t="shared" si="299"/>
        <v>TERIMA</v>
      </c>
      <c r="ACO335" s="115">
        <f t="shared" si="300"/>
        <v>1000000</v>
      </c>
      <c r="ACW335" s="112">
        <v>4.625</v>
      </c>
      <c r="ACX335" s="112">
        <v>4.7833333333333297</v>
      </c>
      <c r="ACY335" s="111">
        <f t="shared" si="301"/>
        <v>0.47041666666666648</v>
      </c>
      <c r="ACZ335" s="111">
        <f t="shared" si="302"/>
        <v>0.44900000000000001</v>
      </c>
      <c r="ADA335" s="111">
        <f t="shared" si="303"/>
        <v>0.91941666666666655</v>
      </c>
      <c r="ADB335" s="111">
        <f t="shared" si="304"/>
        <v>0.92500000000000004</v>
      </c>
      <c r="ADC335" s="111">
        <f t="shared" si="305"/>
        <v>0.95666666666666589</v>
      </c>
      <c r="ADD335" s="116">
        <f t="shared" si="306"/>
        <v>231250</v>
      </c>
      <c r="ADE335" s="116">
        <f t="shared" si="307"/>
        <v>239166.66666666648</v>
      </c>
      <c r="ADF335" s="116">
        <f t="shared" si="308"/>
        <v>449000</v>
      </c>
      <c r="ADG335" s="116">
        <f t="shared" si="309"/>
        <v>919416.66666666651</v>
      </c>
      <c r="ADN335" s="3" t="s">
        <v>1390</v>
      </c>
    </row>
    <row r="336" spans="1:794" x14ac:dyDescent="0.25">
      <c r="D336" s="3">
        <v>3</v>
      </c>
      <c r="E336" s="3">
        <v>4</v>
      </c>
      <c r="F336" s="3">
        <v>5</v>
      </c>
      <c r="H336" s="3">
        <v>7</v>
      </c>
      <c r="I336" s="3">
        <v>8</v>
      </c>
      <c r="J336" s="3">
        <v>9</v>
      </c>
      <c r="K336" s="3">
        <v>10</v>
      </c>
      <c r="L336" s="3">
        <v>11</v>
      </c>
      <c r="AB336" s="3"/>
      <c r="AC336" s="3"/>
      <c r="AE336" s="3"/>
      <c r="AF336" s="3"/>
      <c r="AH336" s="3"/>
      <c r="AI336" s="3"/>
      <c r="AK336" s="3"/>
      <c r="AL336" s="3"/>
      <c r="AN336" s="3"/>
      <c r="AO336" s="3"/>
      <c r="AQ336" s="3"/>
      <c r="AR336" s="3"/>
      <c r="AT336" s="3"/>
      <c r="AU336" s="3"/>
      <c r="AW336" s="3"/>
      <c r="AX336" s="3"/>
      <c r="AZ336" s="3"/>
      <c r="BA336" s="3"/>
      <c r="BC336" s="3"/>
      <c r="BD336" s="3"/>
      <c r="BF336" s="3"/>
      <c r="BG336" s="3"/>
      <c r="BI336" s="3"/>
      <c r="BJ336" s="3"/>
      <c r="BL336" s="3"/>
      <c r="BM336" s="3"/>
      <c r="BO336" s="3"/>
      <c r="BP336" s="3"/>
      <c r="BR336" s="3"/>
      <c r="BT336" s="3"/>
      <c r="BV336" s="3"/>
      <c r="BX336" s="3"/>
      <c r="CA336" s="3"/>
      <c r="CC336" s="3"/>
      <c r="CE336" s="3"/>
      <c r="CG336" s="3"/>
      <c r="CH336" s="3"/>
      <c r="CJ336" s="3"/>
      <c r="CK336" s="3"/>
      <c r="CM336" s="3"/>
      <c r="CO336" s="3"/>
      <c r="CP336" s="3"/>
      <c r="CR336" s="3"/>
      <c r="CS336" s="3"/>
      <c r="CU336" s="3"/>
      <c r="CV336" s="3"/>
      <c r="CX336" s="3"/>
      <c r="CY336" s="3"/>
      <c r="CZ336" s="3"/>
      <c r="DB336" s="3"/>
      <c r="DC336" s="3"/>
      <c r="DE336" s="3"/>
      <c r="DF336" s="3"/>
      <c r="DH336" s="3"/>
      <c r="DI336" s="3"/>
      <c r="DK336" s="3"/>
      <c r="DM336" s="3"/>
      <c r="DN336" s="3"/>
      <c r="DP336" s="3"/>
      <c r="DQ336" s="3"/>
      <c r="DS336" s="3"/>
      <c r="DT336" s="3"/>
      <c r="DV336" s="3"/>
      <c r="DW336" s="3"/>
      <c r="DY336" s="3"/>
      <c r="DZ336" s="3"/>
      <c r="EB336" s="3"/>
      <c r="EC336" s="3"/>
      <c r="EE336" s="3"/>
      <c r="EF336" s="3"/>
      <c r="EH336" s="3"/>
      <c r="EI336" s="3"/>
      <c r="EL336" s="3"/>
      <c r="EO336" s="3"/>
      <c r="ER336" s="3"/>
      <c r="EU336" s="3"/>
      <c r="EX336" s="3"/>
      <c r="EZ336" s="3"/>
      <c r="FA336" s="3"/>
      <c r="FC336" s="3"/>
      <c r="FD336" s="3"/>
      <c r="FF336" s="3"/>
      <c r="FG336" s="3"/>
      <c r="FI336" s="3"/>
      <c r="FJ336" s="3"/>
      <c r="FL336" s="3"/>
      <c r="FM336" s="3"/>
      <c r="FO336" s="3"/>
      <c r="FP336" s="3"/>
      <c r="FR336" s="3"/>
      <c r="FS336" s="3"/>
      <c r="FU336" s="3"/>
      <c r="FV336" s="3"/>
      <c r="FX336" s="3"/>
      <c r="FY336" s="3"/>
      <c r="GA336" s="3"/>
      <c r="GB336" s="3"/>
      <c r="GD336" s="3"/>
      <c r="GE336" s="3"/>
      <c r="GG336" s="3"/>
      <c r="GH336" s="3"/>
      <c r="GJ336" s="3"/>
      <c r="GK336" s="3"/>
      <c r="GM336" s="3"/>
      <c r="GN336" s="3"/>
      <c r="GP336" s="3"/>
      <c r="GQ336" s="3"/>
      <c r="GS336" s="3"/>
      <c r="GT336" s="3"/>
      <c r="GV336" s="3"/>
      <c r="GW336" s="3"/>
      <c r="GY336" s="3"/>
      <c r="GZ336" s="3"/>
      <c r="HB336" s="3"/>
      <c r="HC336" s="3"/>
      <c r="HE336" s="3"/>
      <c r="HF336" s="3"/>
      <c r="HH336" s="3"/>
      <c r="HI336" s="3"/>
      <c r="HK336" s="3"/>
      <c r="HL336" s="3"/>
      <c r="HN336" s="3"/>
      <c r="HO336" s="3"/>
      <c r="HQ336" s="3"/>
      <c r="HR336" s="3"/>
      <c r="HT336" s="3"/>
      <c r="HU336" s="3"/>
      <c r="HW336" s="3"/>
      <c r="HX336" s="3"/>
      <c r="HZ336" s="3"/>
      <c r="IA336" s="3"/>
      <c r="IC336" s="3"/>
      <c r="ID336" s="3"/>
      <c r="IF336" s="3"/>
      <c r="IG336" s="3"/>
      <c r="II336" s="3"/>
      <c r="IJ336" s="3"/>
      <c r="IL336" s="3"/>
      <c r="IM336" s="3"/>
      <c r="IO336" s="3"/>
      <c r="IP336" s="3"/>
      <c r="IR336" s="3"/>
      <c r="IS336" s="3"/>
      <c r="IU336" s="3"/>
      <c r="IV336" s="3"/>
      <c r="IX336" s="3"/>
      <c r="IY336" s="3"/>
      <c r="JA336" s="3"/>
      <c r="JB336" s="3"/>
      <c r="JD336" s="3"/>
      <c r="JE336" s="3"/>
      <c r="JG336" s="3"/>
      <c r="JH336" s="3"/>
      <c r="JJ336" s="3"/>
      <c r="JK336" s="3"/>
      <c r="JM336" s="3"/>
      <c r="JN336" s="3"/>
      <c r="JP336" s="3"/>
      <c r="JQ336" s="3"/>
      <c r="JS336" s="3"/>
      <c r="JT336" s="3"/>
      <c r="JV336" s="3"/>
      <c r="JW336" s="3"/>
      <c r="JY336" s="3"/>
      <c r="JZ336" s="3"/>
      <c r="KB336" s="3"/>
      <c r="KC336" s="3"/>
      <c r="KE336" s="3"/>
      <c r="KF336" s="3"/>
      <c r="KH336" s="3"/>
      <c r="KI336" s="3"/>
      <c r="KK336" s="3"/>
      <c r="KL336" s="3"/>
      <c r="KN336" s="3"/>
      <c r="KO336" s="3"/>
      <c r="KQ336" s="3"/>
      <c r="KR336" s="3"/>
      <c r="KT336" s="3"/>
      <c r="KU336" s="3"/>
      <c r="KW336" s="3"/>
      <c r="KX336" s="3"/>
      <c r="KZ336" s="3"/>
      <c r="LA336" s="3"/>
      <c r="LC336" s="3"/>
      <c r="LD336" s="3"/>
      <c r="LF336" s="3"/>
      <c r="LG336" s="3"/>
      <c r="LI336" s="3"/>
      <c r="LJ336" s="3"/>
      <c r="LL336" s="3"/>
      <c r="LM336" s="3"/>
      <c r="LO336" s="3"/>
      <c r="LP336" s="3"/>
      <c r="LR336" s="3"/>
      <c r="LS336" s="3"/>
      <c r="LU336" s="3"/>
      <c r="LV336" s="3"/>
      <c r="LX336" s="3"/>
      <c r="LY336" s="3"/>
      <c r="MA336" s="3"/>
      <c r="MB336" s="3"/>
      <c r="MD336" s="3"/>
      <c r="ME336" s="3"/>
      <c r="MG336" s="3"/>
      <c r="MH336" s="3"/>
      <c r="MJ336" s="3"/>
      <c r="MK336" s="3"/>
      <c r="MM336" s="3"/>
      <c r="MN336" s="3"/>
      <c r="MP336" s="3"/>
      <c r="MQ336" s="3"/>
      <c r="MS336" s="3"/>
      <c r="MT336" s="3"/>
      <c r="MV336" s="3"/>
      <c r="MW336" s="3"/>
      <c r="MX336" s="3"/>
      <c r="MY336" s="3"/>
      <c r="NA336" s="3"/>
      <c r="NB336" s="3"/>
      <c r="NC336" s="3"/>
      <c r="NE336" s="3"/>
      <c r="NF336" s="3"/>
      <c r="NG336" s="3"/>
      <c r="NI336" s="3"/>
      <c r="NJ336" s="3"/>
      <c r="NK336" s="3"/>
      <c r="NN336" s="3"/>
      <c r="NO336" s="3"/>
      <c r="NP336" s="3"/>
      <c r="NR336" s="3"/>
      <c r="NS336" s="3"/>
      <c r="NT336" s="3"/>
      <c r="NV336" s="3"/>
      <c r="NW336" s="3"/>
      <c r="NX336" s="3"/>
      <c r="NZ336" s="3"/>
      <c r="OA336" s="3"/>
      <c r="OD336" s="3"/>
      <c r="OE336" s="3"/>
      <c r="OF336" s="3"/>
      <c r="OI336" s="3"/>
      <c r="OJ336" s="3"/>
      <c r="OK336" s="3"/>
      <c r="OM336" s="3"/>
      <c r="OO336" s="3"/>
      <c r="OP336" s="3"/>
      <c r="OQ336" s="3"/>
      <c r="OS336" s="3"/>
      <c r="OT336" s="3"/>
      <c r="OV336" s="3"/>
      <c r="OW336" s="3"/>
      <c r="OY336" s="3"/>
      <c r="OZ336" s="3"/>
      <c r="PB336" s="3"/>
      <c r="PC336" s="3"/>
      <c r="PF336" s="3"/>
      <c r="PG336" s="3"/>
      <c r="PI336" s="3"/>
      <c r="PJ336" s="3"/>
      <c r="PL336" s="3"/>
      <c r="PM336" s="3"/>
      <c r="PO336" s="3"/>
      <c r="PP336" s="3"/>
      <c r="PR336" s="3"/>
      <c r="PS336" s="3"/>
      <c r="PU336" s="3"/>
      <c r="PV336" s="3"/>
      <c r="PX336" s="3"/>
      <c r="PY336" s="3"/>
      <c r="QA336" s="3"/>
      <c r="QB336" s="3"/>
      <c r="QD336" s="3"/>
      <c r="QE336" s="3"/>
      <c r="QG336" s="3"/>
      <c r="QH336" s="3"/>
      <c r="QJ336" s="3"/>
      <c r="QK336" s="3"/>
      <c r="QM336" s="3"/>
      <c r="QN336" s="3"/>
      <c r="QP336" s="3"/>
      <c r="QQ336" s="3"/>
      <c r="QS336" s="3"/>
      <c r="QT336" s="3"/>
      <c r="QV336" s="3"/>
      <c r="QW336" s="3"/>
      <c r="QY336" s="3"/>
      <c r="QZ336" s="3"/>
      <c r="RB336" s="3"/>
      <c r="RC336" s="3"/>
      <c r="RD336" s="3"/>
      <c r="RF336" s="3"/>
      <c r="RG336" s="3"/>
      <c r="RI336" s="3"/>
      <c r="RJ336" s="3"/>
      <c r="RL336" s="3"/>
      <c r="RM336" s="3"/>
      <c r="RO336" s="3"/>
      <c r="RP336" s="3"/>
      <c r="RQ336" s="3"/>
      <c r="RS336" s="3"/>
      <c r="RT336" s="3"/>
      <c r="RV336" s="3"/>
      <c r="RX336" s="3"/>
      <c r="RY336" s="3"/>
      <c r="SA336" s="3"/>
      <c r="SB336" s="3"/>
      <c r="SD336" s="3"/>
      <c r="SE336" s="3"/>
      <c r="SG336" s="3"/>
      <c r="SH336" s="3"/>
      <c r="SJ336" s="3"/>
      <c r="SK336" s="3"/>
      <c r="SM336" s="3"/>
      <c r="SN336" s="3"/>
      <c r="SP336" s="3"/>
      <c r="SQ336" s="3"/>
      <c r="SS336" s="3"/>
      <c r="ST336" s="3"/>
      <c r="SV336" s="3"/>
      <c r="SW336" s="3"/>
      <c r="SY336" s="3"/>
      <c r="SZ336" s="3"/>
      <c r="TB336" s="3"/>
      <c r="TC336" s="3"/>
      <c r="TE336" s="3"/>
      <c r="TF336" s="3"/>
      <c r="TH336" s="3"/>
      <c r="TI336" s="3"/>
      <c r="TK336" s="3"/>
      <c r="TL336" s="3"/>
      <c r="TN336" s="3"/>
      <c r="TO336" s="3"/>
      <c r="TQ336" s="3"/>
      <c r="TR336" s="3"/>
      <c r="TT336" s="3"/>
      <c r="TU336" s="3"/>
      <c r="TW336" s="3"/>
      <c r="TX336" s="3"/>
      <c r="TZ336" s="3"/>
      <c r="UA336" s="3"/>
      <c r="UC336" s="3"/>
      <c r="UD336" s="3"/>
      <c r="UF336" s="3"/>
      <c r="UG336" s="3"/>
      <c r="UI336" s="3"/>
      <c r="UJ336" s="3"/>
      <c r="UL336" s="3"/>
      <c r="UM336" s="3"/>
      <c r="UN336" s="3"/>
      <c r="UO336" s="3"/>
      <c r="UQ336" s="3"/>
      <c r="UR336" s="3"/>
      <c r="UT336" s="3"/>
      <c r="UU336" s="3"/>
      <c r="UW336" s="3"/>
      <c r="UX336" s="3"/>
      <c r="UZ336" s="3"/>
      <c r="VA336" s="3"/>
      <c r="VC336" s="3"/>
      <c r="VD336" s="3"/>
      <c r="VF336" s="3"/>
      <c r="VI336" s="3"/>
      <c r="VK336" s="3"/>
      <c r="VL336" s="3"/>
      <c r="VN336" s="3"/>
      <c r="VO336" s="3"/>
      <c r="VQ336" s="3"/>
      <c r="VR336" s="3"/>
      <c r="VT336" s="3"/>
      <c r="VU336" s="3"/>
      <c r="VW336" s="3"/>
      <c r="VX336" s="3"/>
      <c r="VZ336" s="3"/>
      <c r="WA336" s="3"/>
      <c r="WC336" s="3"/>
      <c r="WD336" s="3"/>
      <c r="WF336" s="3"/>
      <c r="WG336" s="3"/>
      <c r="WI336" s="3"/>
      <c r="WJ336" s="3"/>
      <c r="WL336" s="3"/>
      <c r="WM336" s="3"/>
      <c r="WO336" s="3"/>
      <c r="WP336" s="3"/>
      <c r="WR336" s="3"/>
      <c r="WS336" s="3"/>
      <c r="WU336" s="3"/>
      <c r="WV336" s="3"/>
      <c r="WX336" s="3"/>
      <c r="WY336" s="3"/>
      <c r="XA336" s="3"/>
      <c r="XB336" s="3"/>
      <c r="XD336" s="3"/>
      <c r="XE336" s="3"/>
      <c r="XG336" s="3"/>
      <c r="XH336" s="3"/>
      <c r="XJ336" s="3"/>
      <c r="XK336" s="3"/>
      <c r="XM336" s="3"/>
      <c r="XN336" s="3"/>
      <c r="XP336" s="3"/>
      <c r="XQ336" s="3"/>
      <c r="XS336" s="3"/>
      <c r="XT336" s="3"/>
      <c r="XV336" s="3"/>
      <c r="XW336" s="3"/>
      <c r="XY336" s="3"/>
      <c r="XZ336" s="3"/>
      <c r="YB336" s="3"/>
      <c r="YC336" s="3"/>
      <c r="YE336" s="3"/>
      <c r="YF336" s="3"/>
      <c r="YH336" s="3"/>
      <c r="YI336" s="3"/>
      <c r="YK336" s="3"/>
      <c r="YL336" s="3"/>
      <c r="YN336" s="3"/>
      <c r="YO336" s="3"/>
      <c r="YQ336" s="3"/>
      <c r="YR336" s="3"/>
      <c r="YT336" s="3"/>
      <c r="YU336" s="3"/>
      <c r="YW336" s="3"/>
      <c r="YX336" s="3"/>
      <c r="YZ336" s="3"/>
      <c r="ZA336" s="3"/>
      <c r="ZC336" s="3"/>
      <c r="ZD336" s="3"/>
      <c r="ZF336" s="3"/>
      <c r="ZG336" s="3"/>
      <c r="ZI336" s="3"/>
      <c r="ZJ336" s="3"/>
      <c r="ZL336" s="3"/>
      <c r="ZM336" s="3"/>
      <c r="ZO336" s="3"/>
      <c r="ZP336" s="3"/>
      <c r="ZQ336" s="3"/>
      <c r="ZR336" s="3"/>
      <c r="ZT336" s="3"/>
      <c r="ZW336" s="3"/>
      <c r="ZX336" s="3"/>
      <c r="ZZ336" s="3"/>
      <c r="AAD336" s="3"/>
      <c r="AAE336" s="3"/>
      <c r="AAF336" s="3"/>
      <c r="AAG336" s="3"/>
      <c r="AAH336" s="3"/>
      <c r="AAI336" s="3"/>
      <c r="AAJ336" s="3"/>
      <c r="AAK336" s="3"/>
      <c r="AAL336" s="3"/>
      <c r="AAM336" s="3"/>
      <c r="AAN336" s="3"/>
      <c r="AAO336" s="3"/>
      <c r="AAP336" s="3"/>
      <c r="AAQ336" s="3"/>
      <c r="AAR336" s="3"/>
      <c r="AAS336" s="3"/>
      <c r="AAT336" s="3"/>
      <c r="AAU336" s="3"/>
      <c r="AAV336" s="3"/>
      <c r="AAW336" s="3"/>
      <c r="AAX336" s="3"/>
      <c r="AAY336" s="3"/>
      <c r="AAZ336" s="3"/>
      <c r="ABA336" s="3"/>
      <c r="ABB336" s="3"/>
      <c r="ABC336" s="3"/>
      <c r="ABD336" s="3"/>
      <c r="ABE336" s="3"/>
      <c r="ABF336" s="3"/>
      <c r="ABG336" s="3"/>
      <c r="ABH336" s="3"/>
      <c r="ABI336" s="3"/>
      <c r="ABJ336" s="3"/>
      <c r="ABK336" s="3"/>
      <c r="ABL336" s="3"/>
      <c r="ABM336" s="3"/>
      <c r="ABN336" s="3"/>
      <c r="ABO336" s="3"/>
      <c r="ABP336" s="3"/>
      <c r="ABQ336" s="3"/>
      <c r="ABR336" s="3"/>
      <c r="ABS336" s="3"/>
      <c r="ABT336" s="3"/>
      <c r="ABU336" s="3"/>
      <c r="ABV336" s="3"/>
      <c r="ABW336" s="3"/>
      <c r="ABX336" s="3"/>
      <c r="ABY336" s="3"/>
      <c r="ABZ336" s="3"/>
      <c r="ACA336" s="3"/>
      <c r="ACB336" s="3"/>
      <c r="ACC336" s="3"/>
      <c r="ACD336" s="3"/>
      <c r="ACE336" s="3"/>
      <c r="ACF336" s="3"/>
      <c r="ACG336" s="3"/>
      <c r="ACH336" s="3"/>
      <c r="ACI336" s="3"/>
      <c r="ACJ336" s="3"/>
      <c r="ACN336" s="3"/>
      <c r="ACO336" s="3"/>
      <c r="ACP336" s="3"/>
      <c r="ACQ336" s="3"/>
      <c r="ACR336" s="3"/>
      <c r="ACS336" s="3"/>
      <c r="ACT336" s="3"/>
      <c r="ACU336" s="3"/>
      <c r="ACV336" s="3"/>
      <c r="ACW336" s="3"/>
      <c r="ACX336" s="3"/>
      <c r="ACY336" s="3"/>
      <c r="ACZ336" s="3"/>
      <c r="ADA336" s="3"/>
      <c r="ADB336" s="3"/>
      <c r="ADC336" s="3"/>
      <c r="ADD336" s="3"/>
      <c r="ADE336" s="3"/>
      <c r="ADF336" s="3"/>
      <c r="ADG336" s="3"/>
      <c r="ADH336" s="3"/>
      <c r="ADI336" s="3"/>
      <c r="ADJ336" s="3"/>
      <c r="ADK336" s="3"/>
      <c r="ADL336" s="3"/>
      <c r="ADM336" s="3"/>
    </row>
  </sheetData>
  <autoFilter ref="A4:ADV336" xr:uid="{00000000-0009-0000-0000-000000000000}"/>
  <mergeCells count="619">
    <mergeCell ref="ACH3:ACH4"/>
    <mergeCell ref="ACI3:ACI4"/>
    <mergeCell ref="ACJ3:ACJ4"/>
    <mergeCell ref="ACW3:ACW4"/>
    <mergeCell ref="ACX3:ACX4"/>
    <mergeCell ref="ACB3:ACB4"/>
    <mergeCell ref="ACC3:ACC4"/>
    <mergeCell ref="ACD3:ACD4"/>
    <mergeCell ref="ACE3:ACE4"/>
    <mergeCell ref="ACF3:ACF4"/>
    <mergeCell ref="ACG3:ACG4"/>
    <mergeCell ref="ABR3:ABR4"/>
    <mergeCell ref="ABS3:ABS4"/>
    <mergeCell ref="ABT3:ABT4"/>
    <mergeCell ref="ABU3:ABU4"/>
    <mergeCell ref="ABV3:ABV4"/>
    <mergeCell ref="ABW3:ABW4"/>
    <mergeCell ref="ABL3:ABL4"/>
    <mergeCell ref="ABM3:ABM4"/>
    <mergeCell ref="ABN3:ABN4"/>
    <mergeCell ref="ABO3:ABO4"/>
    <mergeCell ref="ABP3:ABP4"/>
    <mergeCell ref="ABQ3:ABQ4"/>
    <mergeCell ref="ABG3:ABG4"/>
    <mergeCell ref="ABH3:ABH4"/>
    <mergeCell ref="ABI3:ABI4"/>
    <mergeCell ref="ABJ3:ABJ4"/>
    <mergeCell ref="ABK3:ABK4"/>
    <mergeCell ref="AAZ3:AAZ4"/>
    <mergeCell ref="ABA3:ABA4"/>
    <mergeCell ref="ABB3:ABB4"/>
    <mergeCell ref="ABC3:ABC4"/>
    <mergeCell ref="ABD3:ABD4"/>
    <mergeCell ref="ABE3:ABE4"/>
    <mergeCell ref="AAB3:AAB4"/>
    <mergeCell ref="AAC3:AAC4"/>
    <mergeCell ref="AAD3:AAD4"/>
    <mergeCell ref="AAE3:AAE4"/>
    <mergeCell ref="AAF3:AAF4"/>
    <mergeCell ref="AAG3:AAG4"/>
    <mergeCell ref="AAT3:AAT4"/>
    <mergeCell ref="AAU3:AAU4"/>
    <mergeCell ref="AAV3:AAV4"/>
    <mergeCell ref="AAN3:AAN4"/>
    <mergeCell ref="AAO3:AAO4"/>
    <mergeCell ref="AAP3:AAP4"/>
    <mergeCell ref="AAQ3:AAQ4"/>
    <mergeCell ref="AAR3:AAR4"/>
    <mergeCell ref="AAS3:AAS4"/>
    <mergeCell ref="ZK3:ZM3"/>
    <mergeCell ref="ZN3:ZP3"/>
    <mergeCell ref="ZQ3:ZT3"/>
    <mergeCell ref="ZU3:ZW3"/>
    <mergeCell ref="ZX3:ZZ3"/>
    <mergeCell ref="AAA3:AAA4"/>
    <mergeCell ref="YS3:YU3"/>
    <mergeCell ref="YV3:YX3"/>
    <mergeCell ref="YY3:ZA3"/>
    <mergeCell ref="ZB3:ZD3"/>
    <mergeCell ref="ZE3:ZG3"/>
    <mergeCell ref="ZH3:ZJ3"/>
    <mergeCell ref="YA3:YC3"/>
    <mergeCell ref="YD3:YF3"/>
    <mergeCell ref="YG3:YI3"/>
    <mergeCell ref="YJ3:YL3"/>
    <mergeCell ref="YM3:YO3"/>
    <mergeCell ref="YP3:YR3"/>
    <mergeCell ref="XI3:XK3"/>
    <mergeCell ref="XL3:XN3"/>
    <mergeCell ref="XO3:XQ3"/>
    <mergeCell ref="XR3:XT3"/>
    <mergeCell ref="XU3:XW3"/>
    <mergeCell ref="XX3:XZ3"/>
    <mergeCell ref="WQ3:WS3"/>
    <mergeCell ref="WT3:WV3"/>
    <mergeCell ref="WW3:WY3"/>
    <mergeCell ref="WZ3:XB3"/>
    <mergeCell ref="XC3:XE3"/>
    <mergeCell ref="XF3:XH3"/>
    <mergeCell ref="VY3:WA3"/>
    <mergeCell ref="WB3:WD3"/>
    <mergeCell ref="WE3:WG3"/>
    <mergeCell ref="WH3:WJ3"/>
    <mergeCell ref="WK3:WM3"/>
    <mergeCell ref="WN3:WP3"/>
    <mergeCell ref="VG3:VI3"/>
    <mergeCell ref="VJ3:VL3"/>
    <mergeCell ref="VM3:VO3"/>
    <mergeCell ref="VP3:VR3"/>
    <mergeCell ref="VS3:VU3"/>
    <mergeCell ref="VV3:VX3"/>
    <mergeCell ref="UN3:UQ3"/>
    <mergeCell ref="UR3:UT3"/>
    <mergeCell ref="UU3:UW3"/>
    <mergeCell ref="UX3:UZ3"/>
    <mergeCell ref="VA3:VC3"/>
    <mergeCell ref="VD3:VF3"/>
    <mergeCell ref="TV3:TX3"/>
    <mergeCell ref="TY3:UA3"/>
    <mergeCell ref="UB3:UD3"/>
    <mergeCell ref="UE3:UG3"/>
    <mergeCell ref="UH3:UJ3"/>
    <mergeCell ref="UK3:UM3"/>
    <mergeCell ref="TD3:TF3"/>
    <mergeCell ref="TG3:TI3"/>
    <mergeCell ref="TJ3:TL3"/>
    <mergeCell ref="TM3:TO3"/>
    <mergeCell ref="TP3:TR3"/>
    <mergeCell ref="TS3:TU3"/>
    <mergeCell ref="SL3:SN3"/>
    <mergeCell ref="SO3:SQ3"/>
    <mergeCell ref="SR3:ST3"/>
    <mergeCell ref="SU3:SW3"/>
    <mergeCell ref="SX3:SZ3"/>
    <mergeCell ref="TA3:TC3"/>
    <mergeCell ref="RT3:RV3"/>
    <mergeCell ref="RW3:RY3"/>
    <mergeCell ref="RZ3:SB3"/>
    <mergeCell ref="SC3:SE3"/>
    <mergeCell ref="SF3:SH3"/>
    <mergeCell ref="SI3:SK3"/>
    <mergeCell ref="RA3:RC3"/>
    <mergeCell ref="RD3:RF3"/>
    <mergeCell ref="RG3:RI3"/>
    <mergeCell ref="RJ3:RL3"/>
    <mergeCell ref="RM3:RO3"/>
    <mergeCell ref="RP3:RS3"/>
    <mergeCell ref="QI3:QK3"/>
    <mergeCell ref="QL3:QN3"/>
    <mergeCell ref="QO3:QQ3"/>
    <mergeCell ref="QR3:QT3"/>
    <mergeCell ref="QU3:QW3"/>
    <mergeCell ref="QX3:QZ3"/>
    <mergeCell ref="PQ3:PS3"/>
    <mergeCell ref="PT3:PV3"/>
    <mergeCell ref="PW3:PY3"/>
    <mergeCell ref="PZ3:QB3"/>
    <mergeCell ref="QC3:QE3"/>
    <mergeCell ref="QF3:QH3"/>
    <mergeCell ref="OX3:OZ3"/>
    <mergeCell ref="PA3:PC3"/>
    <mergeCell ref="PD3:PG3"/>
    <mergeCell ref="PH3:PJ3"/>
    <mergeCell ref="PK3:PM3"/>
    <mergeCell ref="PN3:PP3"/>
    <mergeCell ref="OA3:OD3"/>
    <mergeCell ref="OE3:OI3"/>
    <mergeCell ref="OJ3:OM3"/>
    <mergeCell ref="ON3:OQ3"/>
    <mergeCell ref="OR3:OT3"/>
    <mergeCell ref="OU3:OW3"/>
    <mergeCell ref="NB3:NE3"/>
    <mergeCell ref="NF3:NI3"/>
    <mergeCell ref="NJ3:NN3"/>
    <mergeCell ref="NO3:NR3"/>
    <mergeCell ref="NS3:NV3"/>
    <mergeCell ref="NW3:NZ3"/>
    <mergeCell ref="MI3:MK3"/>
    <mergeCell ref="ML3:MN3"/>
    <mergeCell ref="MO3:MQ3"/>
    <mergeCell ref="MR3:MT3"/>
    <mergeCell ref="MU3:MW3"/>
    <mergeCell ref="MX3:NA3"/>
    <mergeCell ref="LQ3:LS3"/>
    <mergeCell ref="LT3:LV3"/>
    <mergeCell ref="LW3:LY3"/>
    <mergeCell ref="LZ3:MB3"/>
    <mergeCell ref="MC3:ME3"/>
    <mergeCell ref="MF3:MH3"/>
    <mergeCell ref="KY3:LA3"/>
    <mergeCell ref="LB3:LD3"/>
    <mergeCell ref="LE3:LG3"/>
    <mergeCell ref="LH3:LJ3"/>
    <mergeCell ref="LK3:LM3"/>
    <mergeCell ref="LN3:LP3"/>
    <mergeCell ref="KG3:KI3"/>
    <mergeCell ref="KJ3:KL3"/>
    <mergeCell ref="KM3:KO3"/>
    <mergeCell ref="KP3:KR3"/>
    <mergeCell ref="KS3:KU3"/>
    <mergeCell ref="KV3:KX3"/>
    <mergeCell ref="JO3:JQ3"/>
    <mergeCell ref="JR3:JT3"/>
    <mergeCell ref="JU3:JW3"/>
    <mergeCell ref="JX3:JZ3"/>
    <mergeCell ref="KA3:KC3"/>
    <mergeCell ref="KD3:KF3"/>
    <mergeCell ref="IW3:IY3"/>
    <mergeCell ref="IZ3:JB3"/>
    <mergeCell ref="JC3:JE3"/>
    <mergeCell ref="JF3:JH3"/>
    <mergeCell ref="JI3:JK3"/>
    <mergeCell ref="JL3:JN3"/>
    <mergeCell ref="IE3:IG3"/>
    <mergeCell ref="IH3:IJ3"/>
    <mergeCell ref="IK3:IM3"/>
    <mergeCell ref="IN3:IP3"/>
    <mergeCell ref="IQ3:IS3"/>
    <mergeCell ref="IT3:IV3"/>
    <mergeCell ref="HM3:HO3"/>
    <mergeCell ref="HP3:HR3"/>
    <mergeCell ref="HS3:HU3"/>
    <mergeCell ref="HV3:HX3"/>
    <mergeCell ref="HY3:IA3"/>
    <mergeCell ref="IB3:ID3"/>
    <mergeCell ref="GU3:GW3"/>
    <mergeCell ref="GX3:GZ3"/>
    <mergeCell ref="HA3:HC3"/>
    <mergeCell ref="HD3:HF3"/>
    <mergeCell ref="HG3:HI3"/>
    <mergeCell ref="HJ3:HL3"/>
    <mergeCell ref="GC3:GE3"/>
    <mergeCell ref="GF3:GH3"/>
    <mergeCell ref="GI3:GK3"/>
    <mergeCell ref="GL3:GN3"/>
    <mergeCell ref="GO3:GQ3"/>
    <mergeCell ref="GR3:GT3"/>
    <mergeCell ref="FK3:FM3"/>
    <mergeCell ref="FN3:FP3"/>
    <mergeCell ref="FQ3:FS3"/>
    <mergeCell ref="FT3:FV3"/>
    <mergeCell ref="FW3:FY3"/>
    <mergeCell ref="FZ3:GB3"/>
    <mergeCell ref="ES3:EU3"/>
    <mergeCell ref="EV3:EX3"/>
    <mergeCell ref="EY3:FA3"/>
    <mergeCell ref="FB3:FD3"/>
    <mergeCell ref="FE3:FG3"/>
    <mergeCell ref="FH3:FJ3"/>
    <mergeCell ref="EA3:EC3"/>
    <mergeCell ref="ED3:EF3"/>
    <mergeCell ref="EG3:EI3"/>
    <mergeCell ref="EJ3:EL3"/>
    <mergeCell ref="EM3:EO3"/>
    <mergeCell ref="EP3:ER3"/>
    <mergeCell ref="DI3:DK3"/>
    <mergeCell ref="DL3:DN3"/>
    <mergeCell ref="DO3:DQ3"/>
    <mergeCell ref="DR3:DT3"/>
    <mergeCell ref="DU3:DW3"/>
    <mergeCell ref="DX3:DZ3"/>
    <mergeCell ref="CT3:CV3"/>
    <mergeCell ref="CW3:CY3"/>
    <mergeCell ref="CZ3:DB3"/>
    <mergeCell ref="DC3:DE3"/>
    <mergeCell ref="DF3:DH3"/>
    <mergeCell ref="BU3:BX3"/>
    <mergeCell ref="BY3:CC3"/>
    <mergeCell ref="CD3:CG3"/>
    <mergeCell ref="CH3:CJ3"/>
    <mergeCell ref="CK3:CM3"/>
    <mergeCell ref="CN3:CP3"/>
    <mergeCell ref="BE3:BG3"/>
    <mergeCell ref="BH3:BJ3"/>
    <mergeCell ref="BK3:BM3"/>
    <mergeCell ref="BN3:BP3"/>
    <mergeCell ref="BQ3:BT3"/>
    <mergeCell ref="ZX2:ZZ2"/>
    <mergeCell ref="AA3:AC3"/>
    <mergeCell ref="AD3:AF3"/>
    <mergeCell ref="AG3:AI3"/>
    <mergeCell ref="AJ3:AL3"/>
    <mergeCell ref="AM3:AO3"/>
    <mergeCell ref="AP3:AR3"/>
    <mergeCell ref="AS3:AU3"/>
    <mergeCell ref="AV3:AX3"/>
    <mergeCell ref="AY3:BA3"/>
    <mergeCell ref="ZE2:ZG2"/>
    <mergeCell ref="ZH2:ZJ2"/>
    <mergeCell ref="ZK2:ZM2"/>
    <mergeCell ref="ZN2:ZP2"/>
    <mergeCell ref="ZQ2:ZT2"/>
    <mergeCell ref="ZU2:ZW2"/>
    <mergeCell ref="YA2:YC2"/>
    <mergeCell ref="YD2:YF2"/>
    <mergeCell ref="CQ3:CS3"/>
    <mergeCell ref="YG2:YI2"/>
    <mergeCell ref="YJ2:YL2"/>
    <mergeCell ref="YM2:YO2"/>
    <mergeCell ref="YP2:YR2"/>
    <mergeCell ref="XI2:XK2"/>
    <mergeCell ref="XL2:XN2"/>
    <mergeCell ref="XO2:XQ2"/>
    <mergeCell ref="XR2:XT2"/>
    <mergeCell ref="XU2:XW2"/>
    <mergeCell ref="XX2:XZ2"/>
    <mergeCell ref="WQ2:WS2"/>
    <mergeCell ref="WT2:WV2"/>
    <mergeCell ref="WW2:WY2"/>
    <mergeCell ref="WZ2:XB2"/>
    <mergeCell ref="XC2:XE2"/>
    <mergeCell ref="XF2:XH2"/>
    <mergeCell ref="VY2:WA2"/>
    <mergeCell ref="WB2:WD2"/>
    <mergeCell ref="WE2:WG2"/>
    <mergeCell ref="WH2:WJ2"/>
    <mergeCell ref="WK2:WM2"/>
    <mergeCell ref="WN2:WP2"/>
    <mergeCell ref="VG2:VI2"/>
    <mergeCell ref="VJ2:VL2"/>
    <mergeCell ref="VM2:VO2"/>
    <mergeCell ref="VP2:VR2"/>
    <mergeCell ref="VS2:VU2"/>
    <mergeCell ref="VV2:VX2"/>
    <mergeCell ref="UN2:UQ2"/>
    <mergeCell ref="UR2:UT2"/>
    <mergeCell ref="UU2:UW2"/>
    <mergeCell ref="UX2:UZ2"/>
    <mergeCell ref="VA2:VC2"/>
    <mergeCell ref="VD2:VF2"/>
    <mergeCell ref="TV2:TX2"/>
    <mergeCell ref="TY2:UA2"/>
    <mergeCell ref="UB2:UD2"/>
    <mergeCell ref="UE2:UG2"/>
    <mergeCell ref="UH2:UJ2"/>
    <mergeCell ref="UK2:UM2"/>
    <mergeCell ref="TD2:TF2"/>
    <mergeCell ref="TG2:TI2"/>
    <mergeCell ref="TJ2:TL2"/>
    <mergeCell ref="TM2:TO2"/>
    <mergeCell ref="TP2:TR2"/>
    <mergeCell ref="TS2:TU2"/>
    <mergeCell ref="SL2:SN2"/>
    <mergeCell ref="SO2:SQ2"/>
    <mergeCell ref="SR2:ST2"/>
    <mergeCell ref="SU2:SW2"/>
    <mergeCell ref="SX2:SZ2"/>
    <mergeCell ref="TA2:TC2"/>
    <mergeCell ref="RT2:RV2"/>
    <mergeCell ref="RW2:RY2"/>
    <mergeCell ref="RZ2:SB2"/>
    <mergeCell ref="SC2:SE2"/>
    <mergeCell ref="SF2:SH2"/>
    <mergeCell ref="SI2:SK2"/>
    <mergeCell ref="RA2:RC2"/>
    <mergeCell ref="RD2:RF2"/>
    <mergeCell ref="RG2:RI2"/>
    <mergeCell ref="RJ2:RL2"/>
    <mergeCell ref="RM2:RO2"/>
    <mergeCell ref="RP2:RS2"/>
    <mergeCell ref="QI2:QK2"/>
    <mergeCell ref="QL2:QN2"/>
    <mergeCell ref="QO2:QQ2"/>
    <mergeCell ref="QR2:QT2"/>
    <mergeCell ref="QU2:QW2"/>
    <mergeCell ref="QX2:QZ2"/>
    <mergeCell ref="PQ2:PS2"/>
    <mergeCell ref="PT2:PV2"/>
    <mergeCell ref="PW2:PY2"/>
    <mergeCell ref="PZ2:QB2"/>
    <mergeCell ref="QC2:QE2"/>
    <mergeCell ref="QF2:QH2"/>
    <mergeCell ref="OX2:OZ2"/>
    <mergeCell ref="PA2:PC2"/>
    <mergeCell ref="PD2:PG2"/>
    <mergeCell ref="PH2:PJ2"/>
    <mergeCell ref="PK2:PM2"/>
    <mergeCell ref="PN2:PP2"/>
    <mergeCell ref="OA2:OD2"/>
    <mergeCell ref="OE2:OI2"/>
    <mergeCell ref="OJ2:OM2"/>
    <mergeCell ref="ON2:OQ2"/>
    <mergeCell ref="OR2:OT2"/>
    <mergeCell ref="OU2:OW2"/>
    <mergeCell ref="NB2:NE2"/>
    <mergeCell ref="NF2:NI2"/>
    <mergeCell ref="NJ2:NN2"/>
    <mergeCell ref="NO2:NR2"/>
    <mergeCell ref="NS2:NV2"/>
    <mergeCell ref="NW2:NZ2"/>
    <mergeCell ref="MI2:MK2"/>
    <mergeCell ref="ML2:MN2"/>
    <mergeCell ref="MO2:MQ2"/>
    <mergeCell ref="MR2:MT2"/>
    <mergeCell ref="MU2:MW2"/>
    <mergeCell ref="MX2:NA2"/>
    <mergeCell ref="LQ2:LS2"/>
    <mergeCell ref="LT2:LV2"/>
    <mergeCell ref="LW2:LY2"/>
    <mergeCell ref="LZ2:MB2"/>
    <mergeCell ref="MC2:ME2"/>
    <mergeCell ref="MF2:MH2"/>
    <mergeCell ref="KY2:LA2"/>
    <mergeCell ref="LB2:LD2"/>
    <mergeCell ref="LE2:LG2"/>
    <mergeCell ref="LH2:LJ2"/>
    <mergeCell ref="LK2:LM2"/>
    <mergeCell ref="LN2:LP2"/>
    <mergeCell ref="KG2:KI2"/>
    <mergeCell ref="KJ2:KL2"/>
    <mergeCell ref="KM2:KO2"/>
    <mergeCell ref="KP2:KR2"/>
    <mergeCell ref="KS2:KU2"/>
    <mergeCell ref="KV2:KX2"/>
    <mergeCell ref="JO2:JQ2"/>
    <mergeCell ref="JR2:JT2"/>
    <mergeCell ref="JU2:JW2"/>
    <mergeCell ref="JX2:JZ2"/>
    <mergeCell ref="KA2:KC2"/>
    <mergeCell ref="KD2:KF2"/>
    <mergeCell ref="IW2:IY2"/>
    <mergeCell ref="IZ2:JB2"/>
    <mergeCell ref="JC2:JE2"/>
    <mergeCell ref="JF2:JH2"/>
    <mergeCell ref="JI2:JK2"/>
    <mergeCell ref="JL2:JN2"/>
    <mergeCell ref="IE2:IG2"/>
    <mergeCell ref="IH2:IJ2"/>
    <mergeCell ref="IK2:IM2"/>
    <mergeCell ref="IN2:IP2"/>
    <mergeCell ref="IQ2:IS2"/>
    <mergeCell ref="IT2:IV2"/>
    <mergeCell ref="HM2:HO2"/>
    <mergeCell ref="HP2:HR2"/>
    <mergeCell ref="HS2:HU2"/>
    <mergeCell ref="HV2:HX2"/>
    <mergeCell ref="HY2:IA2"/>
    <mergeCell ref="IB2:ID2"/>
    <mergeCell ref="GU2:GW2"/>
    <mergeCell ref="GX2:GZ2"/>
    <mergeCell ref="HA2:HC2"/>
    <mergeCell ref="HD2:HF2"/>
    <mergeCell ref="HG2:HI2"/>
    <mergeCell ref="HJ2:HL2"/>
    <mergeCell ref="GC2:GE2"/>
    <mergeCell ref="GF2:GH2"/>
    <mergeCell ref="GI2:GK2"/>
    <mergeCell ref="GL2:GN2"/>
    <mergeCell ref="GO2:GQ2"/>
    <mergeCell ref="GR2:GT2"/>
    <mergeCell ref="FK2:FM2"/>
    <mergeCell ref="FN2:FP2"/>
    <mergeCell ref="FQ2:FS2"/>
    <mergeCell ref="FT2:FV2"/>
    <mergeCell ref="FW2:FY2"/>
    <mergeCell ref="FZ2:GB2"/>
    <mergeCell ref="ES2:EU2"/>
    <mergeCell ref="EV2:EX2"/>
    <mergeCell ref="EY2:FA2"/>
    <mergeCell ref="FB2:FD2"/>
    <mergeCell ref="FE2:FG2"/>
    <mergeCell ref="FH2:FJ2"/>
    <mergeCell ref="EA2:EC2"/>
    <mergeCell ref="ED2:EF2"/>
    <mergeCell ref="EG2:EI2"/>
    <mergeCell ref="EJ2:EL2"/>
    <mergeCell ref="EM2:EO2"/>
    <mergeCell ref="EP2:ER2"/>
    <mergeCell ref="DI2:DK2"/>
    <mergeCell ref="DL2:DN2"/>
    <mergeCell ref="DO2:DQ2"/>
    <mergeCell ref="DR2:DT2"/>
    <mergeCell ref="DU2:DW2"/>
    <mergeCell ref="DX2:DZ2"/>
    <mergeCell ref="CT2:CV2"/>
    <mergeCell ref="CW2:CY2"/>
    <mergeCell ref="CZ2:DB2"/>
    <mergeCell ref="DC2:DE2"/>
    <mergeCell ref="DF2:DH2"/>
    <mergeCell ref="BU2:BX2"/>
    <mergeCell ref="BY2:CC2"/>
    <mergeCell ref="CD2:CG2"/>
    <mergeCell ref="CH2:CJ2"/>
    <mergeCell ref="CK2:CM2"/>
    <mergeCell ref="CN2:CP2"/>
    <mergeCell ref="BE2:BG2"/>
    <mergeCell ref="BH2:BJ2"/>
    <mergeCell ref="BK2:BM2"/>
    <mergeCell ref="BN2:BP2"/>
    <mergeCell ref="BQ2:BT2"/>
    <mergeCell ref="ADK1:ADK4"/>
    <mergeCell ref="ADL1:ADL4"/>
    <mergeCell ref="ADM1:ADM4"/>
    <mergeCell ref="ACW1:ACX2"/>
    <mergeCell ref="ACL1:ACL4"/>
    <mergeCell ref="ACM1:ACM4"/>
    <mergeCell ref="ACN1:ACN4"/>
    <mergeCell ref="ACO1:ACO4"/>
    <mergeCell ref="ACP1:ACP4"/>
    <mergeCell ref="ACQ1:ACQ4"/>
    <mergeCell ref="ABT1:ABV2"/>
    <mergeCell ref="ABW1:ABZ2"/>
    <mergeCell ref="ACA1:ACC2"/>
    <mergeCell ref="ACD1:ACG2"/>
    <mergeCell ref="ACH1:ACJ2"/>
    <mergeCell ref="ACK1:ACK4"/>
    <mergeCell ref="ABX3:ABX4"/>
    <mergeCell ref="ABY3:ABY4"/>
    <mergeCell ref="CQ2:CS2"/>
    <mergeCell ref="ADN1:ADN4"/>
    <mergeCell ref="ADR1:ADS1"/>
    <mergeCell ref="AA2:AC2"/>
    <mergeCell ref="AD2:AF2"/>
    <mergeCell ref="AG2:AI2"/>
    <mergeCell ref="AJ2:AL2"/>
    <mergeCell ref="AM2:AO2"/>
    <mergeCell ref="ADE1:ADE4"/>
    <mergeCell ref="ADF1:ADF4"/>
    <mergeCell ref="ADG1:ADG4"/>
    <mergeCell ref="ADH1:ADH4"/>
    <mergeCell ref="ADI1:ADI4"/>
    <mergeCell ref="ADJ1:ADJ4"/>
    <mergeCell ref="ACY1:ACY4"/>
    <mergeCell ref="ACZ1:ACZ4"/>
    <mergeCell ref="ADA1:ADA4"/>
    <mergeCell ref="ADB1:ADB4"/>
    <mergeCell ref="ADC1:ADC4"/>
    <mergeCell ref="ADD1:ADD4"/>
    <mergeCell ref="ACR1:ACR4"/>
    <mergeCell ref="ACS1:ACS4"/>
    <mergeCell ref="ACT1:ACT4"/>
    <mergeCell ref="ACU1:ACU4"/>
    <mergeCell ref="ACV1:ACV4"/>
    <mergeCell ref="ABZ3:ABZ4"/>
    <mergeCell ref="ACA3:ACA4"/>
    <mergeCell ref="ABB1:ABD2"/>
    <mergeCell ref="ABE1:ABG2"/>
    <mergeCell ref="ABH1:ABJ2"/>
    <mergeCell ref="ABK1:ABM2"/>
    <mergeCell ref="ABN1:ABP2"/>
    <mergeCell ref="ABQ1:ABS2"/>
    <mergeCell ref="AAH1:AAJ2"/>
    <mergeCell ref="AAK1:AAM2"/>
    <mergeCell ref="AAN1:AAP2"/>
    <mergeCell ref="AAQ1:AAS2"/>
    <mergeCell ref="AAT1:AAX2"/>
    <mergeCell ref="AAY1:ABA2"/>
    <mergeCell ref="AAH3:AAH4"/>
    <mergeCell ref="AAI3:AAI4"/>
    <mergeCell ref="AAJ3:AAJ4"/>
    <mergeCell ref="AAK3:AAK4"/>
    <mergeCell ref="AAL3:AAL4"/>
    <mergeCell ref="AAM3:AAM4"/>
    <mergeCell ref="AAW3:AAW4"/>
    <mergeCell ref="AAX3:AAX4"/>
    <mergeCell ref="AAY3:AAY4"/>
    <mergeCell ref="ABF3:ABF4"/>
    <mergeCell ref="YJ1:ZJ1"/>
    <mergeCell ref="ZK1:ZP1"/>
    <mergeCell ref="ZQ1:ZW1"/>
    <mergeCell ref="ZX1:ZZ1"/>
    <mergeCell ref="AAA1:AAC2"/>
    <mergeCell ref="AAD1:AAG2"/>
    <mergeCell ref="YS2:YU2"/>
    <mergeCell ref="YV2:YX2"/>
    <mergeCell ref="YY2:ZA2"/>
    <mergeCell ref="ZB2:ZD2"/>
    <mergeCell ref="SR1:TR1"/>
    <mergeCell ref="TS1:UM1"/>
    <mergeCell ref="UN1:VI1"/>
    <mergeCell ref="VJ1:WJ1"/>
    <mergeCell ref="WK1:XK1"/>
    <mergeCell ref="XL1:YI1"/>
    <mergeCell ref="NS1:OM1"/>
    <mergeCell ref="ON1:PJ1"/>
    <mergeCell ref="PK1:QE1"/>
    <mergeCell ref="QF1:RC1"/>
    <mergeCell ref="RD1:RV1"/>
    <mergeCell ref="RW1:SQ1"/>
    <mergeCell ref="JL1:KC1"/>
    <mergeCell ref="KD1:KO1"/>
    <mergeCell ref="KP1:LD1"/>
    <mergeCell ref="LE1:LV1"/>
    <mergeCell ref="LW1:MW1"/>
    <mergeCell ref="MX1:NR1"/>
    <mergeCell ref="FH1:FP1"/>
    <mergeCell ref="FQ1:FY1"/>
    <mergeCell ref="FZ1:GW1"/>
    <mergeCell ref="GX1:HU1"/>
    <mergeCell ref="HV1:IM1"/>
    <mergeCell ref="IN1:JK1"/>
    <mergeCell ref="CZ1:DK1"/>
    <mergeCell ref="DL1:DT1"/>
    <mergeCell ref="DU1:EC1"/>
    <mergeCell ref="ED1:EI1"/>
    <mergeCell ref="EJ1:EX1"/>
    <mergeCell ref="EY1:FG1"/>
    <mergeCell ref="BE1:BJ1"/>
    <mergeCell ref="BK1:BP1"/>
    <mergeCell ref="BQ1:CG1"/>
    <mergeCell ref="CH1:CM1"/>
    <mergeCell ref="CN1:CS1"/>
    <mergeCell ref="CT1:CY1"/>
    <mergeCell ref="Y1:Y4"/>
    <mergeCell ref="AA1:AF1"/>
    <mergeCell ref="AG1:AL1"/>
    <mergeCell ref="AM1:AR1"/>
    <mergeCell ref="AS1:AX1"/>
    <mergeCell ref="AY1:BD1"/>
    <mergeCell ref="AP2:AR2"/>
    <mergeCell ref="AS2:AU2"/>
    <mergeCell ref="AV2:AX2"/>
    <mergeCell ref="AY2:BA2"/>
    <mergeCell ref="BB2:BD2"/>
    <mergeCell ref="BB3:BD3"/>
    <mergeCell ref="S1:S4"/>
    <mergeCell ref="T1:T4"/>
    <mergeCell ref="U1:U4"/>
    <mergeCell ref="V1:V4"/>
    <mergeCell ref="W1:W4"/>
    <mergeCell ref="X1:X4"/>
    <mergeCell ref="M1:M4"/>
    <mergeCell ref="N1:N4"/>
    <mergeCell ref="O1:O4"/>
    <mergeCell ref="P1:P4"/>
    <mergeCell ref="Q1:Q4"/>
    <mergeCell ref="R1:R4"/>
    <mergeCell ref="G1:G4"/>
    <mergeCell ref="H1:H4"/>
    <mergeCell ref="I1:I4"/>
    <mergeCell ref="J1:J4"/>
    <mergeCell ref="K1:K4"/>
    <mergeCell ref="L1:L4"/>
    <mergeCell ref="A1:A4"/>
    <mergeCell ref="B1:B4"/>
    <mergeCell ref="C1:C4"/>
    <mergeCell ref="D1:D4"/>
    <mergeCell ref="E1:E4"/>
    <mergeCell ref="F1:F4"/>
  </mergeCells>
  <conditionalFormatting sqref="C1:C4">
    <cfRule type="duplicateValues" dxfId="117" priority="1"/>
  </conditionalFormatting>
  <conditionalFormatting sqref="C1:C4">
    <cfRule type="duplicateValues" dxfId="116" priority="12"/>
  </conditionalFormatting>
  <conditionalFormatting sqref="B1:B4">
    <cfRule type="duplicateValues" dxfId="115" priority="13"/>
  </conditionalFormatting>
  <conditionalFormatting sqref="C1:C4">
    <cfRule type="duplicateValues" dxfId="114" priority="14"/>
  </conditionalFormatting>
  <conditionalFormatting sqref="C1:C4">
    <cfRule type="duplicateValues" dxfId="113" priority="15"/>
  </conditionalFormatting>
  <conditionalFormatting sqref="C1:C4">
    <cfRule type="duplicateValues" dxfId="112" priority="16"/>
  </conditionalFormatting>
  <conditionalFormatting sqref="C1:C4">
    <cfRule type="duplicateValues" dxfId="111" priority="11"/>
  </conditionalFormatting>
  <conditionalFormatting sqref="C1:C4">
    <cfRule type="duplicateValues" dxfId="110" priority="10"/>
  </conditionalFormatting>
  <conditionalFormatting sqref="C1:C4">
    <cfRule type="duplicateValues" dxfId="109" priority="9"/>
  </conditionalFormatting>
  <conditionalFormatting sqref="C1:C4">
    <cfRule type="duplicateValues" dxfId="108" priority="8"/>
  </conditionalFormatting>
  <conditionalFormatting sqref="C1:C4">
    <cfRule type="duplicateValues" dxfId="107" priority="7"/>
  </conditionalFormatting>
  <conditionalFormatting sqref="C1:C4">
    <cfRule type="duplicateValues" dxfId="106" priority="6"/>
  </conditionalFormatting>
  <conditionalFormatting sqref="C1:C4">
    <cfRule type="duplicateValues" dxfId="105" priority="4"/>
    <cfRule type="duplicateValues" dxfId="104" priority="5"/>
  </conditionalFormatting>
  <conditionalFormatting sqref="C1:C4">
    <cfRule type="duplicateValues" dxfId="103" priority="3"/>
  </conditionalFormatting>
  <conditionalFormatting sqref="C1:C4">
    <cfRule type="duplicateValues" dxfId="102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7C09C-24A9-44D4-AA4A-D1FA7C75EF14}">
  <dimension ref="A1:AB424"/>
  <sheetViews>
    <sheetView zoomScale="70" zoomScaleNormal="70" workbookViewId="0">
      <pane xSplit="2" ySplit="4" topLeftCell="J5" activePane="bottomRight" state="frozen"/>
      <selection pane="topRight" activeCell="C1" sqref="C1"/>
      <selection pane="bottomLeft" activeCell="A4" sqref="A4"/>
      <selection pane="bottomRight" activeCell="O17" sqref="O17"/>
    </sheetView>
  </sheetViews>
  <sheetFormatPr defaultRowHeight="15" x14ac:dyDescent="0.25"/>
  <cols>
    <col min="1" max="1" width="9.140625" style="3"/>
    <col min="2" max="2" width="8.28515625" style="3" bestFit="1" customWidth="1"/>
    <col min="3" max="3" width="36.7109375" style="3" bestFit="1" customWidth="1"/>
    <col min="4" max="4" width="69.85546875" style="3" bestFit="1" customWidth="1"/>
    <col min="5" max="5" width="12.140625" style="3" bestFit="1" customWidth="1"/>
    <col min="6" max="6" width="10" style="3" bestFit="1" customWidth="1"/>
    <col min="7" max="7" width="9.140625" style="3"/>
    <col min="8" max="8" width="15.85546875" style="3" bestFit="1" customWidth="1"/>
    <col min="9" max="9" width="13.42578125" style="3" bestFit="1" customWidth="1"/>
    <col min="10" max="11" width="9.140625" style="3"/>
    <col min="12" max="12" width="16.42578125" style="3" bestFit="1" customWidth="1"/>
    <col min="13" max="13" width="26.140625" style="3" bestFit="1" customWidth="1"/>
    <col min="14" max="14" width="16.5703125" style="3" bestFit="1" customWidth="1"/>
    <col min="15" max="15" width="33" style="3" bestFit="1" customWidth="1"/>
    <col min="16" max="16" width="14.7109375" style="3" bestFit="1" customWidth="1"/>
    <col min="17" max="17" width="33.28515625" style="3" bestFit="1" customWidth="1"/>
    <col min="18" max="18" width="25.5703125" style="3" bestFit="1" customWidth="1"/>
    <col min="19" max="19" width="9.140625" style="3"/>
    <col min="20" max="21" width="25" style="3" bestFit="1" customWidth="1"/>
    <col min="22" max="22" width="14.42578125" style="3" bestFit="1" customWidth="1"/>
    <col min="23" max="23" width="13.5703125" style="3" bestFit="1" customWidth="1"/>
    <col min="24" max="25" width="9.140625" style="3"/>
    <col min="26" max="26" width="26.7109375" style="3" bestFit="1" customWidth="1"/>
    <col min="27" max="16384" width="9.140625" style="3"/>
  </cols>
  <sheetData>
    <row r="1" spans="1:28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</row>
    <row r="2" spans="1:28" ht="15" customHeight="1" x14ac:dyDescent="0.25">
      <c r="A2" s="731" t="s">
        <v>0</v>
      </c>
      <c r="B2" s="731" t="s">
        <v>1</v>
      </c>
      <c r="C2" s="731" t="s">
        <v>323</v>
      </c>
      <c r="D2" s="730" t="s">
        <v>324</v>
      </c>
      <c r="E2" s="731" t="s">
        <v>325</v>
      </c>
      <c r="F2" s="728" t="s">
        <v>326</v>
      </c>
      <c r="G2" s="730" t="s">
        <v>327</v>
      </c>
      <c r="H2" s="731" t="s">
        <v>328</v>
      </c>
      <c r="I2" s="728" t="s">
        <v>329</v>
      </c>
      <c r="J2" s="738" t="s">
        <v>330</v>
      </c>
      <c r="K2" s="739"/>
      <c r="L2" s="731" t="s">
        <v>331</v>
      </c>
      <c r="M2" s="731" t="s">
        <v>332</v>
      </c>
      <c r="N2" s="731" t="s">
        <v>333</v>
      </c>
      <c r="O2" s="731" t="s">
        <v>6</v>
      </c>
      <c r="P2" s="731" t="s">
        <v>334</v>
      </c>
      <c r="Q2" s="731" t="s">
        <v>8</v>
      </c>
      <c r="R2" s="730" t="s">
        <v>9</v>
      </c>
      <c r="S2" s="730" t="s">
        <v>335</v>
      </c>
      <c r="T2" s="731" t="s">
        <v>336</v>
      </c>
      <c r="U2" s="733" t="s">
        <v>337</v>
      </c>
      <c r="V2" s="735" t="s">
        <v>338</v>
      </c>
      <c r="W2" s="731" t="s">
        <v>339</v>
      </c>
      <c r="X2" s="736" t="s">
        <v>340</v>
      </c>
      <c r="Y2" s="731" t="s">
        <v>5</v>
      </c>
      <c r="Z2" s="728" t="s">
        <v>341</v>
      </c>
      <c r="AA2" s="730" t="s">
        <v>342</v>
      </c>
      <c r="AB2" s="731" t="s">
        <v>11</v>
      </c>
    </row>
    <row r="3" spans="1:28" x14ac:dyDescent="0.25">
      <c r="A3" s="732"/>
      <c r="B3" s="732"/>
      <c r="C3" s="732"/>
      <c r="D3" s="730"/>
      <c r="E3" s="732"/>
      <c r="F3" s="729"/>
      <c r="G3" s="730"/>
      <c r="H3" s="732"/>
      <c r="I3" s="729"/>
      <c r="J3" s="117" t="s">
        <v>343</v>
      </c>
      <c r="K3" s="117" t="s">
        <v>344</v>
      </c>
      <c r="L3" s="732"/>
      <c r="M3" s="732"/>
      <c r="N3" s="732"/>
      <c r="O3" s="732"/>
      <c r="P3" s="732"/>
      <c r="Q3" s="732"/>
      <c r="R3" s="730"/>
      <c r="S3" s="730"/>
      <c r="T3" s="732"/>
      <c r="U3" s="734"/>
      <c r="V3" s="734"/>
      <c r="W3" s="732"/>
      <c r="X3" s="737"/>
      <c r="Y3" s="732"/>
      <c r="Z3" s="729"/>
      <c r="AA3" s="730"/>
      <c r="AB3" s="732"/>
    </row>
    <row r="4" spans="1:28" x14ac:dyDescent="0.25">
      <c r="A4" s="118">
        <v>1</v>
      </c>
      <c r="B4" s="118">
        <v>105787</v>
      </c>
      <c r="C4" s="119" t="s">
        <v>345</v>
      </c>
      <c r="D4" s="120" t="s">
        <v>346</v>
      </c>
      <c r="E4" s="118" t="s">
        <v>347</v>
      </c>
      <c r="F4" s="118">
        <v>18010579</v>
      </c>
      <c r="G4" s="121" t="s">
        <v>348</v>
      </c>
      <c r="H4" s="118">
        <v>570158</v>
      </c>
      <c r="I4" s="122"/>
      <c r="J4" s="122"/>
      <c r="K4" s="122"/>
      <c r="L4" s="122"/>
      <c r="M4" s="118" t="s">
        <v>349</v>
      </c>
      <c r="N4" s="118" t="s">
        <v>350</v>
      </c>
      <c r="O4" s="118" t="s">
        <v>351</v>
      </c>
      <c r="P4" s="123" t="s">
        <v>352</v>
      </c>
      <c r="Q4" s="118" t="s">
        <v>353</v>
      </c>
      <c r="R4" s="118" t="s">
        <v>354</v>
      </c>
      <c r="S4" s="123" t="s">
        <v>355</v>
      </c>
      <c r="T4" s="124">
        <v>44396</v>
      </c>
      <c r="U4" s="124">
        <v>44699</v>
      </c>
      <c r="V4" s="124">
        <v>43304</v>
      </c>
      <c r="W4" s="124">
        <v>44533</v>
      </c>
      <c r="X4" s="125">
        <v>40.966666666666669</v>
      </c>
      <c r="Y4" s="126" t="s">
        <v>356</v>
      </c>
      <c r="Z4" s="127">
        <v>43709</v>
      </c>
      <c r="AA4" s="125">
        <v>26.580645161290324</v>
      </c>
      <c r="AB4" s="128" t="s">
        <v>357</v>
      </c>
    </row>
    <row r="5" spans="1:28" x14ac:dyDescent="0.25">
      <c r="A5" s="118">
        <v>2</v>
      </c>
      <c r="B5" s="118">
        <v>154465</v>
      </c>
      <c r="C5" s="119" t="s">
        <v>358</v>
      </c>
      <c r="D5" s="120" t="s">
        <v>346</v>
      </c>
      <c r="E5" s="118" t="s">
        <v>347</v>
      </c>
      <c r="F5" s="118">
        <v>19231554</v>
      </c>
      <c r="G5" s="121" t="s">
        <v>348</v>
      </c>
      <c r="H5" s="118">
        <v>570029</v>
      </c>
      <c r="I5" s="122"/>
      <c r="J5" s="122"/>
      <c r="K5" s="122"/>
      <c r="L5" s="122"/>
      <c r="M5" s="118" t="s">
        <v>359</v>
      </c>
      <c r="N5" s="118" t="s">
        <v>360</v>
      </c>
      <c r="O5" s="118" t="s">
        <v>351</v>
      </c>
      <c r="P5" s="123" t="s">
        <v>352</v>
      </c>
      <c r="Q5" s="118" t="s">
        <v>361</v>
      </c>
      <c r="R5" s="118" t="s">
        <v>362</v>
      </c>
      <c r="S5" s="123" t="s">
        <v>363</v>
      </c>
      <c r="T5" s="124">
        <v>44376</v>
      </c>
      <c r="U5" s="124">
        <v>44558</v>
      </c>
      <c r="V5" s="124">
        <v>43591</v>
      </c>
      <c r="W5" s="124">
        <v>44533</v>
      </c>
      <c r="X5" s="125">
        <v>31.4</v>
      </c>
      <c r="Y5" s="126" t="s">
        <v>356</v>
      </c>
      <c r="Z5" s="127">
        <v>43780</v>
      </c>
      <c r="AA5" s="125">
        <v>24.29032258064516</v>
      </c>
      <c r="AB5" s="128" t="s">
        <v>357</v>
      </c>
    </row>
    <row r="6" spans="1:28" x14ac:dyDescent="0.25">
      <c r="A6" s="118">
        <v>3</v>
      </c>
      <c r="B6" s="118">
        <v>95694</v>
      </c>
      <c r="C6" s="119" t="s">
        <v>364</v>
      </c>
      <c r="D6" s="120" t="s">
        <v>346</v>
      </c>
      <c r="E6" s="118" t="s">
        <v>347</v>
      </c>
      <c r="F6" s="118" t="s">
        <v>365</v>
      </c>
      <c r="G6" s="121" t="s">
        <v>348</v>
      </c>
      <c r="H6" s="118">
        <v>570043</v>
      </c>
      <c r="I6" s="122"/>
      <c r="J6" s="122"/>
      <c r="K6" s="122"/>
      <c r="L6" s="122"/>
      <c r="M6" s="118" t="s">
        <v>366</v>
      </c>
      <c r="N6" s="118" t="s">
        <v>367</v>
      </c>
      <c r="O6" s="118" t="s">
        <v>351</v>
      </c>
      <c r="P6" s="123" t="s">
        <v>352</v>
      </c>
      <c r="Q6" s="118" t="s">
        <v>368</v>
      </c>
      <c r="R6" s="118" t="s">
        <v>354</v>
      </c>
      <c r="S6" s="123" t="s">
        <v>355</v>
      </c>
      <c r="T6" s="124">
        <v>44484</v>
      </c>
      <c r="U6" s="124">
        <v>44787</v>
      </c>
      <c r="V6" s="124">
        <v>43061</v>
      </c>
      <c r="W6" s="124">
        <v>44533</v>
      </c>
      <c r="X6" s="125">
        <v>49.06666666666667</v>
      </c>
      <c r="Y6" s="126" t="s">
        <v>356</v>
      </c>
      <c r="Z6" s="127">
        <v>43394</v>
      </c>
      <c r="AA6" s="125">
        <v>36.741935483870968</v>
      </c>
      <c r="AB6" s="128" t="s">
        <v>357</v>
      </c>
    </row>
    <row r="7" spans="1:28" x14ac:dyDescent="0.25">
      <c r="A7" s="118">
        <v>4</v>
      </c>
      <c r="B7" s="118">
        <v>157011</v>
      </c>
      <c r="C7" s="129" t="s">
        <v>369</v>
      </c>
      <c r="D7" s="130" t="s">
        <v>370</v>
      </c>
      <c r="E7" s="121" t="s">
        <v>371</v>
      </c>
      <c r="F7" s="118">
        <v>19233388</v>
      </c>
      <c r="G7" s="121" t="s">
        <v>348</v>
      </c>
      <c r="H7" s="118">
        <v>570051</v>
      </c>
      <c r="I7" s="131">
        <v>0</v>
      </c>
      <c r="J7" s="131"/>
      <c r="K7" s="131"/>
      <c r="L7" s="131"/>
      <c r="M7" s="118" t="s">
        <v>372</v>
      </c>
      <c r="N7" s="118" t="s">
        <v>373</v>
      </c>
      <c r="O7" s="118" t="s">
        <v>351</v>
      </c>
      <c r="P7" s="123" t="s">
        <v>374</v>
      </c>
      <c r="Q7" s="118" t="s">
        <v>375</v>
      </c>
      <c r="R7" s="118" t="s">
        <v>362</v>
      </c>
      <c r="S7" s="118" t="s">
        <v>363</v>
      </c>
      <c r="T7" s="124">
        <v>44497</v>
      </c>
      <c r="U7" s="124">
        <v>44800</v>
      </c>
      <c r="V7" s="124">
        <v>43647</v>
      </c>
      <c r="W7" s="124">
        <v>44533</v>
      </c>
      <c r="X7" s="125">
        <v>29.533333333333335</v>
      </c>
      <c r="Y7" s="126" t="s">
        <v>356</v>
      </c>
      <c r="Z7" s="124">
        <v>43647</v>
      </c>
      <c r="AA7" s="125">
        <v>28.580645161290324</v>
      </c>
      <c r="AB7" s="125" t="s">
        <v>357</v>
      </c>
    </row>
    <row r="8" spans="1:28" x14ac:dyDescent="0.25">
      <c r="A8" s="118">
        <v>5</v>
      </c>
      <c r="B8" s="118">
        <v>72307</v>
      </c>
      <c r="C8" s="132" t="s">
        <v>376</v>
      </c>
      <c r="D8" s="133" t="s">
        <v>377</v>
      </c>
      <c r="E8" s="118" t="s">
        <v>347</v>
      </c>
      <c r="F8" s="118" t="s">
        <v>378</v>
      </c>
      <c r="G8" s="121" t="s">
        <v>348</v>
      </c>
      <c r="H8" s="118">
        <v>570268</v>
      </c>
      <c r="I8" s="122">
        <v>10200203085</v>
      </c>
      <c r="J8" s="122"/>
      <c r="K8" s="122">
        <v>16009686</v>
      </c>
      <c r="L8" s="122"/>
      <c r="M8" s="118" t="s">
        <v>379</v>
      </c>
      <c r="N8" s="118" t="s">
        <v>380</v>
      </c>
      <c r="O8" s="118" t="s">
        <v>351</v>
      </c>
      <c r="P8" s="123" t="s">
        <v>352</v>
      </c>
      <c r="Q8" s="118" t="s">
        <v>381</v>
      </c>
      <c r="R8" s="118" t="s">
        <v>354</v>
      </c>
      <c r="S8" s="123" t="s">
        <v>355</v>
      </c>
      <c r="T8" s="124">
        <v>44344</v>
      </c>
      <c r="U8" s="124">
        <v>44708</v>
      </c>
      <c r="V8" s="124">
        <v>42583</v>
      </c>
      <c r="W8" s="124">
        <v>44533</v>
      </c>
      <c r="X8" s="125">
        <v>65</v>
      </c>
      <c r="Y8" s="126" t="s">
        <v>356</v>
      </c>
      <c r="Z8" s="127">
        <v>42927</v>
      </c>
      <c r="AA8" s="125">
        <v>51.806451612903224</v>
      </c>
      <c r="AB8" s="128" t="s">
        <v>357</v>
      </c>
    </row>
    <row r="9" spans="1:28" x14ac:dyDescent="0.25">
      <c r="A9" s="118">
        <v>6</v>
      </c>
      <c r="B9" s="118">
        <v>160066</v>
      </c>
      <c r="C9" s="134" t="s">
        <v>382</v>
      </c>
      <c r="D9" s="130" t="s">
        <v>383</v>
      </c>
      <c r="E9" s="121" t="s">
        <v>371</v>
      </c>
      <c r="F9" s="118">
        <v>19234852</v>
      </c>
      <c r="G9" s="121" t="s">
        <v>348</v>
      </c>
      <c r="H9" s="118">
        <v>570234</v>
      </c>
      <c r="I9" s="131">
        <v>0</v>
      </c>
      <c r="J9" s="131"/>
      <c r="K9" s="131"/>
      <c r="L9" s="131"/>
      <c r="M9" s="118" t="s">
        <v>349</v>
      </c>
      <c r="N9" s="118" t="s">
        <v>384</v>
      </c>
      <c r="O9" s="118" t="s">
        <v>351</v>
      </c>
      <c r="P9" s="123" t="s">
        <v>352</v>
      </c>
      <c r="Q9" s="118" t="s">
        <v>385</v>
      </c>
      <c r="R9" s="118" t="s">
        <v>354</v>
      </c>
      <c r="S9" s="118" t="s">
        <v>363</v>
      </c>
      <c r="T9" s="124">
        <v>44314</v>
      </c>
      <c r="U9" s="124">
        <v>44678</v>
      </c>
      <c r="V9" s="124">
        <v>43769</v>
      </c>
      <c r="W9" s="124">
        <v>44533</v>
      </c>
      <c r="X9" s="125">
        <v>25.466666666666665</v>
      </c>
      <c r="Y9" s="126" t="s">
        <v>356</v>
      </c>
      <c r="Z9" s="124">
        <v>43769</v>
      </c>
      <c r="AA9" s="125">
        <v>24.64516129032258</v>
      </c>
      <c r="AB9" s="125" t="s">
        <v>357</v>
      </c>
    </row>
    <row r="10" spans="1:28" x14ac:dyDescent="0.25">
      <c r="A10" s="118">
        <v>7</v>
      </c>
      <c r="B10" s="118">
        <v>156546</v>
      </c>
      <c r="C10" s="129" t="s">
        <v>386</v>
      </c>
      <c r="D10" s="130" t="s">
        <v>387</v>
      </c>
      <c r="E10" s="121" t="s">
        <v>371</v>
      </c>
      <c r="F10" s="118">
        <v>19232998</v>
      </c>
      <c r="G10" s="121" t="s">
        <v>348</v>
      </c>
      <c r="H10" s="118">
        <v>570091</v>
      </c>
      <c r="I10" s="131">
        <v>0</v>
      </c>
      <c r="J10" s="131"/>
      <c r="K10" s="131"/>
      <c r="L10" s="131"/>
      <c r="M10" s="118" t="s">
        <v>388</v>
      </c>
      <c r="N10" s="118" t="s">
        <v>389</v>
      </c>
      <c r="O10" s="118" t="s">
        <v>351</v>
      </c>
      <c r="P10" s="123" t="s">
        <v>374</v>
      </c>
      <c r="Q10" s="118" t="s">
        <v>390</v>
      </c>
      <c r="R10" s="118" t="s">
        <v>354</v>
      </c>
      <c r="S10" s="118" t="s">
        <v>363</v>
      </c>
      <c r="T10" s="124">
        <v>44164</v>
      </c>
      <c r="U10" s="124">
        <v>44528</v>
      </c>
      <c r="V10" s="124">
        <v>43617</v>
      </c>
      <c r="W10" s="124">
        <v>44533</v>
      </c>
      <c r="X10" s="125">
        <v>30.533333333333335</v>
      </c>
      <c r="Y10" s="126" t="s">
        <v>356</v>
      </c>
      <c r="Z10" s="124">
        <v>43617</v>
      </c>
      <c r="AA10" s="125">
        <v>29.548387096774192</v>
      </c>
      <c r="AB10" s="125" t="s">
        <v>357</v>
      </c>
    </row>
    <row r="11" spans="1:28" x14ac:dyDescent="0.25">
      <c r="A11" s="118">
        <v>8</v>
      </c>
      <c r="B11" s="118">
        <v>178150</v>
      </c>
      <c r="C11" s="135" t="s">
        <v>391</v>
      </c>
      <c r="D11" s="136" t="s">
        <v>392</v>
      </c>
      <c r="E11" s="118" t="s">
        <v>371</v>
      </c>
      <c r="F11" s="118">
        <v>21239950</v>
      </c>
      <c r="G11" s="121" t="s">
        <v>348</v>
      </c>
      <c r="H11" s="118">
        <v>570400</v>
      </c>
      <c r="I11" s="137"/>
      <c r="J11" s="138"/>
      <c r="K11" s="138"/>
      <c r="L11" s="138"/>
      <c r="M11" s="118">
        <v>8</v>
      </c>
      <c r="N11" s="118" t="s">
        <v>393</v>
      </c>
      <c r="O11" s="118" t="s">
        <v>351</v>
      </c>
      <c r="P11" s="123" t="s">
        <v>394</v>
      </c>
      <c r="Q11" s="118" t="s">
        <v>395</v>
      </c>
      <c r="R11" s="118" t="s">
        <v>354</v>
      </c>
      <c r="S11" s="139" t="s">
        <v>363</v>
      </c>
      <c r="T11" s="124">
        <v>44361</v>
      </c>
      <c r="U11" s="124">
        <v>44543</v>
      </c>
      <c r="V11" s="124">
        <v>44361</v>
      </c>
      <c r="W11" s="124">
        <v>44533</v>
      </c>
      <c r="X11" s="125">
        <v>5.7333333333333334</v>
      </c>
      <c r="Y11" s="126" t="s">
        <v>396</v>
      </c>
      <c r="Z11" s="124">
        <v>44361</v>
      </c>
      <c r="AA11" s="140">
        <v>5.5483870967741939</v>
      </c>
      <c r="AB11" s="125" t="s">
        <v>357</v>
      </c>
    </row>
    <row r="12" spans="1:28" x14ac:dyDescent="0.25">
      <c r="A12" s="118">
        <v>9</v>
      </c>
      <c r="B12" s="118">
        <v>54349</v>
      </c>
      <c r="C12" s="141" t="s">
        <v>397</v>
      </c>
      <c r="D12" s="135" t="s">
        <v>398</v>
      </c>
      <c r="E12" s="118" t="s">
        <v>371</v>
      </c>
      <c r="F12" s="118" t="s">
        <v>399</v>
      </c>
      <c r="G12" s="121" t="s">
        <v>348</v>
      </c>
      <c r="H12" s="118">
        <v>570240</v>
      </c>
      <c r="I12" s="122">
        <v>10200202319</v>
      </c>
      <c r="J12" s="122">
        <v>35298</v>
      </c>
      <c r="K12" s="122">
        <v>35298</v>
      </c>
      <c r="L12" s="122">
        <v>35298</v>
      </c>
      <c r="M12" s="118" t="s">
        <v>400</v>
      </c>
      <c r="N12" s="118" t="s">
        <v>401</v>
      </c>
      <c r="O12" s="118" t="s">
        <v>351</v>
      </c>
      <c r="P12" s="123" t="s">
        <v>352</v>
      </c>
      <c r="Q12" s="118" t="s">
        <v>402</v>
      </c>
      <c r="R12" s="118" t="s">
        <v>362</v>
      </c>
      <c r="S12" s="123" t="s">
        <v>355</v>
      </c>
      <c r="T12" s="124">
        <v>44345</v>
      </c>
      <c r="U12" s="124">
        <v>44709</v>
      </c>
      <c r="V12" s="124">
        <v>42522</v>
      </c>
      <c r="W12" s="124">
        <v>44533</v>
      </c>
      <c r="X12" s="125">
        <v>67.033333333333331</v>
      </c>
      <c r="Y12" s="126" t="s">
        <v>356</v>
      </c>
      <c r="Z12" s="127">
        <v>42777</v>
      </c>
      <c r="AA12" s="125">
        <v>56.645161290322584</v>
      </c>
      <c r="AB12" s="128" t="s">
        <v>357</v>
      </c>
    </row>
    <row r="13" spans="1:28" x14ac:dyDescent="0.25">
      <c r="A13" s="118">
        <v>10</v>
      </c>
      <c r="B13" s="118">
        <v>102119</v>
      </c>
      <c r="C13" s="142" t="s">
        <v>403</v>
      </c>
      <c r="D13" s="143" t="s">
        <v>404</v>
      </c>
      <c r="E13" s="118" t="s">
        <v>347</v>
      </c>
      <c r="F13" s="118">
        <v>18009509</v>
      </c>
      <c r="G13" s="121" t="s">
        <v>348</v>
      </c>
      <c r="H13" s="118">
        <v>570225</v>
      </c>
      <c r="I13" s="122"/>
      <c r="J13" s="122"/>
      <c r="K13" s="122"/>
      <c r="L13" s="122"/>
      <c r="M13" s="118" t="s">
        <v>405</v>
      </c>
      <c r="N13" s="118" t="s">
        <v>406</v>
      </c>
      <c r="O13" s="118" t="s">
        <v>351</v>
      </c>
      <c r="P13" s="123" t="s">
        <v>407</v>
      </c>
      <c r="Q13" s="118" t="s">
        <v>368</v>
      </c>
      <c r="R13" s="118" t="s">
        <v>354</v>
      </c>
      <c r="S13" s="123" t="s">
        <v>355</v>
      </c>
      <c r="T13" s="124">
        <v>44485</v>
      </c>
      <c r="U13" s="124">
        <v>44849</v>
      </c>
      <c r="V13" s="124">
        <v>43393</v>
      </c>
      <c r="W13" s="124">
        <v>44533</v>
      </c>
      <c r="X13" s="125">
        <v>38</v>
      </c>
      <c r="Y13" s="126" t="s">
        <v>356</v>
      </c>
      <c r="Z13" s="127">
        <v>43545</v>
      </c>
      <c r="AA13" s="125">
        <v>31.870967741935484</v>
      </c>
      <c r="AB13" s="128" t="s">
        <v>357</v>
      </c>
    </row>
    <row r="14" spans="1:28" x14ac:dyDescent="0.25">
      <c r="A14" s="118">
        <v>11</v>
      </c>
      <c r="B14" s="118">
        <v>104344</v>
      </c>
      <c r="C14" s="142" t="s">
        <v>408</v>
      </c>
      <c r="D14" s="143" t="s">
        <v>404</v>
      </c>
      <c r="E14" s="118" t="s">
        <v>347</v>
      </c>
      <c r="F14" s="118">
        <v>18010110</v>
      </c>
      <c r="G14" s="121" t="s">
        <v>348</v>
      </c>
      <c r="H14" s="118">
        <v>570161</v>
      </c>
      <c r="I14" s="122"/>
      <c r="J14" s="122"/>
      <c r="K14" s="122"/>
      <c r="L14" s="122"/>
      <c r="M14" s="118" t="s">
        <v>409</v>
      </c>
      <c r="N14" s="118" t="s">
        <v>410</v>
      </c>
      <c r="O14" s="118" t="s">
        <v>351</v>
      </c>
      <c r="P14" s="123" t="s">
        <v>407</v>
      </c>
      <c r="Q14" s="118" t="s">
        <v>395</v>
      </c>
      <c r="R14" s="118" t="s">
        <v>354</v>
      </c>
      <c r="S14" s="123" t="s">
        <v>355</v>
      </c>
      <c r="T14" s="124">
        <v>44466</v>
      </c>
      <c r="U14" s="124">
        <v>44768</v>
      </c>
      <c r="V14" s="124">
        <v>43252</v>
      </c>
      <c r="W14" s="124">
        <v>44533</v>
      </c>
      <c r="X14" s="125">
        <v>42.7</v>
      </c>
      <c r="Y14" s="126" t="s">
        <v>356</v>
      </c>
      <c r="Z14" s="127">
        <v>43545</v>
      </c>
      <c r="AA14" s="125">
        <v>31.870967741935484</v>
      </c>
      <c r="AB14" s="128" t="s">
        <v>357</v>
      </c>
    </row>
    <row r="15" spans="1:28" x14ac:dyDescent="0.25">
      <c r="A15" s="118">
        <v>12</v>
      </c>
      <c r="B15" s="118">
        <v>105768</v>
      </c>
      <c r="C15" s="144" t="s">
        <v>411</v>
      </c>
      <c r="D15" s="143" t="s">
        <v>412</v>
      </c>
      <c r="E15" s="118" t="s">
        <v>347</v>
      </c>
      <c r="F15" s="118">
        <v>18010577</v>
      </c>
      <c r="G15" s="121" t="s">
        <v>348</v>
      </c>
      <c r="H15" s="118">
        <v>570033</v>
      </c>
      <c r="I15" s="122"/>
      <c r="J15" s="122"/>
      <c r="K15" s="122"/>
      <c r="L15" s="122">
        <v>18010577</v>
      </c>
      <c r="M15" s="118" t="s">
        <v>349</v>
      </c>
      <c r="N15" s="118" t="s">
        <v>413</v>
      </c>
      <c r="O15" s="118" t="s">
        <v>351</v>
      </c>
      <c r="P15" s="123" t="s">
        <v>407</v>
      </c>
      <c r="Q15" s="118" t="s">
        <v>414</v>
      </c>
      <c r="R15" s="118" t="s">
        <v>362</v>
      </c>
      <c r="S15" s="123" t="s">
        <v>355</v>
      </c>
      <c r="T15" s="124">
        <v>43831</v>
      </c>
      <c r="U15" s="124">
        <v>44561</v>
      </c>
      <c r="V15" s="124">
        <v>43304</v>
      </c>
      <c r="W15" s="124">
        <v>44533</v>
      </c>
      <c r="X15" s="125">
        <v>40.966666666666669</v>
      </c>
      <c r="Y15" s="126" t="s">
        <v>356</v>
      </c>
      <c r="Z15" s="127">
        <v>43972</v>
      </c>
      <c r="AA15" s="125">
        <v>18.096774193548388</v>
      </c>
      <c r="AB15" s="128" t="s">
        <v>357</v>
      </c>
    </row>
    <row r="16" spans="1:28" x14ac:dyDescent="0.25">
      <c r="A16" s="118">
        <v>13</v>
      </c>
      <c r="B16" s="118">
        <v>103453</v>
      </c>
      <c r="C16" s="142" t="s">
        <v>415</v>
      </c>
      <c r="D16" s="143" t="s">
        <v>416</v>
      </c>
      <c r="E16" s="118" t="s">
        <v>347</v>
      </c>
      <c r="F16" s="118">
        <v>18009899</v>
      </c>
      <c r="G16" s="121" t="s">
        <v>348</v>
      </c>
      <c r="H16" s="118">
        <v>570265</v>
      </c>
      <c r="I16" s="122"/>
      <c r="J16" s="122"/>
      <c r="K16" s="122"/>
      <c r="L16" s="122"/>
      <c r="M16" s="118" t="s">
        <v>372</v>
      </c>
      <c r="N16" s="118" t="s">
        <v>417</v>
      </c>
      <c r="O16" s="118" t="s">
        <v>351</v>
      </c>
      <c r="P16" s="123" t="s">
        <v>352</v>
      </c>
      <c r="Q16" s="118" t="s">
        <v>418</v>
      </c>
      <c r="R16" s="118" t="s">
        <v>362</v>
      </c>
      <c r="S16" s="123" t="s">
        <v>355</v>
      </c>
      <c r="T16" s="124">
        <v>44436</v>
      </c>
      <c r="U16" s="124">
        <v>44800</v>
      </c>
      <c r="V16" s="124">
        <v>43235</v>
      </c>
      <c r="W16" s="124">
        <v>44533</v>
      </c>
      <c r="X16" s="125">
        <v>43.266666666666666</v>
      </c>
      <c r="Y16" s="126" t="s">
        <v>356</v>
      </c>
      <c r="Z16" s="127">
        <v>43617</v>
      </c>
      <c r="AA16" s="125">
        <v>29.548387096774192</v>
      </c>
      <c r="AB16" s="128" t="s">
        <v>357</v>
      </c>
    </row>
    <row r="17" spans="1:28" x14ac:dyDescent="0.25">
      <c r="A17" s="118">
        <v>14</v>
      </c>
      <c r="B17" s="118">
        <v>105769</v>
      </c>
      <c r="C17" s="145" t="s">
        <v>419</v>
      </c>
      <c r="D17" s="146"/>
      <c r="E17" s="118" t="s">
        <v>347</v>
      </c>
      <c r="F17" s="118">
        <v>18010561</v>
      </c>
      <c r="G17" s="121" t="s">
        <v>348</v>
      </c>
      <c r="H17" s="118">
        <v>570059</v>
      </c>
      <c r="I17" s="122"/>
      <c r="J17" s="122"/>
      <c r="K17" s="122"/>
      <c r="L17" s="122">
        <v>18010561</v>
      </c>
      <c r="M17" s="118" t="s">
        <v>349</v>
      </c>
      <c r="N17" s="118" t="s">
        <v>420</v>
      </c>
      <c r="O17" s="118" t="s">
        <v>351</v>
      </c>
      <c r="P17" s="123" t="s">
        <v>352</v>
      </c>
      <c r="Q17" s="118" t="s">
        <v>421</v>
      </c>
      <c r="R17" s="118" t="s">
        <v>354</v>
      </c>
      <c r="S17" s="123" t="s">
        <v>355</v>
      </c>
      <c r="T17" s="124">
        <v>44195</v>
      </c>
      <c r="U17" s="124">
        <v>44559</v>
      </c>
      <c r="V17" s="124">
        <v>43304</v>
      </c>
      <c r="W17" s="124">
        <v>44533</v>
      </c>
      <c r="X17" s="125">
        <v>40.966666666666669</v>
      </c>
      <c r="Y17" s="126" t="s">
        <v>356</v>
      </c>
      <c r="Z17" s="127">
        <v>43972</v>
      </c>
      <c r="AA17" s="125">
        <v>18.096774193548388</v>
      </c>
      <c r="AB17" s="128" t="s">
        <v>357</v>
      </c>
    </row>
    <row r="18" spans="1:28" x14ac:dyDescent="0.25">
      <c r="A18" s="118">
        <v>15</v>
      </c>
      <c r="B18" s="118">
        <v>160709</v>
      </c>
      <c r="C18" s="147" t="s">
        <v>422</v>
      </c>
      <c r="D18" s="146"/>
      <c r="E18" s="121" t="s">
        <v>371</v>
      </c>
      <c r="F18" s="118">
        <v>19235313</v>
      </c>
      <c r="G18" s="121" t="s">
        <v>348</v>
      </c>
      <c r="H18" s="118">
        <v>570156</v>
      </c>
      <c r="I18" s="131">
        <v>0</v>
      </c>
      <c r="J18" s="131"/>
      <c r="K18" s="131"/>
      <c r="L18" s="131"/>
      <c r="M18" s="118" t="s">
        <v>423</v>
      </c>
      <c r="N18" s="118" t="s">
        <v>424</v>
      </c>
      <c r="O18" s="118" t="s">
        <v>351</v>
      </c>
      <c r="P18" s="123" t="s">
        <v>352</v>
      </c>
      <c r="Q18" s="118" t="s">
        <v>395</v>
      </c>
      <c r="R18" s="118" t="s">
        <v>354</v>
      </c>
      <c r="S18" s="148" t="s">
        <v>355</v>
      </c>
      <c r="T18" s="124">
        <v>44460</v>
      </c>
      <c r="U18" s="124">
        <v>44824</v>
      </c>
      <c r="V18" s="124">
        <v>43795</v>
      </c>
      <c r="W18" s="124">
        <v>44533</v>
      </c>
      <c r="X18" s="125">
        <v>24.6</v>
      </c>
      <c r="Y18" s="126" t="s">
        <v>356</v>
      </c>
      <c r="Z18" s="124">
        <v>43795</v>
      </c>
      <c r="AA18" s="125">
        <v>23.806451612903224</v>
      </c>
      <c r="AB18" s="125" t="s">
        <v>357</v>
      </c>
    </row>
    <row r="19" spans="1:28" x14ac:dyDescent="0.25">
      <c r="A19" s="118">
        <v>16</v>
      </c>
      <c r="B19" s="118">
        <v>163120</v>
      </c>
      <c r="C19" s="147" t="s">
        <v>425</v>
      </c>
      <c r="D19" s="146"/>
      <c r="E19" s="121" t="s">
        <v>347</v>
      </c>
      <c r="F19" s="118">
        <v>20235898</v>
      </c>
      <c r="G19" s="121" t="s">
        <v>348</v>
      </c>
      <c r="H19" s="118">
        <v>570154</v>
      </c>
      <c r="I19" s="131">
        <v>0</v>
      </c>
      <c r="J19" s="131"/>
      <c r="K19" s="131"/>
      <c r="L19" s="131"/>
      <c r="M19" s="118" t="s">
        <v>426</v>
      </c>
      <c r="N19" s="118" t="s">
        <v>427</v>
      </c>
      <c r="O19" s="118" t="s">
        <v>351</v>
      </c>
      <c r="P19" s="123" t="s">
        <v>352</v>
      </c>
      <c r="Q19" s="118" t="s">
        <v>428</v>
      </c>
      <c r="R19" s="118" t="s">
        <v>362</v>
      </c>
      <c r="S19" s="148" t="s">
        <v>355</v>
      </c>
      <c r="T19" s="124">
        <v>44235</v>
      </c>
      <c r="U19" s="124">
        <v>44599</v>
      </c>
      <c r="V19" s="124">
        <v>43873</v>
      </c>
      <c r="W19" s="124">
        <v>44533</v>
      </c>
      <c r="X19" s="125">
        <v>22</v>
      </c>
      <c r="Y19" s="126" t="s">
        <v>429</v>
      </c>
      <c r="Z19" s="124">
        <v>43873</v>
      </c>
      <c r="AA19" s="125">
        <v>21.29032258064516</v>
      </c>
      <c r="AB19" s="125" t="s">
        <v>357</v>
      </c>
    </row>
    <row r="20" spans="1:28" x14ac:dyDescent="0.25">
      <c r="A20" s="118">
        <v>17</v>
      </c>
      <c r="B20" s="118">
        <v>161143</v>
      </c>
      <c r="C20" s="149" t="s">
        <v>430</v>
      </c>
      <c r="D20" s="146"/>
      <c r="E20" s="121" t="s">
        <v>371</v>
      </c>
      <c r="F20" s="118">
        <v>19235282</v>
      </c>
      <c r="G20" s="121" t="s">
        <v>348</v>
      </c>
      <c r="H20" s="118">
        <v>570063</v>
      </c>
      <c r="I20" s="131">
        <v>0</v>
      </c>
      <c r="J20" s="131"/>
      <c r="K20" s="131"/>
      <c r="L20" s="131"/>
      <c r="M20" s="118" t="s">
        <v>379</v>
      </c>
      <c r="N20" s="118" t="s">
        <v>431</v>
      </c>
      <c r="O20" s="118" t="s">
        <v>351</v>
      </c>
      <c r="P20" s="123" t="s">
        <v>352</v>
      </c>
      <c r="Q20" s="118" t="s">
        <v>432</v>
      </c>
      <c r="R20" s="118" t="s">
        <v>354</v>
      </c>
      <c r="S20" s="148" t="s">
        <v>355</v>
      </c>
      <c r="T20" s="124">
        <v>44263</v>
      </c>
      <c r="U20" s="124">
        <v>44568</v>
      </c>
      <c r="V20" s="124">
        <v>43809</v>
      </c>
      <c r="W20" s="124">
        <v>44533</v>
      </c>
      <c r="X20" s="125">
        <v>24.133333333333333</v>
      </c>
      <c r="Y20" s="126" t="s">
        <v>356</v>
      </c>
      <c r="Z20" s="124">
        <v>43809</v>
      </c>
      <c r="AA20" s="125">
        <v>23.35483870967742</v>
      </c>
      <c r="AB20" s="125" t="s">
        <v>357</v>
      </c>
    </row>
    <row r="21" spans="1:28" x14ac:dyDescent="0.25">
      <c r="A21" s="118">
        <v>18</v>
      </c>
      <c r="B21" s="118">
        <v>160079</v>
      </c>
      <c r="C21" s="150" t="s">
        <v>433</v>
      </c>
      <c r="D21" s="146"/>
      <c r="E21" s="121" t="s">
        <v>371</v>
      </c>
      <c r="F21" s="118">
        <v>19234870</v>
      </c>
      <c r="G21" s="121" t="s">
        <v>348</v>
      </c>
      <c r="H21" s="118">
        <v>570260</v>
      </c>
      <c r="I21" s="131">
        <v>0</v>
      </c>
      <c r="J21" s="131"/>
      <c r="K21" s="131"/>
      <c r="L21" s="131"/>
      <c r="M21" s="118" t="s">
        <v>434</v>
      </c>
      <c r="N21" s="118" t="s">
        <v>435</v>
      </c>
      <c r="O21" s="118" t="s">
        <v>351</v>
      </c>
      <c r="P21" s="123" t="s">
        <v>352</v>
      </c>
      <c r="Q21" s="118" t="s">
        <v>361</v>
      </c>
      <c r="R21" s="118" t="s">
        <v>362</v>
      </c>
      <c r="S21" s="148" t="s">
        <v>355</v>
      </c>
      <c r="T21" s="124">
        <v>44435</v>
      </c>
      <c r="U21" s="124">
        <v>44738</v>
      </c>
      <c r="V21" s="124">
        <v>43770</v>
      </c>
      <c r="W21" s="124">
        <v>44533</v>
      </c>
      <c r="X21" s="125">
        <v>25.433333333333334</v>
      </c>
      <c r="Y21" s="126" t="s">
        <v>356</v>
      </c>
      <c r="Z21" s="124">
        <v>43770</v>
      </c>
      <c r="AA21" s="125">
        <v>24.612903225806452</v>
      </c>
      <c r="AB21" s="125" t="s">
        <v>357</v>
      </c>
    </row>
    <row r="22" spans="1:28" x14ac:dyDescent="0.25">
      <c r="A22" s="118">
        <v>19</v>
      </c>
      <c r="B22" s="118">
        <v>160028</v>
      </c>
      <c r="C22" s="147" t="s">
        <v>436</v>
      </c>
      <c r="D22" s="146"/>
      <c r="E22" s="121" t="s">
        <v>371</v>
      </c>
      <c r="F22" s="118">
        <v>19234712</v>
      </c>
      <c r="G22" s="121" t="s">
        <v>348</v>
      </c>
      <c r="H22" s="118">
        <v>570077</v>
      </c>
      <c r="I22" s="131">
        <v>0</v>
      </c>
      <c r="J22" s="131"/>
      <c r="K22" s="131"/>
      <c r="L22" s="131"/>
      <c r="M22" s="118" t="s">
        <v>409</v>
      </c>
      <c r="N22" s="118" t="s">
        <v>437</v>
      </c>
      <c r="O22" s="118" t="s">
        <v>351</v>
      </c>
      <c r="P22" s="123" t="s">
        <v>352</v>
      </c>
      <c r="Q22" s="118" t="s">
        <v>438</v>
      </c>
      <c r="R22" s="118" t="s">
        <v>362</v>
      </c>
      <c r="S22" s="148" t="s">
        <v>355</v>
      </c>
      <c r="T22" s="124">
        <v>44304</v>
      </c>
      <c r="U22" s="124">
        <v>44668</v>
      </c>
      <c r="V22" s="124">
        <v>43760</v>
      </c>
      <c r="W22" s="124">
        <v>44533</v>
      </c>
      <c r="X22" s="125">
        <v>25.766666666666666</v>
      </c>
      <c r="Y22" s="126" t="s">
        <v>356</v>
      </c>
      <c r="Z22" s="124">
        <v>43760</v>
      </c>
      <c r="AA22" s="125">
        <v>24.93548387096774</v>
      </c>
      <c r="AB22" s="125" t="s">
        <v>357</v>
      </c>
    </row>
    <row r="23" spans="1:28" x14ac:dyDescent="0.25">
      <c r="A23" s="118">
        <v>20</v>
      </c>
      <c r="B23" s="118">
        <v>153783</v>
      </c>
      <c r="C23" s="151" t="s">
        <v>439</v>
      </c>
      <c r="D23" s="146"/>
      <c r="E23" s="118" t="s">
        <v>347</v>
      </c>
      <c r="F23" s="118">
        <v>19231530</v>
      </c>
      <c r="G23" s="121" t="s">
        <v>348</v>
      </c>
      <c r="H23" s="118">
        <v>570120</v>
      </c>
      <c r="I23" s="122"/>
      <c r="J23" s="122"/>
      <c r="K23" s="122"/>
      <c r="L23" s="122"/>
      <c r="M23" s="118" t="s">
        <v>440</v>
      </c>
      <c r="N23" s="118" t="s">
        <v>441</v>
      </c>
      <c r="O23" s="118" t="s">
        <v>351</v>
      </c>
      <c r="P23" s="123" t="s">
        <v>352</v>
      </c>
      <c r="Q23" s="118" t="s">
        <v>418</v>
      </c>
      <c r="R23" s="118" t="s">
        <v>362</v>
      </c>
      <c r="S23" s="148" t="s">
        <v>355</v>
      </c>
      <c r="T23" s="124">
        <v>44408</v>
      </c>
      <c r="U23" s="124">
        <v>44772</v>
      </c>
      <c r="V23" s="124">
        <v>43591</v>
      </c>
      <c r="W23" s="124">
        <v>44533</v>
      </c>
      <c r="X23" s="125">
        <v>31.4</v>
      </c>
      <c r="Y23" s="126" t="s">
        <v>356</v>
      </c>
      <c r="Z23" s="127">
        <v>43780</v>
      </c>
      <c r="AA23" s="125">
        <v>24.29032258064516</v>
      </c>
      <c r="AB23" s="128" t="s">
        <v>357</v>
      </c>
    </row>
    <row r="24" spans="1:28" x14ac:dyDescent="0.25">
      <c r="A24" s="118">
        <v>21</v>
      </c>
      <c r="B24" s="118">
        <v>159687</v>
      </c>
      <c r="C24" s="152" t="s">
        <v>442</v>
      </c>
      <c r="D24" s="146"/>
      <c r="E24" s="118" t="s">
        <v>347</v>
      </c>
      <c r="F24" s="118">
        <v>19234590</v>
      </c>
      <c r="G24" s="121" t="s">
        <v>348</v>
      </c>
      <c r="H24" s="118">
        <v>570004</v>
      </c>
      <c r="I24" s="122"/>
      <c r="J24" s="122"/>
      <c r="K24" s="122"/>
      <c r="L24" s="122"/>
      <c r="M24" s="118" t="s">
        <v>366</v>
      </c>
      <c r="N24" s="118" t="s">
        <v>443</v>
      </c>
      <c r="O24" s="118" t="s">
        <v>351</v>
      </c>
      <c r="P24" s="123" t="s">
        <v>352</v>
      </c>
      <c r="Q24" s="118" t="s">
        <v>444</v>
      </c>
      <c r="R24" s="118" t="s">
        <v>362</v>
      </c>
      <c r="S24" s="148" t="s">
        <v>355</v>
      </c>
      <c r="T24" s="124">
        <v>44419</v>
      </c>
      <c r="U24" s="124">
        <v>44722</v>
      </c>
      <c r="V24" s="124">
        <v>43753</v>
      </c>
      <c r="W24" s="124">
        <v>44533</v>
      </c>
      <c r="X24" s="125">
        <v>26</v>
      </c>
      <c r="Y24" s="126" t="s">
        <v>356</v>
      </c>
      <c r="Z24" s="127">
        <v>43827</v>
      </c>
      <c r="AA24" s="125">
        <v>22.774193548387096</v>
      </c>
      <c r="AB24" s="128" t="s">
        <v>357</v>
      </c>
    </row>
    <row r="25" spans="1:28" x14ac:dyDescent="0.25">
      <c r="A25" s="118">
        <v>22</v>
      </c>
      <c r="B25" s="118">
        <v>101574</v>
      </c>
      <c r="C25" s="151" t="s">
        <v>445</v>
      </c>
      <c r="D25" s="146"/>
      <c r="E25" s="118" t="s">
        <v>347</v>
      </c>
      <c r="F25" s="118">
        <v>18009275</v>
      </c>
      <c r="G25" s="121" t="s">
        <v>348</v>
      </c>
      <c r="H25" s="118">
        <v>570031</v>
      </c>
      <c r="I25" s="122"/>
      <c r="J25" s="122"/>
      <c r="K25" s="122"/>
      <c r="L25" s="122"/>
      <c r="M25" s="118" t="s">
        <v>446</v>
      </c>
      <c r="N25" s="118" t="s">
        <v>447</v>
      </c>
      <c r="O25" s="118" t="s">
        <v>351</v>
      </c>
      <c r="P25" s="123" t="s">
        <v>352</v>
      </c>
      <c r="Q25" s="118" t="s">
        <v>448</v>
      </c>
      <c r="R25" s="118" t="s">
        <v>354</v>
      </c>
      <c r="S25" s="148" t="s">
        <v>355</v>
      </c>
      <c r="T25" s="124">
        <v>44351</v>
      </c>
      <c r="U25" s="124">
        <v>44715</v>
      </c>
      <c r="V25" s="124">
        <v>43684</v>
      </c>
      <c r="W25" s="124">
        <v>44533</v>
      </c>
      <c r="X25" s="125">
        <v>28.3</v>
      </c>
      <c r="Y25" s="126" t="s">
        <v>356</v>
      </c>
      <c r="Z25" s="127">
        <v>43790</v>
      </c>
      <c r="AA25" s="125">
        <v>23.967741935483872</v>
      </c>
      <c r="AB25" s="128" t="s">
        <v>357</v>
      </c>
    </row>
    <row r="26" spans="1:28" x14ac:dyDescent="0.25">
      <c r="A26" s="118">
        <v>23</v>
      </c>
      <c r="B26" s="118">
        <v>101063</v>
      </c>
      <c r="C26" s="151" t="s">
        <v>449</v>
      </c>
      <c r="D26" s="146"/>
      <c r="E26" s="118" t="s">
        <v>371</v>
      </c>
      <c r="F26" s="118">
        <v>18009071</v>
      </c>
      <c r="G26" s="121" t="s">
        <v>348</v>
      </c>
      <c r="H26" s="118">
        <v>570095</v>
      </c>
      <c r="I26" s="122"/>
      <c r="J26" s="122"/>
      <c r="K26" s="122"/>
      <c r="L26" s="122"/>
      <c r="M26" s="118" t="s">
        <v>440</v>
      </c>
      <c r="N26" s="118" t="s">
        <v>450</v>
      </c>
      <c r="O26" s="118" t="s">
        <v>351</v>
      </c>
      <c r="P26" s="123" t="s">
        <v>352</v>
      </c>
      <c r="Q26" s="118" t="s">
        <v>395</v>
      </c>
      <c r="R26" s="118" t="s">
        <v>354</v>
      </c>
      <c r="S26" s="148" t="s">
        <v>355</v>
      </c>
      <c r="T26" s="124">
        <v>44350</v>
      </c>
      <c r="U26" s="124">
        <v>44653</v>
      </c>
      <c r="V26" s="124">
        <v>43684</v>
      </c>
      <c r="W26" s="124">
        <v>44533</v>
      </c>
      <c r="X26" s="125">
        <v>28.3</v>
      </c>
      <c r="Y26" s="126" t="s">
        <v>356</v>
      </c>
      <c r="Z26" s="127">
        <v>43827</v>
      </c>
      <c r="AA26" s="125">
        <v>22.774193548387096</v>
      </c>
      <c r="AB26" s="128" t="s">
        <v>357</v>
      </c>
    </row>
    <row r="27" spans="1:28" x14ac:dyDescent="0.25">
      <c r="A27" s="118">
        <v>24</v>
      </c>
      <c r="B27" s="118">
        <v>154502</v>
      </c>
      <c r="C27" s="151" t="s">
        <v>451</v>
      </c>
      <c r="D27" s="146"/>
      <c r="E27" s="118" t="s">
        <v>371</v>
      </c>
      <c r="F27" s="118">
        <v>19231653</v>
      </c>
      <c r="G27" s="121" t="s">
        <v>348</v>
      </c>
      <c r="H27" s="118">
        <v>570014</v>
      </c>
      <c r="I27" s="122"/>
      <c r="J27" s="122"/>
      <c r="K27" s="122"/>
      <c r="L27" s="122"/>
      <c r="M27" s="118" t="s">
        <v>359</v>
      </c>
      <c r="N27" s="118" t="s">
        <v>452</v>
      </c>
      <c r="O27" s="118" t="s">
        <v>351</v>
      </c>
      <c r="P27" s="123" t="s">
        <v>352</v>
      </c>
      <c r="Q27" s="118" t="s">
        <v>428</v>
      </c>
      <c r="R27" s="118" t="s">
        <v>362</v>
      </c>
      <c r="S27" s="148" t="s">
        <v>355</v>
      </c>
      <c r="T27" s="124">
        <v>44441</v>
      </c>
      <c r="U27" s="124">
        <v>44621</v>
      </c>
      <c r="V27" s="124">
        <v>43601</v>
      </c>
      <c r="W27" s="124">
        <v>44533</v>
      </c>
      <c r="X27" s="125">
        <v>31.066666666666666</v>
      </c>
      <c r="Y27" s="126" t="s">
        <v>356</v>
      </c>
      <c r="Z27" s="127">
        <v>43770</v>
      </c>
      <c r="AA27" s="125">
        <v>24.612903225806452</v>
      </c>
      <c r="AB27" s="128" t="s">
        <v>357</v>
      </c>
    </row>
    <row r="28" spans="1:28" x14ac:dyDescent="0.25">
      <c r="A28" s="118">
        <v>25</v>
      </c>
      <c r="B28" s="118">
        <v>156228</v>
      </c>
      <c r="C28" s="151" t="s">
        <v>453</v>
      </c>
      <c r="D28" s="146"/>
      <c r="E28" s="118" t="s">
        <v>371</v>
      </c>
      <c r="F28" s="118">
        <v>19232842</v>
      </c>
      <c r="G28" s="121" t="s">
        <v>348</v>
      </c>
      <c r="H28" s="118">
        <v>570027</v>
      </c>
      <c r="I28" s="122"/>
      <c r="J28" s="122"/>
      <c r="K28" s="122"/>
      <c r="L28" s="122"/>
      <c r="M28" s="118" t="s">
        <v>423</v>
      </c>
      <c r="N28" s="118" t="s">
        <v>454</v>
      </c>
      <c r="O28" s="118" t="s">
        <v>351</v>
      </c>
      <c r="P28" s="123" t="s">
        <v>352</v>
      </c>
      <c r="Q28" s="118" t="s">
        <v>381</v>
      </c>
      <c r="R28" s="118" t="s">
        <v>354</v>
      </c>
      <c r="S28" s="148" t="s">
        <v>355</v>
      </c>
      <c r="T28" s="124">
        <v>44232</v>
      </c>
      <c r="U28" s="124">
        <v>44596</v>
      </c>
      <c r="V28" s="124">
        <v>43684</v>
      </c>
      <c r="W28" s="124">
        <v>44533</v>
      </c>
      <c r="X28" s="125">
        <v>28.3</v>
      </c>
      <c r="Y28" s="126" t="s">
        <v>356</v>
      </c>
      <c r="Z28" s="127">
        <v>43790</v>
      </c>
      <c r="AA28" s="125">
        <v>23.967741935483872</v>
      </c>
      <c r="AB28" s="128" t="s">
        <v>357</v>
      </c>
    </row>
    <row r="29" spans="1:28" x14ac:dyDescent="0.25">
      <c r="A29" s="118">
        <v>26</v>
      </c>
      <c r="B29" s="118">
        <v>154682</v>
      </c>
      <c r="C29" s="151" t="s">
        <v>455</v>
      </c>
      <c r="D29" s="146"/>
      <c r="E29" s="118" t="s">
        <v>371</v>
      </c>
      <c r="F29" s="118">
        <v>19231967</v>
      </c>
      <c r="G29" s="121" t="s">
        <v>348</v>
      </c>
      <c r="H29" s="118">
        <v>570278</v>
      </c>
      <c r="I29" s="122"/>
      <c r="J29" s="122"/>
      <c r="K29" s="122"/>
      <c r="L29" s="122"/>
      <c r="M29" s="118" t="s">
        <v>456</v>
      </c>
      <c r="N29" s="118" t="s">
        <v>457</v>
      </c>
      <c r="O29" s="118" t="s">
        <v>351</v>
      </c>
      <c r="P29" s="123" t="s">
        <v>352</v>
      </c>
      <c r="Q29" s="118" t="s">
        <v>432</v>
      </c>
      <c r="R29" s="118" t="s">
        <v>354</v>
      </c>
      <c r="S29" s="148" t="s">
        <v>355</v>
      </c>
      <c r="T29" s="124">
        <v>44357</v>
      </c>
      <c r="U29" s="124">
        <v>44721</v>
      </c>
      <c r="V29" s="124">
        <v>43630</v>
      </c>
      <c r="W29" s="124">
        <v>44533</v>
      </c>
      <c r="X29" s="125">
        <v>30.1</v>
      </c>
      <c r="Y29" s="126" t="s">
        <v>356</v>
      </c>
      <c r="Z29" s="127">
        <v>43800</v>
      </c>
      <c r="AA29" s="125">
        <v>23.64516129032258</v>
      </c>
      <c r="AB29" s="128" t="s">
        <v>357</v>
      </c>
    </row>
    <row r="30" spans="1:28" x14ac:dyDescent="0.25">
      <c r="A30" s="118">
        <v>27</v>
      </c>
      <c r="B30" s="118">
        <v>106036</v>
      </c>
      <c r="C30" s="151" t="s">
        <v>458</v>
      </c>
      <c r="D30" s="146"/>
      <c r="E30" s="118" t="s">
        <v>371</v>
      </c>
      <c r="F30" s="118">
        <v>18010652</v>
      </c>
      <c r="G30" s="121" t="s">
        <v>348</v>
      </c>
      <c r="H30" s="118">
        <v>570094</v>
      </c>
      <c r="I30" s="122"/>
      <c r="J30" s="122"/>
      <c r="K30" s="122"/>
      <c r="L30" s="122"/>
      <c r="M30" s="118" t="s">
        <v>440</v>
      </c>
      <c r="N30" s="118" t="s">
        <v>459</v>
      </c>
      <c r="O30" s="118" t="s">
        <v>351</v>
      </c>
      <c r="P30" s="123" t="s">
        <v>352</v>
      </c>
      <c r="Q30" s="118" t="s">
        <v>353</v>
      </c>
      <c r="R30" s="118" t="s">
        <v>354</v>
      </c>
      <c r="S30" s="148" t="s">
        <v>355</v>
      </c>
      <c r="T30" s="124">
        <v>44351</v>
      </c>
      <c r="U30" s="124">
        <v>44715</v>
      </c>
      <c r="V30" s="124">
        <v>43591</v>
      </c>
      <c r="W30" s="124">
        <v>44533</v>
      </c>
      <c r="X30" s="125">
        <v>31.4</v>
      </c>
      <c r="Y30" s="126" t="s">
        <v>356</v>
      </c>
      <c r="Z30" s="127">
        <v>43780</v>
      </c>
      <c r="AA30" s="125">
        <v>24.29032258064516</v>
      </c>
      <c r="AB30" s="128" t="s">
        <v>357</v>
      </c>
    </row>
    <row r="31" spans="1:28" x14ac:dyDescent="0.25">
      <c r="A31" s="118">
        <v>28</v>
      </c>
      <c r="B31" s="118">
        <v>154477</v>
      </c>
      <c r="C31" s="151" t="s">
        <v>460</v>
      </c>
      <c r="D31" s="146"/>
      <c r="E31" s="118" t="s">
        <v>371</v>
      </c>
      <c r="F31" s="118">
        <v>17009817</v>
      </c>
      <c r="G31" s="121" t="s">
        <v>348</v>
      </c>
      <c r="H31" s="118">
        <v>570041</v>
      </c>
      <c r="I31" s="122"/>
      <c r="J31" s="122"/>
      <c r="K31" s="122"/>
      <c r="L31" s="122"/>
      <c r="M31" s="118" t="s">
        <v>461</v>
      </c>
      <c r="N31" s="118" t="s">
        <v>462</v>
      </c>
      <c r="O31" s="118" t="s">
        <v>351</v>
      </c>
      <c r="P31" s="123" t="s">
        <v>352</v>
      </c>
      <c r="Q31" s="118" t="s">
        <v>353</v>
      </c>
      <c r="R31" s="118" t="s">
        <v>354</v>
      </c>
      <c r="S31" s="148" t="s">
        <v>355</v>
      </c>
      <c r="T31" s="124">
        <v>44318</v>
      </c>
      <c r="U31" s="124">
        <v>44621</v>
      </c>
      <c r="V31" s="124">
        <v>43591</v>
      </c>
      <c r="W31" s="124">
        <v>44533</v>
      </c>
      <c r="X31" s="125">
        <v>31.4</v>
      </c>
      <c r="Y31" s="126" t="s">
        <v>356</v>
      </c>
      <c r="Z31" s="127">
        <v>43759</v>
      </c>
      <c r="AA31" s="125">
        <v>24.967741935483872</v>
      </c>
      <c r="AB31" s="128" t="s">
        <v>357</v>
      </c>
    </row>
    <row r="32" spans="1:28" x14ac:dyDescent="0.25">
      <c r="A32" s="118">
        <v>29</v>
      </c>
      <c r="B32" s="118">
        <v>154489</v>
      </c>
      <c r="C32" s="151" t="s">
        <v>463</v>
      </c>
      <c r="D32" s="146"/>
      <c r="E32" s="118" t="s">
        <v>371</v>
      </c>
      <c r="F32" s="118">
        <v>19231568</v>
      </c>
      <c r="G32" s="121" t="s">
        <v>348</v>
      </c>
      <c r="H32" s="118">
        <v>570202</v>
      </c>
      <c r="I32" s="122"/>
      <c r="J32" s="122"/>
      <c r="K32" s="122"/>
      <c r="L32" s="122"/>
      <c r="M32" s="118" t="s">
        <v>388</v>
      </c>
      <c r="N32" s="118" t="s">
        <v>464</v>
      </c>
      <c r="O32" s="118" t="s">
        <v>351</v>
      </c>
      <c r="P32" s="123" t="s">
        <v>352</v>
      </c>
      <c r="Q32" s="118" t="s">
        <v>444</v>
      </c>
      <c r="R32" s="118" t="s">
        <v>362</v>
      </c>
      <c r="S32" s="148" t="s">
        <v>355</v>
      </c>
      <c r="T32" s="124">
        <v>44376</v>
      </c>
      <c r="U32" s="124">
        <v>44740</v>
      </c>
      <c r="V32" s="124">
        <v>43591</v>
      </c>
      <c r="W32" s="124">
        <v>44533</v>
      </c>
      <c r="X32" s="125">
        <v>31.4</v>
      </c>
      <c r="Y32" s="126" t="s">
        <v>356</v>
      </c>
      <c r="Z32" s="127">
        <v>43780</v>
      </c>
      <c r="AA32" s="125">
        <v>24.29032258064516</v>
      </c>
      <c r="AB32" s="128" t="s">
        <v>357</v>
      </c>
    </row>
    <row r="33" spans="1:28" x14ac:dyDescent="0.25">
      <c r="A33" s="118">
        <v>30</v>
      </c>
      <c r="B33" s="118">
        <v>153878</v>
      </c>
      <c r="C33" s="151" t="s">
        <v>465</v>
      </c>
      <c r="D33" s="146"/>
      <c r="E33" s="118" t="s">
        <v>371</v>
      </c>
      <c r="F33" s="118">
        <v>19231234</v>
      </c>
      <c r="G33" s="121" t="s">
        <v>348</v>
      </c>
      <c r="H33" s="118">
        <v>570244</v>
      </c>
      <c r="I33" s="122"/>
      <c r="J33" s="122"/>
      <c r="K33" s="122"/>
      <c r="L33" s="122"/>
      <c r="M33" s="118" t="s">
        <v>466</v>
      </c>
      <c r="N33" s="118" t="s">
        <v>467</v>
      </c>
      <c r="O33" s="118" t="s">
        <v>351</v>
      </c>
      <c r="P33" s="123" t="s">
        <v>352</v>
      </c>
      <c r="Q33" s="118" t="s">
        <v>438</v>
      </c>
      <c r="R33" s="118" t="s">
        <v>362</v>
      </c>
      <c r="S33" s="148" t="s">
        <v>355</v>
      </c>
      <c r="T33" s="124">
        <v>44441</v>
      </c>
      <c r="U33" s="124">
        <v>44743</v>
      </c>
      <c r="V33" s="124">
        <v>43601</v>
      </c>
      <c r="W33" s="124">
        <v>44533</v>
      </c>
      <c r="X33" s="125">
        <v>31.066666666666666</v>
      </c>
      <c r="Y33" s="126" t="s">
        <v>356</v>
      </c>
      <c r="Z33" s="127">
        <v>43972</v>
      </c>
      <c r="AA33" s="125">
        <v>18.096774193548388</v>
      </c>
      <c r="AB33" s="128" t="s">
        <v>357</v>
      </c>
    </row>
    <row r="34" spans="1:28" x14ac:dyDescent="0.25">
      <c r="A34" s="118">
        <v>31</v>
      </c>
      <c r="B34" s="118">
        <v>160065</v>
      </c>
      <c r="C34" s="152" t="s">
        <v>468</v>
      </c>
      <c r="D34" s="146"/>
      <c r="E34" s="118" t="s">
        <v>347</v>
      </c>
      <c r="F34" s="118">
        <v>19234861</v>
      </c>
      <c r="G34" s="121" t="s">
        <v>348</v>
      </c>
      <c r="H34" s="118">
        <v>570174</v>
      </c>
      <c r="I34" s="122"/>
      <c r="J34" s="122"/>
      <c r="K34" s="122"/>
      <c r="L34" s="122"/>
      <c r="M34" s="118" t="s">
        <v>349</v>
      </c>
      <c r="N34" s="118" t="s">
        <v>469</v>
      </c>
      <c r="O34" s="118" t="s">
        <v>351</v>
      </c>
      <c r="P34" s="123" t="s">
        <v>352</v>
      </c>
      <c r="Q34" s="118" t="s">
        <v>353</v>
      </c>
      <c r="R34" s="118" t="s">
        <v>354</v>
      </c>
      <c r="S34" s="148" t="s">
        <v>355</v>
      </c>
      <c r="T34" s="124">
        <v>44312</v>
      </c>
      <c r="U34" s="124">
        <v>44617</v>
      </c>
      <c r="V34" s="124">
        <v>43769</v>
      </c>
      <c r="W34" s="124">
        <v>44533</v>
      </c>
      <c r="X34" s="125">
        <v>25.466666666666665</v>
      </c>
      <c r="Y34" s="126" t="s">
        <v>356</v>
      </c>
      <c r="Z34" s="127">
        <v>43827</v>
      </c>
      <c r="AA34" s="125">
        <v>22.774193548387096</v>
      </c>
      <c r="AB34" s="128" t="s">
        <v>357</v>
      </c>
    </row>
    <row r="35" spans="1:28" x14ac:dyDescent="0.25">
      <c r="A35" s="118">
        <v>32</v>
      </c>
      <c r="B35" s="118">
        <v>161151</v>
      </c>
      <c r="C35" s="149" t="s">
        <v>470</v>
      </c>
      <c r="D35" s="146"/>
      <c r="E35" s="121" t="s">
        <v>371</v>
      </c>
      <c r="F35" s="118">
        <v>19235274</v>
      </c>
      <c r="G35" s="121" t="s">
        <v>348</v>
      </c>
      <c r="H35" s="118">
        <v>570036</v>
      </c>
      <c r="I35" s="131">
        <v>0</v>
      </c>
      <c r="J35" s="131"/>
      <c r="K35" s="131"/>
      <c r="L35" s="131"/>
      <c r="M35" s="118" t="s">
        <v>379</v>
      </c>
      <c r="N35" s="118" t="s">
        <v>471</v>
      </c>
      <c r="O35" s="118" t="s">
        <v>351</v>
      </c>
      <c r="P35" s="123" t="s">
        <v>374</v>
      </c>
      <c r="Q35" s="118" t="s">
        <v>402</v>
      </c>
      <c r="R35" s="118" t="s">
        <v>362</v>
      </c>
      <c r="S35" s="148" t="s">
        <v>355</v>
      </c>
      <c r="T35" s="124">
        <v>44368</v>
      </c>
      <c r="U35" s="124">
        <v>44732</v>
      </c>
      <c r="V35" s="124">
        <v>43809</v>
      </c>
      <c r="W35" s="124">
        <v>44533</v>
      </c>
      <c r="X35" s="125">
        <v>24.133333333333333</v>
      </c>
      <c r="Y35" s="126" t="s">
        <v>356</v>
      </c>
      <c r="Z35" s="124">
        <v>43809</v>
      </c>
      <c r="AA35" s="125">
        <v>23.35483870967742</v>
      </c>
      <c r="AB35" s="125" t="s">
        <v>357</v>
      </c>
    </row>
    <row r="36" spans="1:28" x14ac:dyDescent="0.25">
      <c r="A36" s="118">
        <v>33</v>
      </c>
      <c r="B36" s="118">
        <v>160821</v>
      </c>
      <c r="C36" s="149" t="s">
        <v>472</v>
      </c>
      <c r="D36" s="146"/>
      <c r="E36" s="121" t="s">
        <v>371</v>
      </c>
      <c r="F36" s="118">
        <v>19234994</v>
      </c>
      <c r="G36" s="121" t="s">
        <v>348</v>
      </c>
      <c r="H36" s="118">
        <v>570061</v>
      </c>
      <c r="I36" s="131">
        <v>0</v>
      </c>
      <c r="J36" s="131"/>
      <c r="K36" s="131"/>
      <c r="L36" s="131"/>
      <c r="M36" s="118" t="s">
        <v>473</v>
      </c>
      <c r="N36" s="118" t="s">
        <v>474</v>
      </c>
      <c r="O36" s="118" t="s">
        <v>351</v>
      </c>
      <c r="P36" s="123" t="s">
        <v>374</v>
      </c>
      <c r="Q36" s="118" t="s">
        <v>475</v>
      </c>
      <c r="R36" s="118" t="s">
        <v>362</v>
      </c>
      <c r="S36" s="148" t="s">
        <v>355</v>
      </c>
      <c r="T36" s="124">
        <v>44352</v>
      </c>
      <c r="U36" s="124">
        <v>44655</v>
      </c>
      <c r="V36" s="124">
        <v>43782</v>
      </c>
      <c r="W36" s="124">
        <v>44533</v>
      </c>
      <c r="X36" s="125">
        <v>25.033333333333335</v>
      </c>
      <c r="Y36" s="126" t="s">
        <v>356</v>
      </c>
      <c r="Z36" s="124">
        <v>43782</v>
      </c>
      <c r="AA36" s="125">
        <v>24.225806451612904</v>
      </c>
      <c r="AB36" s="125" t="s">
        <v>357</v>
      </c>
    </row>
    <row r="37" spans="1:28" x14ac:dyDescent="0.25">
      <c r="A37" s="118">
        <v>34</v>
      </c>
      <c r="B37" s="118">
        <v>166733</v>
      </c>
      <c r="C37" s="147" t="s">
        <v>476</v>
      </c>
      <c r="D37" s="146"/>
      <c r="E37" s="118" t="s">
        <v>371</v>
      </c>
      <c r="F37" s="118">
        <v>20236707</v>
      </c>
      <c r="G37" s="121" t="s">
        <v>348</v>
      </c>
      <c r="H37" s="118">
        <v>570208</v>
      </c>
      <c r="I37" s="137"/>
      <c r="J37" s="138"/>
      <c r="K37" s="138"/>
      <c r="L37" s="138"/>
      <c r="M37" s="118" t="s">
        <v>456</v>
      </c>
      <c r="N37" s="118" t="s">
        <v>477</v>
      </c>
      <c r="O37" s="118" t="s">
        <v>351</v>
      </c>
      <c r="P37" s="123" t="s">
        <v>394</v>
      </c>
      <c r="Q37" s="118" t="s">
        <v>414</v>
      </c>
      <c r="R37" s="118" t="s">
        <v>362</v>
      </c>
      <c r="S37" s="148" t="s">
        <v>355</v>
      </c>
      <c r="T37" s="124">
        <v>44333</v>
      </c>
      <c r="U37" s="124">
        <v>44636</v>
      </c>
      <c r="V37" s="124">
        <v>43972</v>
      </c>
      <c r="W37" s="124">
        <v>44533</v>
      </c>
      <c r="X37" s="125">
        <v>18.7</v>
      </c>
      <c r="Y37" s="126" t="s">
        <v>429</v>
      </c>
      <c r="Z37" s="124">
        <v>43972</v>
      </c>
      <c r="AA37" s="140">
        <v>18.096774193548388</v>
      </c>
      <c r="AB37" s="125" t="s">
        <v>357</v>
      </c>
    </row>
    <row r="38" spans="1:28" x14ac:dyDescent="0.25">
      <c r="A38" s="118">
        <v>35</v>
      </c>
      <c r="B38" s="118">
        <v>168488</v>
      </c>
      <c r="C38" s="153" t="s">
        <v>478</v>
      </c>
      <c r="D38" s="146"/>
      <c r="E38" s="118" t="s">
        <v>347</v>
      </c>
      <c r="F38" s="118">
        <v>20236802</v>
      </c>
      <c r="G38" s="121" t="s">
        <v>348</v>
      </c>
      <c r="H38" s="118">
        <v>570142</v>
      </c>
      <c r="I38" s="137"/>
      <c r="J38" s="138"/>
      <c r="K38" s="138"/>
      <c r="L38" s="138"/>
      <c r="M38" s="118" t="s">
        <v>479</v>
      </c>
      <c r="N38" s="118" t="s">
        <v>480</v>
      </c>
      <c r="O38" s="118" t="s">
        <v>351</v>
      </c>
      <c r="P38" s="123" t="s">
        <v>394</v>
      </c>
      <c r="Q38" s="118" t="s">
        <v>481</v>
      </c>
      <c r="R38" s="118" t="s">
        <v>362</v>
      </c>
      <c r="S38" s="148" t="s">
        <v>355</v>
      </c>
      <c r="T38" s="124">
        <v>44354</v>
      </c>
      <c r="U38" s="124">
        <v>44657</v>
      </c>
      <c r="V38" s="124">
        <v>43992</v>
      </c>
      <c r="W38" s="124">
        <v>44533</v>
      </c>
      <c r="X38" s="125">
        <v>18.033333333333335</v>
      </c>
      <c r="Y38" s="126" t="s">
        <v>429</v>
      </c>
      <c r="Z38" s="124">
        <v>43992</v>
      </c>
      <c r="AA38" s="140">
        <v>17.451612903225808</v>
      </c>
      <c r="AB38" s="125" t="s">
        <v>357</v>
      </c>
    </row>
    <row r="39" spans="1:28" x14ac:dyDescent="0.25">
      <c r="A39" s="118">
        <v>36</v>
      </c>
      <c r="B39" s="118">
        <v>160829</v>
      </c>
      <c r="C39" s="149" t="s">
        <v>482</v>
      </c>
      <c r="D39" s="146"/>
      <c r="E39" s="121" t="s">
        <v>371</v>
      </c>
      <c r="F39" s="118">
        <v>19234991</v>
      </c>
      <c r="G39" s="121" t="s">
        <v>348</v>
      </c>
      <c r="H39" s="118">
        <v>570222</v>
      </c>
      <c r="I39" s="131">
        <v>0</v>
      </c>
      <c r="J39" s="131"/>
      <c r="K39" s="131"/>
      <c r="L39" s="131"/>
      <c r="M39" s="118" t="s">
        <v>473</v>
      </c>
      <c r="N39" s="118" t="s">
        <v>483</v>
      </c>
      <c r="O39" s="118" t="s">
        <v>351</v>
      </c>
      <c r="P39" s="123" t="s">
        <v>374</v>
      </c>
      <c r="Q39" s="118" t="s">
        <v>421</v>
      </c>
      <c r="R39" s="118" t="s">
        <v>354</v>
      </c>
      <c r="S39" s="148" t="s">
        <v>355</v>
      </c>
      <c r="T39" s="124">
        <v>44328</v>
      </c>
      <c r="U39" s="124">
        <v>44692</v>
      </c>
      <c r="V39" s="124">
        <v>43782</v>
      </c>
      <c r="W39" s="124">
        <v>44533</v>
      </c>
      <c r="X39" s="125">
        <v>25.033333333333335</v>
      </c>
      <c r="Y39" s="126" t="s">
        <v>356</v>
      </c>
      <c r="Z39" s="124">
        <v>43782</v>
      </c>
      <c r="AA39" s="125">
        <v>24.225806451612904</v>
      </c>
      <c r="AB39" s="125" t="s">
        <v>357</v>
      </c>
    </row>
    <row r="40" spans="1:28" x14ac:dyDescent="0.25">
      <c r="A40" s="118">
        <v>37</v>
      </c>
      <c r="B40" s="118">
        <v>170012</v>
      </c>
      <c r="C40" s="153" t="s">
        <v>484</v>
      </c>
      <c r="D40" s="146"/>
      <c r="E40" s="118" t="s">
        <v>347</v>
      </c>
      <c r="F40" s="118">
        <v>20237488</v>
      </c>
      <c r="G40" s="121" t="s">
        <v>348</v>
      </c>
      <c r="H40" s="118">
        <v>570291</v>
      </c>
      <c r="I40" s="137"/>
      <c r="J40" s="138"/>
      <c r="K40" s="138"/>
      <c r="L40" s="138"/>
      <c r="M40" s="118">
        <v>4</v>
      </c>
      <c r="N40" s="118" t="s">
        <v>485</v>
      </c>
      <c r="O40" s="118" t="s">
        <v>351</v>
      </c>
      <c r="P40" s="123" t="s">
        <v>394</v>
      </c>
      <c r="Q40" s="118" t="s">
        <v>390</v>
      </c>
      <c r="R40" s="118" t="s">
        <v>354</v>
      </c>
      <c r="S40" s="148" t="s">
        <v>355</v>
      </c>
      <c r="T40" s="124">
        <v>44254</v>
      </c>
      <c r="U40" s="124">
        <v>44618</v>
      </c>
      <c r="V40" s="124">
        <v>44075</v>
      </c>
      <c r="W40" s="124">
        <v>44533</v>
      </c>
      <c r="X40" s="125">
        <v>15.266666666666667</v>
      </c>
      <c r="Y40" s="126" t="s">
        <v>429</v>
      </c>
      <c r="Z40" s="124">
        <v>44075</v>
      </c>
      <c r="AA40" s="140">
        <v>14.774193548387096</v>
      </c>
      <c r="AB40" s="125" t="s">
        <v>357</v>
      </c>
    </row>
    <row r="41" spans="1:28" x14ac:dyDescent="0.25">
      <c r="A41" s="118">
        <v>38</v>
      </c>
      <c r="B41" s="118">
        <v>157006</v>
      </c>
      <c r="C41" s="152" t="s">
        <v>486</v>
      </c>
      <c r="D41" s="131"/>
      <c r="E41" s="121" t="s">
        <v>371</v>
      </c>
      <c r="F41" s="118">
        <v>19233373</v>
      </c>
      <c r="G41" s="121" t="s">
        <v>348</v>
      </c>
      <c r="H41" s="118">
        <v>570184</v>
      </c>
      <c r="I41" s="131">
        <v>0</v>
      </c>
      <c r="J41" s="131"/>
      <c r="K41" s="131"/>
      <c r="L41" s="131"/>
      <c r="M41" s="118" t="s">
        <v>388</v>
      </c>
      <c r="N41" s="118" t="s">
        <v>487</v>
      </c>
      <c r="O41" s="118" t="s">
        <v>351</v>
      </c>
      <c r="P41" s="123" t="s">
        <v>352</v>
      </c>
      <c r="Q41" s="118" t="s">
        <v>402</v>
      </c>
      <c r="R41" s="118" t="s">
        <v>362</v>
      </c>
      <c r="S41" s="118" t="s">
        <v>355</v>
      </c>
      <c r="T41" s="124">
        <v>44497</v>
      </c>
      <c r="U41" s="124">
        <v>44861</v>
      </c>
      <c r="V41" s="124">
        <v>43647</v>
      </c>
      <c r="W41" s="124">
        <v>44533</v>
      </c>
      <c r="X41" s="125">
        <v>26.4</v>
      </c>
      <c r="Y41" s="126" t="s">
        <v>356</v>
      </c>
      <c r="Z41" s="124">
        <v>43647</v>
      </c>
      <c r="AA41" s="125">
        <v>25.548387096774192</v>
      </c>
      <c r="AB41" s="125" t="s">
        <v>357</v>
      </c>
    </row>
    <row r="42" spans="1:28" x14ac:dyDescent="0.25">
      <c r="A42" s="118">
        <v>39</v>
      </c>
      <c r="B42" s="118">
        <v>160020</v>
      </c>
      <c r="C42" s="147" t="s">
        <v>488</v>
      </c>
      <c r="D42" s="131"/>
      <c r="E42" s="121" t="s">
        <v>347</v>
      </c>
      <c r="F42" s="118">
        <v>19234713</v>
      </c>
      <c r="G42" s="121" t="s">
        <v>348</v>
      </c>
      <c r="H42" s="118">
        <v>570047</v>
      </c>
      <c r="I42" s="131">
        <v>0</v>
      </c>
      <c r="J42" s="131"/>
      <c r="K42" s="131"/>
      <c r="L42" s="131"/>
      <c r="M42" s="118" t="s">
        <v>409</v>
      </c>
      <c r="N42" s="118" t="s">
        <v>489</v>
      </c>
      <c r="O42" s="118" t="s">
        <v>351</v>
      </c>
      <c r="P42" s="123" t="s">
        <v>352</v>
      </c>
      <c r="Q42" s="118" t="s">
        <v>421</v>
      </c>
      <c r="R42" s="118" t="s">
        <v>354</v>
      </c>
      <c r="S42" s="118" t="s">
        <v>355</v>
      </c>
      <c r="T42" s="124">
        <v>44487</v>
      </c>
      <c r="U42" s="124">
        <v>44851</v>
      </c>
      <c r="V42" s="124">
        <v>43760</v>
      </c>
      <c r="W42" s="124">
        <v>44533</v>
      </c>
      <c r="X42" s="125">
        <v>22.633333333333333</v>
      </c>
      <c r="Y42" s="126" t="s">
        <v>429</v>
      </c>
      <c r="Z42" s="124">
        <v>43760</v>
      </c>
      <c r="AA42" s="125">
        <v>21.903225806451612</v>
      </c>
      <c r="AB42" s="125" t="s">
        <v>357</v>
      </c>
    </row>
    <row r="43" spans="1:28" x14ac:dyDescent="0.25">
      <c r="A43" s="118">
        <v>40</v>
      </c>
      <c r="B43" s="118">
        <v>160704</v>
      </c>
      <c r="C43" s="147" t="s">
        <v>490</v>
      </c>
      <c r="D43" s="131"/>
      <c r="E43" s="121" t="s">
        <v>347</v>
      </c>
      <c r="F43" s="118">
        <v>19235311</v>
      </c>
      <c r="G43" s="121" t="s">
        <v>348</v>
      </c>
      <c r="H43" s="118">
        <v>570101</v>
      </c>
      <c r="I43" s="131">
        <v>0</v>
      </c>
      <c r="J43" s="131"/>
      <c r="K43" s="131"/>
      <c r="L43" s="131"/>
      <c r="M43" s="118" t="s">
        <v>423</v>
      </c>
      <c r="N43" s="118" t="s">
        <v>491</v>
      </c>
      <c r="O43" s="118" t="s">
        <v>351</v>
      </c>
      <c r="P43" s="123" t="s">
        <v>352</v>
      </c>
      <c r="Q43" s="118" t="s">
        <v>481</v>
      </c>
      <c r="R43" s="118" t="s">
        <v>362</v>
      </c>
      <c r="S43" s="118" t="s">
        <v>355</v>
      </c>
      <c r="T43" s="124">
        <v>44489</v>
      </c>
      <c r="U43" s="124">
        <v>44792</v>
      </c>
      <c r="V43" s="124">
        <v>43795</v>
      </c>
      <c r="W43" s="124">
        <v>44533</v>
      </c>
      <c r="X43" s="125">
        <v>24.6</v>
      </c>
      <c r="Y43" s="126" t="s">
        <v>356</v>
      </c>
      <c r="Z43" s="124">
        <v>43795</v>
      </c>
      <c r="AA43" s="125">
        <v>23.806451612903224</v>
      </c>
      <c r="AB43" s="125" t="s">
        <v>357</v>
      </c>
    </row>
    <row r="44" spans="1:28" x14ac:dyDescent="0.25">
      <c r="A44" s="118">
        <v>41</v>
      </c>
      <c r="B44" s="118">
        <v>159678</v>
      </c>
      <c r="C44" s="152" t="s">
        <v>492</v>
      </c>
      <c r="D44" s="131"/>
      <c r="E44" s="118" t="s">
        <v>347</v>
      </c>
      <c r="F44" s="118">
        <v>19234648</v>
      </c>
      <c r="G44" s="121" t="s">
        <v>348</v>
      </c>
      <c r="H44" s="118">
        <v>570130</v>
      </c>
      <c r="I44" s="122"/>
      <c r="J44" s="122"/>
      <c r="K44" s="122"/>
      <c r="L44" s="122"/>
      <c r="M44" s="118" t="s">
        <v>366</v>
      </c>
      <c r="N44" s="118" t="s">
        <v>493</v>
      </c>
      <c r="O44" s="118" t="s">
        <v>351</v>
      </c>
      <c r="P44" s="123" t="s">
        <v>352</v>
      </c>
      <c r="Q44" s="118" t="s">
        <v>361</v>
      </c>
      <c r="R44" s="118" t="s">
        <v>362</v>
      </c>
      <c r="S44" s="118" t="s">
        <v>355</v>
      </c>
      <c r="T44" s="124">
        <v>44475</v>
      </c>
      <c r="U44" s="124">
        <v>44839</v>
      </c>
      <c r="V44" s="124">
        <v>43753</v>
      </c>
      <c r="W44" s="124">
        <v>44533</v>
      </c>
      <c r="X44" s="125">
        <v>26</v>
      </c>
      <c r="Y44" s="126" t="s">
        <v>356</v>
      </c>
      <c r="Z44" s="127">
        <v>43827</v>
      </c>
      <c r="AA44" s="125">
        <v>22.774193548387096</v>
      </c>
      <c r="AB44" s="128" t="s">
        <v>357</v>
      </c>
    </row>
    <row r="45" spans="1:28" x14ac:dyDescent="0.25">
      <c r="A45" s="118">
        <v>42</v>
      </c>
      <c r="B45" s="118">
        <v>154672</v>
      </c>
      <c r="C45" s="151" t="s">
        <v>494</v>
      </c>
      <c r="D45" s="131"/>
      <c r="E45" s="118" t="s">
        <v>371</v>
      </c>
      <c r="F45" s="118">
        <v>19231908</v>
      </c>
      <c r="G45" s="121" t="s">
        <v>348</v>
      </c>
      <c r="H45" s="118">
        <v>570134</v>
      </c>
      <c r="I45" s="122"/>
      <c r="J45" s="122"/>
      <c r="K45" s="122"/>
      <c r="L45" s="122"/>
      <c r="M45" s="118" t="s">
        <v>456</v>
      </c>
      <c r="N45" s="118" t="s">
        <v>495</v>
      </c>
      <c r="O45" s="118" t="s">
        <v>351</v>
      </c>
      <c r="P45" s="123" t="s">
        <v>352</v>
      </c>
      <c r="Q45" s="118" t="s">
        <v>432</v>
      </c>
      <c r="R45" s="118" t="s">
        <v>354</v>
      </c>
      <c r="S45" s="118" t="s">
        <v>355</v>
      </c>
      <c r="T45" s="124">
        <v>44472</v>
      </c>
      <c r="U45" s="124">
        <v>44775</v>
      </c>
      <c r="V45" s="124">
        <v>43622</v>
      </c>
      <c r="W45" s="124">
        <v>44533</v>
      </c>
      <c r="X45" s="125">
        <v>30.366666666666667</v>
      </c>
      <c r="Y45" s="126" t="s">
        <v>356</v>
      </c>
      <c r="Z45" s="127">
        <v>43800</v>
      </c>
      <c r="AA45" s="125">
        <v>23.64516129032258</v>
      </c>
      <c r="AB45" s="128" t="s">
        <v>357</v>
      </c>
    </row>
    <row r="46" spans="1:28" x14ac:dyDescent="0.25">
      <c r="A46" s="118">
        <v>43</v>
      </c>
      <c r="B46" s="118">
        <v>159677</v>
      </c>
      <c r="C46" s="152" t="s">
        <v>496</v>
      </c>
      <c r="D46" s="131"/>
      <c r="E46" s="118" t="s">
        <v>347</v>
      </c>
      <c r="F46" s="118">
        <v>19234636</v>
      </c>
      <c r="G46" s="121" t="s">
        <v>348</v>
      </c>
      <c r="H46" s="118">
        <v>570054</v>
      </c>
      <c r="I46" s="122"/>
      <c r="J46" s="122"/>
      <c r="K46" s="122"/>
      <c r="L46" s="122"/>
      <c r="M46" s="118">
        <v>6</v>
      </c>
      <c r="N46" s="118" t="s">
        <v>497</v>
      </c>
      <c r="O46" s="118" t="s">
        <v>351</v>
      </c>
      <c r="P46" s="123" t="s">
        <v>352</v>
      </c>
      <c r="Q46" s="118" t="s">
        <v>421</v>
      </c>
      <c r="R46" s="118" t="s">
        <v>354</v>
      </c>
      <c r="S46" s="118" t="s">
        <v>355</v>
      </c>
      <c r="T46" s="124">
        <v>44480</v>
      </c>
      <c r="U46" s="124">
        <v>44844</v>
      </c>
      <c r="V46" s="124">
        <v>43753</v>
      </c>
      <c r="W46" s="124">
        <v>44533</v>
      </c>
      <c r="X46" s="125">
        <v>26</v>
      </c>
      <c r="Y46" s="126" t="s">
        <v>356</v>
      </c>
      <c r="Z46" s="127">
        <v>43827</v>
      </c>
      <c r="AA46" s="125">
        <v>22.774193548387096</v>
      </c>
      <c r="AB46" s="128" t="s">
        <v>357</v>
      </c>
    </row>
    <row r="47" spans="1:28" x14ac:dyDescent="0.25">
      <c r="A47" s="118">
        <v>44</v>
      </c>
      <c r="B47" s="118">
        <v>160712</v>
      </c>
      <c r="C47" s="147" t="s">
        <v>498</v>
      </c>
      <c r="D47" s="146"/>
      <c r="E47" s="121" t="s">
        <v>371</v>
      </c>
      <c r="F47" s="118">
        <v>19235326</v>
      </c>
      <c r="G47" s="121" t="s">
        <v>348</v>
      </c>
      <c r="H47" s="118">
        <v>570088</v>
      </c>
      <c r="I47" s="131">
        <v>0</v>
      </c>
      <c r="J47" s="131"/>
      <c r="K47" s="131"/>
      <c r="L47" s="131"/>
      <c r="M47" s="118" t="s">
        <v>423</v>
      </c>
      <c r="N47" s="118" t="s">
        <v>499</v>
      </c>
      <c r="O47" s="118" t="s">
        <v>351</v>
      </c>
      <c r="P47" s="123" t="s">
        <v>394</v>
      </c>
      <c r="Q47" s="118" t="s">
        <v>421</v>
      </c>
      <c r="R47" s="118" t="s">
        <v>354</v>
      </c>
      <c r="S47" s="118" t="s">
        <v>355</v>
      </c>
      <c r="T47" s="124">
        <v>44340</v>
      </c>
      <c r="U47" s="124">
        <v>44523</v>
      </c>
      <c r="V47" s="124">
        <v>43795</v>
      </c>
      <c r="W47" s="124">
        <v>44533</v>
      </c>
      <c r="X47" s="125">
        <v>24.6</v>
      </c>
      <c r="Y47" s="126" t="s">
        <v>356</v>
      </c>
      <c r="Z47" s="124">
        <v>43795</v>
      </c>
      <c r="AA47" s="125">
        <v>23.806451612903224</v>
      </c>
      <c r="AB47" s="125" t="s">
        <v>357</v>
      </c>
    </row>
    <row r="48" spans="1:28" x14ac:dyDescent="0.25">
      <c r="A48" s="118">
        <v>45</v>
      </c>
      <c r="B48" s="118">
        <v>160682</v>
      </c>
      <c r="C48" s="147" t="s">
        <v>500</v>
      </c>
      <c r="D48" s="131"/>
      <c r="E48" s="121" t="s">
        <v>347</v>
      </c>
      <c r="F48" s="118">
        <v>19235083</v>
      </c>
      <c r="G48" s="121" t="s">
        <v>348</v>
      </c>
      <c r="H48" s="118">
        <v>570136</v>
      </c>
      <c r="I48" s="131">
        <v>0</v>
      </c>
      <c r="J48" s="131"/>
      <c r="K48" s="131"/>
      <c r="L48" s="131"/>
      <c r="M48" s="118" t="s">
        <v>501</v>
      </c>
      <c r="N48" s="118" t="s">
        <v>502</v>
      </c>
      <c r="O48" s="118" t="s">
        <v>351</v>
      </c>
      <c r="P48" s="123" t="s">
        <v>352</v>
      </c>
      <c r="Q48" s="118" t="s">
        <v>395</v>
      </c>
      <c r="R48" s="118" t="s">
        <v>354</v>
      </c>
      <c r="S48" s="118" t="s">
        <v>355</v>
      </c>
      <c r="T48" s="124">
        <v>44187</v>
      </c>
      <c r="U48" s="124">
        <v>44551</v>
      </c>
      <c r="V48" s="124">
        <v>43788</v>
      </c>
      <c r="W48" s="124">
        <v>44533</v>
      </c>
      <c r="X48" s="125">
        <v>24.833333333333332</v>
      </c>
      <c r="Y48" s="126" t="s">
        <v>356</v>
      </c>
      <c r="Z48" s="124">
        <v>43788</v>
      </c>
      <c r="AA48" s="125">
        <v>24.032258064516128</v>
      </c>
      <c r="AB48" s="125" t="s">
        <v>357</v>
      </c>
    </row>
    <row r="49" spans="1:28" x14ac:dyDescent="0.25">
      <c r="A49" s="118">
        <v>46</v>
      </c>
      <c r="B49" s="118">
        <v>160690</v>
      </c>
      <c r="C49" s="147" t="s">
        <v>503</v>
      </c>
      <c r="D49" s="131"/>
      <c r="E49" s="121" t="s">
        <v>371</v>
      </c>
      <c r="F49" s="118">
        <v>19235099</v>
      </c>
      <c r="G49" s="121" t="s">
        <v>348</v>
      </c>
      <c r="H49" s="118">
        <v>570179</v>
      </c>
      <c r="I49" s="131">
        <v>0</v>
      </c>
      <c r="J49" s="131"/>
      <c r="K49" s="131"/>
      <c r="L49" s="131"/>
      <c r="M49" s="118" t="s">
        <v>501</v>
      </c>
      <c r="N49" s="118" t="s">
        <v>504</v>
      </c>
      <c r="O49" s="118" t="s">
        <v>351</v>
      </c>
      <c r="P49" s="123" t="s">
        <v>352</v>
      </c>
      <c r="Q49" s="118" t="s">
        <v>361</v>
      </c>
      <c r="R49" s="118" t="s">
        <v>362</v>
      </c>
      <c r="S49" s="118" t="s">
        <v>355</v>
      </c>
      <c r="T49" s="124">
        <v>44368</v>
      </c>
      <c r="U49" s="124">
        <v>44671</v>
      </c>
      <c r="V49" s="124">
        <v>43788</v>
      </c>
      <c r="W49" s="124">
        <v>44533</v>
      </c>
      <c r="X49" s="125">
        <v>24.833333333333332</v>
      </c>
      <c r="Y49" s="126" t="s">
        <v>356</v>
      </c>
      <c r="Z49" s="124">
        <v>43788</v>
      </c>
      <c r="AA49" s="125">
        <v>24.032258064516128</v>
      </c>
      <c r="AB49" s="125" t="s">
        <v>357</v>
      </c>
    </row>
    <row r="50" spans="1:28" x14ac:dyDescent="0.25">
      <c r="A50" s="118">
        <v>47</v>
      </c>
      <c r="B50" s="118">
        <v>160835</v>
      </c>
      <c r="C50" s="149" t="s">
        <v>505</v>
      </c>
      <c r="D50" s="131"/>
      <c r="E50" s="121" t="s">
        <v>347</v>
      </c>
      <c r="F50" s="118">
        <v>19234987</v>
      </c>
      <c r="G50" s="121" t="s">
        <v>348</v>
      </c>
      <c r="H50" s="118">
        <v>570138</v>
      </c>
      <c r="I50" s="131">
        <v>0</v>
      </c>
      <c r="J50" s="131"/>
      <c r="K50" s="131"/>
      <c r="L50" s="131"/>
      <c r="M50" s="118" t="s">
        <v>473</v>
      </c>
      <c r="N50" s="118" t="s">
        <v>506</v>
      </c>
      <c r="O50" s="118" t="s">
        <v>351</v>
      </c>
      <c r="P50" s="123" t="s">
        <v>352</v>
      </c>
      <c r="Q50" s="118" t="s">
        <v>375</v>
      </c>
      <c r="R50" s="118" t="s">
        <v>362</v>
      </c>
      <c r="S50" s="118" t="s">
        <v>355</v>
      </c>
      <c r="T50" s="124">
        <v>44367</v>
      </c>
      <c r="U50" s="124">
        <v>44670</v>
      </c>
      <c r="V50" s="124">
        <v>43782</v>
      </c>
      <c r="W50" s="124">
        <v>44533</v>
      </c>
      <c r="X50" s="125">
        <v>25.033333333333335</v>
      </c>
      <c r="Y50" s="126" t="s">
        <v>356</v>
      </c>
      <c r="Z50" s="124">
        <v>43782</v>
      </c>
      <c r="AA50" s="125">
        <v>24.225806451612904</v>
      </c>
      <c r="AB50" s="125" t="s">
        <v>357</v>
      </c>
    </row>
    <row r="51" spans="1:28" x14ac:dyDescent="0.25">
      <c r="A51" s="118">
        <v>48</v>
      </c>
      <c r="B51" s="118">
        <v>160685</v>
      </c>
      <c r="C51" s="147" t="s">
        <v>507</v>
      </c>
      <c r="D51" s="131"/>
      <c r="E51" s="121" t="s">
        <v>371</v>
      </c>
      <c r="F51" s="118">
        <v>19235093</v>
      </c>
      <c r="G51" s="121" t="s">
        <v>348</v>
      </c>
      <c r="H51" s="118">
        <v>570112</v>
      </c>
      <c r="I51" s="131">
        <v>0</v>
      </c>
      <c r="J51" s="131"/>
      <c r="K51" s="131"/>
      <c r="L51" s="131"/>
      <c r="M51" s="118" t="s">
        <v>501</v>
      </c>
      <c r="N51" s="118" t="s">
        <v>508</v>
      </c>
      <c r="O51" s="118" t="s">
        <v>351</v>
      </c>
      <c r="P51" s="123" t="s">
        <v>352</v>
      </c>
      <c r="Q51" s="118" t="s">
        <v>428</v>
      </c>
      <c r="R51" s="118" t="s">
        <v>362</v>
      </c>
      <c r="S51" s="118" t="s">
        <v>355</v>
      </c>
      <c r="T51" s="124">
        <v>44489</v>
      </c>
      <c r="U51" s="124">
        <v>44792</v>
      </c>
      <c r="V51" s="124">
        <v>43788</v>
      </c>
      <c r="W51" s="124">
        <v>44533</v>
      </c>
      <c r="X51" s="125">
        <v>24.833333333333332</v>
      </c>
      <c r="Y51" s="126" t="s">
        <v>356</v>
      </c>
      <c r="Z51" s="124">
        <v>43788</v>
      </c>
      <c r="AA51" s="125">
        <v>24.032258064516128</v>
      </c>
      <c r="AB51" s="125" t="s">
        <v>357</v>
      </c>
    </row>
    <row r="52" spans="1:28" x14ac:dyDescent="0.25">
      <c r="A52" s="118">
        <v>49</v>
      </c>
      <c r="B52" s="118">
        <v>160033</v>
      </c>
      <c r="C52" s="151" t="s">
        <v>509</v>
      </c>
      <c r="D52" s="131"/>
      <c r="E52" s="118" t="s">
        <v>347</v>
      </c>
      <c r="F52" s="118">
        <v>19234816</v>
      </c>
      <c r="G52" s="121" t="s">
        <v>348</v>
      </c>
      <c r="H52" s="118">
        <v>570239</v>
      </c>
      <c r="I52" s="122"/>
      <c r="J52" s="122"/>
      <c r="K52" s="122"/>
      <c r="L52" s="122"/>
      <c r="M52" s="118" t="s">
        <v>409</v>
      </c>
      <c r="N52" s="118" t="s">
        <v>510</v>
      </c>
      <c r="O52" s="118" t="s">
        <v>351</v>
      </c>
      <c r="P52" s="123" t="s">
        <v>352</v>
      </c>
      <c r="Q52" s="118" t="s">
        <v>375</v>
      </c>
      <c r="R52" s="118" t="s">
        <v>362</v>
      </c>
      <c r="S52" s="118" t="s">
        <v>355</v>
      </c>
      <c r="T52" s="124">
        <v>44305</v>
      </c>
      <c r="U52" s="124">
        <v>44610</v>
      </c>
      <c r="V52" s="124">
        <v>43766</v>
      </c>
      <c r="W52" s="124">
        <v>44533</v>
      </c>
      <c r="X52" s="125">
        <v>25.566666666666666</v>
      </c>
      <c r="Y52" s="126" t="s">
        <v>356</v>
      </c>
      <c r="Z52" s="127">
        <v>43827</v>
      </c>
      <c r="AA52" s="125">
        <v>22.774193548387096</v>
      </c>
      <c r="AB52" s="128" t="s">
        <v>357</v>
      </c>
    </row>
    <row r="53" spans="1:28" x14ac:dyDescent="0.25">
      <c r="A53" s="118">
        <v>50</v>
      </c>
      <c r="B53" s="118">
        <v>87990</v>
      </c>
      <c r="C53" s="151" t="s">
        <v>511</v>
      </c>
      <c r="D53" s="131"/>
      <c r="E53" s="118" t="s">
        <v>371</v>
      </c>
      <c r="F53" s="118">
        <v>17009688</v>
      </c>
      <c r="G53" s="121" t="s">
        <v>348</v>
      </c>
      <c r="H53" s="118">
        <v>570254</v>
      </c>
      <c r="I53" s="122"/>
      <c r="J53" s="122"/>
      <c r="K53" s="122"/>
      <c r="L53" s="122"/>
      <c r="M53" s="118" t="s">
        <v>473</v>
      </c>
      <c r="N53" s="118" t="s">
        <v>512</v>
      </c>
      <c r="O53" s="118" t="s">
        <v>351</v>
      </c>
      <c r="P53" s="123" t="s">
        <v>352</v>
      </c>
      <c r="Q53" s="118" t="s">
        <v>361</v>
      </c>
      <c r="R53" s="118" t="s">
        <v>362</v>
      </c>
      <c r="S53" s="118" t="s">
        <v>355</v>
      </c>
      <c r="T53" s="124">
        <v>44319</v>
      </c>
      <c r="U53" s="124">
        <v>44622</v>
      </c>
      <c r="V53" s="124">
        <v>43601</v>
      </c>
      <c r="W53" s="124">
        <v>44533</v>
      </c>
      <c r="X53" s="125">
        <v>31.066666666666666</v>
      </c>
      <c r="Y53" s="126" t="s">
        <v>356</v>
      </c>
      <c r="Z53" s="127">
        <v>43770</v>
      </c>
      <c r="AA53" s="125">
        <v>24.612903225806452</v>
      </c>
      <c r="AB53" s="128" t="s">
        <v>357</v>
      </c>
    </row>
    <row r="54" spans="1:28" x14ac:dyDescent="0.25">
      <c r="A54" s="118">
        <v>51</v>
      </c>
      <c r="B54" s="118">
        <v>160027</v>
      </c>
      <c r="C54" s="151" t="s">
        <v>513</v>
      </c>
      <c r="D54" s="131"/>
      <c r="E54" s="118" t="s">
        <v>371</v>
      </c>
      <c r="F54" s="118">
        <v>19234734</v>
      </c>
      <c r="G54" s="121" t="s">
        <v>348</v>
      </c>
      <c r="H54" s="118">
        <v>570122</v>
      </c>
      <c r="I54" s="122"/>
      <c r="J54" s="122"/>
      <c r="K54" s="122"/>
      <c r="L54" s="122"/>
      <c r="M54" s="118" t="s">
        <v>409</v>
      </c>
      <c r="N54" s="118" t="s">
        <v>514</v>
      </c>
      <c r="O54" s="118" t="s">
        <v>351</v>
      </c>
      <c r="P54" s="123" t="s">
        <v>352</v>
      </c>
      <c r="Q54" s="118" t="s">
        <v>448</v>
      </c>
      <c r="R54" s="118" t="s">
        <v>354</v>
      </c>
      <c r="S54" s="118" t="s">
        <v>355</v>
      </c>
      <c r="T54" s="124">
        <v>44425</v>
      </c>
      <c r="U54" s="124">
        <v>44728</v>
      </c>
      <c r="V54" s="124">
        <v>43760</v>
      </c>
      <c r="W54" s="124">
        <v>44533</v>
      </c>
      <c r="X54" s="125">
        <v>25.766666666666666</v>
      </c>
      <c r="Y54" s="126" t="s">
        <v>356</v>
      </c>
      <c r="Z54" s="127">
        <v>43827</v>
      </c>
      <c r="AA54" s="125">
        <v>22.774193548387096</v>
      </c>
      <c r="AB54" s="128" t="s">
        <v>357</v>
      </c>
    </row>
    <row r="55" spans="1:28" x14ac:dyDescent="0.25">
      <c r="A55" s="118">
        <v>52</v>
      </c>
      <c r="B55" s="118">
        <v>97474</v>
      </c>
      <c r="C55" s="151" t="s">
        <v>515</v>
      </c>
      <c r="D55" s="131"/>
      <c r="E55" s="118" t="s">
        <v>371</v>
      </c>
      <c r="F55" s="154">
        <v>18005373</v>
      </c>
      <c r="G55" s="121" t="s">
        <v>348</v>
      </c>
      <c r="H55" s="118">
        <v>570019</v>
      </c>
      <c r="I55" s="122"/>
      <c r="J55" s="122"/>
      <c r="K55" s="122"/>
      <c r="L55" s="122"/>
      <c r="M55" s="118" t="s">
        <v>473</v>
      </c>
      <c r="N55" s="118" t="s">
        <v>516</v>
      </c>
      <c r="O55" s="118" t="s">
        <v>351</v>
      </c>
      <c r="P55" s="123" t="s">
        <v>352</v>
      </c>
      <c r="Q55" s="118" t="s">
        <v>414</v>
      </c>
      <c r="R55" s="118" t="s">
        <v>362</v>
      </c>
      <c r="S55" s="118" t="s">
        <v>355</v>
      </c>
      <c r="T55" s="124">
        <v>44320</v>
      </c>
      <c r="U55" s="124">
        <v>44623</v>
      </c>
      <c r="V55" s="124">
        <v>43601</v>
      </c>
      <c r="W55" s="124">
        <v>44533</v>
      </c>
      <c r="X55" s="125">
        <v>31.066666666666666</v>
      </c>
      <c r="Y55" s="126" t="s">
        <v>356</v>
      </c>
      <c r="Z55" s="127">
        <v>43601</v>
      </c>
      <c r="AA55" s="125">
        <v>30.06451612903226</v>
      </c>
      <c r="AB55" s="128" t="s">
        <v>357</v>
      </c>
    </row>
    <row r="56" spans="1:28" x14ac:dyDescent="0.25">
      <c r="A56" s="118">
        <v>53</v>
      </c>
      <c r="B56" s="118">
        <v>150752</v>
      </c>
      <c r="C56" s="155" t="s">
        <v>517</v>
      </c>
      <c r="D56" s="131"/>
      <c r="E56" s="118" t="s">
        <v>347</v>
      </c>
      <c r="F56" s="118">
        <v>18230302</v>
      </c>
      <c r="G56" s="121" t="s">
        <v>348</v>
      </c>
      <c r="H56" s="118">
        <v>570099</v>
      </c>
      <c r="I56" s="122"/>
      <c r="J56" s="122"/>
      <c r="K56" s="122"/>
      <c r="L56" s="122"/>
      <c r="M56" s="118" t="s">
        <v>379</v>
      </c>
      <c r="N56" s="118" t="s">
        <v>518</v>
      </c>
      <c r="O56" s="118" t="s">
        <v>351</v>
      </c>
      <c r="P56" s="123" t="s">
        <v>352</v>
      </c>
      <c r="Q56" s="118" t="s">
        <v>402</v>
      </c>
      <c r="R56" s="118" t="s">
        <v>362</v>
      </c>
      <c r="S56" s="118" t="s">
        <v>355</v>
      </c>
      <c r="T56" s="124">
        <v>44455</v>
      </c>
      <c r="U56" s="124">
        <v>44635</v>
      </c>
      <c r="V56" s="124">
        <v>43425</v>
      </c>
      <c r="W56" s="124">
        <v>44533</v>
      </c>
      <c r="X56" s="125">
        <v>36.93333333333333</v>
      </c>
      <c r="Y56" s="126" t="s">
        <v>356</v>
      </c>
      <c r="Z56" s="127">
        <v>43425</v>
      </c>
      <c r="AA56" s="125">
        <v>35.741935483870968</v>
      </c>
      <c r="AB56" s="128" t="s">
        <v>357</v>
      </c>
    </row>
    <row r="57" spans="1:28" x14ac:dyDescent="0.25">
      <c r="A57" s="118">
        <v>54</v>
      </c>
      <c r="B57" s="118">
        <v>154471</v>
      </c>
      <c r="C57" s="151" t="s">
        <v>519</v>
      </c>
      <c r="D57" s="131"/>
      <c r="E57" s="118" t="s">
        <v>347</v>
      </c>
      <c r="F57" s="118">
        <v>19231559</v>
      </c>
      <c r="G57" s="121" t="s">
        <v>348</v>
      </c>
      <c r="H57" s="118">
        <v>570083</v>
      </c>
      <c r="I57" s="122"/>
      <c r="J57" s="122"/>
      <c r="K57" s="122"/>
      <c r="L57" s="122"/>
      <c r="M57" s="118" t="s">
        <v>388</v>
      </c>
      <c r="N57" s="118" t="s">
        <v>520</v>
      </c>
      <c r="O57" s="118" t="s">
        <v>351</v>
      </c>
      <c r="P57" s="123" t="s">
        <v>352</v>
      </c>
      <c r="Q57" s="118" t="s">
        <v>395</v>
      </c>
      <c r="R57" s="118" t="s">
        <v>354</v>
      </c>
      <c r="S57" s="118" t="s">
        <v>355</v>
      </c>
      <c r="T57" s="124">
        <v>44195</v>
      </c>
      <c r="U57" s="124">
        <v>44559</v>
      </c>
      <c r="V57" s="124">
        <v>43591</v>
      </c>
      <c r="W57" s="124">
        <v>44533</v>
      </c>
      <c r="X57" s="125">
        <v>31.4</v>
      </c>
      <c r="Y57" s="126" t="s">
        <v>356</v>
      </c>
      <c r="Z57" s="127">
        <v>43780</v>
      </c>
      <c r="AA57" s="125">
        <v>24.29032258064516</v>
      </c>
      <c r="AB57" s="128" t="s">
        <v>357</v>
      </c>
    </row>
    <row r="58" spans="1:28" x14ac:dyDescent="0.25">
      <c r="A58" s="118">
        <v>55</v>
      </c>
      <c r="B58" s="118">
        <v>178137</v>
      </c>
      <c r="C58" s="147" t="s">
        <v>521</v>
      </c>
      <c r="D58" s="131"/>
      <c r="E58" s="118" t="s">
        <v>371</v>
      </c>
      <c r="F58" s="118">
        <v>21239581</v>
      </c>
      <c r="G58" s="121" t="s">
        <v>348</v>
      </c>
      <c r="H58" s="118">
        <v>570382</v>
      </c>
      <c r="I58" s="137"/>
      <c r="J58" s="138"/>
      <c r="K58" s="138"/>
      <c r="L58" s="138"/>
      <c r="M58" s="118">
        <v>8</v>
      </c>
      <c r="N58" s="118" t="s">
        <v>522</v>
      </c>
      <c r="O58" s="118" t="s">
        <v>351</v>
      </c>
      <c r="P58" s="123" t="s">
        <v>394</v>
      </c>
      <c r="Q58" s="118" t="s">
        <v>523</v>
      </c>
      <c r="R58" s="118" t="s">
        <v>354</v>
      </c>
      <c r="S58" s="118" t="s">
        <v>355</v>
      </c>
      <c r="T58" s="124">
        <v>44499</v>
      </c>
      <c r="U58" s="124">
        <v>44802</v>
      </c>
      <c r="V58" s="124">
        <v>44317</v>
      </c>
      <c r="W58" s="124">
        <v>44533</v>
      </c>
      <c r="X58" s="125">
        <v>7.2</v>
      </c>
      <c r="Y58" s="126" t="s">
        <v>524</v>
      </c>
      <c r="Z58" s="124">
        <v>44317</v>
      </c>
      <c r="AA58" s="140">
        <v>6.967741935483871</v>
      </c>
      <c r="AB58" s="125" t="s">
        <v>357</v>
      </c>
    </row>
    <row r="59" spans="1:28" x14ac:dyDescent="0.25">
      <c r="A59" s="118">
        <v>56</v>
      </c>
      <c r="B59" s="118">
        <v>160824</v>
      </c>
      <c r="C59" s="149" t="s">
        <v>525</v>
      </c>
      <c r="D59" s="131"/>
      <c r="E59" s="121" t="s">
        <v>371</v>
      </c>
      <c r="F59" s="118">
        <v>19234986</v>
      </c>
      <c r="G59" s="121" t="s">
        <v>348</v>
      </c>
      <c r="H59" s="118">
        <v>570062</v>
      </c>
      <c r="I59" s="131">
        <v>0</v>
      </c>
      <c r="J59" s="131"/>
      <c r="K59" s="131"/>
      <c r="L59" s="131"/>
      <c r="M59" s="118" t="s">
        <v>473</v>
      </c>
      <c r="N59" s="118" t="s">
        <v>526</v>
      </c>
      <c r="O59" s="118" t="s">
        <v>351</v>
      </c>
      <c r="P59" s="123" t="s">
        <v>374</v>
      </c>
      <c r="Q59" s="118" t="s">
        <v>438</v>
      </c>
      <c r="R59" s="118" t="s">
        <v>362</v>
      </c>
      <c r="S59" s="118" t="s">
        <v>355</v>
      </c>
      <c r="T59" s="124">
        <v>44489</v>
      </c>
      <c r="U59" s="124">
        <v>44792</v>
      </c>
      <c r="V59" s="124">
        <v>43782</v>
      </c>
      <c r="W59" s="124">
        <v>44533</v>
      </c>
      <c r="X59" s="125">
        <v>25.033333333333335</v>
      </c>
      <c r="Y59" s="126" t="s">
        <v>356</v>
      </c>
      <c r="Z59" s="124">
        <v>43782</v>
      </c>
      <c r="AA59" s="125">
        <v>24.225806451612904</v>
      </c>
      <c r="AB59" s="125" t="s">
        <v>357</v>
      </c>
    </row>
    <row r="60" spans="1:28" x14ac:dyDescent="0.25">
      <c r="A60" s="118">
        <v>57</v>
      </c>
      <c r="B60" s="118">
        <v>168590</v>
      </c>
      <c r="C60" s="153" t="s">
        <v>527</v>
      </c>
      <c r="D60" s="131"/>
      <c r="E60" s="118" t="s">
        <v>347</v>
      </c>
      <c r="F60" s="118">
        <v>20236776</v>
      </c>
      <c r="G60" s="121" t="s">
        <v>348</v>
      </c>
      <c r="H60" s="118">
        <v>570115</v>
      </c>
      <c r="I60" s="137"/>
      <c r="J60" s="138"/>
      <c r="K60" s="138"/>
      <c r="L60" s="138"/>
      <c r="M60" s="118" t="s">
        <v>479</v>
      </c>
      <c r="N60" s="118" t="s">
        <v>528</v>
      </c>
      <c r="O60" s="118" t="s">
        <v>351</v>
      </c>
      <c r="P60" s="123" t="s">
        <v>394</v>
      </c>
      <c r="Q60" s="118" t="s">
        <v>428</v>
      </c>
      <c r="R60" s="118" t="s">
        <v>362</v>
      </c>
      <c r="S60" s="118" t="s">
        <v>355</v>
      </c>
      <c r="T60" s="124">
        <v>44173</v>
      </c>
      <c r="U60" s="124">
        <v>44537</v>
      </c>
      <c r="V60" s="124">
        <v>43992</v>
      </c>
      <c r="W60" s="124">
        <v>44533</v>
      </c>
      <c r="X60" s="125">
        <v>18.033333333333335</v>
      </c>
      <c r="Y60" s="126" t="s">
        <v>429</v>
      </c>
      <c r="Z60" s="124">
        <v>43992</v>
      </c>
      <c r="AA60" s="140">
        <v>17.451612903225808</v>
      </c>
      <c r="AB60" s="125" t="s">
        <v>357</v>
      </c>
    </row>
    <row r="61" spans="1:28" x14ac:dyDescent="0.25">
      <c r="A61" s="118">
        <v>58</v>
      </c>
      <c r="B61" s="118">
        <v>170002</v>
      </c>
      <c r="C61" s="153" t="s">
        <v>529</v>
      </c>
      <c r="D61" s="131"/>
      <c r="E61" s="118" t="s">
        <v>371</v>
      </c>
      <c r="F61" s="118">
        <v>20237080</v>
      </c>
      <c r="G61" s="121" t="s">
        <v>348</v>
      </c>
      <c r="H61" s="118">
        <v>570012</v>
      </c>
      <c r="I61" s="137"/>
      <c r="J61" s="138"/>
      <c r="K61" s="138"/>
      <c r="L61" s="138"/>
      <c r="M61" s="118" t="s">
        <v>530</v>
      </c>
      <c r="N61" s="118" t="s">
        <v>531</v>
      </c>
      <c r="O61" s="118" t="s">
        <v>351</v>
      </c>
      <c r="P61" s="123" t="s">
        <v>394</v>
      </c>
      <c r="Q61" s="118" t="s">
        <v>353</v>
      </c>
      <c r="R61" s="118" t="s">
        <v>354</v>
      </c>
      <c r="S61" s="118" t="s">
        <v>355</v>
      </c>
      <c r="T61" s="124">
        <v>44389</v>
      </c>
      <c r="U61" s="124">
        <v>44753</v>
      </c>
      <c r="V61" s="124">
        <v>44028</v>
      </c>
      <c r="W61" s="124">
        <v>44533</v>
      </c>
      <c r="X61" s="125">
        <v>16.833333333333332</v>
      </c>
      <c r="Y61" s="126" t="s">
        <v>429</v>
      </c>
      <c r="Z61" s="124">
        <v>43998</v>
      </c>
      <c r="AA61" s="140">
        <v>17.258064516129032</v>
      </c>
      <c r="AB61" s="125" t="s">
        <v>357</v>
      </c>
    </row>
    <row r="62" spans="1:28" x14ac:dyDescent="0.25">
      <c r="A62" s="118">
        <v>59</v>
      </c>
      <c r="B62" s="118">
        <v>170001</v>
      </c>
      <c r="C62" s="153" t="s">
        <v>532</v>
      </c>
      <c r="D62" s="131"/>
      <c r="E62" s="118" t="s">
        <v>371</v>
      </c>
      <c r="F62" s="118">
        <v>20237076</v>
      </c>
      <c r="G62" s="121" t="s">
        <v>348</v>
      </c>
      <c r="H62" s="118">
        <v>570287</v>
      </c>
      <c r="I62" s="137"/>
      <c r="J62" s="138"/>
      <c r="K62" s="138"/>
      <c r="L62" s="138"/>
      <c r="M62" s="118" t="s">
        <v>530</v>
      </c>
      <c r="N62" s="118" t="s">
        <v>533</v>
      </c>
      <c r="O62" s="118" t="s">
        <v>351</v>
      </c>
      <c r="P62" s="123" t="s">
        <v>394</v>
      </c>
      <c r="Q62" s="118" t="s">
        <v>428</v>
      </c>
      <c r="R62" s="118" t="s">
        <v>362</v>
      </c>
      <c r="S62" s="118" t="s">
        <v>355</v>
      </c>
      <c r="T62" s="124">
        <v>44210</v>
      </c>
      <c r="U62" s="124">
        <v>44513</v>
      </c>
      <c r="V62" s="124">
        <v>44028</v>
      </c>
      <c r="W62" s="124">
        <v>44533</v>
      </c>
      <c r="X62" s="125">
        <v>16.833333333333332</v>
      </c>
      <c r="Y62" s="126" t="s">
        <v>429</v>
      </c>
      <c r="Z62" s="124">
        <v>43998</v>
      </c>
      <c r="AA62" s="140">
        <v>17.258064516129032</v>
      </c>
      <c r="AB62" s="125" t="s">
        <v>357</v>
      </c>
    </row>
    <row r="63" spans="1:28" x14ac:dyDescent="0.25">
      <c r="A63" s="118">
        <v>60</v>
      </c>
      <c r="B63" s="118">
        <v>160831</v>
      </c>
      <c r="C63" s="149" t="s">
        <v>534</v>
      </c>
      <c r="D63" s="131"/>
      <c r="E63" s="121" t="s">
        <v>371</v>
      </c>
      <c r="F63" s="118">
        <v>19235022</v>
      </c>
      <c r="G63" s="121" t="s">
        <v>348</v>
      </c>
      <c r="H63" s="118">
        <v>570193</v>
      </c>
      <c r="I63" s="131">
        <v>0</v>
      </c>
      <c r="J63" s="131"/>
      <c r="K63" s="131"/>
      <c r="L63" s="131"/>
      <c r="M63" s="118" t="s">
        <v>473</v>
      </c>
      <c r="N63" s="118" t="s">
        <v>535</v>
      </c>
      <c r="O63" s="118" t="s">
        <v>351</v>
      </c>
      <c r="P63" s="123" t="s">
        <v>374</v>
      </c>
      <c r="Q63" s="118" t="s">
        <v>444</v>
      </c>
      <c r="R63" s="118" t="s">
        <v>362</v>
      </c>
      <c r="S63" s="118" t="s">
        <v>355</v>
      </c>
      <c r="T63" s="124">
        <v>44144</v>
      </c>
      <c r="U63" s="124">
        <v>44508</v>
      </c>
      <c r="V63" s="124">
        <v>43782</v>
      </c>
      <c r="W63" s="124">
        <v>44533</v>
      </c>
      <c r="X63" s="125">
        <v>25.033333333333335</v>
      </c>
      <c r="Y63" s="126" t="s">
        <v>356</v>
      </c>
      <c r="Z63" s="124">
        <v>43782</v>
      </c>
      <c r="AA63" s="125">
        <v>24.225806451612904</v>
      </c>
      <c r="AB63" s="125" t="s">
        <v>357</v>
      </c>
    </row>
    <row r="64" spans="1:28" x14ac:dyDescent="0.25">
      <c r="A64" s="118">
        <v>61</v>
      </c>
      <c r="B64" s="118">
        <v>156542</v>
      </c>
      <c r="C64" s="152" t="s">
        <v>536</v>
      </c>
      <c r="D64" s="131"/>
      <c r="E64" s="121" t="s">
        <v>347</v>
      </c>
      <c r="F64" s="118">
        <v>19233024</v>
      </c>
      <c r="G64" s="121" t="s">
        <v>348</v>
      </c>
      <c r="H64" s="118">
        <v>570143</v>
      </c>
      <c r="I64" s="131">
        <v>0</v>
      </c>
      <c r="J64" s="131"/>
      <c r="K64" s="131"/>
      <c r="L64" s="131"/>
      <c r="M64" s="118" t="s">
        <v>388</v>
      </c>
      <c r="N64" s="118" t="s">
        <v>537</v>
      </c>
      <c r="O64" s="118" t="s">
        <v>351</v>
      </c>
      <c r="P64" s="123" t="s">
        <v>352</v>
      </c>
      <c r="Q64" s="118" t="s">
        <v>375</v>
      </c>
      <c r="R64" s="118" t="s">
        <v>362</v>
      </c>
      <c r="S64" s="118" t="s">
        <v>355</v>
      </c>
      <c r="T64" s="124">
        <v>44163</v>
      </c>
      <c r="U64" s="124">
        <v>44527</v>
      </c>
      <c r="V64" s="124">
        <v>43617</v>
      </c>
      <c r="W64" s="124">
        <v>44533</v>
      </c>
      <c r="X64" s="125">
        <v>27.4</v>
      </c>
      <c r="Y64" s="126" t="s">
        <v>356</v>
      </c>
      <c r="Z64" s="124">
        <v>43617</v>
      </c>
      <c r="AA64" s="125">
        <v>26.516129032258064</v>
      </c>
      <c r="AB64" s="125" t="s">
        <v>357</v>
      </c>
    </row>
    <row r="65" spans="1:28" x14ac:dyDescent="0.25">
      <c r="A65" s="118">
        <v>62</v>
      </c>
      <c r="B65" s="118">
        <v>157018</v>
      </c>
      <c r="C65" s="152" t="s">
        <v>538</v>
      </c>
      <c r="D65" s="131"/>
      <c r="E65" s="121" t="s">
        <v>347</v>
      </c>
      <c r="F65" s="118">
        <v>19233391</v>
      </c>
      <c r="G65" s="121" t="s">
        <v>348</v>
      </c>
      <c r="H65" s="118">
        <v>570250</v>
      </c>
      <c r="I65" s="131">
        <v>0</v>
      </c>
      <c r="J65" s="131"/>
      <c r="K65" s="131"/>
      <c r="L65" s="131"/>
      <c r="M65" s="118" t="s">
        <v>372</v>
      </c>
      <c r="N65" s="118" t="s">
        <v>539</v>
      </c>
      <c r="O65" s="118" t="s">
        <v>351</v>
      </c>
      <c r="P65" s="123" t="s">
        <v>352</v>
      </c>
      <c r="Q65" s="118" t="s">
        <v>368</v>
      </c>
      <c r="R65" s="118" t="s">
        <v>354</v>
      </c>
      <c r="S65" s="118" t="s">
        <v>355</v>
      </c>
      <c r="T65" s="124">
        <v>44195</v>
      </c>
      <c r="U65" s="124">
        <v>44559</v>
      </c>
      <c r="V65" s="124">
        <v>43647</v>
      </c>
      <c r="W65" s="124">
        <v>44533</v>
      </c>
      <c r="X65" s="125">
        <v>26.4</v>
      </c>
      <c r="Y65" s="126" t="s">
        <v>356</v>
      </c>
      <c r="Z65" s="124">
        <v>43647</v>
      </c>
      <c r="AA65" s="125">
        <v>25.548387096774192</v>
      </c>
      <c r="AB65" s="125" t="s">
        <v>357</v>
      </c>
    </row>
    <row r="66" spans="1:28" x14ac:dyDescent="0.25">
      <c r="A66" s="118">
        <v>63</v>
      </c>
      <c r="B66" s="118">
        <v>160072</v>
      </c>
      <c r="C66" s="150" t="s">
        <v>540</v>
      </c>
      <c r="D66" s="131"/>
      <c r="E66" s="121" t="s">
        <v>371</v>
      </c>
      <c r="F66" s="118">
        <v>19234878</v>
      </c>
      <c r="G66" s="121" t="s">
        <v>348</v>
      </c>
      <c r="H66" s="118">
        <v>570046</v>
      </c>
      <c r="I66" s="131">
        <v>0</v>
      </c>
      <c r="J66" s="131"/>
      <c r="K66" s="131"/>
      <c r="L66" s="131"/>
      <c r="M66" s="118" t="s">
        <v>434</v>
      </c>
      <c r="N66" s="118" t="s">
        <v>541</v>
      </c>
      <c r="O66" s="118" t="s">
        <v>351</v>
      </c>
      <c r="P66" s="123" t="s">
        <v>374</v>
      </c>
      <c r="Q66" s="118" t="s">
        <v>381</v>
      </c>
      <c r="R66" s="118" t="s">
        <v>362</v>
      </c>
      <c r="S66" s="118" t="s">
        <v>355</v>
      </c>
      <c r="T66" s="124">
        <v>44187</v>
      </c>
      <c r="U66" s="124">
        <v>44551</v>
      </c>
      <c r="V66" s="124">
        <v>43770</v>
      </c>
      <c r="W66" s="124">
        <v>44533</v>
      </c>
      <c r="X66" s="125">
        <v>25.433333333333334</v>
      </c>
      <c r="Y66" s="126" t="s">
        <v>356</v>
      </c>
      <c r="Z66" s="124">
        <v>43770</v>
      </c>
      <c r="AA66" s="125">
        <v>24.612903225806452</v>
      </c>
      <c r="AB66" s="125" t="s">
        <v>357</v>
      </c>
    </row>
    <row r="67" spans="1:28" x14ac:dyDescent="0.25">
      <c r="A67" s="118">
        <v>64</v>
      </c>
      <c r="B67" s="118">
        <v>160697</v>
      </c>
      <c r="C67" s="147" t="s">
        <v>542</v>
      </c>
      <c r="D67" s="131"/>
      <c r="E67" s="121" t="s">
        <v>371</v>
      </c>
      <c r="F67" s="118">
        <v>19235320</v>
      </c>
      <c r="G67" s="121" t="s">
        <v>348</v>
      </c>
      <c r="H67" s="118">
        <v>570038</v>
      </c>
      <c r="I67" s="131">
        <v>0</v>
      </c>
      <c r="J67" s="131"/>
      <c r="K67" s="131"/>
      <c r="L67" s="131"/>
      <c r="M67" s="118" t="s">
        <v>423</v>
      </c>
      <c r="N67" s="118" t="s">
        <v>543</v>
      </c>
      <c r="O67" s="118" t="s">
        <v>351</v>
      </c>
      <c r="P67" s="123" t="s">
        <v>374</v>
      </c>
      <c r="Q67" s="118" t="s">
        <v>368</v>
      </c>
      <c r="R67" s="118" t="s">
        <v>354</v>
      </c>
      <c r="S67" s="118" t="s">
        <v>355</v>
      </c>
      <c r="T67" s="124">
        <v>44157</v>
      </c>
      <c r="U67" s="124">
        <v>44521</v>
      </c>
      <c r="V67" s="124">
        <v>43795</v>
      </c>
      <c r="W67" s="124">
        <v>44533</v>
      </c>
      <c r="X67" s="125">
        <v>24.6</v>
      </c>
      <c r="Y67" s="126" t="s">
        <v>356</v>
      </c>
      <c r="Z67" s="124">
        <v>43795</v>
      </c>
      <c r="AA67" s="125">
        <v>23.806451612903224</v>
      </c>
      <c r="AB67" s="125" t="s">
        <v>357</v>
      </c>
    </row>
    <row r="68" spans="1:28" x14ac:dyDescent="0.25">
      <c r="A68" s="118">
        <v>65</v>
      </c>
      <c r="B68" s="118">
        <v>157010</v>
      </c>
      <c r="C68" s="152" t="s">
        <v>544</v>
      </c>
      <c r="D68" s="131"/>
      <c r="E68" s="121" t="s">
        <v>347</v>
      </c>
      <c r="F68" s="118">
        <v>19233395</v>
      </c>
      <c r="G68" s="121" t="s">
        <v>348</v>
      </c>
      <c r="H68" s="118">
        <v>570078</v>
      </c>
      <c r="I68" s="131">
        <v>0</v>
      </c>
      <c r="J68" s="131"/>
      <c r="K68" s="131"/>
      <c r="L68" s="131"/>
      <c r="M68" s="118" t="s">
        <v>372</v>
      </c>
      <c r="N68" s="118" t="s">
        <v>545</v>
      </c>
      <c r="O68" s="118" t="s">
        <v>351</v>
      </c>
      <c r="P68" s="123" t="s">
        <v>374</v>
      </c>
      <c r="Q68" s="118" t="s">
        <v>353</v>
      </c>
      <c r="R68" s="118" t="s">
        <v>354</v>
      </c>
      <c r="S68" s="118" t="s">
        <v>355</v>
      </c>
      <c r="T68" s="124">
        <v>44195</v>
      </c>
      <c r="U68" s="124">
        <v>44559</v>
      </c>
      <c r="V68" s="124">
        <v>43647</v>
      </c>
      <c r="W68" s="124">
        <v>44533</v>
      </c>
      <c r="X68" s="125">
        <v>29.533333333333335</v>
      </c>
      <c r="Y68" s="126" t="s">
        <v>356</v>
      </c>
      <c r="Z68" s="124">
        <v>43647</v>
      </c>
      <c r="AA68" s="125">
        <v>28.580645161290324</v>
      </c>
      <c r="AB68" s="125" t="s">
        <v>357</v>
      </c>
    </row>
    <row r="69" spans="1:28" x14ac:dyDescent="0.25">
      <c r="A69" s="118">
        <v>66</v>
      </c>
      <c r="B69" s="118">
        <v>157016</v>
      </c>
      <c r="C69" s="152" t="s">
        <v>546</v>
      </c>
      <c r="D69" s="131"/>
      <c r="E69" s="121" t="s">
        <v>347</v>
      </c>
      <c r="F69" s="118">
        <v>19233498</v>
      </c>
      <c r="G69" s="121" t="s">
        <v>348</v>
      </c>
      <c r="H69" s="118">
        <v>570039</v>
      </c>
      <c r="I69" s="131">
        <v>0</v>
      </c>
      <c r="J69" s="131"/>
      <c r="K69" s="131"/>
      <c r="L69" s="131"/>
      <c r="M69" s="118" t="s">
        <v>547</v>
      </c>
      <c r="N69" s="118" t="s">
        <v>548</v>
      </c>
      <c r="O69" s="118" t="s">
        <v>351</v>
      </c>
      <c r="P69" s="123" t="s">
        <v>374</v>
      </c>
      <c r="Q69" s="118" t="s">
        <v>418</v>
      </c>
      <c r="R69" s="118" t="s">
        <v>362</v>
      </c>
      <c r="S69" s="118" t="s">
        <v>355</v>
      </c>
      <c r="T69" s="124">
        <v>44195</v>
      </c>
      <c r="U69" s="124">
        <v>44559</v>
      </c>
      <c r="V69" s="124">
        <v>43647</v>
      </c>
      <c r="W69" s="124">
        <v>44533</v>
      </c>
      <c r="X69" s="125">
        <v>29.533333333333335</v>
      </c>
      <c r="Y69" s="126" t="s">
        <v>356</v>
      </c>
      <c r="Z69" s="124">
        <v>43647</v>
      </c>
      <c r="AA69" s="125">
        <v>28.580645161290324</v>
      </c>
      <c r="AB69" s="125" t="s">
        <v>357</v>
      </c>
    </row>
    <row r="70" spans="1:28" x14ac:dyDescent="0.25">
      <c r="A70" s="118">
        <v>67</v>
      </c>
      <c r="B70" s="118">
        <v>157021</v>
      </c>
      <c r="C70" s="152" t="s">
        <v>549</v>
      </c>
      <c r="D70" s="131"/>
      <c r="E70" s="121" t="s">
        <v>371</v>
      </c>
      <c r="F70" s="118">
        <v>19233389</v>
      </c>
      <c r="G70" s="121" t="s">
        <v>348</v>
      </c>
      <c r="H70" s="118">
        <v>570210</v>
      </c>
      <c r="I70" s="131">
        <v>0</v>
      </c>
      <c r="J70" s="131"/>
      <c r="K70" s="131"/>
      <c r="L70" s="131"/>
      <c r="M70" s="118" t="s">
        <v>372</v>
      </c>
      <c r="N70" s="118" t="s">
        <v>550</v>
      </c>
      <c r="O70" s="118" t="s">
        <v>351</v>
      </c>
      <c r="P70" s="123" t="s">
        <v>374</v>
      </c>
      <c r="Q70" s="118" t="s">
        <v>448</v>
      </c>
      <c r="R70" s="118" t="s">
        <v>354</v>
      </c>
      <c r="S70" s="118" t="s">
        <v>355</v>
      </c>
      <c r="T70" s="124">
        <v>44197</v>
      </c>
      <c r="U70" s="124">
        <v>44561</v>
      </c>
      <c r="V70" s="124">
        <v>43647</v>
      </c>
      <c r="W70" s="124">
        <v>44533</v>
      </c>
      <c r="X70" s="125">
        <v>29.533333333333335</v>
      </c>
      <c r="Y70" s="126" t="s">
        <v>356</v>
      </c>
      <c r="Z70" s="124">
        <v>43647</v>
      </c>
      <c r="AA70" s="125">
        <v>28.580645161290324</v>
      </c>
      <c r="AB70" s="125" t="s">
        <v>357</v>
      </c>
    </row>
    <row r="71" spans="1:28" x14ac:dyDescent="0.25">
      <c r="A71" s="118">
        <v>68</v>
      </c>
      <c r="B71" s="118">
        <v>168487</v>
      </c>
      <c r="C71" s="156" t="s">
        <v>551</v>
      </c>
      <c r="D71" s="131"/>
      <c r="E71" s="118" t="s">
        <v>371</v>
      </c>
      <c r="F71" s="118">
        <v>20236780</v>
      </c>
      <c r="G71" s="121" t="s">
        <v>348</v>
      </c>
      <c r="H71" s="118">
        <v>570102</v>
      </c>
      <c r="I71" s="137"/>
      <c r="J71" s="138"/>
      <c r="K71" s="138"/>
      <c r="L71" s="138"/>
      <c r="M71" s="118" t="s">
        <v>479</v>
      </c>
      <c r="N71" s="118" t="s">
        <v>552</v>
      </c>
      <c r="O71" s="118" t="s">
        <v>351</v>
      </c>
      <c r="P71" s="123" t="s">
        <v>394</v>
      </c>
      <c r="Q71" s="118" t="s">
        <v>432</v>
      </c>
      <c r="R71" s="118" t="s">
        <v>354</v>
      </c>
      <c r="S71" s="118" t="s">
        <v>355</v>
      </c>
      <c r="T71" s="124">
        <v>44354</v>
      </c>
      <c r="U71" s="124">
        <v>44536</v>
      </c>
      <c r="V71" s="124">
        <v>43992</v>
      </c>
      <c r="W71" s="124">
        <v>44533</v>
      </c>
      <c r="X71" s="125">
        <v>18.033333333333335</v>
      </c>
      <c r="Y71" s="126" t="s">
        <v>429</v>
      </c>
      <c r="Z71" s="124">
        <v>43992</v>
      </c>
      <c r="AA71" s="140">
        <v>17.451612903225808</v>
      </c>
      <c r="AB71" s="125" t="s">
        <v>357</v>
      </c>
    </row>
    <row r="72" spans="1:28" x14ac:dyDescent="0.25">
      <c r="A72" s="118">
        <v>69</v>
      </c>
      <c r="B72" s="118">
        <v>157022</v>
      </c>
      <c r="C72" s="152" t="s">
        <v>553</v>
      </c>
      <c r="D72" s="131"/>
      <c r="E72" s="121" t="s">
        <v>347</v>
      </c>
      <c r="F72" s="118">
        <v>19233482</v>
      </c>
      <c r="G72" s="121" t="s">
        <v>348</v>
      </c>
      <c r="H72" s="118">
        <v>570064</v>
      </c>
      <c r="I72" s="131">
        <v>0</v>
      </c>
      <c r="J72" s="131"/>
      <c r="K72" s="131"/>
      <c r="L72" s="131" t="s">
        <v>554</v>
      </c>
      <c r="M72" s="118" t="s">
        <v>388</v>
      </c>
      <c r="N72" s="118" t="s">
        <v>555</v>
      </c>
      <c r="O72" s="118" t="s">
        <v>351</v>
      </c>
      <c r="P72" s="123" t="s">
        <v>374</v>
      </c>
      <c r="Q72" s="118" t="s">
        <v>428</v>
      </c>
      <c r="R72" s="118" t="s">
        <v>362</v>
      </c>
      <c r="S72" s="118" t="s">
        <v>355</v>
      </c>
      <c r="T72" s="124">
        <v>44197</v>
      </c>
      <c r="U72" s="124">
        <v>44561</v>
      </c>
      <c r="V72" s="124">
        <v>43647</v>
      </c>
      <c r="W72" s="124">
        <v>44533</v>
      </c>
      <c r="X72" s="125">
        <v>29.533333333333335</v>
      </c>
      <c r="Y72" s="126" t="s">
        <v>356</v>
      </c>
      <c r="Z72" s="124">
        <v>43647</v>
      </c>
      <c r="AA72" s="125">
        <v>28.580645161290324</v>
      </c>
      <c r="AB72" s="125" t="s">
        <v>357</v>
      </c>
    </row>
    <row r="73" spans="1:28" x14ac:dyDescent="0.25">
      <c r="A73" s="118">
        <v>70</v>
      </c>
      <c r="B73" s="118">
        <v>101973</v>
      </c>
      <c r="C73" s="151" t="s">
        <v>556</v>
      </c>
      <c r="D73" s="146"/>
      <c r="E73" s="118" t="s">
        <v>371</v>
      </c>
      <c r="F73" s="118">
        <v>18009404</v>
      </c>
      <c r="G73" s="121" t="s">
        <v>348</v>
      </c>
      <c r="H73" s="118">
        <v>570147</v>
      </c>
      <c r="I73" s="122"/>
      <c r="J73" s="122"/>
      <c r="K73" s="122"/>
      <c r="L73" s="122"/>
      <c r="M73" s="118" t="s">
        <v>557</v>
      </c>
      <c r="N73" s="118" t="s">
        <v>558</v>
      </c>
      <c r="O73" s="118" t="s">
        <v>351</v>
      </c>
      <c r="P73" s="123" t="s">
        <v>352</v>
      </c>
      <c r="Q73" s="118" t="s">
        <v>385</v>
      </c>
      <c r="R73" s="118" t="s">
        <v>354</v>
      </c>
      <c r="S73" s="123" t="s">
        <v>355</v>
      </c>
      <c r="T73" s="124">
        <v>44419</v>
      </c>
      <c r="U73" s="124">
        <v>44783</v>
      </c>
      <c r="V73" s="124">
        <v>43205</v>
      </c>
      <c r="W73" s="124">
        <v>44533</v>
      </c>
      <c r="X73" s="125">
        <v>44.266666666666666</v>
      </c>
      <c r="Y73" s="126" t="s">
        <v>356</v>
      </c>
      <c r="Z73" s="127">
        <v>43617</v>
      </c>
      <c r="AA73" s="125">
        <v>29.548387096774192</v>
      </c>
      <c r="AB73" s="128" t="s">
        <v>357</v>
      </c>
    </row>
    <row r="74" spans="1:28" x14ac:dyDescent="0.25">
      <c r="A74" s="118">
        <v>71</v>
      </c>
      <c r="B74" s="118">
        <v>160090</v>
      </c>
      <c r="C74" s="150" t="s">
        <v>559</v>
      </c>
      <c r="D74" s="131"/>
      <c r="E74" s="121" t="s">
        <v>371</v>
      </c>
      <c r="F74" s="118">
        <v>19234874</v>
      </c>
      <c r="G74" s="121" t="s">
        <v>348</v>
      </c>
      <c r="H74" s="118">
        <v>570086</v>
      </c>
      <c r="I74" s="131">
        <v>0</v>
      </c>
      <c r="J74" s="131"/>
      <c r="K74" s="131"/>
      <c r="L74" s="131"/>
      <c r="M74" s="118" t="s">
        <v>434</v>
      </c>
      <c r="N74" s="118" t="s">
        <v>560</v>
      </c>
      <c r="O74" s="118" t="s">
        <v>351</v>
      </c>
      <c r="P74" s="123" t="s">
        <v>374</v>
      </c>
      <c r="Q74" s="118" t="s">
        <v>523</v>
      </c>
      <c r="R74" s="118" t="s">
        <v>354</v>
      </c>
      <c r="S74" s="118" t="s">
        <v>363</v>
      </c>
      <c r="T74" s="124">
        <v>44368</v>
      </c>
      <c r="U74" s="124">
        <v>44671</v>
      </c>
      <c r="V74" s="124">
        <v>43770</v>
      </c>
      <c r="W74" s="124">
        <v>44533</v>
      </c>
      <c r="X74" s="125">
        <v>25.433333333333334</v>
      </c>
      <c r="Y74" s="126" t="s">
        <v>356</v>
      </c>
      <c r="Z74" s="124">
        <v>43770</v>
      </c>
      <c r="AA74" s="125">
        <v>24.612903225806452</v>
      </c>
      <c r="AB74" s="125" t="s">
        <v>357</v>
      </c>
    </row>
    <row r="75" spans="1:28" x14ac:dyDescent="0.25">
      <c r="A75" s="118">
        <v>72</v>
      </c>
      <c r="B75" s="118">
        <v>163108</v>
      </c>
      <c r="C75" s="157" t="s">
        <v>561</v>
      </c>
      <c r="D75" s="131"/>
      <c r="E75" s="121" t="s">
        <v>347</v>
      </c>
      <c r="F75" s="118">
        <v>20235893</v>
      </c>
      <c r="G75" s="121" t="s">
        <v>348</v>
      </c>
      <c r="H75" s="118">
        <v>570177</v>
      </c>
      <c r="I75" s="131">
        <v>0</v>
      </c>
      <c r="J75" s="131"/>
      <c r="K75" s="131"/>
      <c r="L75" s="131"/>
      <c r="M75" s="118" t="s">
        <v>426</v>
      </c>
      <c r="N75" s="118" t="s">
        <v>562</v>
      </c>
      <c r="O75" s="118" t="s">
        <v>351</v>
      </c>
      <c r="P75" s="123" t="s">
        <v>374</v>
      </c>
      <c r="Q75" s="118" t="s">
        <v>385</v>
      </c>
      <c r="R75" s="118" t="s">
        <v>354</v>
      </c>
      <c r="S75" s="118" t="s">
        <v>363</v>
      </c>
      <c r="T75" s="124">
        <v>44235</v>
      </c>
      <c r="U75" s="124">
        <v>44599</v>
      </c>
      <c r="V75" s="124">
        <v>43873</v>
      </c>
      <c r="W75" s="124">
        <v>44533</v>
      </c>
      <c r="X75" s="125">
        <v>22</v>
      </c>
      <c r="Y75" s="126" t="s">
        <v>429</v>
      </c>
      <c r="Z75" s="124">
        <v>43873</v>
      </c>
      <c r="AA75" s="125">
        <v>21.29032258064516</v>
      </c>
      <c r="AB75" s="125" t="s">
        <v>357</v>
      </c>
    </row>
    <row r="76" spans="1:28" x14ac:dyDescent="0.25">
      <c r="A76" s="118">
        <v>73</v>
      </c>
      <c r="B76" s="118">
        <v>160684</v>
      </c>
      <c r="C76" s="158" t="s">
        <v>563</v>
      </c>
      <c r="D76" s="131"/>
      <c r="E76" s="121" t="s">
        <v>347</v>
      </c>
      <c r="F76" s="118">
        <v>19235092</v>
      </c>
      <c r="G76" s="121" t="s">
        <v>348</v>
      </c>
      <c r="H76" s="118">
        <v>570021</v>
      </c>
      <c r="I76" s="131">
        <v>0</v>
      </c>
      <c r="J76" s="131"/>
      <c r="K76" s="131"/>
      <c r="L76" s="131"/>
      <c r="M76" s="118" t="s">
        <v>501</v>
      </c>
      <c r="N76" s="118" t="s">
        <v>564</v>
      </c>
      <c r="O76" s="118" t="s">
        <v>351</v>
      </c>
      <c r="P76" s="123" t="s">
        <v>374</v>
      </c>
      <c r="Q76" s="118" t="s">
        <v>481</v>
      </c>
      <c r="R76" s="118" t="s">
        <v>362</v>
      </c>
      <c r="S76" s="118" t="s">
        <v>363</v>
      </c>
      <c r="T76" s="124">
        <v>44367</v>
      </c>
      <c r="U76" s="124">
        <v>44549</v>
      </c>
      <c r="V76" s="124">
        <v>43788</v>
      </c>
      <c r="W76" s="124">
        <v>44533</v>
      </c>
      <c r="X76" s="125">
        <v>24.833333333333332</v>
      </c>
      <c r="Y76" s="126" t="s">
        <v>356</v>
      </c>
      <c r="Z76" s="124">
        <v>43788</v>
      </c>
      <c r="AA76" s="125">
        <v>24.032258064516128</v>
      </c>
      <c r="AB76" s="125" t="s">
        <v>357</v>
      </c>
    </row>
    <row r="77" spans="1:28" x14ac:dyDescent="0.25">
      <c r="A77" s="118">
        <v>74</v>
      </c>
      <c r="B77" s="118">
        <v>160092</v>
      </c>
      <c r="C77" s="159" t="s">
        <v>565</v>
      </c>
      <c r="D77" s="131"/>
      <c r="E77" s="121" t="s">
        <v>347</v>
      </c>
      <c r="F77" s="118">
        <v>19234908</v>
      </c>
      <c r="G77" s="121" t="s">
        <v>348</v>
      </c>
      <c r="H77" s="118">
        <v>570100</v>
      </c>
      <c r="I77" s="131">
        <v>0</v>
      </c>
      <c r="J77" s="131"/>
      <c r="K77" s="131"/>
      <c r="L77" s="131"/>
      <c r="M77" s="118" t="s">
        <v>434</v>
      </c>
      <c r="N77" s="118" t="s">
        <v>566</v>
      </c>
      <c r="O77" s="118" t="s">
        <v>351</v>
      </c>
      <c r="P77" s="123" t="s">
        <v>374</v>
      </c>
      <c r="Q77" s="118" t="s">
        <v>395</v>
      </c>
      <c r="R77" s="118" t="s">
        <v>354</v>
      </c>
      <c r="S77" s="118" t="s">
        <v>363</v>
      </c>
      <c r="T77" s="124">
        <v>44368</v>
      </c>
      <c r="U77" s="124">
        <v>44550</v>
      </c>
      <c r="V77" s="124">
        <v>43775</v>
      </c>
      <c r="W77" s="124">
        <v>44533</v>
      </c>
      <c r="X77" s="125">
        <v>25.266666666666666</v>
      </c>
      <c r="Y77" s="126" t="s">
        <v>356</v>
      </c>
      <c r="Z77" s="124">
        <v>43775</v>
      </c>
      <c r="AA77" s="125">
        <v>24.451612903225808</v>
      </c>
      <c r="AB77" s="125" t="s">
        <v>357</v>
      </c>
    </row>
    <row r="78" spans="1:28" x14ac:dyDescent="0.25">
      <c r="A78" s="118">
        <v>75</v>
      </c>
      <c r="B78" s="118">
        <v>160708</v>
      </c>
      <c r="C78" s="157" t="s">
        <v>567</v>
      </c>
      <c r="D78" s="131"/>
      <c r="E78" s="121" t="s">
        <v>347</v>
      </c>
      <c r="F78" s="118">
        <v>19235324</v>
      </c>
      <c r="G78" s="121" t="s">
        <v>348</v>
      </c>
      <c r="H78" s="118">
        <v>570155</v>
      </c>
      <c r="I78" s="131">
        <v>0</v>
      </c>
      <c r="J78" s="131"/>
      <c r="K78" s="131"/>
      <c r="L78" s="131"/>
      <c r="M78" s="118" t="s">
        <v>423</v>
      </c>
      <c r="N78" s="118" t="s">
        <v>568</v>
      </c>
      <c r="O78" s="118" t="s">
        <v>351</v>
      </c>
      <c r="P78" s="123" t="s">
        <v>374</v>
      </c>
      <c r="Q78" s="118" t="s">
        <v>361</v>
      </c>
      <c r="R78" s="118" t="s">
        <v>362</v>
      </c>
      <c r="S78" s="118" t="s">
        <v>363</v>
      </c>
      <c r="T78" s="124">
        <v>44338</v>
      </c>
      <c r="U78" s="124">
        <v>44521</v>
      </c>
      <c r="V78" s="124">
        <v>43795</v>
      </c>
      <c r="W78" s="124">
        <v>44533</v>
      </c>
      <c r="X78" s="125">
        <v>24.6</v>
      </c>
      <c r="Y78" s="126" t="s">
        <v>356</v>
      </c>
      <c r="Z78" s="124">
        <v>43795</v>
      </c>
      <c r="AA78" s="125">
        <v>23.806451612903224</v>
      </c>
      <c r="AB78" s="125" t="s">
        <v>357</v>
      </c>
    </row>
    <row r="79" spans="1:28" x14ac:dyDescent="0.25">
      <c r="A79" s="118">
        <v>76</v>
      </c>
      <c r="B79" s="118">
        <v>150493</v>
      </c>
      <c r="C79" s="155" t="s">
        <v>569</v>
      </c>
      <c r="D79" s="146"/>
      <c r="E79" s="118" t="s">
        <v>371</v>
      </c>
      <c r="F79" s="118">
        <v>18230309</v>
      </c>
      <c r="G79" s="121" t="s">
        <v>348</v>
      </c>
      <c r="H79" s="118">
        <v>570072</v>
      </c>
      <c r="I79" s="122"/>
      <c r="J79" s="122"/>
      <c r="K79" s="122"/>
      <c r="L79" s="122"/>
      <c r="M79" s="118" t="s">
        <v>379</v>
      </c>
      <c r="N79" s="118" t="s">
        <v>570</v>
      </c>
      <c r="O79" s="118" t="s">
        <v>351</v>
      </c>
      <c r="P79" s="123" t="s">
        <v>407</v>
      </c>
      <c r="Q79" s="118" t="s">
        <v>444</v>
      </c>
      <c r="R79" s="118" t="s">
        <v>362</v>
      </c>
      <c r="S79" s="123" t="s">
        <v>363</v>
      </c>
      <c r="T79" s="124">
        <v>44497</v>
      </c>
      <c r="U79" s="124">
        <v>44861</v>
      </c>
      <c r="V79" s="124">
        <v>43405</v>
      </c>
      <c r="W79" s="124">
        <v>44533</v>
      </c>
      <c r="X79" s="125">
        <v>37.6</v>
      </c>
      <c r="Y79" s="126" t="s">
        <v>356</v>
      </c>
      <c r="Z79" s="127">
        <v>43972</v>
      </c>
      <c r="AA79" s="125">
        <v>18.096774193548388</v>
      </c>
      <c r="AB79" s="128" t="s">
        <v>357</v>
      </c>
    </row>
    <row r="80" spans="1:28" x14ac:dyDescent="0.25">
      <c r="A80" s="118">
        <v>77</v>
      </c>
      <c r="B80" s="118">
        <v>160043</v>
      </c>
      <c r="C80" s="150" t="s">
        <v>571</v>
      </c>
      <c r="D80" s="131"/>
      <c r="E80" s="121" t="s">
        <v>371</v>
      </c>
      <c r="F80" s="118">
        <v>19234862</v>
      </c>
      <c r="G80" s="121" t="s">
        <v>348</v>
      </c>
      <c r="H80" s="118">
        <v>570285</v>
      </c>
      <c r="I80" s="131">
        <v>0</v>
      </c>
      <c r="J80" s="131"/>
      <c r="K80" s="131"/>
      <c r="L80" s="131"/>
      <c r="M80" s="118" t="s">
        <v>349</v>
      </c>
      <c r="N80" s="118" t="s">
        <v>572</v>
      </c>
      <c r="O80" s="118" t="s">
        <v>351</v>
      </c>
      <c r="P80" s="123" t="s">
        <v>352</v>
      </c>
      <c r="Q80" s="118" t="s">
        <v>375</v>
      </c>
      <c r="R80" s="118" t="s">
        <v>362</v>
      </c>
      <c r="S80" s="118" t="s">
        <v>363</v>
      </c>
      <c r="T80" s="124">
        <v>44222</v>
      </c>
      <c r="U80" s="124">
        <v>44525</v>
      </c>
      <c r="V80" s="124">
        <v>43769</v>
      </c>
      <c r="W80" s="124">
        <v>44533</v>
      </c>
      <c r="X80" s="125">
        <v>22.333333333333332</v>
      </c>
      <c r="Y80" s="126" t="s">
        <v>429</v>
      </c>
      <c r="Z80" s="124">
        <v>43769</v>
      </c>
      <c r="AA80" s="125">
        <v>21.612903225806452</v>
      </c>
      <c r="AB80" s="125" t="s">
        <v>357</v>
      </c>
    </row>
    <row r="81" spans="1:28" x14ac:dyDescent="0.25">
      <c r="A81" s="118">
        <v>78</v>
      </c>
      <c r="B81" s="118">
        <v>160074</v>
      </c>
      <c r="C81" s="159" t="s">
        <v>573</v>
      </c>
      <c r="D81" s="131"/>
      <c r="E81" s="121" t="s">
        <v>371</v>
      </c>
      <c r="F81" s="118">
        <v>19234875</v>
      </c>
      <c r="G81" s="121" t="s">
        <v>348</v>
      </c>
      <c r="H81" s="118">
        <v>570109</v>
      </c>
      <c r="I81" s="131">
        <v>0</v>
      </c>
      <c r="J81" s="131"/>
      <c r="K81" s="131"/>
      <c r="L81" s="131"/>
      <c r="M81" s="118" t="s">
        <v>434</v>
      </c>
      <c r="N81" s="118" t="s">
        <v>574</v>
      </c>
      <c r="O81" s="118" t="s">
        <v>351</v>
      </c>
      <c r="P81" s="123" t="s">
        <v>352</v>
      </c>
      <c r="Q81" s="118" t="s">
        <v>402</v>
      </c>
      <c r="R81" s="118" t="s">
        <v>362</v>
      </c>
      <c r="S81" s="118" t="s">
        <v>363</v>
      </c>
      <c r="T81" s="124">
        <v>44368</v>
      </c>
      <c r="U81" s="124">
        <v>44732</v>
      </c>
      <c r="V81" s="124">
        <v>43770</v>
      </c>
      <c r="W81" s="124">
        <v>44533</v>
      </c>
      <c r="X81" s="125">
        <v>22.3</v>
      </c>
      <c r="Y81" s="126" t="s">
        <v>429</v>
      </c>
      <c r="Z81" s="124">
        <v>43770</v>
      </c>
      <c r="AA81" s="125">
        <v>21.580645161290324</v>
      </c>
      <c r="AB81" s="125" t="s">
        <v>357</v>
      </c>
    </row>
    <row r="82" spans="1:28" x14ac:dyDescent="0.25">
      <c r="A82" s="118">
        <v>79</v>
      </c>
      <c r="B82" s="118">
        <v>160040</v>
      </c>
      <c r="C82" s="150" t="s">
        <v>575</v>
      </c>
      <c r="D82" s="131"/>
      <c r="E82" s="121" t="s">
        <v>371</v>
      </c>
      <c r="F82" s="118">
        <v>19234854</v>
      </c>
      <c r="G82" s="121" t="s">
        <v>348</v>
      </c>
      <c r="H82" s="118">
        <v>570257</v>
      </c>
      <c r="I82" s="131">
        <v>0</v>
      </c>
      <c r="J82" s="131"/>
      <c r="K82" s="131"/>
      <c r="L82" s="131"/>
      <c r="M82" s="118" t="s">
        <v>349</v>
      </c>
      <c r="N82" s="118" t="s">
        <v>576</v>
      </c>
      <c r="O82" s="118" t="s">
        <v>351</v>
      </c>
      <c r="P82" s="123" t="s">
        <v>352</v>
      </c>
      <c r="Q82" s="118" t="s">
        <v>475</v>
      </c>
      <c r="R82" s="118" t="s">
        <v>362</v>
      </c>
      <c r="S82" s="118" t="s">
        <v>363</v>
      </c>
      <c r="T82" s="124">
        <v>44433</v>
      </c>
      <c r="U82" s="124">
        <v>44616</v>
      </c>
      <c r="V82" s="124">
        <v>43769</v>
      </c>
      <c r="W82" s="124">
        <v>44533</v>
      </c>
      <c r="X82" s="125">
        <v>22.333333333333332</v>
      </c>
      <c r="Y82" s="126" t="s">
        <v>429</v>
      </c>
      <c r="Z82" s="124">
        <v>43769</v>
      </c>
      <c r="AA82" s="125">
        <v>21.612903225806452</v>
      </c>
      <c r="AB82" s="125" t="s">
        <v>357</v>
      </c>
    </row>
    <row r="83" spans="1:28" x14ac:dyDescent="0.25">
      <c r="A83" s="118">
        <v>80</v>
      </c>
      <c r="B83" s="118">
        <v>154679</v>
      </c>
      <c r="C83" s="160" t="s">
        <v>577</v>
      </c>
      <c r="D83" s="131"/>
      <c r="E83" s="121" t="s">
        <v>347</v>
      </c>
      <c r="F83" s="118">
        <v>19231954</v>
      </c>
      <c r="G83" s="121" t="s">
        <v>348</v>
      </c>
      <c r="H83" s="118">
        <v>570108</v>
      </c>
      <c r="I83" s="131">
        <v>0</v>
      </c>
      <c r="J83" s="131"/>
      <c r="K83" s="131"/>
      <c r="L83" s="131"/>
      <c r="M83" s="118" t="s">
        <v>456</v>
      </c>
      <c r="N83" s="118" t="s">
        <v>578</v>
      </c>
      <c r="O83" s="118" t="s">
        <v>351</v>
      </c>
      <c r="P83" s="123" t="s">
        <v>352</v>
      </c>
      <c r="Q83" s="118" t="s">
        <v>432</v>
      </c>
      <c r="R83" s="118" t="s">
        <v>354</v>
      </c>
      <c r="S83" s="118" t="s">
        <v>363</v>
      </c>
      <c r="T83" s="124">
        <v>44367</v>
      </c>
      <c r="U83" s="124">
        <v>44731</v>
      </c>
      <c r="V83" s="124">
        <v>43538</v>
      </c>
      <c r="W83" s="124">
        <v>44533</v>
      </c>
      <c r="X83" s="125">
        <v>30.033333333333335</v>
      </c>
      <c r="Y83" s="126" t="s">
        <v>356</v>
      </c>
      <c r="Z83" s="124">
        <v>43538</v>
      </c>
      <c r="AA83" s="125">
        <v>29.06451612903226</v>
      </c>
      <c r="AB83" s="125" t="s">
        <v>357</v>
      </c>
    </row>
    <row r="84" spans="1:28" x14ac:dyDescent="0.25">
      <c r="A84" s="118">
        <v>81</v>
      </c>
      <c r="B84" s="118">
        <v>157019</v>
      </c>
      <c r="C84" s="152" t="s">
        <v>579</v>
      </c>
      <c r="D84" s="131"/>
      <c r="E84" s="121" t="s">
        <v>371</v>
      </c>
      <c r="F84" s="118">
        <v>19233374</v>
      </c>
      <c r="G84" s="121" t="s">
        <v>348</v>
      </c>
      <c r="H84" s="118">
        <v>570013</v>
      </c>
      <c r="I84" s="131">
        <v>0</v>
      </c>
      <c r="J84" s="131"/>
      <c r="K84" s="131"/>
      <c r="L84" s="131"/>
      <c r="M84" s="118" t="s">
        <v>372</v>
      </c>
      <c r="N84" s="118" t="s">
        <v>580</v>
      </c>
      <c r="O84" s="118" t="s">
        <v>351</v>
      </c>
      <c r="P84" s="123" t="s">
        <v>352</v>
      </c>
      <c r="Q84" s="118" t="s">
        <v>418</v>
      </c>
      <c r="R84" s="118" t="s">
        <v>362</v>
      </c>
      <c r="S84" s="118" t="s">
        <v>363</v>
      </c>
      <c r="T84" s="124">
        <v>44195</v>
      </c>
      <c r="U84" s="124">
        <v>44559</v>
      </c>
      <c r="V84" s="124">
        <v>43647</v>
      </c>
      <c r="W84" s="124">
        <v>44533</v>
      </c>
      <c r="X84" s="125">
        <v>26.4</v>
      </c>
      <c r="Y84" s="126" t="s">
        <v>356</v>
      </c>
      <c r="Z84" s="124">
        <v>43647</v>
      </c>
      <c r="AA84" s="125">
        <v>25.548387096774192</v>
      </c>
      <c r="AB84" s="125" t="s">
        <v>357</v>
      </c>
    </row>
    <row r="85" spans="1:28" x14ac:dyDescent="0.25">
      <c r="A85" s="118">
        <v>82</v>
      </c>
      <c r="B85" s="118">
        <v>106108</v>
      </c>
      <c r="C85" s="161" t="s">
        <v>581</v>
      </c>
      <c r="D85" s="131"/>
      <c r="E85" s="121" t="s">
        <v>347</v>
      </c>
      <c r="F85" s="118">
        <v>18010697</v>
      </c>
      <c r="G85" s="121" t="s">
        <v>348</v>
      </c>
      <c r="H85" s="118">
        <v>570140</v>
      </c>
      <c r="I85" s="131">
        <v>0</v>
      </c>
      <c r="J85" s="131"/>
      <c r="K85" s="131"/>
      <c r="L85" s="131"/>
      <c r="M85" s="118" t="s">
        <v>349</v>
      </c>
      <c r="N85" s="118" t="s">
        <v>582</v>
      </c>
      <c r="O85" s="118" t="s">
        <v>351</v>
      </c>
      <c r="P85" s="123" t="s">
        <v>352</v>
      </c>
      <c r="Q85" s="118" t="s">
        <v>353</v>
      </c>
      <c r="R85" s="118" t="s">
        <v>354</v>
      </c>
      <c r="S85" s="118" t="s">
        <v>355</v>
      </c>
      <c r="T85" s="124">
        <v>44497</v>
      </c>
      <c r="U85" s="124">
        <v>44800</v>
      </c>
      <c r="V85" s="124">
        <v>43312</v>
      </c>
      <c r="W85" s="124">
        <v>44533</v>
      </c>
      <c r="X85" s="125">
        <v>37.56666666666667</v>
      </c>
      <c r="Y85" s="126" t="s">
        <v>356</v>
      </c>
      <c r="Z85" s="124">
        <v>43405</v>
      </c>
      <c r="AA85" s="125">
        <v>33.354838709677416</v>
      </c>
      <c r="AB85" s="125" t="s">
        <v>357</v>
      </c>
    </row>
    <row r="86" spans="1:28" x14ac:dyDescent="0.25">
      <c r="A86" s="118">
        <v>83</v>
      </c>
      <c r="B86" s="118">
        <v>86712</v>
      </c>
      <c r="C86" s="151" t="s">
        <v>583</v>
      </c>
      <c r="D86" s="146"/>
      <c r="E86" s="118" t="s">
        <v>347</v>
      </c>
      <c r="F86" s="118" t="s">
        <v>584</v>
      </c>
      <c r="G86" s="121" t="s">
        <v>348</v>
      </c>
      <c r="H86" s="118">
        <v>570079</v>
      </c>
      <c r="I86" s="122"/>
      <c r="J86" s="122"/>
      <c r="K86" s="122"/>
      <c r="L86" s="122"/>
      <c r="M86" s="118">
        <v>1</v>
      </c>
      <c r="N86" s="118" t="s">
        <v>585</v>
      </c>
      <c r="O86" s="118" t="s">
        <v>351</v>
      </c>
      <c r="P86" s="123" t="s">
        <v>352</v>
      </c>
      <c r="Q86" s="118" t="s">
        <v>385</v>
      </c>
      <c r="R86" s="118" t="s">
        <v>354</v>
      </c>
      <c r="S86" s="123" t="s">
        <v>355</v>
      </c>
      <c r="T86" s="124">
        <v>44223</v>
      </c>
      <c r="U86" s="124">
        <v>44526</v>
      </c>
      <c r="V86" s="124">
        <v>42826</v>
      </c>
      <c r="W86" s="124">
        <v>44533</v>
      </c>
      <c r="X86" s="125">
        <v>56.9</v>
      </c>
      <c r="Y86" s="126" t="s">
        <v>356</v>
      </c>
      <c r="Z86" s="127">
        <v>43298</v>
      </c>
      <c r="AA86" s="125">
        <v>39.838709677419352</v>
      </c>
      <c r="AB86" s="128" t="s">
        <v>357</v>
      </c>
    </row>
    <row r="87" spans="1:28" x14ac:dyDescent="0.25">
      <c r="A87" s="118">
        <v>84</v>
      </c>
      <c r="B87" s="118">
        <v>43284</v>
      </c>
      <c r="C87" s="162" t="s">
        <v>586</v>
      </c>
      <c r="D87" s="146"/>
      <c r="E87" s="118" t="s">
        <v>371</v>
      </c>
      <c r="F87" s="118" t="s">
        <v>587</v>
      </c>
      <c r="G87" s="121" t="s">
        <v>348</v>
      </c>
      <c r="H87" s="118">
        <v>570185</v>
      </c>
      <c r="I87" s="122">
        <v>10200202279</v>
      </c>
      <c r="J87" s="122"/>
      <c r="K87" s="122">
        <v>35170</v>
      </c>
      <c r="L87" s="122">
        <v>35170</v>
      </c>
      <c r="M87" s="118" t="s">
        <v>588</v>
      </c>
      <c r="N87" s="118" t="s">
        <v>589</v>
      </c>
      <c r="O87" s="118" t="s">
        <v>351</v>
      </c>
      <c r="P87" s="123" t="s">
        <v>352</v>
      </c>
      <c r="Q87" s="118" t="s">
        <v>481</v>
      </c>
      <c r="R87" s="118" t="s">
        <v>362</v>
      </c>
      <c r="S87" s="123" t="s">
        <v>355</v>
      </c>
      <c r="T87" s="124">
        <v>44347</v>
      </c>
      <c r="U87" s="124">
        <v>44650</v>
      </c>
      <c r="V87" s="124">
        <v>41794</v>
      </c>
      <c r="W87" s="124">
        <v>44533</v>
      </c>
      <c r="X87" s="125">
        <v>91.3</v>
      </c>
      <c r="Y87" s="126" t="s">
        <v>356</v>
      </c>
      <c r="Z87" s="127">
        <v>42491</v>
      </c>
      <c r="AA87" s="125">
        <v>65.870967741935488</v>
      </c>
      <c r="AB87" s="128" t="s">
        <v>357</v>
      </c>
    </row>
    <row r="88" spans="1:28" x14ac:dyDescent="0.25">
      <c r="A88" s="118">
        <v>85</v>
      </c>
      <c r="B88" s="118">
        <v>106103</v>
      </c>
      <c r="C88" s="151" t="s">
        <v>590</v>
      </c>
      <c r="D88" s="146"/>
      <c r="E88" s="118" t="s">
        <v>347</v>
      </c>
      <c r="F88" s="118">
        <v>18010690</v>
      </c>
      <c r="G88" s="121" t="s">
        <v>348</v>
      </c>
      <c r="H88" s="118">
        <v>570069</v>
      </c>
      <c r="I88" s="122"/>
      <c r="J88" s="122"/>
      <c r="K88" s="122"/>
      <c r="L88" s="122"/>
      <c r="M88" s="118" t="s">
        <v>434</v>
      </c>
      <c r="N88" s="118" t="s">
        <v>591</v>
      </c>
      <c r="O88" s="118" t="s">
        <v>351</v>
      </c>
      <c r="P88" s="123" t="s">
        <v>352</v>
      </c>
      <c r="Q88" s="118" t="s">
        <v>368</v>
      </c>
      <c r="R88" s="118" t="s">
        <v>354</v>
      </c>
      <c r="S88" s="123" t="s">
        <v>355</v>
      </c>
      <c r="T88" s="124">
        <v>44376</v>
      </c>
      <c r="U88" s="124">
        <v>44558</v>
      </c>
      <c r="V88" s="124">
        <v>43312</v>
      </c>
      <c r="W88" s="124">
        <v>44533</v>
      </c>
      <c r="X88" s="125">
        <v>40.700000000000003</v>
      </c>
      <c r="Y88" s="126" t="s">
        <v>356</v>
      </c>
      <c r="Z88" s="127">
        <v>43800</v>
      </c>
      <c r="AA88" s="125">
        <v>23.64516129032258</v>
      </c>
      <c r="AB88" s="128" t="s">
        <v>357</v>
      </c>
    </row>
    <row r="89" spans="1:28" x14ac:dyDescent="0.25">
      <c r="A89" s="118">
        <v>86</v>
      </c>
      <c r="B89" s="118">
        <v>160038</v>
      </c>
      <c r="C89" s="152" t="s">
        <v>592</v>
      </c>
      <c r="D89" s="146"/>
      <c r="E89" s="118" t="s">
        <v>347</v>
      </c>
      <c r="F89" s="118">
        <v>19234818</v>
      </c>
      <c r="G89" s="121" t="s">
        <v>348</v>
      </c>
      <c r="H89" s="118">
        <v>570253</v>
      </c>
      <c r="I89" s="122"/>
      <c r="J89" s="122"/>
      <c r="K89" s="122"/>
      <c r="L89" s="122"/>
      <c r="M89" s="118" t="s">
        <v>409</v>
      </c>
      <c r="N89" s="118" t="s">
        <v>593</v>
      </c>
      <c r="O89" s="118" t="s">
        <v>351</v>
      </c>
      <c r="P89" s="123" t="s">
        <v>352</v>
      </c>
      <c r="Q89" s="118" t="s">
        <v>444</v>
      </c>
      <c r="R89" s="118" t="s">
        <v>362</v>
      </c>
      <c r="S89" s="123" t="s">
        <v>363</v>
      </c>
      <c r="T89" s="124">
        <v>44431</v>
      </c>
      <c r="U89" s="124">
        <v>44734</v>
      </c>
      <c r="V89" s="124">
        <v>43766</v>
      </c>
      <c r="W89" s="124">
        <v>44533</v>
      </c>
      <c r="X89" s="125">
        <v>25.566666666666666</v>
      </c>
      <c r="Y89" s="126" t="s">
        <v>356</v>
      </c>
      <c r="Z89" s="127">
        <v>43827</v>
      </c>
      <c r="AA89" s="125">
        <v>22.774193548387096</v>
      </c>
      <c r="AB89" s="128" t="s">
        <v>357</v>
      </c>
    </row>
    <row r="90" spans="1:28" x14ac:dyDescent="0.25">
      <c r="A90" s="118">
        <v>87</v>
      </c>
      <c r="B90" s="118">
        <v>150494</v>
      </c>
      <c r="C90" s="151" t="s">
        <v>594</v>
      </c>
      <c r="D90" s="146"/>
      <c r="E90" s="118" t="s">
        <v>371</v>
      </c>
      <c r="F90" s="118">
        <v>18230310</v>
      </c>
      <c r="G90" s="121" t="s">
        <v>348</v>
      </c>
      <c r="H90" s="118">
        <v>570280</v>
      </c>
      <c r="I90" s="122"/>
      <c r="J90" s="122"/>
      <c r="K90" s="122"/>
      <c r="L90" s="122"/>
      <c r="M90" s="118" t="s">
        <v>379</v>
      </c>
      <c r="N90" s="118" t="s">
        <v>595</v>
      </c>
      <c r="O90" s="118" t="s">
        <v>351</v>
      </c>
      <c r="P90" s="123" t="s">
        <v>352</v>
      </c>
      <c r="Q90" s="118" t="s">
        <v>414</v>
      </c>
      <c r="R90" s="118" t="s">
        <v>362</v>
      </c>
      <c r="S90" s="123" t="s">
        <v>363</v>
      </c>
      <c r="T90" s="124">
        <v>44496</v>
      </c>
      <c r="U90" s="124">
        <v>44799</v>
      </c>
      <c r="V90" s="124">
        <v>43405</v>
      </c>
      <c r="W90" s="124">
        <v>44533</v>
      </c>
      <c r="X90" s="125">
        <v>37.6</v>
      </c>
      <c r="Y90" s="126" t="s">
        <v>356</v>
      </c>
      <c r="Z90" s="127">
        <v>43709</v>
      </c>
      <c r="AA90" s="125">
        <v>26.580645161290324</v>
      </c>
      <c r="AB90" s="128" t="s">
        <v>357</v>
      </c>
    </row>
    <row r="91" spans="1:28" x14ac:dyDescent="0.25">
      <c r="A91" s="118">
        <v>88</v>
      </c>
      <c r="B91" s="118">
        <v>71958</v>
      </c>
      <c r="C91" s="151" t="s">
        <v>596</v>
      </c>
      <c r="D91" s="146"/>
      <c r="E91" s="118" t="s">
        <v>371</v>
      </c>
      <c r="F91" s="118" t="s">
        <v>597</v>
      </c>
      <c r="G91" s="121" t="s">
        <v>348</v>
      </c>
      <c r="H91" s="118">
        <v>570242</v>
      </c>
      <c r="I91" s="122">
        <v>10200203031</v>
      </c>
      <c r="J91" s="122"/>
      <c r="K91" s="122">
        <v>10004</v>
      </c>
      <c r="L91" s="122"/>
      <c r="M91" s="118" t="s">
        <v>372</v>
      </c>
      <c r="N91" s="118" t="s">
        <v>598</v>
      </c>
      <c r="O91" s="118" t="s">
        <v>351</v>
      </c>
      <c r="P91" s="123" t="s">
        <v>352</v>
      </c>
      <c r="Q91" s="118" t="s">
        <v>414</v>
      </c>
      <c r="R91" s="118" t="s">
        <v>362</v>
      </c>
      <c r="S91" s="123" t="s">
        <v>355</v>
      </c>
      <c r="T91" s="124">
        <v>44313</v>
      </c>
      <c r="U91" s="124">
        <v>44618</v>
      </c>
      <c r="V91" s="124">
        <v>42463</v>
      </c>
      <c r="W91" s="124">
        <v>44533</v>
      </c>
      <c r="X91" s="125">
        <v>69</v>
      </c>
      <c r="Y91" s="126" t="s">
        <v>356</v>
      </c>
      <c r="Z91" s="127">
        <v>43262</v>
      </c>
      <c r="AA91" s="125">
        <v>41</v>
      </c>
      <c r="AB91" s="128" t="s">
        <v>357</v>
      </c>
    </row>
    <row r="92" spans="1:28" x14ac:dyDescent="0.25">
      <c r="A92" s="118">
        <v>89</v>
      </c>
      <c r="B92" s="118">
        <v>78446</v>
      </c>
      <c r="C92" s="163" t="s">
        <v>599</v>
      </c>
      <c r="D92" s="146"/>
      <c r="E92" s="118" t="s">
        <v>371</v>
      </c>
      <c r="F92" s="118" t="s">
        <v>600</v>
      </c>
      <c r="G92" s="121" t="s">
        <v>348</v>
      </c>
      <c r="H92" s="118">
        <v>570082</v>
      </c>
      <c r="I92" s="122">
        <v>10200203381</v>
      </c>
      <c r="J92" s="122"/>
      <c r="K92" s="122"/>
      <c r="L92" s="122"/>
      <c r="M92" s="118" t="s">
        <v>601</v>
      </c>
      <c r="N92" s="118" t="s">
        <v>602</v>
      </c>
      <c r="O92" s="118" t="s">
        <v>351</v>
      </c>
      <c r="P92" s="123" t="s">
        <v>352</v>
      </c>
      <c r="Q92" s="118" t="s">
        <v>432</v>
      </c>
      <c r="R92" s="118" t="s">
        <v>354</v>
      </c>
      <c r="S92" s="123" t="s">
        <v>355</v>
      </c>
      <c r="T92" s="124">
        <v>44374</v>
      </c>
      <c r="U92" s="124">
        <v>44677</v>
      </c>
      <c r="V92" s="124">
        <v>42908</v>
      </c>
      <c r="W92" s="124">
        <v>44533</v>
      </c>
      <c r="X92" s="125">
        <v>54.166666666666664</v>
      </c>
      <c r="Y92" s="126" t="s">
        <v>356</v>
      </c>
      <c r="Z92" s="127">
        <v>43384</v>
      </c>
      <c r="AA92" s="125">
        <v>37.064516129032256</v>
      </c>
      <c r="AB92" s="128" t="s">
        <v>357</v>
      </c>
    </row>
    <row r="93" spans="1:28" x14ac:dyDescent="0.25">
      <c r="A93" s="118">
        <v>90</v>
      </c>
      <c r="B93" s="118">
        <v>156656</v>
      </c>
      <c r="C93" s="164" t="s">
        <v>603</v>
      </c>
      <c r="D93" s="146"/>
      <c r="E93" s="118" t="s">
        <v>371</v>
      </c>
      <c r="F93" s="118">
        <v>19233212</v>
      </c>
      <c r="G93" s="121" t="s">
        <v>348</v>
      </c>
      <c r="H93" s="118">
        <v>570269</v>
      </c>
      <c r="I93" s="122"/>
      <c r="J93" s="122"/>
      <c r="K93" s="122"/>
      <c r="L93" s="122"/>
      <c r="M93" s="118" t="s">
        <v>604</v>
      </c>
      <c r="N93" s="118" t="s">
        <v>605</v>
      </c>
      <c r="O93" s="118" t="s">
        <v>351</v>
      </c>
      <c r="P93" s="123" t="s">
        <v>352</v>
      </c>
      <c r="Q93" s="118" t="s">
        <v>414</v>
      </c>
      <c r="R93" s="118" t="s">
        <v>362</v>
      </c>
      <c r="S93" s="123" t="s">
        <v>355</v>
      </c>
      <c r="T93" s="124">
        <v>44499</v>
      </c>
      <c r="U93" s="124">
        <v>44802</v>
      </c>
      <c r="V93" s="124">
        <v>43643</v>
      </c>
      <c r="W93" s="124">
        <v>44533</v>
      </c>
      <c r="X93" s="125">
        <v>29.666666666666668</v>
      </c>
      <c r="Y93" s="126" t="s">
        <v>356</v>
      </c>
      <c r="Z93" s="127">
        <v>43833</v>
      </c>
      <c r="AA93" s="125">
        <v>22.580645161290324</v>
      </c>
      <c r="AB93" s="128" t="s">
        <v>357</v>
      </c>
    </row>
    <row r="94" spans="1:28" x14ac:dyDescent="0.25">
      <c r="A94" s="118">
        <v>91</v>
      </c>
      <c r="B94" s="118">
        <v>155926</v>
      </c>
      <c r="C94" s="152" t="s">
        <v>606</v>
      </c>
      <c r="D94" s="146"/>
      <c r="E94" s="118" t="s">
        <v>371</v>
      </c>
      <c r="F94" s="118">
        <v>19232332</v>
      </c>
      <c r="G94" s="121" t="s">
        <v>348</v>
      </c>
      <c r="H94" s="118">
        <v>570186</v>
      </c>
      <c r="I94" s="122"/>
      <c r="J94" s="122"/>
      <c r="K94" s="122"/>
      <c r="L94" s="122"/>
      <c r="M94" s="118" t="s">
        <v>479</v>
      </c>
      <c r="N94" s="118" t="s">
        <v>607</v>
      </c>
      <c r="O94" s="118" t="s">
        <v>351</v>
      </c>
      <c r="P94" s="123" t="s">
        <v>352</v>
      </c>
      <c r="Q94" s="118" t="s">
        <v>375</v>
      </c>
      <c r="R94" s="118" t="s">
        <v>362</v>
      </c>
      <c r="S94" s="123" t="s">
        <v>363</v>
      </c>
      <c r="T94" s="124">
        <v>44208</v>
      </c>
      <c r="U94" s="124">
        <v>44511</v>
      </c>
      <c r="V94" s="124">
        <v>43572</v>
      </c>
      <c r="W94" s="124">
        <v>44533</v>
      </c>
      <c r="X94" s="125">
        <v>32.033333333333331</v>
      </c>
      <c r="Y94" s="126" t="s">
        <v>356</v>
      </c>
      <c r="Z94" s="127">
        <v>43827</v>
      </c>
      <c r="AA94" s="125">
        <v>22.774193548387096</v>
      </c>
      <c r="AB94" s="128" t="s">
        <v>357</v>
      </c>
    </row>
    <row r="95" spans="1:28" x14ac:dyDescent="0.25">
      <c r="A95" s="118">
        <v>92</v>
      </c>
      <c r="B95" s="118">
        <v>86718</v>
      </c>
      <c r="C95" s="151" t="s">
        <v>608</v>
      </c>
      <c r="D95" s="146"/>
      <c r="E95" s="118" t="s">
        <v>347</v>
      </c>
      <c r="F95" s="118" t="s">
        <v>609</v>
      </c>
      <c r="G95" s="121" t="s">
        <v>348</v>
      </c>
      <c r="H95" s="118">
        <v>570281</v>
      </c>
      <c r="I95" s="122"/>
      <c r="J95" s="122"/>
      <c r="K95" s="122"/>
      <c r="L95" s="122"/>
      <c r="M95" s="118" t="s">
        <v>479</v>
      </c>
      <c r="N95" s="118" t="s">
        <v>610</v>
      </c>
      <c r="O95" s="118" t="s">
        <v>351</v>
      </c>
      <c r="P95" s="123" t="s">
        <v>352</v>
      </c>
      <c r="Q95" s="118" t="s">
        <v>375</v>
      </c>
      <c r="R95" s="118" t="s">
        <v>362</v>
      </c>
      <c r="S95" s="123" t="s">
        <v>355</v>
      </c>
      <c r="T95" s="124">
        <v>44375</v>
      </c>
      <c r="U95" s="124">
        <v>44678</v>
      </c>
      <c r="V95" s="124">
        <v>42833</v>
      </c>
      <c r="W95" s="124">
        <v>44533</v>
      </c>
      <c r="X95" s="125">
        <v>56.666666666666664</v>
      </c>
      <c r="Y95" s="126" t="s">
        <v>356</v>
      </c>
      <c r="Z95" s="127">
        <v>43384</v>
      </c>
      <c r="AA95" s="125">
        <v>37.064516129032256</v>
      </c>
      <c r="AB95" s="128" t="s">
        <v>357</v>
      </c>
    </row>
    <row r="96" spans="1:28" x14ac:dyDescent="0.25">
      <c r="A96" s="118">
        <v>93</v>
      </c>
      <c r="B96" s="118">
        <v>102101</v>
      </c>
      <c r="C96" s="151" t="s">
        <v>611</v>
      </c>
      <c r="D96" s="146"/>
      <c r="E96" s="118" t="s">
        <v>347</v>
      </c>
      <c r="F96" s="118">
        <v>18009503</v>
      </c>
      <c r="G96" s="121" t="s">
        <v>348</v>
      </c>
      <c r="H96" s="118">
        <v>570214</v>
      </c>
      <c r="I96" s="122"/>
      <c r="J96" s="122"/>
      <c r="K96" s="122"/>
      <c r="L96" s="122"/>
      <c r="M96" s="118" t="s">
        <v>612</v>
      </c>
      <c r="N96" s="118" t="s">
        <v>613</v>
      </c>
      <c r="O96" s="118" t="s">
        <v>351</v>
      </c>
      <c r="P96" s="123" t="s">
        <v>352</v>
      </c>
      <c r="Q96" s="118" t="s">
        <v>381</v>
      </c>
      <c r="R96" s="118" t="s">
        <v>354</v>
      </c>
      <c r="S96" s="123" t="s">
        <v>355</v>
      </c>
      <c r="T96" s="124">
        <v>44300</v>
      </c>
      <c r="U96" s="124">
        <v>44605</v>
      </c>
      <c r="V96" s="124">
        <v>43393</v>
      </c>
      <c r="W96" s="124">
        <v>44533</v>
      </c>
      <c r="X96" s="125">
        <v>38</v>
      </c>
      <c r="Y96" s="126" t="s">
        <v>356</v>
      </c>
      <c r="Z96" s="127">
        <v>43759</v>
      </c>
      <c r="AA96" s="125">
        <v>24.967741935483872</v>
      </c>
      <c r="AB96" s="128" t="s">
        <v>357</v>
      </c>
    </row>
    <row r="97" spans="1:28" x14ac:dyDescent="0.25">
      <c r="A97" s="118">
        <v>94</v>
      </c>
      <c r="B97" s="118">
        <v>160676</v>
      </c>
      <c r="C97" s="147" t="s">
        <v>614</v>
      </c>
      <c r="D97" s="146"/>
      <c r="E97" s="121" t="s">
        <v>347</v>
      </c>
      <c r="F97" s="118">
        <v>19235082</v>
      </c>
      <c r="G97" s="121" t="s">
        <v>348</v>
      </c>
      <c r="H97" s="118">
        <v>570166</v>
      </c>
      <c r="I97" s="131">
        <v>0</v>
      </c>
      <c r="J97" s="131"/>
      <c r="K97" s="131"/>
      <c r="L97" s="131"/>
      <c r="M97" s="118" t="s">
        <v>501</v>
      </c>
      <c r="N97" s="118" t="s">
        <v>615</v>
      </c>
      <c r="O97" s="118" t="s">
        <v>351</v>
      </c>
      <c r="P97" s="123" t="s">
        <v>352</v>
      </c>
      <c r="Q97" s="118" t="s">
        <v>402</v>
      </c>
      <c r="R97" s="118" t="s">
        <v>362</v>
      </c>
      <c r="S97" s="118" t="s">
        <v>363</v>
      </c>
      <c r="T97" s="124">
        <v>44453</v>
      </c>
      <c r="U97" s="124">
        <v>44755</v>
      </c>
      <c r="V97" s="124">
        <v>43788</v>
      </c>
      <c r="W97" s="124">
        <v>44533</v>
      </c>
      <c r="X97" s="125">
        <v>24.833333333333332</v>
      </c>
      <c r="Y97" s="126" t="s">
        <v>356</v>
      </c>
      <c r="Z97" s="124">
        <v>43788</v>
      </c>
      <c r="AA97" s="125">
        <v>24.032258064516128</v>
      </c>
      <c r="AB97" s="125" t="s">
        <v>357</v>
      </c>
    </row>
    <row r="98" spans="1:28" x14ac:dyDescent="0.25">
      <c r="A98" s="118">
        <v>95</v>
      </c>
      <c r="B98" s="118">
        <v>160826</v>
      </c>
      <c r="C98" s="165" t="s">
        <v>616</v>
      </c>
      <c r="D98" s="146"/>
      <c r="E98" s="121" t="s">
        <v>371</v>
      </c>
      <c r="F98" s="118">
        <v>19234983</v>
      </c>
      <c r="G98" s="121" t="s">
        <v>348</v>
      </c>
      <c r="H98" s="118">
        <v>570192</v>
      </c>
      <c r="I98" s="131">
        <v>0</v>
      </c>
      <c r="J98" s="131"/>
      <c r="K98" s="131"/>
      <c r="L98" s="131"/>
      <c r="M98" s="118" t="s">
        <v>473</v>
      </c>
      <c r="N98" s="118" t="s">
        <v>617</v>
      </c>
      <c r="O98" s="118" t="s">
        <v>351</v>
      </c>
      <c r="P98" s="123" t="s">
        <v>352</v>
      </c>
      <c r="Q98" s="118" t="s">
        <v>390</v>
      </c>
      <c r="R98" s="118" t="s">
        <v>354</v>
      </c>
      <c r="S98" s="118" t="s">
        <v>363</v>
      </c>
      <c r="T98" s="124">
        <v>44447</v>
      </c>
      <c r="U98" s="124">
        <v>44811</v>
      </c>
      <c r="V98" s="124">
        <v>43782</v>
      </c>
      <c r="W98" s="124">
        <v>44533</v>
      </c>
      <c r="X98" s="125">
        <v>25.033333333333335</v>
      </c>
      <c r="Y98" s="126" t="s">
        <v>356</v>
      </c>
      <c r="Z98" s="124">
        <v>43782</v>
      </c>
      <c r="AA98" s="125">
        <v>24.225806451612904</v>
      </c>
      <c r="AB98" s="125" t="s">
        <v>357</v>
      </c>
    </row>
    <row r="99" spans="1:28" x14ac:dyDescent="0.25">
      <c r="A99" s="118">
        <v>96</v>
      </c>
      <c r="B99" s="118">
        <v>29361</v>
      </c>
      <c r="C99" s="151" t="s">
        <v>618</v>
      </c>
      <c r="D99" s="151"/>
      <c r="E99" s="121" t="s">
        <v>347</v>
      </c>
      <c r="F99" s="118">
        <v>19235097</v>
      </c>
      <c r="G99" s="121" t="s">
        <v>348</v>
      </c>
      <c r="H99" s="118">
        <v>570258</v>
      </c>
      <c r="I99" s="131">
        <v>0</v>
      </c>
      <c r="J99" s="131"/>
      <c r="K99" s="131"/>
      <c r="L99" s="131"/>
      <c r="M99" s="118" t="s">
        <v>501</v>
      </c>
      <c r="N99" s="118" t="s">
        <v>619</v>
      </c>
      <c r="O99" s="118" t="s">
        <v>351</v>
      </c>
      <c r="P99" s="123" t="s">
        <v>352</v>
      </c>
      <c r="Q99" s="118" t="s">
        <v>381</v>
      </c>
      <c r="R99" s="118" t="s">
        <v>354</v>
      </c>
      <c r="S99" s="118" t="s">
        <v>355</v>
      </c>
      <c r="T99" s="124">
        <v>44368</v>
      </c>
      <c r="U99" s="124">
        <v>44671</v>
      </c>
      <c r="V99" s="124">
        <v>43788</v>
      </c>
      <c r="W99" s="124">
        <v>44533</v>
      </c>
      <c r="X99" s="125">
        <v>24.833333333333332</v>
      </c>
      <c r="Y99" s="126" t="s">
        <v>356</v>
      </c>
      <c r="Z99" s="124">
        <v>43788</v>
      </c>
      <c r="AA99" s="125">
        <v>24.032258064516128</v>
      </c>
      <c r="AB99" s="125" t="s">
        <v>357</v>
      </c>
    </row>
    <row r="100" spans="1:28" x14ac:dyDescent="0.25">
      <c r="A100" s="118">
        <v>97</v>
      </c>
      <c r="B100" s="118">
        <v>160087</v>
      </c>
      <c r="C100" s="150" t="s">
        <v>620</v>
      </c>
      <c r="D100" s="151"/>
      <c r="E100" s="121" t="s">
        <v>371</v>
      </c>
      <c r="F100" s="118">
        <v>19234891</v>
      </c>
      <c r="G100" s="121" t="s">
        <v>348</v>
      </c>
      <c r="H100" s="118">
        <v>570023</v>
      </c>
      <c r="I100" s="131">
        <v>0</v>
      </c>
      <c r="J100" s="131"/>
      <c r="K100" s="131"/>
      <c r="L100" s="131"/>
      <c r="M100" s="118" t="s">
        <v>434</v>
      </c>
      <c r="N100" s="118" t="s">
        <v>621</v>
      </c>
      <c r="O100" s="118" t="s">
        <v>351</v>
      </c>
      <c r="P100" s="123" t="s">
        <v>352</v>
      </c>
      <c r="Q100" s="118" t="s">
        <v>428</v>
      </c>
      <c r="R100" s="118" t="s">
        <v>362</v>
      </c>
      <c r="S100" s="118" t="s">
        <v>363</v>
      </c>
      <c r="T100" s="124">
        <v>44467</v>
      </c>
      <c r="U100" s="124">
        <v>44647</v>
      </c>
      <c r="V100" s="124">
        <v>43770</v>
      </c>
      <c r="W100" s="124">
        <v>44533</v>
      </c>
      <c r="X100" s="125">
        <v>25.433333333333334</v>
      </c>
      <c r="Y100" s="126" t="s">
        <v>356</v>
      </c>
      <c r="Z100" s="124">
        <v>43770</v>
      </c>
      <c r="AA100" s="125">
        <v>24.612903225806452</v>
      </c>
      <c r="AB100" s="125" t="s">
        <v>357</v>
      </c>
    </row>
    <row r="101" spans="1:28" x14ac:dyDescent="0.25">
      <c r="A101" s="118">
        <v>98</v>
      </c>
      <c r="B101" s="118">
        <v>166727</v>
      </c>
      <c r="C101" s="147" t="s">
        <v>622</v>
      </c>
      <c r="D101" s="151"/>
      <c r="E101" s="118" t="s">
        <v>347</v>
      </c>
      <c r="F101" s="166">
        <v>20236723</v>
      </c>
      <c r="G101" s="121" t="s">
        <v>348</v>
      </c>
      <c r="H101" s="118">
        <v>570247</v>
      </c>
      <c r="I101" s="137"/>
      <c r="J101" s="138"/>
      <c r="K101" s="138"/>
      <c r="L101" s="138"/>
      <c r="M101" s="118" t="s">
        <v>456</v>
      </c>
      <c r="N101" s="118" t="s">
        <v>623</v>
      </c>
      <c r="O101" s="118" t="s">
        <v>351</v>
      </c>
      <c r="P101" s="123" t="s">
        <v>352</v>
      </c>
      <c r="Q101" s="118" t="s">
        <v>523</v>
      </c>
      <c r="R101" s="118" t="s">
        <v>354</v>
      </c>
      <c r="S101" s="139" t="s">
        <v>363</v>
      </c>
      <c r="T101" s="124">
        <v>44335</v>
      </c>
      <c r="U101" s="124">
        <v>44638</v>
      </c>
      <c r="V101" s="124">
        <v>43972</v>
      </c>
      <c r="W101" s="124">
        <v>44533</v>
      </c>
      <c r="X101" s="125">
        <v>18.7</v>
      </c>
      <c r="Y101" s="126" t="s">
        <v>429</v>
      </c>
      <c r="Z101" s="124">
        <v>43972</v>
      </c>
      <c r="AA101" s="140">
        <v>18.096774193548388</v>
      </c>
      <c r="AB101" s="125" t="s">
        <v>357</v>
      </c>
    </row>
    <row r="102" spans="1:28" x14ac:dyDescent="0.25">
      <c r="A102" s="118">
        <v>99</v>
      </c>
      <c r="B102" s="118">
        <v>32408</v>
      </c>
      <c r="C102" s="151" t="s">
        <v>624</v>
      </c>
      <c r="D102" s="146"/>
      <c r="E102" s="121" t="s">
        <v>347</v>
      </c>
      <c r="F102" s="118">
        <v>19235094</v>
      </c>
      <c r="G102" s="121" t="s">
        <v>348</v>
      </c>
      <c r="H102" s="118">
        <v>570245</v>
      </c>
      <c r="I102" s="131">
        <v>0</v>
      </c>
      <c r="J102" s="131"/>
      <c r="K102" s="131"/>
      <c r="L102" s="131"/>
      <c r="M102" s="118" t="s">
        <v>625</v>
      </c>
      <c r="N102" s="118" t="s">
        <v>626</v>
      </c>
      <c r="O102" s="118" t="s">
        <v>351</v>
      </c>
      <c r="P102" s="123" t="s">
        <v>352</v>
      </c>
      <c r="Q102" s="118" t="s">
        <v>390</v>
      </c>
      <c r="R102" s="118" t="s">
        <v>354</v>
      </c>
      <c r="S102" s="118" t="s">
        <v>355</v>
      </c>
      <c r="T102" s="124">
        <v>44497</v>
      </c>
      <c r="U102" s="124">
        <v>44800</v>
      </c>
      <c r="V102" s="124">
        <v>43788</v>
      </c>
      <c r="W102" s="124">
        <v>44533</v>
      </c>
      <c r="X102" s="125">
        <v>24.833333333333332</v>
      </c>
      <c r="Y102" s="126" t="s">
        <v>356</v>
      </c>
      <c r="Z102" s="124">
        <v>43788</v>
      </c>
      <c r="AA102" s="125">
        <v>24.032258064516128</v>
      </c>
      <c r="AB102" s="125" t="s">
        <v>357</v>
      </c>
    </row>
    <row r="103" spans="1:28" x14ac:dyDescent="0.25">
      <c r="A103" s="118">
        <v>100</v>
      </c>
      <c r="B103" s="118">
        <v>160822</v>
      </c>
      <c r="C103" s="149" t="s">
        <v>627</v>
      </c>
      <c r="D103" s="151"/>
      <c r="E103" s="121" t="s">
        <v>347</v>
      </c>
      <c r="F103" s="118">
        <v>19235004</v>
      </c>
      <c r="G103" s="121" t="s">
        <v>348</v>
      </c>
      <c r="H103" s="118">
        <v>570152</v>
      </c>
      <c r="I103" s="131">
        <v>0</v>
      </c>
      <c r="J103" s="131"/>
      <c r="K103" s="131"/>
      <c r="L103" s="131"/>
      <c r="M103" s="118" t="s">
        <v>473</v>
      </c>
      <c r="N103" s="118" t="s">
        <v>628</v>
      </c>
      <c r="O103" s="118" t="s">
        <v>351</v>
      </c>
      <c r="P103" s="123" t="s">
        <v>352</v>
      </c>
      <c r="Q103" s="118" t="s">
        <v>481</v>
      </c>
      <c r="R103" s="118" t="s">
        <v>362</v>
      </c>
      <c r="S103" s="118" t="s">
        <v>363</v>
      </c>
      <c r="T103" s="124">
        <v>44146</v>
      </c>
      <c r="U103" s="124">
        <v>44510</v>
      </c>
      <c r="V103" s="124">
        <v>43782</v>
      </c>
      <c r="W103" s="124">
        <v>44533</v>
      </c>
      <c r="X103" s="125">
        <v>25.033333333333335</v>
      </c>
      <c r="Y103" s="126" t="s">
        <v>356</v>
      </c>
      <c r="Z103" s="124">
        <v>43782</v>
      </c>
      <c r="AA103" s="125">
        <v>24.225806451612904</v>
      </c>
      <c r="AB103" s="125" t="s">
        <v>357</v>
      </c>
    </row>
    <row r="104" spans="1:28" x14ac:dyDescent="0.25">
      <c r="A104" s="118">
        <v>101</v>
      </c>
      <c r="B104" s="118">
        <v>160825</v>
      </c>
      <c r="C104" s="149" t="s">
        <v>629</v>
      </c>
      <c r="D104" s="151"/>
      <c r="E104" s="121" t="s">
        <v>347</v>
      </c>
      <c r="F104" s="118">
        <v>19234980</v>
      </c>
      <c r="G104" s="121" t="s">
        <v>348</v>
      </c>
      <c r="H104" s="118">
        <v>570284</v>
      </c>
      <c r="I104" s="131">
        <v>0</v>
      </c>
      <c r="J104" s="131"/>
      <c r="K104" s="131"/>
      <c r="L104" s="131"/>
      <c r="M104" s="118" t="s">
        <v>473</v>
      </c>
      <c r="N104" s="118" t="s">
        <v>630</v>
      </c>
      <c r="O104" s="118" t="s">
        <v>351</v>
      </c>
      <c r="P104" s="123" t="s">
        <v>352</v>
      </c>
      <c r="Q104" s="118" t="s">
        <v>438</v>
      </c>
      <c r="R104" s="118" t="s">
        <v>362</v>
      </c>
      <c r="S104" s="118" t="s">
        <v>363</v>
      </c>
      <c r="T104" s="124">
        <v>44367</v>
      </c>
      <c r="U104" s="124">
        <v>44549</v>
      </c>
      <c r="V104" s="124">
        <v>43782</v>
      </c>
      <c r="W104" s="124">
        <v>44533</v>
      </c>
      <c r="X104" s="125">
        <v>25.033333333333335</v>
      </c>
      <c r="Y104" s="126" t="s">
        <v>356</v>
      </c>
      <c r="Z104" s="124">
        <v>43782</v>
      </c>
      <c r="AA104" s="125">
        <v>24.225806451612904</v>
      </c>
      <c r="AB104" s="125" t="s">
        <v>357</v>
      </c>
    </row>
    <row r="105" spans="1:28" x14ac:dyDescent="0.25">
      <c r="A105" s="118">
        <v>102</v>
      </c>
      <c r="B105" s="118">
        <v>29378</v>
      </c>
      <c r="C105" s="151" t="s">
        <v>631</v>
      </c>
      <c r="D105" s="151"/>
      <c r="E105" s="121" t="s">
        <v>347</v>
      </c>
      <c r="F105" s="118">
        <v>19235073</v>
      </c>
      <c r="G105" s="121" t="s">
        <v>348</v>
      </c>
      <c r="H105" s="118">
        <v>570271</v>
      </c>
      <c r="I105" s="131">
        <v>0</v>
      </c>
      <c r="J105" s="131"/>
      <c r="K105" s="131"/>
      <c r="L105" s="131"/>
      <c r="M105" s="118" t="s">
        <v>501</v>
      </c>
      <c r="N105" s="118" t="s">
        <v>632</v>
      </c>
      <c r="O105" s="118" t="s">
        <v>351</v>
      </c>
      <c r="P105" s="123" t="s">
        <v>352</v>
      </c>
      <c r="Q105" s="118" t="s">
        <v>402</v>
      </c>
      <c r="R105" s="118" t="s">
        <v>362</v>
      </c>
      <c r="S105" s="118" t="s">
        <v>355</v>
      </c>
      <c r="T105" s="124">
        <v>44306</v>
      </c>
      <c r="U105" s="124">
        <v>44611</v>
      </c>
      <c r="V105" s="124">
        <v>43788</v>
      </c>
      <c r="W105" s="124">
        <v>44533</v>
      </c>
      <c r="X105" s="125">
        <v>24.833333333333332</v>
      </c>
      <c r="Y105" s="126" t="s">
        <v>356</v>
      </c>
      <c r="Z105" s="124">
        <v>43788</v>
      </c>
      <c r="AA105" s="125">
        <v>24.032258064516128</v>
      </c>
      <c r="AB105" s="125" t="s">
        <v>357</v>
      </c>
    </row>
    <row r="106" spans="1:28" x14ac:dyDescent="0.25">
      <c r="A106" s="118">
        <v>103</v>
      </c>
      <c r="B106" s="118">
        <v>71814</v>
      </c>
      <c r="C106" s="151" t="s">
        <v>633</v>
      </c>
      <c r="D106" s="151"/>
      <c r="E106" s="121" t="s">
        <v>371</v>
      </c>
      <c r="F106" s="118">
        <v>19235086</v>
      </c>
      <c r="G106" s="121" t="s">
        <v>348</v>
      </c>
      <c r="H106" s="118">
        <v>570259</v>
      </c>
      <c r="I106" s="131">
        <v>0</v>
      </c>
      <c r="J106" s="131"/>
      <c r="K106" s="131"/>
      <c r="L106" s="131"/>
      <c r="M106" s="118" t="s">
        <v>501</v>
      </c>
      <c r="N106" s="118" t="s">
        <v>541</v>
      </c>
      <c r="O106" s="118" t="s">
        <v>351</v>
      </c>
      <c r="P106" s="123" t="s">
        <v>352</v>
      </c>
      <c r="Q106" s="118" t="s">
        <v>375</v>
      </c>
      <c r="R106" s="118" t="s">
        <v>362</v>
      </c>
      <c r="S106" s="118" t="s">
        <v>355</v>
      </c>
      <c r="T106" s="124">
        <v>44368</v>
      </c>
      <c r="U106" s="124">
        <v>44550</v>
      </c>
      <c r="V106" s="124">
        <v>43788</v>
      </c>
      <c r="W106" s="124">
        <v>44533</v>
      </c>
      <c r="X106" s="125">
        <v>24.833333333333332</v>
      </c>
      <c r="Y106" s="126" t="s">
        <v>356</v>
      </c>
      <c r="Z106" s="124">
        <v>43788</v>
      </c>
      <c r="AA106" s="125">
        <v>24.032258064516128</v>
      </c>
      <c r="AB106" s="125" t="s">
        <v>357</v>
      </c>
    </row>
    <row r="107" spans="1:28" x14ac:dyDescent="0.25">
      <c r="A107" s="118">
        <v>104</v>
      </c>
      <c r="B107" s="118">
        <v>160699</v>
      </c>
      <c r="C107" s="147" t="s">
        <v>634</v>
      </c>
      <c r="D107" s="151"/>
      <c r="E107" s="121" t="s">
        <v>347</v>
      </c>
      <c r="F107" s="118">
        <v>19235308</v>
      </c>
      <c r="G107" s="121" t="s">
        <v>348</v>
      </c>
      <c r="H107" s="118">
        <v>570205</v>
      </c>
      <c r="I107" s="131">
        <v>0</v>
      </c>
      <c r="J107" s="131"/>
      <c r="K107" s="131"/>
      <c r="L107" s="131"/>
      <c r="M107" s="118" t="s">
        <v>423</v>
      </c>
      <c r="N107" s="118" t="s">
        <v>635</v>
      </c>
      <c r="O107" s="118" t="s">
        <v>351</v>
      </c>
      <c r="P107" s="123" t="s">
        <v>352</v>
      </c>
      <c r="Q107" s="118" t="s">
        <v>414</v>
      </c>
      <c r="R107" s="118" t="s">
        <v>362</v>
      </c>
      <c r="S107" s="118" t="s">
        <v>363</v>
      </c>
      <c r="T107" s="124">
        <v>44311</v>
      </c>
      <c r="U107" s="124">
        <v>44616</v>
      </c>
      <c r="V107" s="124">
        <v>43795</v>
      </c>
      <c r="W107" s="124">
        <v>44533</v>
      </c>
      <c r="X107" s="125">
        <v>24.6</v>
      </c>
      <c r="Y107" s="126" t="s">
        <v>356</v>
      </c>
      <c r="Z107" s="124">
        <v>43795</v>
      </c>
      <c r="AA107" s="125">
        <v>23.806451612903224</v>
      </c>
      <c r="AB107" s="125" t="s">
        <v>357</v>
      </c>
    </row>
    <row r="108" spans="1:28" x14ac:dyDescent="0.25">
      <c r="A108" s="118">
        <v>105</v>
      </c>
      <c r="B108" s="118">
        <v>163095</v>
      </c>
      <c r="C108" s="147" t="s">
        <v>636</v>
      </c>
      <c r="D108" s="151"/>
      <c r="E108" s="121" t="s">
        <v>347</v>
      </c>
      <c r="F108" s="118">
        <v>20235891</v>
      </c>
      <c r="G108" s="121" t="s">
        <v>348</v>
      </c>
      <c r="H108" s="118">
        <v>570232</v>
      </c>
      <c r="I108" s="131">
        <v>0</v>
      </c>
      <c r="J108" s="131"/>
      <c r="K108" s="131"/>
      <c r="L108" s="131"/>
      <c r="M108" s="118" t="s">
        <v>426</v>
      </c>
      <c r="N108" s="118" t="s">
        <v>637</v>
      </c>
      <c r="O108" s="118" t="s">
        <v>351</v>
      </c>
      <c r="P108" s="123" t="s">
        <v>352</v>
      </c>
      <c r="Q108" s="118" t="s">
        <v>432</v>
      </c>
      <c r="R108" s="118" t="s">
        <v>354</v>
      </c>
      <c r="S108" s="118" t="s">
        <v>363</v>
      </c>
      <c r="T108" s="124">
        <v>44235</v>
      </c>
      <c r="U108" s="124">
        <v>44537</v>
      </c>
      <c r="V108" s="124">
        <v>43873</v>
      </c>
      <c r="W108" s="124">
        <v>44533</v>
      </c>
      <c r="X108" s="125">
        <v>22</v>
      </c>
      <c r="Y108" s="126" t="s">
        <v>429</v>
      </c>
      <c r="Z108" s="124">
        <v>43873</v>
      </c>
      <c r="AA108" s="125">
        <v>21.29032258064516</v>
      </c>
      <c r="AB108" s="125" t="s">
        <v>357</v>
      </c>
    </row>
    <row r="109" spans="1:28" x14ac:dyDescent="0.25">
      <c r="A109" s="118">
        <v>106</v>
      </c>
      <c r="B109" s="118">
        <v>160076</v>
      </c>
      <c r="C109" s="150" t="s">
        <v>638</v>
      </c>
      <c r="D109" s="151"/>
      <c r="E109" s="121" t="s">
        <v>371</v>
      </c>
      <c r="F109" s="118">
        <v>19234876</v>
      </c>
      <c r="G109" s="121" t="s">
        <v>348</v>
      </c>
      <c r="H109" s="118">
        <v>570178</v>
      </c>
      <c r="I109" s="131">
        <v>0</v>
      </c>
      <c r="J109" s="131"/>
      <c r="K109" s="131"/>
      <c r="L109" s="131"/>
      <c r="M109" s="118" t="s">
        <v>434</v>
      </c>
      <c r="N109" s="118" t="s">
        <v>639</v>
      </c>
      <c r="O109" s="118" t="s">
        <v>351</v>
      </c>
      <c r="P109" s="123" t="s">
        <v>352</v>
      </c>
      <c r="Q109" s="118" t="s">
        <v>381</v>
      </c>
      <c r="R109" s="118" t="s">
        <v>354</v>
      </c>
      <c r="S109" s="118" t="s">
        <v>363</v>
      </c>
      <c r="T109" s="124">
        <v>44368</v>
      </c>
      <c r="U109" s="124">
        <v>44550</v>
      </c>
      <c r="V109" s="124">
        <v>43770</v>
      </c>
      <c r="W109" s="124">
        <v>44533</v>
      </c>
      <c r="X109" s="125">
        <v>25.433333333333334</v>
      </c>
      <c r="Y109" s="126" t="s">
        <v>356</v>
      </c>
      <c r="Z109" s="124">
        <v>43770</v>
      </c>
      <c r="AA109" s="125">
        <v>24.612903225806452</v>
      </c>
      <c r="AB109" s="125" t="s">
        <v>357</v>
      </c>
    </row>
    <row r="110" spans="1:28" x14ac:dyDescent="0.25">
      <c r="A110" s="118">
        <v>107</v>
      </c>
      <c r="B110" s="118">
        <v>160083</v>
      </c>
      <c r="C110" s="150" t="s">
        <v>640</v>
      </c>
      <c r="D110" s="151"/>
      <c r="E110" s="121" t="s">
        <v>347</v>
      </c>
      <c r="F110" s="118">
        <v>19234872</v>
      </c>
      <c r="G110" s="121" t="s">
        <v>348</v>
      </c>
      <c r="H110" s="118">
        <v>570220</v>
      </c>
      <c r="I110" s="131">
        <v>0</v>
      </c>
      <c r="J110" s="131"/>
      <c r="K110" s="131"/>
      <c r="L110" s="131"/>
      <c r="M110" s="118" t="s">
        <v>434</v>
      </c>
      <c r="N110" s="118" t="s">
        <v>641</v>
      </c>
      <c r="O110" s="118" t="s">
        <v>351</v>
      </c>
      <c r="P110" s="123" t="s">
        <v>352</v>
      </c>
      <c r="Q110" s="118" t="s">
        <v>475</v>
      </c>
      <c r="R110" s="118" t="s">
        <v>362</v>
      </c>
      <c r="S110" s="118" t="s">
        <v>363</v>
      </c>
      <c r="T110" s="124">
        <v>44285</v>
      </c>
      <c r="U110" s="124">
        <v>44649</v>
      </c>
      <c r="V110" s="124">
        <v>43770</v>
      </c>
      <c r="W110" s="124">
        <v>44533</v>
      </c>
      <c r="X110" s="125">
        <v>25.433333333333334</v>
      </c>
      <c r="Y110" s="126" t="s">
        <v>356</v>
      </c>
      <c r="Z110" s="124">
        <v>43770</v>
      </c>
      <c r="AA110" s="125">
        <v>24.612903225806452</v>
      </c>
      <c r="AB110" s="125" t="s">
        <v>357</v>
      </c>
    </row>
    <row r="111" spans="1:28" x14ac:dyDescent="0.25">
      <c r="A111" s="118">
        <v>108</v>
      </c>
      <c r="B111" s="118">
        <v>163096</v>
      </c>
      <c r="C111" s="147" t="s">
        <v>642</v>
      </c>
      <c r="D111" s="151"/>
      <c r="E111" s="121" t="s">
        <v>371</v>
      </c>
      <c r="F111" s="118">
        <v>20235889</v>
      </c>
      <c r="G111" s="121" t="s">
        <v>348</v>
      </c>
      <c r="H111" s="118">
        <v>570087</v>
      </c>
      <c r="I111" s="131">
        <v>0</v>
      </c>
      <c r="J111" s="131"/>
      <c r="K111" s="131"/>
      <c r="L111" s="131"/>
      <c r="M111" s="118" t="s">
        <v>426</v>
      </c>
      <c r="N111" s="118" t="s">
        <v>643</v>
      </c>
      <c r="O111" s="118" t="s">
        <v>351</v>
      </c>
      <c r="P111" s="123" t="s">
        <v>352</v>
      </c>
      <c r="Q111" s="118" t="s">
        <v>395</v>
      </c>
      <c r="R111" s="118" t="s">
        <v>354</v>
      </c>
      <c r="S111" s="118" t="s">
        <v>363</v>
      </c>
      <c r="T111" s="124">
        <v>44235</v>
      </c>
      <c r="U111" s="124">
        <v>44599</v>
      </c>
      <c r="V111" s="124">
        <v>43873</v>
      </c>
      <c r="W111" s="124">
        <v>44533</v>
      </c>
      <c r="X111" s="125">
        <v>22</v>
      </c>
      <c r="Y111" s="126" t="s">
        <v>429</v>
      </c>
      <c r="Z111" s="124">
        <v>43873</v>
      </c>
      <c r="AA111" s="125">
        <v>21.29032258064516</v>
      </c>
      <c r="AB111" s="125" t="s">
        <v>357</v>
      </c>
    </row>
    <row r="112" spans="1:28" x14ac:dyDescent="0.25">
      <c r="A112" s="118">
        <v>109</v>
      </c>
      <c r="B112" s="118">
        <v>160683</v>
      </c>
      <c r="C112" s="147" t="s">
        <v>644</v>
      </c>
      <c r="D112" s="151"/>
      <c r="E112" s="121" t="s">
        <v>371</v>
      </c>
      <c r="F112" s="118">
        <v>19235081</v>
      </c>
      <c r="G112" s="121" t="s">
        <v>348</v>
      </c>
      <c r="H112" s="118">
        <v>570272</v>
      </c>
      <c r="I112" s="131">
        <v>0</v>
      </c>
      <c r="J112" s="131"/>
      <c r="K112" s="131"/>
      <c r="L112" s="131"/>
      <c r="M112" s="118" t="s">
        <v>501</v>
      </c>
      <c r="N112" s="118" t="s">
        <v>645</v>
      </c>
      <c r="O112" s="118" t="s">
        <v>351</v>
      </c>
      <c r="P112" s="123" t="s">
        <v>352</v>
      </c>
      <c r="Q112" s="118" t="s">
        <v>353</v>
      </c>
      <c r="R112" s="118" t="s">
        <v>354</v>
      </c>
      <c r="S112" s="118" t="s">
        <v>363</v>
      </c>
      <c r="T112" s="124">
        <v>44187</v>
      </c>
      <c r="U112" s="124">
        <v>44551</v>
      </c>
      <c r="V112" s="124">
        <v>43788</v>
      </c>
      <c r="W112" s="124">
        <v>44533</v>
      </c>
      <c r="X112" s="125">
        <v>24.833333333333332</v>
      </c>
      <c r="Y112" s="126" t="s">
        <v>356</v>
      </c>
      <c r="Z112" s="124">
        <v>43788</v>
      </c>
      <c r="AA112" s="125">
        <v>24.032258064516128</v>
      </c>
      <c r="AB112" s="125" t="s">
        <v>357</v>
      </c>
    </row>
    <row r="113" spans="1:28" x14ac:dyDescent="0.25">
      <c r="A113" s="118">
        <v>110</v>
      </c>
      <c r="B113" s="118">
        <v>166729</v>
      </c>
      <c r="C113" s="147" t="s">
        <v>646</v>
      </c>
      <c r="D113" s="151"/>
      <c r="E113" s="118" t="s">
        <v>371</v>
      </c>
      <c r="F113" s="118">
        <v>20236741</v>
      </c>
      <c r="G113" s="121" t="s">
        <v>348</v>
      </c>
      <c r="H113" s="118">
        <v>570037</v>
      </c>
      <c r="I113" s="137"/>
      <c r="J113" s="138"/>
      <c r="K113" s="138"/>
      <c r="L113" s="138"/>
      <c r="M113" s="118" t="s">
        <v>456</v>
      </c>
      <c r="N113" s="118" t="s">
        <v>647</v>
      </c>
      <c r="O113" s="118" t="s">
        <v>351</v>
      </c>
      <c r="P113" s="123" t="s">
        <v>352</v>
      </c>
      <c r="Q113" s="118" t="s">
        <v>475</v>
      </c>
      <c r="R113" s="118" t="s">
        <v>362</v>
      </c>
      <c r="S113" s="139" t="s">
        <v>363</v>
      </c>
      <c r="T113" s="124">
        <v>44333</v>
      </c>
      <c r="U113" s="124">
        <v>44636</v>
      </c>
      <c r="V113" s="124">
        <v>43972</v>
      </c>
      <c r="W113" s="124">
        <v>44533</v>
      </c>
      <c r="X113" s="125">
        <v>18.7</v>
      </c>
      <c r="Y113" s="126" t="s">
        <v>429</v>
      </c>
      <c r="Z113" s="124">
        <v>43972</v>
      </c>
      <c r="AA113" s="140">
        <v>18.096774193548388</v>
      </c>
      <c r="AB113" s="125" t="s">
        <v>357</v>
      </c>
    </row>
    <row r="114" spans="1:28" x14ac:dyDescent="0.25">
      <c r="A114" s="118">
        <v>111</v>
      </c>
      <c r="B114" s="118">
        <v>160710</v>
      </c>
      <c r="C114" s="147" t="s">
        <v>648</v>
      </c>
      <c r="D114" s="151"/>
      <c r="E114" s="121" t="s">
        <v>371</v>
      </c>
      <c r="F114" s="118">
        <v>19235325</v>
      </c>
      <c r="G114" s="121" t="s">
        <v>348</v>
      </c>
      <c r="H114" s="118">
        <v>570113</v>
      </c>
      <c r="I114" s="131">
        <v>0</v>
      </c>
      <c r="J114" s="131"/>
      <c r="K114" s="131"/>
      <c r="L114" s="131"/>
      <c r="M114" s="118" t="s">
        <v>649</v>
      </c>
      <c r="N114" s="118" t="s">
        <v>650</v>
      </c>
      <c r="O114" s="118" t="s">
        <v>351</v>
      </c>
      <c r="P114" s="123" t="s">
        <v>352</v>
      </c>
      <c r="Q114" s="118" t="s">
        <v>390</v>
      </c>
      <c r="R114" s="118" t="s">
        <v>354</v>
      </c>
      <c r="S114" s="118" t="s">
        <v>363</v>
      </c>
      <c r="T114" s="124">
        <v>44460</v>
      </c>
      <c r="U114" s="124">
        <v>44640</v>
      </c>
      <c r="V114" s="124">
        <v>43795</v>
      </c>
      <c r="W114" s="124">
        <v>44533</v>
      </c>
      <c r="X114" s="125">
        <v>24.6</v>
      </c>
      <c r="Y114" s="126" t="s">
        <v>356</v>
      </c>
      <c r="Z114" s="124">
        <v>43795</v>
      </c>
      <c r="AA114" s="125">
        <v>23.806451612903224</v>
      </c>
      <c r="AB114" s="125" t="s">
        <v>357</v>
      </c>
    </row>
    <row r="115" spans="1:28" x14ac:dyDescent="0.25">
      <c r="A115" s="118">
        <v>112</v>
      </c>
      <c r="B115" s="118">
        <v>160088</v>
      </c>
      <c r="C115" s="150" t="s">
        <v>651</v>
      </c>
      <c r="D115" s="151"/>
      <c r="E115" s="121" t="s">
        <v>371</v>
      </c>
      <c r="F115" s="118">
        <v>19234880</v>
      </c>
      <c r="G115" s="121" t="s">
        <v>348</v>
      </c>
      <c r="H115" s="118">
        <v>570009</v>
      </c>
      <c r="I115" s="131">
        <v>0</v>
      </c>
      <c r="J115" s="131"/>
      <c r="K115" s="131"/>
      <c r="L115" s="131"/>
      <c r="M115" s="118" t="s">
        <v>434</v>
      </c>
      <c r="N115" s="118" t="s">
        <v>652</v>
      </c>
      <c r="O115" s="118" t="s">
        <v>351</v>
      </c>
      <c r="P115" s="123" t="s">
        <v>352</v>
      </c>
      <c r="Q115" s="118" t="s">
        <v>361</v>
      </c>
      <c r="R115" s="118" t="s">
        <v>362</v>
      </c>
      <c r="S115" s="118" t="s">
        <v>363</v>
      </c>
      <c r="T115" s="124">
        <v>44489</v>
      </c>
      <c r="U115" s="124">
        <v>44792</v>
      </c>
      <c r="V115" s="124">
        <v>43770</v>
      </c>
      <c r="W115" s="124">
        <v>44533</v>
      </c>
      <c r="X115" s="125">
        <v>25.433333333333334</v>
      </c>
      <c r="Y115" s="126" t="s">
        <v>356</v>
      </c>
      <c r="Z115" s="124">
        <v>43770</v>
      </c>
      <c r="AA115" s="125">
        <v>24.612903225806452</v>
      </c>
      <c r="AB115" s="125" t="s">
        <v>357</v>
      </c>
    </row>
    <row r="116" spans="1:28" x14ac:dyDescent="0.25">
      <c r="A116" s="118">
        <v>113</v>
      </c>
      <c r="B116" s="118">
        <v>168482</v>
      </c>
      <c r="C116" s="153" t="s">
        <v>653</v>
      </c>
      <c r="D116" s="151"/>
      <c r="E116" s="118" t="s">
        <v>371</v>
      </c>
      <c r="F116" s="118">
        <v>20236774</v>
      </c>
      <c r="G116" s="121" t="s">
        <v>348</v>
      </c>
      <c r="H116" s="118">
        <v>570011</v>
      </c>
      <c r="I116" s="137"/>
      <c r="J116" s="138"/>
      <c r="K116" s="138"/>
      <c r="L116" s="138"/>
      <c r="M116" s="118" t="s">
        <v>479</v>
      </c>
      <c r="N116" s="118" t="s">
        <v>654</v>
      </c>
      <c r="O116" s="118" t="s">
        <v>351</v>
      </c>
      <c r="P116" s="123" t="s">
        <v>352</v>
      </c>
      <c r="Q116" s="118" t="s">
        <v>481</v>
      </c>
      <c r="R116" s="118" t="s">
        <v>362</v>
      </c>
      <c r="S116" s="139" t="s">
        <v>363</v>
      </c>
      <c r="T116" s="124">
        <v>44475</v>
      </c>
      <c r="U116" s="124">
        <v>44778</v>
      </c>
      <c r="V116" s="124">
        <v>43992</v>
      </c>
      <c r="W116" s="124">
        <v>44533</v>
      </c>
      <c r="X116" s="125">
        <v>18.033333333333335</v>
      </c>
      <c r="Y116" s="126" t="s">
        <v>429</v>
      </c>
      <c r="Z116" s="124">
        <v>43992</v>
      </c>
      <c r="AA116" s="140">
        <v>17.451612903225808</v>
      </c>
      <c r="AB116" s="125" t="s">
        <v>357</v>
      </c>
    </row>
    <row r="117" spans="1:28" x14ac:dyDescent="0.25">
      <c r="A117" s="118">
        <v>114</v>
      </c>
      <c r="B117" s="118">
        <v>70821</v>
      </c>
      <c r="C117" s="151" t="s">
        <v>655</v>
      </c>
      <c r="D117" s="146"/>
      <c r="E117" s="118" t="s">
        <v>371</v>
      </c>
      <c r="F117" s="118" t="s">
        <v>656</v>
      </c>
      <c r="G117" s="121" t="s">
        <v>348</v>
      </c>
      <c r="H117" s="118">
        <v>570065</v>
      </c>
      <c r="I117" s="122" t="s">
        <v>657</v>
      </c>
      <c r="J117" s="122"/>
      <c r="K117" s="122">
        <v>16009134</v>
      </c>
      <c r="L117" s="122">
        <v>16009134</v>
      </c>
      <c r="M117" s="118" t="s">
        <v>366</v>
      </c>
      <c r="N117" s="118" t="s">
        <v>658</v>
      </c>
      <c r="O117" s="118" t="s">
        <v>351</v>
      </c>
      <c r="P117" s="123" t="s">
        <v>352</v>
      </c>
      <c r="Q117" s="118" t="s">
        <v>361</v>
      </c>
      <c r="R117" s="118" t="s">
        <v>362</v>
      </c>
      <c r="S117" s="123" t="s">
        <v>355</v>
      </c>
      <c r="T117" s="124">
        <v>44497</v>
      </c>
      <c r="U117" s="124">
        <v>44800</v>
      </c>
      <c r="V117" s="124">
        <v>42522</v>
      </c>
      <c r="W117" s="124">
        <v>44533</v>
      </c>
      <c r="X117" s="125">
        <v>67.033333333333331</v>
      </c>
      <c r="Y117" s="126" t="s">
        <v>356</v>
      </c>
      <c r="Z117" s="127">
        <v>42863</v>
      </c>
      <c r="AA117" s="125">
        <v>53.87096774193548</v>
      </c>
      <c r="AB117" s="128" t="s">
        <v>357</v>
      </c>
    </row>
    <row r="118" spans="1:28" x14ac:dyDescent="0.25">
      <c r="A118" s="118">
        <v>115</v>
      </c>
      <c r="B118" s="118">
        <v>54351</v>
      </c>
      <c r="C118" s="151" t="s">
        <v>659</v>
      </c>
      <c r="D118" s="151"/>
      <c r="E118" s="118" t="s">
        <v>371</v>
      </c>
      <c r="F118" s="118">
        <v>14011003</v>
      </c>
      <c r="G118" s="121" t="s">
        <v>348</v>
      </c>
      <c r="H118" s="118">
        <v>570218</v>
      </c>
      <c r="I118" s="122"/>
      <c r="J118" s="122"/>
      <c r="K118" s="122"/>
      <c r="L118" s="122"/>
      <c r="M118" s="118" t="s">
        <v>388</v>
      </c>
      <c r="N118" s="118" t="s">
        <v>660</v>
      </c>
      <c r="O118" s="118" t="s">
        <v>351</v>
      </c>
      <c r="P118" s="123" t="s">
        <v>407</v>
      </c>
      <c r="Q118" s="118" t="s">
        <v>421</v>
      </c>
      <c r="R118" s="118" t="s">
        <v>354</v>
      </c>
      <c r="S118" s="123" t="s">
        <v>355</v>
      </c>
      <c r="T118" s="124">
        <v>43831</v>
      </c>
      <c r="U118" s="124">
        <v>44561</v>
      </c>
      <c r="V118" s="124">
        <v>41832</v>
      </c>
      <c r="W118" s="124">
        <v>44533</v>
      </c>
      <c r="X118" s="125">
        <v>90.033333333333331</v>
      </c>
      <c r="Y118" s="126" t="s">
        <v>356</v>
      </c>
      <c r="Z118" s="127">
        <v>43709</v>
      </c>
      <c r="AA118" s="125">
        <v>26.580645161290324</v>
      </c>
      <c r="AB118" s="128" t="s">
        <v>357</v>
      </c>
    </row>
    <row r="119" spans="1:28" x14ac:dyDescent="0.25">
      <c r="A119" s="118">
        <v>116</v>
      </c>
      <c r="B119" s="118">
        <v>102131</v>
      </c>
      <c r="C119" s="145" t="s">
        <v>661</v>
      </c>
      <c r="D119" s="146"/>
      <c r="E119" s="118" t="s">
        <v>371</v>
      </c>
      <c r="F119" s="118">
        <v>18009505</v>
      </c>
      <c r="G119" s="121" t="s">
        <v>348</v>
      </c>
      <c r="H119" s="118">
        <v>570188</v>
      </c>
      <c r="I119" s="122"/>
      <c r="J119" s="122"/>
      <c r="K119" s="122"/>
      <c r="L119" s="122"/>
      <c r="M119" s="118" t="s">
        <v>612</v>
      </c>
      <c r="N119" s="118" t="s">
        <v>662</v>
      </c>
      <c r="O119" s="118" t="s">
        <v>351</v>
      </c>
      <c r="P119" s="123" t="s">
        <v>352</v>
      </c>
      <c r="Q119" s="118" t="s">
        <v>438</v>
      </c>
      <c r="R119" s="118" t="s">
        <v>362</v>
      </c>
      <c r="S119" s="123" t="s">
        <v>355</v>
      </c>
      <c r="T119" s="124">
        <v>44425</v>
      </c>
      <c r="U119" s="124">
        <v>44789</v>
      </c>
      <c r="V119" s="124">
        <v>43210</v>
      </c>
      <c r="W119" s="124">
        <v>44533</v>
      </c>
      <c r="X119" s="125">
        <v>44.1</v>
      </c>
      <c r="Y119" s="126" t="s">
        <v>356</v>
      </c>
      <c r="Z119" s="127">
        <v>43497</v>
      </c>
      <c r="AA119" s="125">
        <v>33.41935483870968</v>
      </c>
      <c r="AB119" s="128" t="s">
        <v>357</v>
      </c>
    </row>
    <row r="120" spans="1:28" x14ac:dyDescent="0.25">
      <c r="A120" s="118">
        <v>117</v>
      </c>
      <c r="B120" s="118">
        <v>88169</v>
      </c>
      <c r="C120" s="151" t="s">
        <v>663</v>
      </c>
      <c r="D120" s="146"/>
      <c r="E120" s="118" t="s">
        <v>371</v>
      </c>
      <c r="F120" s="118">
        <v>17009910</v>
      </c>
      <c r="G120" s="121" t="s">
        <v>348</v>
      </c>
      <c r="H120" s="118">
        <v>570131</v>
      </c>
      <c r="I120" s="122"/>
      <c r="J120" s="122"/>
      <c r="K120" s="122"/>
      <c r="L120" s="122"/>
      <c r="M120" s="118" t="s">
        <v>473</v>
      </c>
      <c r="N120" s="118" t="s">
        <v>664</v>
      </c>
      <c r="O120" s="118" t="s">
        <v>351</v>
      </c>
      <c r="P120" s="123" t="s">
        <v>352</v>
      </c>
      <c r="Q120" s="118" t="s">
        <v>428</v>
      </c>
      <c r="R120" s="118" t="s">
        <v>362</v>
      </c>
      <c r="S120" s="123" t="s">
        <v>363</v>
      </c>
      <c r="T120" s="124">
        <v>44319</v>
      </c>
      <c r="U120" s="124">
        <v>44683</v>
      </c>
      <c r="V120" s="124">
        <v>43601</v>
      </c>
      <c r="W120" s="124">
        <v>44533</v>
      </c>
      <c r="X120" s="125">
        <v>31.066666666666666</v>
      </c>
      <c r="Y120" s="126" t="s">
        <v>356</v>
      </c>
      <c r="Z120" s="127">
        <v>43770</v>
      </c>
      <c r="AA120" s="125">
        <v>24.612903225806452</v>
      </c>
      <c r="AB120" s="128" t="s">
        <v>357</v>
      </c>
    </row>
    <row r="121" spans="1:28" x14ac:dyDescent="0.25">
      <c r="A121" s="118">
        <v>118</v>
      </c>
      <c r="B121" s="118">
        <v>74499</v>
      </c>
      <c r="C121" s="151" t="s">
        <v>665</v>
      </c>
      <c r="D121" s="146"/>
      <c r="E121" s="118" t="s">
        <v>371</v>
      </c>
      <c r="F121" s="118" t="s">
        <v>666</v>
      </c>
      <c r="G121" s="121" t="s">
        <v>348</v>
      </c>
      <c r="H121" s="118">
        <v>570237</v>
      </c>
      <c r="I121" s="122">
        <v>10200203166</v>
      </c>
      <c r="J121" s="122"/>
      <c r="K121" s="122"/>
      <c r="L121" s="122">
        <v>16010304</v>
      </c>
      <c r="M121" s="118" t="s">
        <v>501</v>
      </c>
      <c r="N121" s="118" t="s">
        <v>667</v>
      </c>
      <c r="O121" s="118" t="s">
        <v>351</v>
      </c>
      <c r="P121" s="123" t="s">
        <v>352</v>
      </c>
      <c r="Q121" s="118" t="s">
        <v>414</v>
      </c>
      <c r="R121" s="118" t="s">
        <v>362</v>
      </c>
      <c r="S121" s="123" t="s">
        <v>355</v>
      </c>
      <c r="T121" s="124">
        <v>44404</v>
      </c>
      <c r="U121" s="124">
        <v>44768</v>
      </c>
      <c r="V121" s="124">
        <v>42644</v>
      </c>
      <c r="W121" s="124">
        <v>44533</v>
      </c>
      <c r="X121" s="125">
        <v>62.966666666666669</v>
      </c>
      <c r="Y121" s="126" t="s">
        <v>356</v>
      </c>
      <c r="Z121" s="127">
        <v>43298</v>
      </c>
      <c r="AA121" s="125">
        <v>39.838709677419352</v>
      </c>
      <c r="AB121" s="128" t="s">
        <v>357</v>
      </c>
    </row>
    <row r="122" spans="1:28" x14ac:dyDescent="0.25">
      <c r="A122" s="118">
        <v>119</v>
      </c>
      <c r="B122" s="118">
        <v>80120</v>
      </c>
      <c r="C122" s="162" t="s">
        <v>668</v>
      </c>
      <c r="D122" s="146"/>
      <c r="E122" s="118" t="s">
        <v>371</v>
      </c>
      <c r="F122" s="118" t="s">
        <v>669</v>
      </c>
      <c r="G122" s="121" t="s">
        <v>348</v>
      </c>
      <c r="H122" s="118">
        <v>570151</v>
      </c>
      <c r="I122" s="122"/>
      <c r="J122" s="122"/>
      <c r="K122" s="122"/>
      <c r="L122" s="122"/>
      <c r="M122" s="118" t="s">
        <v>670</v>
      </c>
      <c r="N122" s="118" t="s">
        <v>671</v>
      </c>
      <c r="O122" s="118" t="s">
        <v>351</v>
      </c>
      <c r="P122" s="123" t="s">
        <v>352</v>
      </c>
      <c r="Q122" s="118" t="s">
        <v>428</v>
      </c>
      <c r="R122" s="118" t="s">
        <v>362</v>
      </c>
      <c r="S122" s="123" t="s">
        <v>355</v>
      </c>
      <c r="T122" s="124">
        <v>44443</v>
      </c>
      <c r="U122" s="124">
        <v>44745</v>
      </c>
      <c r="V122" s="124">
        <v>42681</v>
      </c>
      <c r="W122" s="124">
        <v>44533</v>
      </c>
      <c r="X122" s="125">
        <v>61.733333333333334</v>
      </c>
      <c r="Y122" s="126" t="s">
        <v>356</v>
      </c>
      <c r="Z122" s="127">
        <v>43412</v>
      </c>
      <c r="AA122" s="125">
        <v>36.161290322580648</v>
      </c>
      <c r="AB122" s="128" t="s">
        <v>357</v>
      </c>
    </row>
    <row r="123" spans="1:28" x14ac:dyDescent="0.25">
      <c r="A123" s="118">
        <v>120</v>
      </c>
      <c r="B123" s="118">
        <v>156147</v>
      </c>
      <c r="C123" s="151" t="s">
        <v>672</v>
      </c>
      <c r="D123" s="146"/>
      <c r="E123" s="118" t="s">
        <v>371</v>
      </c>
      <c r="F123" s="118">
        <v>19232594</v>
      </c>
      <c r="G123" s="121" t="s">
        <v>348</v>
      </c>
      <c r="H123" s="118">
        <v>570256</v>
      </c>
      <c r="I123" s="122"/>
      <c r="J123" s="122"/>
      <c r="K123" s="122"/>
      <c r="L123" s="122"/>
      <c r="M123" s="118" t="s">
        <v>473</v>
      </c>
      <c r="N123" s="118" t="s">
        <v>673</v>
      </c>
      <c r="O123" s="118" t="s">
        <v>351</v>
      </c>
      <c r="P123" s="123" t="s">
        <v>407</v>
      </c>
      <c r="Q123" s="118" t="s">
        <v>448</v>
      </c>
      <c r="R123" s="118" t="s">
        <v>354</v>
      </c>
      <c r="S123" s="123" t="s">
        <v>363</v>
      </c>
      <c r="T123" s="124">
        <v>44232</v>
      </c>
      <c r="U123" s="124">
        <v>44596</v>
      </c>
      <c r="V123" s="124">
        <v>43684</v>
      </c>
      <c r="W123" s="124">
        <v>44533</v>
      </c>
      <c r="X123" s="125">
        <v>28.3</v>
      </c>
      <c r="Y123" s="126" t="s">
        <v>356</v>
      </c>
      <c r="Z123" s="127">
        <v>43790</v>
      </c>
      <c r="AA123" s="125">
        <v>23.967741935483872</v>
      </c>
      <c r="AB123" s="128" t="s">
        <v>357</v>
      </c>
    </row>
    <row r="124" spans="1:28" x14ac:dyDescent="0.25">
      <c r="A124" s="118">
        <v>121</v>
      </c>
      <c r="B124" s="118">
        <v>160026</v>
      </c>
      <c r="C124" s="151" t="s">
        <v>674</v>
      </c>
      <c r="D124" s="146"/>
      <c r="E124" s="118" t="s">
        <v>347</v>
      </c>
      <c r="F124" s="118">
        <v>19234725</v>
      </c>
      <c r="G124" s="121" t="s">
        <v>348</v>
      </c>
      <c r="H124" s="118">
        <v>570042</v>
      </c>
      <c r="I124" s="122"/>
      <c r="J124" s="122"/>
      <c r="K124" s="122"/>
      <c r="L124" s="122"/>
      <c r="M124" s="118" t="s">
        <v>409</v>
      </c>
      <c r="N124" s="118" t="s">
        <v>675</v>
      </c>
      <c r="O124" s="118" t="s">
        <v>351</v>
      </c>
      <c r="P124" s="123" t="s">
        <v>352</v>
      </c>
      <c r="Q124" s="118" t="s">
        <v>385</v>
      </c>
      <c r="R124" s="118" t="s">
        <v>354</v>
      </c>
      <c r="S124" s="123" t="s">
        <v>363</v>
      </c>
      <c r="T124" s="124">
        <v>44487</v>
      </c>
      <c r="U124" s="124">
        <v>44851</v>
      </c>
      <c r="V124" s="124">
        <v>43760</v>
      </c>
      <c r="W124" s="124">
        <v>44533</v>
      </c>
      <c r="X124" s="125">
        <v>25.766666666666666</v>
      </c>
      <c r="Y124" s="126" t="s">
        <v>356</v>
      </c>
      <c r="Z124" s="127">
        <v>43827</v>
      </c>
      <c r="AA124" s="125">
        <v>22.774193548387096</v>
      </c>
      <c r="AB124" s="128" t="s">
        <v>357</v>
      </c>
    </row>
    <row r="125" spans="1:28" x14ac:dyDescent="0.25">
      <c r="A125" s="118">
        <v>122</v>
      </c>
      <c r="B125" s="118">
        <v>74548</v>
      </c>
      <c r="C125" s="151" t="s">
        <v>676</v>
      </c>
      <c r="D125" s="146"/>
      <c r="E125" s="118" t="s">
        <v>371</v>
      </c>
      <c r="F125" s="118" t="s">
        <v>677</v>
      </c>
      <c r="G125" s="121" t="s">
        <v>348</v>
      </c>
      <c r="H125" s="118">
        <v>570266</v>
      </c>
      <c r="I125" s="122">
        <v>10200203180</v>
      </c>
      <c r="J125" s="122"/>
      <c r="K125" s="122"/>
      <c r="L125" s="122">
        <v>16010316</v>
      </c>
      <c r="M125" s="118" t="s">
        <v>678</v>
      </c>
      <c r="N125" s="118" t="s">
        <v>679</v>
      </c>
      <c r="O125" s="118" t="s">
        <v>351</v>
      </c>
      <c r="P125" s="123" t="s">
        <v>352</v>
      </c>
      <c r="Q125" s="118" t="s">
        <v>475</v>
      </c>
      <c r="R125" s="118" t="s">
        <v>362</v>
      </c>
      <c r="S125" s="123" t="s">
        <v>355</v>
      </c>
      <c r="T125" s="124">
        <v>44375</v>
      </c>
      <c r="U125" s="124">
        <v>44678</v>
      </c>
      <c r="V125" s="124">
        <v>42614</v>
      </c>
      <c r="W125" s="124">
        <v>44533</v>
      </c>
      <c r="X125" s="125">
        <v>63.966666666666669</v>
      </c>
      <c r="Y125" s="126" t="s">
        <v>356</v>
      </c>
      <c r="Z125" s="127">
        <v>43292</v>
      </c>
      <c r="AA125" s="125">
        <v>40.032258064516128</v>
      </c>
      <c r="AB125" s="128" t="s">
        <v>357</v>
      </c>
    </row>
    <row r="126" spans="1:28" x14ac:dyDescent="0.25">
      <c r="A126" s="118">
        <v>123</v>
      </c>
      <c r="B126" s="118">
        <v>155922</v>
      </c>
      <c r="C126" s="152" t="s">
        <v>680</v>
      </c>
      <c r="D126" s="146"/>
      <c r="E126" s="118" t="s">
        <v>371</v>
      </c>
      <c r="F126" s="118">
        <v>18009453</v>
      </c>
      <c r="G126" s="121" t="s">
        <v>348</v>
      </c>
      <c r="H126" s="118">
        <v>570217</v>
      </c>
      <c r="I126" s="122"/>
      <c r="J126" s="122"/>
      <c r="K126" s="122"/>
      <c r="L126" s="122"/>
      <c r="M126" s="118" t="s">
        <v>479</v>
      </c>
      <c r="N126" s="118" t="s">
        <v>681</v>
      </c>
      <c r="O126" s="118" t="s">
        <v>351</v>
      </c>
      <c r="P126" s="123" t="s">
        <v>352</v>
      </c>
      <c r="Q126" s="118" t="s">
        <v>368</v>
      </c>
      <c r="R126" s="118" t="s">
        <v>354</v>
      </c>
      <c r="S126" s="123" t="s">
        <v>363</v>
      </c>
      <c r="T126" s="124">
        <v>44389</v>
      </c>
      <c r="U126" s="124">
        <v>44753</v>
      </c>
      <c r="V126" s="124">
        <v>43572</v>
      </c>
      <c r="W126" s="124">
        <v>44533</v>
      </c>
      <c r="X126" s="125">
        <v>32.033333333333331</v>
      </c>
      <c r="Y126" s="126" t="s">
        <v>356</v>
      </c>
      <c r="Z126" s="127">
        <v>43827</v>
      </c>
      <c r="AA126" s="125">
        <v>22.774193548387096</v>
      </c>
      <c r="AB126" s="128" t="s">
        <v>357</v>
      </c>
    </row>
    <row r="127" spans="1:28" x14ac:dyDescent="0.25">
      <c r="A127" s="118">
        <v>124</v>
      </c>
      <c r="B127" s="118">
        <v>150489</v>
      </c>
      <c r="C127" s="151" t="s">
        <v>682</v>
      </c>
      <c r="D127" s="146"/>
      <c r="E127" s="118" t="s">
        <v>371</v>
      </c>
      <c r="F127" s="118">
        <v>18230306</v>
      </c>
      <c r="G127" s="121" t="s">
        <v>348</v>
      </c>
      <c r="H127" s="118">
        <v>570279</v>
      </c>
      <c r="I127" s="122"/>
      <c r="J127" s="122"/>
      <c r="K127" s="122"/>
      <c r="L127" s="122"/>
      <c r="M127" s="118" t="s">
        <v>379</v>
      </c>
      <c r="N127" s="118" t="s">
        <v>683</v>
      </c>
      <c r="O127" s="118" t="s">
        <v>351</v>
      </c>
      <c r="P127" s="123" t="s">
        <v>352</v>
      </c>
      <c r="Q127" s="118" t="s">
        <v>421</v>
      </c>
      <c r="R127" s="118" t="s">
        <v>354</v>
      </c>
      <c r="S127" s="123" t="s">
        <v>363</v>
      </c>
      <c r="T127" s="124">
        <v>44436</v>
      </c>
      <c r="U127" s="124">
        <v>44800</v>
      </c>
      <c r="V127" s="124">
        <v>43405</v>
      </c>
      <c r="W127" s="124">
        <v>44533</v>
      </c>
      <c r="X127" s="125">
        <v>37.6</v>
      </c>
      <c r="Y127" s="126" t="s">
        <v>356</v>
      </c>
      <c r="Z127" s="127">
        <v>43709</v>
      </c>
      <c r="AA127" s="125">
        <v>26.580645161290324</v>
      </c>
      <c r="AB127" s="128" t="s">
        <v>357</v>
      </c>
    </row>
    <row r="128" spans="1:28" x14ac:dyDescent="0.25">
      <c r="A128" s="118">
        <v>125</v>
      </c>
      <c r="B128" s="118">
        <v>159680</v>
      </c>
      <c r="C128" s="152" t="s">
        <v>684</v>
      </c>
      <c r="D128" s="146"/>
      <c r="E128" s="118" t="s">
        <v>371</v>
      </c>
      <c r="F128" s="118">
        <v>19234589</v>
      </c>
      <c r="G128" s="121" t="s">
        <v>348</v>
      </c>
      <c r="H128" s="118">
        <v>570162</v>
      </c>
      <c r="I128" s="122"/>
      <c r="J128" s="122"/>
      <c r="K128" s="122"/>
      <c r="L128" s="122"/>
      <c r="M128" s="118" t="s">
        <v>366</v>
      </c>
      <c r="N128" s="118" t="s">
        <v>685</v>
      </c>
      <c r="O128" s="118" t="s">
        <v>351</v>
      </c>
      <c r="P128" s="123" t="s">
        <v>352</v>
      </c>
      <c r="Q128" s="118" t="s">
        <v>438</v>
      </c>
      <c r="R128" s="118" t="s">
        <v>362</v>
      </c>
      <c r="S128" s="123" t="s">
        <v>363</v>
      </c>
      <c r="T128" s="124">
        <v>44315</v>
      </c>
      <c r="U128" s="124">
        <v>44679</v>
      </c>
      <c r="V128" s="124">
        <v>43753</v>
      </c>
      <c r="W128" s="124">
        <v>44533</v>
      </c>
      <c r="X128" s="125">
        <v>26</v>
      </c>
      <c r="Y128" s="126" t="s">
        <v>356</v>
      </c>
      <c r="Z128" s="127">
        <v>43827</v>
      </c>
      <c r="AA128" s="125">
        <v>22.774193548387096</v>
      </c>
      <c r="AB128" s="128" t="s">
        <v>357</v>
      </c>
    </row>
    <row r="129" spans="1:28" x14ac:dyDescent="0.25">
      <c r="A129" s="118">
        <v>126</v>
      </c>
      <c r="B129" s="118">
        <v>157007</v>
      </c>
      <c r="C129" s="151" t="s">
        <v>686</v>
      </c>
      <c r="D129" s="146"/>
      <c r="E129" s="118" t="s">
        <v>371</v>
      </c>
      <c r="F129" s="118">
        <v>19233380</v>
      </c>
      <c r="G129" s="121" t="s">
        <v>348</v>
      </c>
      <c r="H129" s="118">
        <v>570015</v>
      </c>
      <c r="I129" s="122"/>
      <c r="J129" s="122"/>
      <c r="K129" s="122"/>
      <c r="L129" s="122"/>
      <c r="M129" s="118" t="s">
        <v>372</v>
      </c>
      <c r="N129" s="118" t="s">
        <v>687</v>
      </c>
      <c r="O129" s="118" t="s">
        <v>351</v>
      </c>
      <c r="P129" s="123" t="s">
        <v>352</v>
      </c>
      <c r="Q129" s="118" t="s">
        <v>481</v>
      </c>
      <c r="R129" s="118" t="s">
        <v>362</v>
      </c>
      <c r="S129" s="123" t="s">
        <v>363</v>
      </c>
      <c r="T129" s="124">
        <v>44376</v>
      </c>
      <c r="U129" s="124">
        <v>44679</v>
      </c>
      <c r="V129" s="124">
        <v>43647</v>
      </c>
      <c r="W129" s="124">
        <v>44533</v>
      </c>
      <c r="X129" s="125">
        <v>29.533333333333335</v>
      </c>
      <c r="Y129" s="126" t="s">
        <v>356</v>
      </c>
      <c r="Z129" s="127">
        <v>43780</v>
      </c>
      <c r="AA129" s="125">
        <v>24.29032258064516</v>
      </c>
      <c r="AB129" s="128" t="s">
        <v>357</v>
      </c>
    </row>
    <row r="130" spans="1:28" x14ac:dyDescent="0.25">
      <c r="A130" s="118">
        <v>127</v>
      </c>
      <c r="B130" s="118">
        <v>105566</v>
      </c>
      <c r="C130" s="151" t="s">
        <v>688</v>
      </c>
      <c r="D130" s="146"/>
      <c r="E130" s="118" t="s">
        <v>371</v>
      </c>
      <c r="F130" s="118">
        <v>18010497</v>
      </c>
      <c r="G130" s="121" t="s">
        <v>348</v>
      </c>
      <c r="H130" s="118">
        <v>570040</v>
      </c>
      <c r="I130" s="122"/>
      <c r="J130" s="122"/>
      <c r="K130" s="122"/>
      <c r="L130" s="122"/>
      <c r="M130" s="118"/>
      <c r="N130" s="118" t="s">
        <v>689</v>
      </c>
      <c r="O130" s="118" t="s">
        <v>351</v>
      </c>
      <c r="P130" s="123" t="s">
        <v>352</v>
      </c>
      <c r="Q130" s="118" t="s">
        <v>448</v>
      </c>
      <c r="R130" s="118" t="s">
        <v>354</v>
      </c>
      <c r="S130" s="123" t="s">
        <v>363</v>
      </c>
      <c r="T130" s="124">
        <v>44431</v>
      </c>
      <c r="U130" s="124">
        <v>44734</v>
      </c>
      <c r="V130" s="124">
        <v>43684</v>
      </c>
      <c r="W130" s="124">
        <v>44533</v>
      </c>
      <c r="X130" s="125">
        <v>28.3</v>
      </c>
      <c r="Y130" s="126" t="s">
        <v>356</v>
      </c>
      <c r="Z130" s="127">
        <v>43790</v>
      </c>
      <c r="AA130" s="125">
        <v>23.967741935483872</v>
      </c>
      <c r="AB130" s="128" t="s">
        <v>357</v>
      </c>
    </row>
    <row r="131" spans="1:28" x14ac:dyDescent="0.25">
      <c r="A131" s="118">
        <v>128</v>
      </c>
      <c r="B131" s="118">
        <v>160025</v>
      </c>
      <c r="C131" s="151" t="s">
        <v>690</v>
      </c>
      <c r="D131" s="146"/>
      <c r="E131" s="118" t="s">
        <v>371</v>
      </c>
      <c r="F131" s="118">
        <v>19234737</v>
      </c>
      <c r="G131" s="121" t="s">
        <v>348</v>
      </c>
      <c r="H131" s="118">
        <v>570056</v>
      </c>
      <c r="I131" s="122"/>
      <c r="J131" s="122"/>
      <c r="K131" s="122"/>
      <c r="L131" s="122"/>
      <c r="M131" s="118" t="s">
        <v>409</v>
      </c>
      <c r="N131" s="118" t="s">
        <v>691</v>
      </c>
      <c r="O131" s="118" t="s">
        <v>351</v>
      </c>
      <c r="P131" s="123" t="s">
        <v>352</v>
      </c>
      <c r="Q131" s="118" t="s">
        <v>385</v>
      </c>
      <c r="R131" s="118" t="s">
        <v>354</v>
      </c>
      <c r="S131" s="123" t="s">
        <v>363</v>
      </c>
      <c r="T131" s="124">
        <v>44306</v>
      </c>
      <c r="U131" s="124">
        <v>44670</v>
      </c>
      <c r="V131" s="124">
        <v>43760</v>
      </c>
      <c r="W131" s="124">
        <v>44533</v>
      </c>
      <c r="X131" s="125">
        <v>25.766666666666666</v>
      </c>
      <c r="Y131" s="126" t="s">
        <v>356</v>
      </c>
      <c r="Z131" s="127">
        <v>43827</v>
      </c>
      <c r="AA131" s="125">
        <v>22.774193548387096</v>
      </c>
      <c r="AB131" s="128" t="s">
        <v>357</v>
      </c>
    </row>
    <row r="132" spans="1:28" x14ac:dyDescent="0.25">
      <c r="A132" s="118">
        <v>129</v>
      </c>
      <c r="B132" s="118">
        <v>160069</v>
      </c>
      <c r="C132" s="152" t="s">
        <v>692</v>
      </c>
      <c r="D132" s="146"/>
      <c r="E132" s="118" t="s">
        <v>371</v>
      </c>
      <c r="F132" s="118">
        <v>19234866</v>
      </c>
      <c r="G132" s="121" t="s">
        <v>348</v>
      </c>
      <c r="H132" s="118">
        <v>570159</v>
      </c>
      <c r="I132" s="122"/>
      <c r="J132" s="122"/>
      <c r="K132" s="122"/>
      <c r="L132" s="122"/>
      <c r="M132" s="118" t="s">
        <v>434</v>
      </c>
      <c r="N132" s="118" t="s">
        <v>693</v>
      </c>
      <c r="O132" s="118" t="s">
        <v>351</v>
      </c>
      <c r="P132" s="123" t="s">
        <v>352</v>
      </c>
      <c r="Q132" s="118" t="s">
        <v>353</v>
      </c>
      <c r="R132" s="118" t="s">
        <v>354</v>
      </c>
      <c r="S132" s="123" t="s">
        <v>363</v>
      </c>
      <c r="T132" s="124">
        <v>44368</v>
      </c>
      <c r="U132" s="124">
        <v>44671</v>
      </c>
      <c r="V132" s="124">
        <v>43770</v>
      </c>
      <c r="W132" s="124">
        <v>44533</v>
      </c>
      <c r="X132" s="125">
        <v>25.433333333333334</v>
      </c>
      <c r="Y132" s="126" t="s">
        <v>356</v>
      </c>
      <c r="Z132" s="127">
        <v>43827</v>
      </c>
      <c r="AA132" s="125">
        <v>22.774193548387096</v>
      </c>
      <c r="AB132" s="128" t="s">
        <v>357</v>
      </c>
    </row>
    <row r="133" spans="1:28" x14ac:dyDescent="0.25">
      <c r="A133" s="118">
        <v>130</v>
      </c>
      <c r="B133" s="118">
        <v>155916</v>
      </c>
      <c r="C133" s="152" t="s">
        <v>694</v>
      </c>
      <c r="D133" s="146"/>
      <c r="E133" s="118" t="s">
        <v>347</v>
      </c>
      <c r="F133" s="118">
        <v>19232339</v>
      </c>
      <c r="G133" s="121" t="s">
        <v>348</v>
      </c>
      <c r="H133" s="118">
        <v>570213</v>
      </c>
      <c r="I133" s="122"/>
      <c r="J133" s="122"/>
      <c r="K133" s="122"/>
      <c r="L133" s="122"/>
      <c r="M133" s="118" t="s">
        <v>695</v>
      </c>
      <c r="N133" s="118" t="s">
        <v>696</v>
      </c>
      <c r="O133" s="118" t="s">
        <v>351</v>
      </c>
      <c r="P133" s="123" t="s">
        <v>352</v>
      </c>
      <c r="Q133" s="118" t="s">
        <v>418</v>
      </c>
      <c r="R133" s="118" t="s">
        <v>362</v>
      </c>
      <c r="S133" s="123" t="s">
        <v>363</v>
      </c>
      <c r="T133" s="124">
        <v>44207</v>
      </c>
      <c r="U133" s="124">
        <v>44510</v>
      </c>
      <c r="V133" s="124">
        <v>43572</v>
      </c>
      <c r="W133" s="124">
        <v>44533</v>
      </c>
      <c r="X133" s="125">
        <v>32.033333333333331</v>
      </c>
      <c r="Y133" s="126" t="s">
        <v>356</v>
      </c>
      <c r="Z133" s="127">
        <v>43827</v>
      </c>
      <c r="AA133" s="125">
        <v>22.774193548387096</v>
      </c>
      <c r="AB133" s="128" t="s">
        <v>357</v>
      </c>
    </row>
    <row r="134" spans="1:28" x14ac:dyDescent="0.25">
      <c r="A134" s="118">
        <v>131</v>
      </c>
      <c r="B134" s="118">
        <v>30429</v>
      </c>
      <c r="C134" s="167" t="s">
        <v>697</v>
      </c>
      <c r="D134" s="146"/>
      <c r="E134" s="118" t="s">
        <v>371</v>
      </c>
      <c r="F134" s="118" t="s">
        <v>698</v>
      </c>
      <c r="G134" s="121" t="s">
        <v>348</v>
      </c>
      <c r="H134" s="118">
        <v>570055</v>
      </c>
      <c r="I134" s="122">
        <v>10200202619</v>
      </c>
      <c r="J134" s="122"/>
      <c r="K134" s="122">
        <v>35617</v>
      </c>
      <c r="L134" s="122">
        <v>35617</v>
      </c>
      <c r="M134" s="118" t="s">
        <v>699</v>
      </c>
      <c r="N134" s="118" t="s">
        <v>700</v>
      </c>
      <c r="O134" s="118" t="s">
        <v>351</v>
      </c>
      <c r="P134" s="123" t="s">
        <v>352</v>
      </c>
      <c r="Q134" s="118" t="s">
        <v>368</v>
      </c>
      <c r="R134" s="118" t="s">
        <v>354</v>
      </c>
      <c r="S134" s="123" t="s">
        <v>355</v>
      </c>
      <c r="T134" s="124">
        <v>44466</v>
      </c>
      <c r="U134" s="124">
        <v>44768</v>
      </c>
      <c r="V134" s="124">
        <v>42095</v>
      </c>
      <c r="W134" s="124">
        <v>44533</v>
      </c>
      <c r="X134" s="125">
        <v>81.266666666666666</v>
      </c>
      <c r="Y134" s="126" t="s">
        <v>356</v>
      </c>
      <c r="Z134" s="127">
        <v>42461</v>
      </c>
      <c r="AA134" s="125">
        <v>66.838709677419359</v>
      </c>
      <c r="AB134" s="128" t="s">
        <v>357</v>
      </c>
    </row>
    <row r="135" spans="1:28" x14ac:dyDescent="0.25">
      <c r="A135" s="118">
        <v>132</v>
      </c>
      <c r="B135" s="118">
        <v>96550</v>
      </c>
      <c r="C135" s="151" t="s">
        <v>701</v>
      </c>
      <c r="D135" s="146"/>
      <c r="E135" s="118" t="s">
        <v>371</v>
      </c>
      <c r="F135" s="118">
        <v>17012216</v>
      </c>
      <c r="G135" s="121" t="s">
        <v>348</v>
      </c>
      <c r="H135" s="118">
        <v>570073</v>
      </c>
      <c r="I135" s="122"/>
      <c r="J135" s="122"/>
      <c r="K135" s="122"/>
      <c r="L135" s="122"/>
      <c r="M135" s="118" t="s">
        <v>456</v>
      </c>
      <c r="N135" s="118" t="s">
        <v>702</v>
      </c>
      <c r="O135" s="118" t="s">
        <v>351</v>
      </c>
      <c r="P135" s="123" t="s">
        <v>352</v>
      </c>
      <c r="Q135" s="118" t="s">
        <v>395</v>
      </c>
      <c r="R135" s="118" t="s">
        <v>354</v>
      </c>
      <c r="S135" s="123" t="s">
        <v>363</v>
      </c>
      <c r="T135" s="124">
        <v>44319</v>
      </c>
      <c r="U135" s="124">
        <v>44502</v>
      </c>
      <c r="V135" s="124">
        <v>43591</v>
      </c>
      <c r="W135" s="124">
        <v>44533</v>
      </c>
      <c r="X135" s="125">
        <v>31.4</v>
      </c>
      <c r="Y135" s="126" t="s">
        <v>356</v>
      </c>
      <c r="Z135" s="127">
        <v>43759</v>
      </c>
      <c r="AA135" s="125">
        <v>24.967741935483872</v>
      </c>
      <c r="AB135" s="128" t="s">
        <v>357</v>
      </c>
    </row>
    <row r="136" spans="1:28" x14ac:dyDescent="0.25">
      <c r="A136" s="118">
        <v>133</v>
      </c>
      <c r="B136" s="118">
        <v>30567</v>
      </c>
      <c r="C136" s="162" t="s">
        <v>703</v>
      </c>
      <c r="D136" s="146"/>
      <c r="E136" s="118" t="s">
        <v>347</v>
      </c>
      <c r="F136" s="118" t="s">
        <v>704</v>
      </c>
      <c r="G136" s="121" t="s">
        <v>348</v>
      </c>
      <c r="H136" s="118">
        <v>570146</v>
      </c>
      <c r="I136" s="122">
        <v>10200201127</v>
      </c>
      <c r="J136" s="122"/>
      <c r="K136" s="122">
        <v>36067</v>
      </c>
      <c r="L136" s="122">
        <v>36067</v>
      </c>
      <c r="M136" s="118" t="s">
        <v>705</v>
      </c>
      <c r="N136" s="118" t="s">
        <v>706</v>
      </c>
      <c r="O136" s="118" t="s">
        <v>351</v>
      </c>
      <c r="P136" s="123" t="s">
        <v>352</v>
      </c>
      <c r="Q136" s="118" t="s">
        <v>361</v>
      </c>
      <c r="R136" s="118" t="s">
        <v>362</v>
      </c>
      <c r="S136" s="123" t="s">
        <v>355</v>
      </c>
      <c r="T136" s="124">
        <v>44226</v>
      </c>
      <c r="U136" s="124">
        <v>44529</v>
      </c>
      <c r="V136" s="124">
        <v>41492</v>
      </c>
      <c r="W136" s="124">
        <v>44533</v>
      </c>
      <c r="X136" s="125">
        <v>101.36666666666666</v>
      </c>
      <c r="Y136" s="126" t="s">
        <v>356</v>
      </c>
      <c r="Z136" s="127">
        <v>42552</v>
      </c>
      <c r="AA136" s="125">
        <v>63.903225806451616</v>
      </c>
      <c r="AB136" s="128" t="s">
        <v>357</v>
      </c>
    </row>
    <row r="137" spans="1:28" x14ac:dyDescent="0.25">
      <c r="A137" s="118">
        <v>134</v>
      </c>
      <c r="B137" s="118">
        <v>152507</v>
      </c>
      <c r="C137" s="151" t="s">
        <v>707</v>
      </c>
      <c r="D137" s="146"/>
      <c r="E137" s="118" t="s">
        <v>371</v>
      </c>
      <c r="F137" s="118">
        <v>18230751</v>
      </c>
      <c r="G137" s="121" t="s">
        <v>348</v>
      </c>
      <c r="H137" s="118">
        <v>570081</v>
      </c>
      <c r="I137" s="122"/>
      <c r="J137" s="122"/>
      <c r="K137" s="122"/>
      <c r="L137" s="122"/>
      <c r="M137" s="118" t="s">
        <v>473</v>
      </c>
      <c r="N137" s="118" t="s">
        <v>708</v>
      </c>
      <c r="O137" s="118" t="s">
        <v>351</v>
      </c>
      <c r="P137" s="123" t="s">
        <v>352</v>
      </c>
      <c r="Q137" s="118" t="s">
        <v>418</v>
      </c>
      <c r="R137" s="118" t="s">
        <v>362</v>
      </c>
      <c r="S137" s="123" t="s">
        <v>363</v>
      </c>
      <c r="T137" s="124">
        <v>44441</v>
      </c>
      <c r="U137" s="124">
        <v>44743</v>
      </c>
      <c r="V137" s="124">
        <v>43601</v>
      </c>
      <c r="W137" s="124">
        <v>44533</v>
      </c>
      <c r="X137" s="125">
        <v>31.066666666666666</v>
      </c>
      <c r="Y137" s="126" t="s">
        <v>356</v>
      </c>
      <c r="Z137" s="127">
        <v>43770</v>
      </c>
      <c r="AA137" s="125">
        <v>24.612903225806452</v>
      </c>
      <c r="AB137" s="128" t="s">
        <v>357</v>
      </c>
    </row>
    <row r="138" spans="1:28" x14ac:dyDescent="0.25">
      <c r="A138" s="118">
        <v>135</v>
      </c>
      <c r="B138" s="118">
        <v>103592</v>
      </c>
      <c r="C138" s="151" t="s">
        <v>709</v>
      </c>
      <c r="D138" s="146"/>
      <c r="E138" s="118" t="s">
        <v>347</v>
      </c>
      <c r="F138" s="118">
        <v>18009935</v>
      </c>
      <c r="G138" s="121" t="s">
        <v>348</v>
      </c>
      <c r="H138" s="118">
        <v>570251</v>
      </c>
      <c r="I138" s="122"/>
      <c r="J138" s="122"/>
      <c r="K138" s="122"/>
      <c r="L138" s="122"/>
      <c r="M138" s="118" t="s">
        <v>366</v>
      </c>
      <c r="N138" s="118" t="s">
        <v>578</v>
      </c>
      <c r="O138" s="118" t="s">
        <v>351</v>
      </c>
      <c r="P138" s="123" t="s">
        <v>352</v>
      </c>
      <c r="Q138" s="118" t="s">
        <v>395</v>
      </c>
      <c r="R138" s="118" t="s">
        <v>354</v>
      </c>
      <c r="S138" s="123" t="s">
        <v>355</v>
      </c>
      <c r="T138" s="124">
        <v>44404</v>
      </c>
      <c r="U138" s="124">
        <v>44707</v>
      </c>
      <c r="V138" s="124">
        <v>43242</v>
      </c>
      <c r="W138" s="124">
        <v>44533</v>
      </c>
      <c r="X138" s="125">
        <v>43.033333333333331</v>
      </c>
      <c r="Y138" s="126" t="s">
        <v>356</v>
      </c>
      <c r="Z138" s="127">
        <v>43617</v>
      </c>
      <c r="AA138" s="125">
        <v>29.548387096774192</v>
      </c>
      <c r="AB138" s="128" t="s">
        <v>357</v>
      </c>
    </row>
    <row r="139" spans="1:28" x14ac:dyDescent="0.25">
      <c r="A139" s="118">
        <v>136</v>
      </c>
      <c r="B139" s="118">
        <v>105816</v>
      </c>
      <c r="C139" s="151" t="s">
        <v>710</v>
      </c>
      <c r="D139" s="168"/>
      <c r="E139" s="118" t="s">
        <v>347</v>
      </c>
      <c r="F139" s="118">
        <v>18010585</v>
      </c>
      <c r="G139" s="121" t="s">
        <v>348</v>
      </c>
      <c r="H139" s="118">
        <v>570199</v>
      </c>
      <c r="I139" s="122"/>
      <c r="J139" s="122"/>
      <c r="K139" s="122"/>
      <c r="L139" s="122"/>
      <c r="M139" s="118" t="s">
        <v>349</v>
      </c>
      <c r="N139" s="118" t="s">
        <v>711</v>
      </c>
      <c r="O139" s="118" t="s">
        <v>351</v>
      </c>
      <c r="P139" s="123" t="s">
        <v>352</v>
      </c>
      <c r="Q139" s="118" t="s">
        <v>428</v>
      </c>
      <c r="R139" s="118" t="s">
        <v>362</v>
      </c>
      <c r="S139" s="123" t="s">
        <v>355</v>
      </c>
      <c r="T139" s="124">
        <v>44334</v>
      </c>
      <c r="U139" s="124">
        <v>44637</v>
      </c>
      <c r="V139" s="124">
        <v>43304</v>
      </c>
      <c r="W139" s="124">
        <v>44533</v>
      </c>
      <c r="X139" s="125">
        <v>40.966666666666669</v>
      </c>
      <c r="Y139" s="126" t="s">
        <v>356</v>
      </c>
      <c r="Z139" s="127">
        <v>43709</v>
      </c>
      <c r="AA139" s="125">
        <v>26.580645161290324</v>
      </c>
      <c r="AB139" s="128" t="s">
        <v>357</v>
      </c>
    </row>
    <row r="140" spans="1:28" x14ac:dyDescent="0.25">
      <c r="A140" s="118">
        <v>137</v>
      </c>
      <c r="B140" s="118">
        <v>30540</v>
      </c>
      <c r="C140" s="162" t="s">
        <v>712</v>
      </c>
      <c r="D140" s="146"/>
      <c r="E140" s="118" t="s">
        <v>347</v>
      </c>
      <c r="F140" s="118" t="s">
        <v>713</v>
      </c>
      <c r="G140" s="121" t="s">
        <v>348</v>
      </c>
      <c r="H140" s="118">
        <v>570276</v>
      </c>
      <c r="I140" s="122">
        <v>10200201307</v>
      </c>
      <c r="J140" s="122"/>
      <c r="K140" s="122">
        <v>35953</v>
      </c>
      <c r="L140" s="122">
        <v>35953</v>
      </c>
      <c r="M140" s="118" t="s">
        <v>714</v>
      </c>
      <c r="N140" s="118" t="s">
        <v>715</v>
      </c>
      <c r="O140" s="118" t="s">
        <v>351</v>
      </c>
      <c r="P140" s="123" t="s">
        <v>352</v>
      </c>
      <c r="Q140" s="118" t="s">
        <v>444</v>
      </c>
      <c r="R140" s="118" t="s">
        <v>362</v>
      </c>
      <c r="S140" s="123" t="s">
        <v>355</v>
      </c>
      <c r="T140" s="124">
        <v>44211</v>
      </c>
      <c r="U140" s="124">
        <v>44514</v>
      </c>
      <c r="V140" s="124">
        <v>41492</v>
      </c>
      <c r="W140" s="124">
        <v>44533</v>
      </c>
      <c r="X140" s="125">
        <v>101.36666666666666</v>
      </c>
      <c r="Y140" s="126" t="s">
        <v>356</v>
      </c>
      <c r="Z140" s="127">
        <v>42552</v>
      </c>
      <c r="AA140" s="125">
        <v>63.903225806451616</v>
      </c>
      <c r="AB140" s="128" t="s">
        <v>357</v>
      </c>
    </row>
    <row r="141" spans="1:28" x14ac:dyDescent="0.25">
      <c r="A141" s="118">
        <v>138</v>
      </c>
      <c r="B141" s="118">
        <v>104895</v>
      </c>
      <c r="C141" s="162" t="s">
        <v>716</v>
      </c>
      <c r="D141" s="146"/>
      <c r="E141" s="118" t="s">
        <v>347</v>
      </c>
      <c r="F141" s="118">
        <v>18010386</v>
      </c>
      <c r="G141" s="121" t="s">
        <v>348</v>
      </c>
      <c r="H141" s="118">
        <v>570080</v>
      </c>
      <c r="I141" s="122"/>
      <c r="J141" s="122"/>
      <c r="K141" s="122"/>
      <c r="L141" s="122"/>
      <c r="M141" s="118">
        <v>7</v>
      </c>
      <c r="N141" s="118" t="s">
        <v>717</v>
      </c>
      <c r="O141" s="118" t="s">
        <v>351</v>
      </c>
      <c r="P141" s="123" t="s">
        <v>352</v>
      </c>
      <c r="Q141" s="118" t="s">
        <v>444</v>
      </c>
      <c r="R141" s="118" t="s">
        <v>362</v>
      </c>
      <c r="S141" s="123" t="s">
        <v>355</v>
      </c>
      <c r="T141" s="124">
        <v>44496</v>
      </c>
      <c r="U141" s="124">
        <v>44677</v>
      </c>
      <c r="V141" s="124">
        <v>43280</v>
      </c>
      <c r="W141" s="124">
        <v>44533</v>
      </c>
      <c r="X141" s="125">
        <v>41.766666666666666</v>
      </c>
      <c r="Y141" s="126" t="s">
        <v>356</v>
      </c>
      <c r="Z141" s="127">
        <v>43709</v>
      </c>
      <c r="AA141" s="125">
        <v>26.580645161290324</v>
      </c>
      <c r="AB141" s="128" t="s">
        <v>357</v>
      </c>
    </row>
    <row r="142" spans="1:28" x14ac:dyDescent="0.25">
      <c r="A142" s="118">
        <v>139</v>
      </c>
      <c r="B142" s="118">
        <v>76402</v>
      </c>
      <c r="C142" s="151" t="s">
        <v>718</v>
      </c>
      <c r="D142" s="146"/>
      <c r="E142" s="118" t="s">
        <v>371</v>
      </c>
      <c r="F142" s="118" t="s">
        <v>719</v>
      </c>
      <c r="G142" s="121" t="s">
        <v>348</v>
      </c>
      <c r="H142" s="118">
        <v>570252</v>
      </c>
      <c r="I142" s="122">
        <v>10200203301</v>
      </c>
      <c r="J142" s="122"/>
      <c r="K142" s="122"/>
      <c r="L142" s="122">
        <v>16011350</v>
      </c>
      <c r="M142" s="118" t="s">
        <v>461</v>
      </c>
      <c r="N142" s="118" t="s">
        <v>720</v>
      </c>
      <c r="O142" s="118" t="s">
        <v>351</v>
      </c>
      <c r="P142" s="123" t="s">
        <v>352</v>
      </c>
      <c r="Q142" s="118" t="s">
        <v>444</v>
      </c>
      <c r="R142" s="118" t="s">
        <v>362</v>
      </c>
      <c r="S142" s="123" t="s">
        <v>355</v>
      </c>
      <c r="T142" s="124">
        <v>44149</v>
      </c>
      <c r="U142" s="124">
        <v>44513</v>
      </c>
      <c r="V142" s="124">
        <v>42690</v>
      </c>
      <c r="W142" s="124">
        <v>44533</v>
      </c>
      <c r="X142" s="125">
        <v>61.43333333333333</v>
      </c>
      <c r="Y142" s="126" t="s">
        <v>356</v>
      </c>
      <c r="Z142" s="127">
        <v>43298</v>
      </c>
      <c r="AA142" s="125">
        <v>39.838709677419352</v>
      </c>
      <c r="AB142" s="128" t="s">
        <v>357</v>
      </c>
    </row>
    <row r="143" spans="1:28" x14ac:dyDescent="0.25">
      <c r="A143" s="118">
        <v>140</v>
      </c>
      <c r="B143" s="118">
        <v>76406</v>
      </c>
      <c r="C143" s="142" t="s">
        <v>721</v>
      </c>
      <c r="D143" s="146"/>
      <c r="E143" s="118" t="s">
        <v>371</v>
      </c>
      <c r="F143" s="118" t="s">
        <v>722</v>
      </c>
      <c r="G143" s="121" t="s">
        <v>348</v>
      </c>
      <c r="H143" s="118">
        <v>570160</v>
      </c>
      <c r="I143" s="122">
        <v>10200203303</v>
      </c>
      <c r="J143" s="122"/>
      <c r="K143" s="122"/>
      <c r="L143" s="122">
        <v>16011358</v>
      </c>
      <c r="M143" s="118" t="s">
        <v>461</v>
      </c>
      <c r="N143" s="118" t="s">
        <v>723</v>
      </c>
      <c r="O143" s="118" t="s">
        <v>351</v>
      </c>
      <c r="P143" s="123" t="s">
        <v>352</v>
      </c>
      <c r="Q143" s="118" t="s">
        <v>523</v>
      </c>
      <c r="R143" s="118" t="s">
        <v>354</v>
      </c>
      <c r="S143" s="123" t="s">
        <v>355</v>
      </c>
      <c r="T143" s="124">
        <v>44374</v>
      </c>
      <c r="U143" s="124">
        <v>44738</v>
      </c>
      <c r="V143" s="124">
        <v>42690</v>
      </c>
      <c r="W143" s="124">
        <v>44533</v>
      </c>
      <c r="X143" s="125">
        <v>61.43333333333333</v>
      </c>
      <c r="Y143" s="126" t="s">
        <v>356</v>
      </c>
      <c r="Z143" s="127">
        <v>43394</v>
      </c>
      <c r="AA143" s="125">
        <v>36.741935483870968</v>
      </c>
      <c r="AB143" s="128" t="s">
        <v>357</v>
      </c>
    </row>
    <row r="144" spans="1:28" x14ac:dyDescent="0.25">
      <c r="A144" s="118">
        <v>141</v>
      </c>
      <c r="B144" s="118">
        <v>104345</v>
      </c>
      <c r="C144" s="142" t="s">
        <v>724</v>
      </c>
      <c r="D144" s="168"/>
      <c r="E144" s="118" t="s">
        <v>347</v>
      </c>
      <c r="F144" s="118">
        <v>18010111</v>
      </c>
      <c r="G144" s="121" t="s">
        <v>348</v>
      </c>
      <c r="H144" s="118">
        <v>570092</v>
      </c>
      <c r="I144" s="122"/>
      <c r="J144" s="122"/>
      <c r="K144" s="122"/>
      <c r="L144" s="122"/>
      <c r="M144" s="118" t="s">
        <v>409</v>
      </c>
      <c r="N144" s="118" t="s">
        <v>725</v>
      </c>
      <c r="O144" s="118" t="s">
        <v>351</v>
      </c>
      <c r="P144" s="123" t="s">
        <v>352</v>
      </c>
      <c r="Q144" s="118" t="s">
        <v>414</v>
      </c>
      <c r="R144" s="118" t="s">
        <v>362</v>
      </c>
      <c r="S144" s="123" t="s">
        <v>355</v>
      </c>
      <c r="T144" s="124">
        <v>44405</v>
      </c>
      <c r="U144" s="124">
        <v>44588</v>
      </c>
      <c r="V144" s="124">
        <v>43252</v>
      </c>
      <c r="W144" s="124">
        <v>44533</v>
      </c>
      <c r="X144" s="125">
        <v>42.7</v>
      </c>
      <c r="Y144" s="126" t="s">
        <v>356</v>
      </c>
      <c r="Z144" s="127">
        <v>43595</v>
      </c>
      <c r="AA144" s="125">
        <v>30.258064516129032</v>
      </c>
      <c r="AB144" s="128" t="s">
        <v>357</v>
      </c>
    </row>
    <row r="145" spans="1:28" x14ac:dyDescent="0.25">
      <c r="A145" s="118">
        <v>142</v>
      </c>
      <c r="B145" s="118">
        <v>101103</v>
      </c>
      <c r="C145" s="151" t="s">
        <v>726</v>
      </c>
      <c r="D145" s="168"/>
      <c r="E145" s="118" t="s">
        <v>347</v>
      </c>
      <c r="F145" s="118">
        <v>18009086</v>
      </c>
      <c r="G145" s="121" t="s">
        <v>348</v>
      </c>
      <c r="H145" s="118">
        <v>570117</v>
      </c>
      <c r="I145" s="122"/>
      <c r="J145" s="122"/>
      <c r="K145" s="122"/>
      <c r="L145" s="122"/>
      <c r="M145" s="118" t="s">
        <v>359</v>
      </c>
      <c r="N145" s="118" t="s">
        <v>727</v>
      </c>
      <c r="O145" s="118" t="s">
        <v>351</v>
      </c>
      <c r="P145" s="123" t="s">
        <v>352</v>
      </c>
      <c r="Q145" s="118" t="s">
        <v>385</v>
      </c>
      <c r="R145" s="118" t="s">
        <v>354</v>
      </c>
      <c r="S145" s="123" t="s">
        <v>363</v>
      </c>
      <c r="T145" s="124">
        <v>44229</v>
      </c>
      <c r="U145" s="124">
        <v>44593</v>
      </c>
      <c r="V145" s="124">
        <v>43684</v>
      </c>
      <c r="W145" s="124">
        <v>44533</v>
      </c>
      <c r="X145" s="125">
        <v>28.3</v>
      </c>
      <c r="Y145" s="126" t="s">
        <v>356</v>
      </c>
      <c r="Z145" s="127">
        <v>43790</v>
      </c>
      <c r="AA145" s="125">
        <v>23.967741935483872</v>
      </c>
      <c r="AB145" s="128" t="s">
        <v>357</v>
      </c>
    </row>
    <row r="146" spans="1:28" x14ac:dyDescent="0.25">
      <c r="A146" s="118">
        <v>143</v>
      </c>
      <c r="B146" s="118">
        <v>76490</v>
      </c>
      <c r="C146" s="151" t="s">
        <v>728</v>
      </c>
      <c r="D146" s="146"/>
      <c r="E146" s="118" t="s">
        <v>347</v>
      </c>
      <c r="F146" s="118" t="s">
        <v>729</v>
      </c>
      <c r="G146" s="121" t="s">
        <v>348</v>
      </c>
      <c r="H146" s="118">
        <v>570028</v>
      </c>
      <c r="I146" s="122">
        <v>10200203324</v>
      </c>
      <c r="J146" s="122"/>
      <c r="K146" s="122"/>
      <c r="L146" s="122">
        <v>16011366</v>
      </c>
      <c r="M146" s="118" t="s">
        <v>461</v>
      </c>
      <c r="N146" s="118" t="s">
        <v>730</v>
      </c>
      <c r="O146" s="118" t="s">
        <v>351</v>
      </c>
      <c r="P146" s="123" t="s">
        <v>352</v>
      </c>
      <c r="Q146" s="118" t="s">
        <v>414</v>
      </c>
      <c r="R146" s="118" t="s">
        <v>362</v>
      </c>
      <c r="S146" s="123" t="s">
        <v>355</v>
      </c>
      <c r="T146" s="124">
        <v>44466</v>
      </c>
      <c r="U146" s="124">
        <v>44646</v>
      </c>
      <c r="V146" s="124">
        <v>42644</v>
      </c>
      <c r="W146" s="124">
        <v>44533</v>
      </c>
      <c r="X146" s="125">
        <v>62.966666666666669</v>
      </c>
      <c r="Y146" s="126" t="s">
        <v>356</v>
      </c>
      <c r="Z146" s="127">
        <v>43298</v>
      </c>
      <c r="AA146" s="125">
        <v>39.838709677419352</v>
      </c>
      <c r="AB146" s="128" t="s">
        <v>357</v>
      </c>
    </row>
    <row r="147" spans="1:28" x14ac:dyDescent="0.25">
      <c r="A147" s="118">
        <v>144</v>
      </c>
      <c r="B147" s="118">
        <v>33669</v>
      </c>
      <c r="C147" s="162" t="s">
        <v>731</v>
      </c>
      <c r="D147" s="168"/>
      <c r="E147" s="118" t="s">
        <v>347</v>
      </c>
      <c r="F147" s="118" t="s">
        <v>732</v>
      </c>
      <c r="G147" s="121" t="s">
        <v>348</v>
      </c>
      <c r="H147" s="118">
        <v>570118</v>
      </c>
      <c r="I147" s="122">
        <v>10200202124</v>
      </c>
      <c r="J147" s="122"/>
      <c r="K147" s="122">
        <v>34856</v>
      </c>
      <c r="L147" s="122">
        <v>34856</v>
      </c>
      <c r="M147" s="118" t="s">
        <v>733</v>
      </c>
      <c r="N147" s="118" t="s">
        <v>734</v>
      </c>
      <c r="O147" s="118" t="s">
        <v>351</v>
      </c>
      <c r="P147" s="123" t="s">
        <v>352</v>
      </c>
      <c r="Q147" s="118" t="s">
        <v>475</v>
      </c>
      <c r="R147" s="118" t="s">
        <v>362</v>
      </c>
      <c r="S147" s="123" t="s">
        <v>355</v>
      </c>
      <c r="T147" s="124">
        <v>44138</v>
      </c>
      <c r="U147" s="124">
        <v>44502</v>
      </c>
      <c r="V147" s="124">
        <v>41583</v>
      </c>
      <c r="W147" s="124">
        <v>44533</v>
      </c>
      <c r="X147" s="125">
        <v>98.333333333333329</v>
      </c>
      <c r="Y147" s="126" t="s">
        <v>356</v>
      </c>
      <c r="Z147" s="127">
        <v>42552</v>
      </c>
      <c r="AA147" s="125">
        <v>63.903225806451616</v>
      </c>
      <c r="AB147" s="128" t="s">
        <v>357</v>
      </c>
    </row>
    <row r="148" spans="1:28" x14ac:dyDescent="0.25">
      <c r="A148" s="118">
        <v>145</v>
      </c>
      <c r="B148" s="118">
        <v>105748</v>
      </c>
      <c r="C148" s="162" t="s">
        <v>735</v>
      </c>
      <c r="D148" s="146"/>
      <c r="E148" s="118" t="s">
        <v>347</v>
      </c>
      <c r="F148" s="118">
        <v>18010556</v>
      </c>
      <c r="G148" s="121" t="s">
        <v>348</v>
      </c>
      <c r="H148" s="118">
        <v>570001</v>
      </c>
      <c r="I148" s="122"/>
      <c r="J148" s="122"/>
      <c r="K148" s="122"/>
      <c r="L148" s="122"/>
      <c r="M148" s="118" t="s">
        <v>349</v>
      </c>
      <c r="N148" s="118" t="s">
        <v>736</v>
      </c>
      <c r="O148" s="118" t="s">
        <v>351</v>
      </c>
      <c r="P148" s="123" t="s">
        <v>352</v>
      </c>
      <c r="Q148" s="118" t="s">
        <v>448</v>
      </c>
      <c r="R148" s="118" t="s">
        <v>354</v>
      </c>
      <c r="S148" s="123" t="s">
        <v>355</v>
      </c>
      <c r="T148" s="124">
        <v>44436</v>
      </c>
      <c r="U148" s="124">
        <v>44739</v>
      </c>
      <c r="V148" s="124">
        <v>43304</v>
      </c>
      <c r="W148" s="124">
        <v>44533</v>
      </c>
      <c r="X148" s="125">
        <v>40.966666666666669</v>
      </c>
      <c r="Y148" s="126" t="s">
        <v>356</v>
      </c>
      <c r="Z148" s="127">
        <v>43605</v>
      </c>
      <c r="AA148" s="125">
        <v>29.93548387096774</v>
      </c>
      <c r="AB148" s="128" t="s">
        <v>357</v>
      </c>
    </row>
    <row r="149" spans="1:28" x14ac:dyDescent="0.25">
      <c r="A149" s="118">
        <v>146</v>
      </c>
      <c r="B149" s="118">
        <v>79382</v>
      </c>
      <c r="C149" s="145" t="s">
        <v>737</v>
      </c>
      <c r="D149" s="146"/>
      <c r="E149" s="118" t="s">
        <v>371</v>
      </c>
      <c r="F149" s="118" t="s">
        <v>738</v>
      </c>
      <c r="G149" s="121" t="s">
        <v>348</v>
      </c>
      <c r="H149" s="118">
        <v>570170</v>
      </c>
      <c r="I149" s="122"/>
      <c r="J149" s="122"/>
      <c r="K149" s="122"/>
      <c r="L149" s="122"/>
      <c r="M149" s="118" t="s">
        <v>739</v>
      </c>
      <c r="N149" s="118" t="s">
        <v>740</v>
      </c>
      <c r="O149" s="118" t="s">
        <v>351</v>
      </c>
      <c r="P149" s="123" t="s">
        <v>352</v>
      </c>
      <c r="Q149" s="118" t="s">
        <v>402</v>
      </c>
      <c r="R149" s="118" t="s">
        <v>362</v>
      </c>
      <c r="S149" s="123" t="s">
        <v>355</v>
      </c>
      <c r="T149" s="124">
        <v>44374</v>
      </c>
      <c r="U149" s="124">
        <v>44556</v>
      </c>
      <c r="V149" s="124">
        <v>42908</v>
      </c>
      <c r="W149" s="124">
        <v>44533</v>
      </c>
      <c r="X149" s="125">
        <v>54.166666666666664</v>
      </c>
      <c r="Y149" s="126" t="s">
        <v>356</v>
      </c>
      <c r="Z149" s="127">
        <v>43201</v>
      </c>
      <c r="AA149" s="125">
        <v>42.967741935483872</v>
      </c>
      <c r="AB149" s="128" t="s">
        <v>357</v>
      </c>
    </row>
    <row r="150" spans="1:28" x14ac:dyDescent="0.25">
      <c r="A150" s="118">
        <v>147</v>
      </c>
      <c r="B150" s="118">
        <v>70827</v>
      </c>
      <c r="C150" s="151" t="s">
        <v>741</v>
      </c>
      <c r="D150" s="168"/>
      <c r="E150" s="118" t="s">
        <v>371</v>
      </c>
      <c r="F150" s="118" t="s">
        <v>742</v>
      </c>
      <c r="G150" s="121" t="s">
        <v>348</v>
      </c>
      <c r="H150" s="118">
        <v>570068</v>
      </c>
      <c r="I150" s="122" t="s">
        <v>743</v>
      </c>
      <c r="J150" s="122"/>
      <c r="K150" s="122">
        <v>16009144</v>
      </c>
      <c r="L150" s="122"/>
      <c r="M150" s="118" t="s">
        <v>366</v>
      </c>
      <c r="N150" s="118" t="s">
        <v>744</v>
      </c>
      <c r="O150" s="118" t="s">
        <v>351</v>
      </c>
      <c r="P150" s="123" t="s">
        <v>352</v>
      </c>
      <c r="Q150" s="118" t="s">
        <v>390</v>
      </c>
      <c r="R150" s="118" t="s">
        <v>354</v>
      </c>
      <c r="S150" s="123" t="s">
        <v>355</v>
      </c>
      <c r="T150" s="124">
        <v>44402</v>
      </c>
      <c r="U150" s="124">
        <v>44705</v>
      </c>
      <c r="V150" s="124">
        <v>42583</v>
      </c>
      <c r="W150" s="124">
        <v>44533</v>
      </c>
      <c r="X150" s="125">
        <v>65</v>
      </c>
      <c r="Y150" s="126" t="s">
        <v>356</v>
      </c>
      <c r="Z150" s="127">
        <v>42833</v>
      </c>
      <c r="AA150" s="125">
        <v>54.838709677419352</v>
      </c>
      <c r="AB150" s="128" t="s">
        <v>357</v>
      </c>
    </row>
    <row r="151" spans="1:28" x14ac:dyDescent="0.25">
      <c r="A151" s="118">
        <v>148</v>
      </c>
      <c r="B151" s="118">
        <v>87812</v>
      </c>
      <c r="C151" s="151" t="s">
        <v>745</v>
      </c>
      <c r="D151" s="168"/>
      <c r="E151" s="118" t="s">
        <v>347</v>
      </c>
      <c r="F151" s="118" t="s">
        <v>746</v>
      </c>
      <c r="G151" s="121" t="s">
        <v>348</v>
      </c>
      <c r="H151" s="118">
        <v>570201</v>
      </c>
      <c r="I151" s="122"/>
      <c r="J151" s="122"/>
      <c r="K151" s="122"/>
      <c r="L151" s="122"/>
      <c r="M151" s="118" t="s">
        <v>530</v>
      </c>
      <c r="N151" s="118" t="s">
        <v>747</v>
      </c>
      <c r="O151" s="118" t="s">
        <v>351</v>
      </c>
      <c r="P151" s="123" t="s">
        <v>352</v>
      </c>
      <c r="Q151" s="118" t="s">
        <v>475</v>
      </c>
      <c r="R151" s="118" t="s">
        <v>362</v>
      </c>
      <c r="S151" s="123" t="s">
        <v>355</v>
      </c>
      <c r="T151" s="124">
        <v>44254</v>
      </c>
      <c r="U151" s="124">
        <v>44556</v>
      </c>
      <c r="V151" s="124">
        <v>42876</v>
      </c>
      <c r="W151" s="124">
        <v>44533</v>
      </c>
      <c r="X151" s="125">
        <v>55.233333333333334</v>
      </c>
      <c r="Y151" s="126" t="s">
        <v>356</v>
      </c>
      <c r="Z151" s="127">
        <v>43394</v>
      </c>
      <c r="AA151" s="125">
        <v>36.741935483870968</v>
      </c>
      <c r="AB151" s="128" t="s">
        <v>357</v>
      </c>
    </row>
    <row r="152" spans="1:28" x14ac:dyDescent="0.25">
      <c r="A152" s="118">
        <v>149</v>
      </c>
      <c r="B152" s="118">
        <v>30444</v>
      </c>
      <c r="C152" s="151" t="s">
        <v>748</v>
      </c>
      <c r="D152" s="131"/>
      <c r="E152" s="118" t="s">
        <v>347</v>
      </c>
      <c r="F152" s="118" t="s">
        <v>749</v>
      </c>
      <c r="G152" s="121" t="s">
        <v>348</v>
      </c>
      <c r="H152" s="118">
        <v>570003</v>
      </c>
      <c r="I152" s="122">
        <v>10200201598</v>
      </c>
      <c r="J152" s="122">
        <v>6852</v>
      </c>
      <c r="K152" s="122">
        <v>34103</v>
      </c>
      <c r="L152" s="122">
        <v>34103</v>
      </c>
      <c r="M152" s="118" t="s">
        <v>750</v>
      </c>
      <c r="N152" s="118" t="s">
        <v>751</v>
      </c>
      <c r="O152" s="118" t="s">
        <v>351</v>
      </c>
      <c r="P152" s="123" t="s">
        <v>352</v>
      </c>
      <c r="Q152" s="118" t="s">
        <v>375</v>
      </c>
      <c r="R152" s="118" t="s">
        <v>362</v>
      </c>
      <c r="S152" s="123" t="s">
        <v>355</v>
      </c>
      <c r="T152" s="124">
        <v>44212</v>
      </c>
      <c r="U152" s="124">
        <v>44576</v>
      </c>
      <c r="V152" s="124">
        <v>41492</v>
      </c>
      <c r="W152" s="124">
        <v>44533</v>
      </c>
      <c r="X152" s="125">
        <v>101.36666666666666</v>
      </c>
      <c r="Y152" s="126" t="s">
        <v>356</v>
      </c>
      <c r="Z152" s="127">
        <v>42552</v>
      </c>
      <c r="AA152" s="125">
        <v>63.903225806451616</v>
      </c>
      <c r="AB152" s="128" t="s">
        <v>357</v>
      </c>
    </row>
    <row r="153" spans="1:28" x14ac:dyDescent="0.25">
      <c r="A153" s="118">
        <v>150</v>
      </c>
      <c r="B153" s="118">
        <v>30446</v>
      </c>
      <c r="C153" s="167" t="s">
        <v>752</v>
      </c>
      <c r="D153" s="169"/>
      <c r="E153" s="118" t="s">
        <v>347</v>
      </c>
      <c r="F153" s="118" t="s">
        <v>753</v>
      </c>
      <c r="G153" s="121" t="s">
        <v>348</v>
      </c>
      <c r="H153" s="118">
        <v>570016</v>
      </c>
      <c r="I153" s="122">
        <v>10200201805</v>
      </c>
      <c r="J153" s="122">
        <v>32916</v>
      </c>
      <c r="K153" s="122">
        <v>32916</v>
      </c>
      <c r="L153" s="122"/>
      <c r="M153" s="118" t="s">
        <v>754</v>
      </c>
      <c r="N153" s="118" t="s">
        <v>755</v>
      </c>
      <c r="O153" s="118" t="s">
        <v>351</v>
      </c>
      <c r="P153" s="123" t="s">
        <v>352</v>
      </c>
      <c r="Q153" s="118" t="s">
        <v>438</v>
      </c>
      <c r="R153" s="118" t="s">
        <v>362</v>
      </c>
      <c r="S153" s="123" t="s">
        <v>355</v>
      </c>
      <c r="T153" s="124">
        <v>44223</v>
      </c>
      <c r="U153" s="124">
        <v>44526</v>
      </c>
      <c r="V153" s="124">
        <v>42583</v>
      </c>
      <c r="W153" s="124">
        <v>44533</v>
      </c>
      <c r="X153" s="125">
        <v>65</v>
      </c>
      <c r="Y153" s="126" t="s">
        <v>356</v>
      </c>
      <c r="Z153" s="127">
        <v>42777</v>
      </c>
      <c r="AA153" s="125">
        <v>56.645161290322584</v>
      </c>
      <c r="AB153" s="128" t="s">
        <v>357</v>
      </c>
    </row>
    <row r="154" spans="1:28" x14ac:dyDescent="0.25">
      <c r="A154" s="118">
        <v>151</v>
      </c>
      <c r="B154" s="118">
        <v>30571</v>
      </c>
      <c r="C154" s="162" t="s">
        <v>756</v>
      </c>
      <c r="D154" s="146"/>
      <c r="E154" s="118" t="s">
        <v>347</v>
      </c>
      <c r="F154" s="118" t="s">
        <v>757</v>
      </c>
      <c r="G154" s="121" t="s">
        <v>348</v>
      </c>
      <c r="H154" s="118">
        <v>570017</v>
      </c>
      <c r="I154" s="122">
        <v>10200201310</v>
      </c>
      <c r="J154" s="122">
        <v>35944</v>
      </c>
      <c r="K154" s="122">
        <v>35944</v>
      </c>
      <c r="L154" s="122">
        <v>35944</v>
      </c>
      <c r="M154" s="118" t="s">
        <v>758</v>
      </c>
      <c r="N154" s="118" t="s">
        <v>759</v>
      </c>
      <c r="O154" s="118" t="s">
        <v>351</v>
      </c>
      <c r="P154" s="123" t="s">
        <v>352</v>
      </c>
      <c r="Q154" s="118" t="s">
        <v>368</v>
      </c>
      <c r="R154" s="118" t="s">
        <v>354</v>
      </c>
      <c r="S154" s="123" t="s">
        <v>355</v>
      </c>
      <c r="T154" s="124">
        <v>44216</v>
      </c>
      <c r="U154" s="124">
        <v>44519</v>
      </c>
      <c r="V154" s="124">
        <v>40565</v>
      </c>
      <c r="W154" s="124">
        <v>44533</v>
      </c>
      <c r="X154" s="125">
        <v>132.26666666666668</v>
      </c>
      <c r="Y154" s="126" t="s">
        <v>356</v>
      </c>
      <c r="Z154" s="127">
        <v>42542</v>
      </c>
      <c r="AA154" s="125">
        <v>64.225806451612897</v>
      </c>
      <c r="AB154" s="128" t="s">
        <v>357</v>
      </c>
    </row>
    <row r="155" spans="1:28" x14ac:dyDescent="0.25">
      <c r="A155" s="118">
        <v>152</v>
      </c>
      <c r="B155" s="118">
        <v>88141</v>
      </c>
      <c r="C155" s="151" t="s">
        <v>760</v>
      </c>
      <c r="D155" s="146"/>
      <c r="E155" s="118" t="s">
        <v>347</v>
      </c>
      <c r="F155" s="118" t="s">
        <v>761</v>
      </c>
      <c r="G155" s="121" t="s">
        <v>348</v>
      </c>
      <c r="H155" s="118">
        <v>570093</v>
      </c>
      <c r="I155" s="122"/>
      <c r="J155" s="122"/>
      <c r="K155" s="122"/>
      <c r="L155" s="122"/>
      <c r="M155" s="118" t="s">
        <v>530</v>
      </c>
      <c r="N155" s="118" t="s">
        <v>762</v>
      </c>
      <c r="O155" s="118" t="s">
        <v>351</v>
      </c>
      <c r="P155" s="123" t="s">
        <v>352</v>
      </c>
      <c r="Q155" s="118" t="s">
        <v>438</v>
      </c>
      <c r="R155" s="118" t="s">
        <v>362</v>
      </c>
      <c r="S155" s="123" t="s">
        <v>355</v>
      </c>
      <c r="T155" s="124">
        <v>44376</v>
      </c>
      <c r="U155" s="124">
        <v>44558</v>
      </c>
      <c r="V155" s="124">
        <v>42876</v>
      </c>
      <c r="W155" s="124">
        <v>44533</v>
      </c>
      <c r="X155" s="125">
        <v>55.233333333333334</v>
      </c>
      <c r="Y155" s="126" t="s">
        <v>356</v>
      </c>
      <c r="Z155" s="127">
        <v>43244</v>
      </c>
      <c r="AA155" s="125">
        <v>41.58064516129032</v>
      </c>
      <c r="AB155" s="128" t="s">
        <v>357</v>
      </c>
    </row>
    <row r="156" spans="1:28" x14ac:dyDescent="0.25">
      <c r="A156" s="118">
        <v>153</v>
      </c>
      <c r="B156" s="118">
        <v>78870</v>
      </c>
      <c r="C156" s="151" t="s">
        <v>763</v>
      </c>
      <c r="D156" s="146"/>
      <c r="E156" s="118" t="s">
        <v>371</v>
      </c>
      <c r="F156" s="118" t="s">
        <v>764</v>
      </c>
      <c r="G156" s="121" t="s">
        <v>348</v>
      </c>
      <c r="H156" s="118">
        <v>570172</v>
      </c>
      <c r="I156" s="122">
        <v>10200203403</v>
      </c>
      <c r="J156" s="122"/>
      <c r="K156" s="122"/>
      <c r="L156" s="122"/>
      <c r="M156" s="118" t="s">
        <v>765</v>
      </c>
      <c r="N156" s="118" t="s">
        <v>766</v>
      </c>
      <c r="O156" s="118" t="s">
        <v>351</v>
      </c>
      <c r="P156" s="123" t="s">
        <v>352</v>
      </c>
      <c r="Q156" s="118" t="s">
        <v>438</v>
      </c>
      <c r="R156" s="118" t="s">
        <v>362</v>
      </c>
      <c r="S156" s="123" t="s">
        <v>355</v>
      </c>
      <c r="T156" s="124">
        <v>44314</v>
      </c>
      <c r="U156" s="124">
        <v>44678</v>
      </c>
      <c r="V156" s="124">
        <v>42621</v>
      </c>
      <c r="W156" s="124">
        <v>44533</v>
      </c>
      <c r="X156" s="125">
        <v>63.733333333333334</v>
      </c>
      <c r="Y156" s="126" t="s">
        <v>356</v>
      </c>
      <c r="Z156" s="127">
        <v>43298</v>
      </c>
      <c r="AA156" s="125">
        <v>39.838709677419352</v>
      </c>
      <c r="AB156" s="128" t="s">
        <v>357</v>
      </c>
    </row>
    <row r="157" spans="1:28" x14ac:dyDescent="0.25">
      <c r="A157" s="118">
        <v>154</v>
      </c>
      <c r="B157" s="118">
        <v>106615</v>
      </c>
      <c r="C157" s="151" t="s">
        <v>767</v>
      </c>
      <c r="D157" s="146"/>
      <c r="E157" s="118" t="s">
        <v>371</v>
      </c>
      <c r="F157" s="118">
        <v>18010879</v>
      </c>
      <c r="G157" s="121" t="s">
        <v>348</v>
      </c>
      <c r="H157" s="118">
        <v>570121</v>
      </c>
      <c r="I157" s="122"/>
      <c r="J157" s="122"/>
      <c r="K157" s="122"/>
      <c r="L157" s="122"/>
      <c r="M157" s="118" t="s">
        <v>440</v>
      </c>
      <c r="N157" s="118" t="s">
        <v>768</v>
      </c>
      <c r="O157" s="118" t="s">
        <v>351</v>
      </c>
      <c r="P157" s="123" t="s">
        <v>352</v>
      </c>
      <c r="Q157" s="118" t="s">
        <v>418</v>
      </c>
      <c r="R157" s="118" t="s">
        <v>362</v>
      </c>
      <c r="S157" s="123" t="s">
        <v>363</v>
      </c>
      <c r="T157" s="124">
        <v>44232</v>
      </c>
      <c r="U157" s="124">
        <v>44596</v>
      </c>
      <c r="V157" s="124">
        <v>43684</v>
      </c>
      <c r="W157" s="124">
        <v>44533</v>
      </c>
      <c r="X157" s="125">
        <v>28.3</v>
      </c>
      <c r="Y157" s="126" t="s">
        <v>356</v>
      </c>
      <c r="Z157" s="127">
        <v>43790</v>
      </c>
      <c r="AA157" s="125">
        <v>23.967741935483872</v>
      </c>
      <c r="AB157" s="128" t="s">
        <v>357</v>
      </c>
    </row>
    <row r="158" spans="1:28" x14ac:dyDescent="0.25">
      <c r="A158" s="118">
        <v>155</v>
      </c>
      <c r="B158" s="118">
        <v>30605</v>
      </c>
      <c r="C158" s="162" t="s">
        <v>769</v>
      </c>
      <c r="D158" s="168"/>
      <c r="E158" s="118" t="s">
        <v>371</v>
      </c>
      <c r="F158" s="118" t="s">
        <v>770</v>
      </c>
      <c r="G158" s="121" t="s">
        <v>348</v>
      </c>
      <c r="H158" s="118">
        <v>570255</v>
      </c>
      <c r="I158" s="122">
        <v>10200200923</v>
      </c>
      <c r="J158" s="122">
        <v>2137</v>
      </c>
      <c r="K158" s="122">
        <v>31543</v>
      </c>
      <c r="L158" s="122">
        <v>2137</v>
      </c>
      <c r="M158" s="118" t="s">
        <v>366</v>
      </c>
      <c r="N158" s="118" t="s">
        <v>771</v>
      </c>
      <c r="O158" s="118" t="s">
        <v>351</v>
      </c>
      <c r="P158" s="123" t="s">
        <v>352</v>
      </c>
      <c r="Q158" s="118" t="s">
        <v>418</v>
      </c>
      <c r="R158" s="118" t="s">
        <v>362</v>
      </c>
      <c r="S158" s="123" t="s">
        <v>355</v>
      </c>
      <c r="T158" s="124">
        <v>44334</v>
      </c>
      <c r="U158" s="124">
        <v>44637</v>
      </c>
      <c r="V158" s="124">
        <v>41492</v>
      </c>
      <c r="W158" s="124">
        <v>44533</v>
      </c>
      <c r="X158" s="125">
        <v>101.36666666666666</v>
      </c>
      <c r="Y158" s="126" t="s">
        <v>356</v>
      </c>
      <c r="Z158" s="127">
        <v>42461</v>
      </c>
      <c r="AA158" s="125">
        <v>66.838709677419359</v>
      </c>
      <c r="AB158" s="128" t="s">
        <v>357</v>
      </c>
    </row>
    <row r="159" spans="1:28" x14ac:dyDescent="0.25">
      <c r="A159" s="118">
        <v>156</v>
      </c>
      <c r="B159" s="118">
        <v>80991</v>
      </c>
      <c r="C159" s="161" t="s">
        <v>772</v>
      </c>
      <c r="D159" s="146"/>
      <c r="E159" s="118" t="s">
        <v>347</v>
      </c>
      <c r="F159" s="118" t="s">
        <v>773</v>
      </c>
      <c r="G159" s="121" t="s">
        <v>348</v>
      </c>
      <c r="H159" s="118">
        <v>570057</v>
      </c>
      <c r="I159" s="122"/>
      <c r="J159" s="122"/>
      <c r="K159" s="122"/>
      <c r="L159" s="122"/>
      <c r="M159" s="118" t="s">
        <v>774</v>
      </c>
      <c r="N159" s="118" t="s">
        <v>775</v>
      </c>
      <c r="O159" s="118" t="s">
        <v>351</v>
      </c>
      <c r="P159" s="123" t="s">
        <v>352</v>
      </c>
      <c r="Q159" s="118" t="s">
        <v>353</v>
      </c>
      <c r="R159" s="118" t="s">
        <v>354</v>
      </c>
      <c r="S159" s="123" t="s">
        <v>355</v>
      </c>
      <c r="T159" s="124">
        <v>44441</v>
      </c>
      <c r="U159" s="124">
        <v>44743</v>
      </c>
      <c r="V159" s="124">
        <v>42679</v>
      </c>
      <c r="W159" s="124">
        <v>44533</v>
      </c>
      <c r="X159" s="125">
        <v>61.8</v>
      </c>
      <c r="Y159" s="126" t="s">
        <v>356</v>
      </c>
      <c r="Z159" s="127">
        <v>43060</v>
      </c>
      <c r="AA159" s="125">
        <v>47.516129032258064</v>
      </c>
      <c r="AB159" s="128" t="s">
        <v>357</v>
      </c>
    </row>
    <row r="160" spans="1:28" x14ac:dyDescent="0.25">
      <c r="A160" s="118">
        <v>157</v>
      </c>
      <c r="B160" s="118">
        <v>159683</v>
      </c>
      <c r="C160" s="152" t="s">
        <v>776</v>
      </c>
      <c r="D160" s="146"/>
      <c r="E160" s="118" t="s">
        <v>371</v>
      </c>
      <c r="F160" s="118">
        <v>19234634</v>
      </c>
      <c r="G160" s="121" t="s">
        <v>348</v>
      </c>
      <c r="H160" s="118">
        <v>570264</v>
      </c>
      <c r="I160" s="122"/>
      <c r="J160" s="122"/>
      <c r="K160" s="122"/>
      <c r="L160" s="122"/>
      <c r="M160" s="118" t="s">
        <v>366</v>
      </c>
      <c r="N160" s="118" t="s">
        <v>777</v>
      </c>
      <c r="O160" s="118" t="s">
        <v>351</v>
      </c>
      <c r="P160" s="123" t="s">
        <v>352</v>
      </c>
      <c r="Q160" s="118" t="s">
        <v>381</v>
      </c>
      <c r="R160" s="118" t="s">
        <v>354</v>
      </c>
      <c r="S160" s="123" t="s">
        <v>363</v>
      </c>
      <c r="T160" s="124">
        <v>44299</v>
      </c>
      <c r="U160" s="124">
        <v>44663</v>
      </c>
      <c r="V160" s="124">
        <v>43753</v>
      </c>
      <c r="W160" s="124">
        <v>44533</v>
      </c>
      <c r="X160" s="125">
        <v>26</v>
      </c>
      <c r="Y160" s="126" t="s">
        <v>356</v>
      </c>
      <c r="Z160" s="127">
        <v>43827</v>
      </c>
      <c r="AA160" s="125">
        <v>22.774193548387096</v>
      </c>
      <c r="AB160" s="128" t="s">
        <v>357</v>
      </c>
    </row>
    <row r="161" spans="1:28" x14ac:dyDescent="0.25">
      <c r="A161" s="118">
        <v>158</v>
      </c>
      <c r="B161" s="118">
        <v>87817</v>
      </c>
      <c r="C161" s="151" t="s">
        <v>778</v>
      </c>
      <c r="D161" s="146"/>
      <c r="E161" s="118" t="s">
        <v>347</v>
      </c>
      <c r="F161" s="118">
        <v>17009756</v>
      </c>
      <c r="G161" s="121" t="s">
        <v>348</v>
      </c>
      <c r="H161" s="118">
        <v>570173</v>
      </c>
      <c r="I161" s="122"/>
      <c r="J161" s="122"/>
      <c r="K161" s="122"/>
      <c r="L161" s="122">
        <v>87817</v>
      </c>
      <c r="M161" s="118" t="s">
        <v>530</v>
      </c>
      <c r="N161" s="118" t="s">
        <v>779</v>
      </c>
      <c r="O161" s="118" t="s">
        <v>351</v>
      </c>
      <c r="P161" s="123" t="s">
        <v>352</v>
      </c>
      <c r="Q161" s="118" t="s">
        <v>390</v>
      </c>
      <c r="R161" s="118" t="s">
        <v>354</v>
      </c>
      <c r="S161" s="123" t="s">
        <v>355</v>
      </c>
      <c r="T161" s="124">
        <v>44404</v>
      </c>
      <c r="U161" s="124">
        <v>44768</v>
      </c>
      <c r="V161" s="124">
        <v>42876</v>
      </c>
      <c r="W161" s="124">
        <v>44533</v>
      </c>
      <c r="X161" s="125">
        <v>55.233333333333334</v>
      </c>
      <c r="Y161" s="126" t="s">
        <v>356</v>
      </c>
      <c r="Z161" s="127">
        <v>43556</v>
      </c>
      <c r="AA161" s="125">
        <v>31.516129032258064</v>
      </c>
      <c r="AB161" s="128" t="s">
        <v>357</v>
      </c>
    </row>
    <row r="162" spans="1:28" x14ac:dyDescent="0.25">
      <c r="A162" s="118">
        <v>159</v>
      </c>
      <c r="B162" s="118">
        <v>106619</v>
      </c>
      <c r="C162" s="151" t="s">
        <v>780</v>
      </c>
      <c r="D162" s="131"/>
      <c r="E162" s="118" t="s">
        <v>371</v>
      </c>
      <c r="F162" s="118">
        <v>18010883</v>
      </c>
      <c r="G162" s="121" t="s">
        <v>348</v>
      </c>
      <c r="H162" s="118">
        <v>570096</v>
      </c>
      <c r="I162" s="122"/>
      <c r="J162" s="122"/>
      <c r="K162" s="122"/>
      <c r="L162" s="122"/>
      <c r="M162" s="118" t="s">
        <v>479</v>
      </c>
      <c r="N162" s="118" t="s">
        <v>781</v>
      </c>
      <c r="O162" s="118" t="s">
        <v>351</v>
      </c>
      <c r="P162" s="123" t="s">
        <v>352</v>
      </c>
      <c r="Q162" s="118" t="s">
        <v>385</v>
      </c>
      <c r="R162" s="118" t="s">
        <v>354</v>
      </c>
      <c r="S162" s="123" t="s">
        <v>363</v>
      </c>
      <c r="T162" s="124">
        <v>44350</v>
      </c>
      <c r="U162" s="124">
        <v>44653</v>
      </c>
      <c r="V162" s="124">
        <v>43684</v>
      </c>
      <c r="W162" s="124">
        <v>44533</v>
      </c>
      <c r="X162" s="125">
        <v>28.3</v>
      </c>
      <c r="Y162" s="126" t="s">
        <v>356</v>
      </c>
      <c r="Z162" s="127">
        <v>43790</v>
      </c>
      <c r="AA162" s="125">
        <v>23.967741935483872</v>
      </c>
      <c r="AB162" s="128" t="s">
        <v>357</v>
      </c>
    </row>
    <row r="163" spans="1:28" x14ac:dyDescent="0.25">
      <c r="A163" s="118">
        <v>160</v>
      </c>
      <c r="B163" s="118">
        <v>79688</v>
      </c>
      <c r="C163" s="151" t="s">
        <v>782</v>
      </c>
      <c r="D163" s="146"/>
      <c r="E163" s="118" t="s">
        <v>371</v>
      </c>
      <c r="F163" s="118" t="s">
        <v>783</v>
      </c>
      <c r="G163" s="121" t="s">
        <v>348</v>
      </c>
      <c r="H163" s="118">
        <v>570149</v>
      </c>
      <c r="I163" s="122"/>
      <c r="J163" s="122"/>
      <c r="K163" s="122"/>
      <c r="L163" s="122"/>
      <c r="M163" s="118" t="s">
        <v>784</v>
      </c>
      <c r="N163" s="118" t="s">
        <v>785</v>
      </c>
      <c r="O163" s="118" t="s">
        <v>351</v>
      </c>
      <c r="P163" s="123" t="s">
        <v>352</v>
      </c>
      <c r="Q163" s="118" t="s">
        <v>385</v>
      </c>
      <c r="R163" s="118" t="s">
        <v>354</v>
      </c>
      <c r="S163" s="123" t="s">
        <v>355</v>
      </c>
      <c r="T163" s="124">
        <v>44320</v>
      </c>
      <c r="U163" s="124">
        <v>44623</v>
      </c>
      <c r="V163" s="124">
        <v>42681</v>
      </c>
      <c r="W163" s="124">
        <v>44533</v>
      </c>
      <c r="X163" s="125">
        <v>61.733333333333334</v>
      </c>
      <c r="Y163" s="126" t="s">
        <v>356</v>
      </c>
      <c r="Z163" s="127">
        <v>43412</v>
      </c>
      <c r="AA163" s="125">
        <v>36.161290322580648</v>
      </c>
      <c r="AB163" s="128" t="s">
        <v>357</v>
      </c>
    </row>
    <row r="164" spans="1:28" x14ac:dyDescent="0.25">
      <c r="A164" s="118">
        <v>161</v>
      </c>
      <c r="B164" s="118">
        <v>105784</v>
      </c>
      <c r="C164" s="151" t="s">
        <v>786</v>
      </c>
      <c r="D164" s="146"/>
      <c r="E164" s="118" t="s">
        <v>371</v>
      </c>
      <c r="F164" s="118">
        <v>18010570</v>
      </c>
      <c r="G164" s="121" t="s">
        <v>348</v>
      </c>
      <c r="H164" s="118">
        <v>570163</v>
      </c>
      <c r="I164" s="122"/>
      <c r="J164" s="122"/>
      <c r="K164" s="122"/>
      <c r="L164" s="122"/>
      <c r="M164" s="118" t="s">
        <v>787</v>
      </c>
      <c r="N164" s="118" t="s">
        <v>788</v>
      </c>
      <c r="O164" s="118" t="s">
        <v>351</v>
      </c>
      <c r="P164" s="123" t="s">
        <v>352</v>
      </c>
      <c r="Q164" s="118" t="s">
        <v>375</v>
      </c>
      <c r="R164" s="118" t="s">
        <v>362</v>
      </c>
      <c r="S164" s="123" t="s">
        <v>355</v>
      </c>
      <c r="T164" s="124">
        <v>44376</v>
      </c>
      <c r="U164" s="124">
        <v>44740</v>
      </c>
      <c r="V164" s="124">
        <v>43304</v>
      </c>
      <c r="W164" s="124">
        <v>44533</v>
      </c>
      <c r="X164" s="125">
        <v>40.966666666666669</v>
      </c>
      <c r="Y164" s="126" t="s">
        <v>356</v>
      </c>
      <c r="Z164" s="127">
        <v>43709</v>
      </c>
      <c r="AA164" s="125">
        <v>26.580645161290324</v>
      </c>
      <c r="AB164" s="128" t="s">
        <v>357</v>
      </c>
    </row>
    <row r="165" spans="1:28" x14ac:dyDescent="0.25">
      <c r="A165" s="118">
        <v>162</v>
      </c>
      <c r="B165" s="118">
        <v>154674</v>
      </c>
      <c r="C165" s="151" t="s">
        <v>789</v>
      </c>
      <c r="D165" s="146"/>
      <c r="E165" s="118" t="s">
        <v>371</v>
      </c>
      <c r="F165" s="118">
        <v>19231953</v>
      </c>
      <c r="G165" s="121" t="s">
        <v>348</v>
      </c>
      <c r="H165" s="118">
        <v>570124</v>
      </c>
      <c r="I165" s="122"/>
      <c r="J165" s="122"/>
      <c r="K165" s="122"/>
      <c r="L165" s="122"/>
      <c r="M165" s="118" t="s">
        <v>790</v>
      </c>
      <c r="N165" s="118" t="s">
        <v>791</v>
      </c>
      <c r="O165" s="118" t="s">
        <v>351</v>
      </c>
      <c r="P165" s="123" t="s">
        <v>352</v>
      </c>
      <c r="Q165" s="118" t="s">
        <v>444</v>
      </c>
      <c r="R165" s="118" t="s">
        <v>362</v>
      </c>
      <c r="S165" s="123" t="s">
        <v>363</v>
      </c>
      <c r="T165" s="124">
        <v>44177</v>
      </c>
      <c r="U165" s="124">
        <v>44541</v>
      </c>
      <c r="V165" s="124">
        <v>43630</v>
      </c>
      <c r="W165" s="124">
        <v>44533</v>
      </c>
      <c r="X165" s="125">
        <v>30.1</v>
      </c>
      <c r="Y165" s="126" t="s">
        <v>356</v>
      </c>
      <c r="Z165" s="127">
        <v>43800</v>
      </c>
      <c r="AA165" s="125">
        <v>23.64516129032258</v>
      </c>
      <c r="AB165" s="128" t="s">
        <v>357</v>
      </c>
    </row>
    <row r="166" spans="1:28" x14ac:dyDescent="0.25">
      <c r="A166" s="118">
        <v>163</v>
      </c>
      <c r="B166" s="118">
        <v>106439</v>
      </c>
      <c r="C166" s="151" t="s">
        <v>792</v>
      </c>
      <c r="D166" s="146"/>
      <c r="E166" s="118" t="s">
        <v>371</v>
      </c>
      <c r="F166" s="118">
        <v>18010785</v>
      </c>
      <c r="G166" s="121" t="s">
        <v>348</v>
      </c>
      <c r="H166" s="118">
        <v>570164</v>
      </c>
      <c r="I166" s="122"/>
      <c r="J166" s="122"/>
      <c r="K166" s="122"/>
      <c r="L166" s="122">
        <v>106439</v>
      </c>
      <c r="M166" s="118" t="s">
        <v>473</v>
      </c>
      <c r="N166" s="118" t="s">
        <v>793</v>
      </c>
      <c r="O166" s="118" t="s">
        <v>351</v>
      </c>
      <c r="P166" s="123" t="s">
        <v>352</v>
      </c>
      <c r="Q166" s="118" t="s">
        <v>481</v>
      </c>
      <c r="R166" s="118" t="s">
        <v>362</v>
      </c>
      <c r="S166" s="123" t="s">
        <v>355</v>
      </c>
      <c r="T166" s="124">
        <v>44202</v>
      </c>
      <c r="U166" s="124">
        <v>44505</v>
      </c>
      <c r="V166" s="124">
        <v>43318</v>
      </c>
      <c r="W166" s="124">
        <v>44533</v>
      </c>
      <c r="X166" s="125">
        <v>40.5</v>
      </c>
      <c r="Y166" s="126" t="s">
        <v>356</v>
      </c>
      <c r="Z166" s="127">
        <v>43556</v>
      </c>
      <c r="AA166" s="125">
        <v>31.516129032258064</v>
      </c>
      <c r="AB166" s="128" t="s">
        <v>357</v>
      </c>
    </row>
    <row r="167" spans="1:28" x14ac:dyDescent="0.25">
      <c r="A167" s="118">
        <v>164</v>
      </c>
      <c r="B167" s="118">
        <v>97926</v>
      </c>
      <c r="C167" s="151" t="s">
        <v>794</v>
      </c>
      <c r="D167" s="146"/>
      <c r="E167" s="118" t="s">
        <v>371</v>
      </c>
      <c r="F167" s="118">
        <v>17012485</v>
      </c>
      <c r="G167" s="121" t="s">
        <v>348</v>
      </c>
      <c r="H167" s="118">
        <v>570098</v>
      </c>
      <c r="I167" s="122"/>
      <c r="J167" s="122"/>
      <c r="K167" s="122"/>
      <c r="L167" s="122"/>
      <c r="M167" s="118" t="s">
        <v>604</v>
      </c>
      <c r="N167" s="118" t="s">
        <v>795</v>
      </c>
      <c r="O167" s="118" t="s">
        <v>351</v>
      </c>
      <c r="P167" s="123" t="s">
        <v>352</v>
      </c>
      <c r="Q167" s="118" t="s">
        <v>444</v>
      </c>
      <c r="R167" s="118" t="s">
        <v>362</v>
      </c>
      <c r="S167" s="123" t="s">
        <v>355</v>
      </c>
      <c r="T167" s="124">
        <v>44376</v>
      </c>
      <c r="U167" s="124">
        <v>44558</v>
      </c>
      <c r="V167" s="124">
        <v>43572</v>
      </c>
      <c r="W167" s="124">
        <v>44533</v>
      </c>
      <c r="X167" s="125">
        <v>32.033333333333331</v>
      </c>
      <c r="Y167" s="126" t="s">
        <v>356</v>
      </c>
      <c r="Z167" s="127">
        <v>43833</v>
      </c>
      <c r="AA167" s="125">
        <v>22.580645161290324</v>
      </c>
      <c r="AB167" s="128" t="s">
        <v>357</v>
      </c>
    </row>
    <row r="168" spans="1:28" x14ac:dyDescent="0.25">
      <c r="A168" s="118">
        <v>165</v>
      </c>
      <c r="B168" s="118">
        <v>156229</v>
      </c>
      <c r="C168" s="151" t="s">
        <v>796</v>
      </c>
      <c r="D168" s="146"/>
      <c r="E168" s="118" t="s">
        <v>371</v>
      </c>
      <c r="F168" s="118">
        <v>19232843</v>
      </c>
      <c r="G168" s="121" t="s">
        <v>348</v>
      </c>
      <c r="H168" s="118">
        <v>570203</v>
      </c>
      <c r="I168" s="122"/>
      <c r="J168" s="122"/>
      <c r="K168" s="122"/>
      <c r="L168" s="122"/>
      <c r="M168" s="118" t="s">
        <v>501</v>
      </c>
      <c r="N168" s="118" t="s">
        <v>797</v>
      </c>
      <c r="O168" s="118" t="s">
        <v>351</v>
      </c>
      <c r="P168" s="123" t="s">
        <v>352</v>
      </c>
      <c r="Q168" s="118" t="s">
        <v>381</v>
      </c>
      <c r="R168" s="118" t="s">
        <v>354</v>
      </c>
      <c r="S168" s="123" t="s">
        <v>363</v>
      </c>
      <c r="T168" s="124">
        <v>44350</v>
      </c>
      <c r="U168" s="124">
        <v>44532</v>
      </c>
      <c r="V168" s="124">
        <v>43684</v>
      </c>
      <c r="W168" s="124">
        <v>44533</v>
      </c>
      <c r="X168" s="125">
        <v>28.3</v>
      </c>
      <c r="Y168" s="126" t="s">
        <v>356</v>
      </c>
      <c r="Z168" s="127">
        <v>43790</v>
      </c>
      <c r="AA168" s="125">
        <v>23.967741935483872</v>
      </c>
      <c r="AB168" s="128" t="s">
        <v>357</v>
      </c>
    </row>
    <row r="169" spans="1:28" x14ac:dyDescent="0.25">
      <c r="A169" s="118">
        <v>166</v>
      </c>
      <c r="B169" s="118">
        <v>95691</v>
      </c>
      <c r="C169" s="151" t="s">
        <v>798</v>
      </c>
      <c r="D169" s="146"/>
      <c r="E169" s="118" t="s">
        <v>347</v>
      </c>
      <c r="F169" s="118" t="s">
        <v>799</v>
      </c>
      <c r="G169" s="121" t="s">
        <v>348</v>
      </c>
      <c r="H169" s="118">
        <v>570175</v>
      </c>
      <c r="I169" s="122"/>
      <c r="J169" s="122"/>
      <c r="K169" s="122"/>
      <c r="L169" s="122"/>
      <c r="M169" s="118" t="s">
        <v>366</v>
      </c>
      <c r="N169" s="118" t="s">
        <v>800</v>
      </c>
      <c r="O169" s="118" t="s">
        <v>351</v>
      </c>
      <c r="P169" s="123" t="s">
        <v>352</v>
      </c>
      <c r="Q169" s="118" t="s">
        <v>475</v>
      </c>
      <c r="R169" s="118" t="s">
        <v>362</v>
      </c>
      <c r="S169" s="123" t="s">
        <v>355</v>
      </c>
      <c r="T169" s="124">
        <v>44283</v>
      </c>
      <c r="U169" s="124">
        <v>44588</v>
      </c>
      <c r="V169" s="124">
        <v>43061</v>
      </c>
      <c r="W169" s="124">
        <v>44533</v>
      </c>
      <c r="X169" s="125">
        <v>49.06666666666667</v>
      </c>
      <c r="Y169" s="126" t="s">
        <v>356</v>
      </c>
      <c r="Z169" s="127">
        <v>43394</v>
      </c>
      <c r="AA169" s="125">
        <v>36.741935483870968</v>
      </c>
      <c r="AB169" s="128" t="s">
        <v>357</v>
      </c>
    </row>
    <row r="170" spans="1:28" x14ac:dyDescent="0.25">
      <c r="A170" s="118">
        <v>167</v>
      </c>
      <c r="B170" s="118">
        <v>86711</v>
      </c>
      <c r="C170" s="162" t="s">
        <v>801</v>
      </c>
      <c r="D170" s="146"/>
      <c r="E170" s="118" t="s">
        <v>347</v>
      </c>
      <c r="F170" s="118" t="s">
        <v>802</v>
      </c>
      <c r="G170" s="121" t="s">
        <v>348</v>
      </c>
      <c r="H170" s="118">
        <v>570282</v>
      </c>
      <c r="I170" s="122"/>
      <c r="J170" s="122"/>
      <c r="K170" s="122"/>
      <c r="L170" s="122"/>
      <c r="M170" s="118" t="s">
        <v>456</v>
      </c>
      <c r="N170" s="118" t="s">
        <v>803</v>
      </c>
      <c r="O170" s="118" t="s">
        <v>351</v>
      </c>
      <c r="P170" s="123" t="s">
        <v>352</v>
      </c>
      <c r="Q170" s="118" t="s">
        <v>381</v>
      </c>
      <c r="R170" s="118" t="s">
        <v>354</v>
      </c>
      <c r="S170" s="123" t="s">
        <v>355</v>
      </c>
      <c r="T170" s="124">
        <v>44223</v>
      </c>
      <c r="U170" s="124">
        <v>44587</v>
      </c>
      <c r="V170" s="124">
        <v>42826</v>
      </c>
      <c r="W170" s="124">
        <v>44533</v>
      </c>
      <c r="X170" s="125">
        <v>56.9</v>
      </c>
      <c r="Y170" s="126" t="s">
        <v>356</v>
      </c>
      <c r="Z170" s="127">
        <v>43384</v>
      </c>
      <c r="AA170" s="125">
        <v>37.064516129032256</v>
      </c>
      <c r="AB170" s="128" t="s">
        <v>357</v>
      </c>
    </row>
    <row r="171" spans="1:28" x14ac:dyDescent="0.25">
      <c r="A171" s="118">
        <v>168</v>
      </c>
      <c r="B171" s="118">
        <v>104711</v>
      </c>
      <c r="C171" s="151" t="s">
        <v>804</v>
      </c>
      <c r="D171" s="146"/>
      <c r="E171" s="118" t="s">
        <v>371</v>
      </c>
      <c r="F171" s="118">
        <v>18010289</v>
      </c>
      <c r="G171" s="121" t="s">
        <v>348</v>
      </c>
      <c r="H171" s="118">
        <v>570135</v>
      </c>
      <c r="I171" s="122"/>
      <c r="J171" s="122"/>
      <c r="K171" s="122"/>
      <c r="L171" s="122"/>
      <c r="M171" s="118" t="s">
        <v>473</v>
      </c>
      <c r="N171" s="118" t="s">
        <v>805</v>
      </c>
      <c r="O171" s="118" t="s">
        <v>351</v>
      </c>
      <c r="P171" s="123" t="s">
        <v>352</v>
      </c>
      <c r="Q171" s="118" t="s">
        <v>353</v>
      </c>
      <c r="R171" s="118" t="s">
        <v>354</v>
      </c>
      <c r="S171" s="123" t="s">
        <v>363</v>
      </c>
      <c r="T171" s="124">
        <v>44319</v>
      </c>
      <c r="U171" s="124">
        <v>44622</v>
      </c>
      <c r="V171" s="124">
        <v>43601</v>
      </c>
      <c r="W171" s="124">
        <v>44533</v>
      </c>
      <c r="X171" s="125">
        <v>31.066666666666666</v>
      </c>
      <c r="Y171" s="126" t="s">
        <v>356</v>
      </c>
      <c r="Z171" s="127">
        <v>43770</v>
      </c>
      <c r="AA171" s="125">
        <v>24.612903225806452</v>
      </c>
      <c r="AB171" s="128" t="s">
        <v>357</v>
      </c>
    </row>
    <row r="172" spans="1:28" x14ac:dyDescent="0.25">
      <c r="A172" s="118">
        <v>169</v>
      </c>
      <c r="B172" s="118">
        <v>106436</v>
      </c>
      <c r="C172" s="161" t="s">
        <v>806</v>
      </c>
      <c r="D172" s="146"/>
      <c r="E172" s="118" t="s">
        <v>371</v>
      </c>
      <c r="F172" s="118">
        <v>18010782</v>
      </c>
      <c r="G172" s="121" t="s">
        <v>348</v>
      </c>
      <c r="H172" s="118">
        <v>570189</v>
      </c>
      <c r="I172" s="122" t="s">
        <v>807</v>
      </c>
      <c r="J172" s="122"/>
      <c r="K172" s="122"/>
      <c r="L172" s="122"/>
      <c r="M172" s="118" t="s">
        <v>473</v>
      </c>
      <c r="N172" s="118" t="s">
        <v>808</v>
      </c>
      <c r="O172" s="118" t="s">
        <v>351</v>
      </c>
      <c r="P172" s="123" t="s">
        <v>352</v>
      </c>
      <c r="Q172" s="118" t="s">
        <v>523</v>
      </c>
      <c r="R172" s="118" t="s">
        <v>354</v>
      </c>
      <c r="S172" s="123" t="s">
        <v>355</v>
      </c>
      <c r="T172" s="124">
        <v>44497</v>
      </c>
      <c r="U172" s="124">
        <v>44861</v>
      </c>
      <c r="V172" s="124">
        <v>43318</v>
      </c>
      <c r="W172" s="124">
        <v>44533</v>
      </c>
      <c r="X172" s="125">
        <v>40.5</v>
      </c>
      <c r="Y172" s="126" t="s">
        <v>356</v>
      </c>
      <c r="Z172" s="127">
        <v>43497</v>
      </c>
      <c r="AA172" s="125">
        <v>33.41935483870968</v>
      </c>
      <c r="AB172" s="128" t="s">
        <v>357</v>
      </c>
    </row>
    <row r="173" spans="1:28" x14ac:dyDescent="0.25">
      <c r="A173" s="118">
        <v>170</v>
      </c>
      <c r="B173" s="118">
        <v>154510</v>
      </c>
      <c r="C173" s="151" t="s">
        <v>809</v>
      </c>
      <c r="D173" s="146"/>
      <c r="E173" s="118" t="s">
        <v>371</v>
      </c>
      <c r="F173" s="118">
        <v>19231647</v>
      </c>
      <c r="G173" s="121" t="s">
        <v>348</v>
      </c>
      <c r="H173" s="118">
        <v>570030</v>
      </c>
      <c r="I173" s="122"/>
      <c r="J173" s="122"/>
      <c r="K173" s="122"/>
      <c r="L173" s="122"/>
      <c r="M173" s="118" t="s">
        <v>359</v>
      </c>
      <c r="N173" s="118" t="s">
        <v>810</v>
      </c>
      <c r="O173" s="118" t="s">
        <v>351</v>
      </c>
      <c r="P173" s="123" t="s">
        <v>352</v>
      </c>
      <c r="Q173" s="118" t="s">
        <v>523</v>
      </c>
      <c r="R173" s="118" t="s">
        <v>354</v>
      </c>
      <c r="S173" s="123" t="s">
        <v>363</v>
      </c>
      <c r="T173" s="124">
        <v>44496</v>
      </c>
      <c r="U173" s="124">
        <v>44677</v>
      </c>
      <c r="V173" s="124">
        <v>43601</v>
      </c>
      <c r="W173" s="124">
        <v>44533</v>
      </c>
      <c r="X173" s="125">
        <v>31.066666666666666</v>
      </c>
      <c r="Y173" s="126" t="s">
        <v>356</v>
      </c>
      <c r="Z173" s="127">
        <v>43770</v>
      </c>
      <c r="AA173" s="125">
        <v>24.612903225806452</v>
      </c>
      <c r="AB173" s="128" t="s">
        <v>357</v>
      </c>
    </row>
    <row r="174" spans="1:28" x14ac:dyDescent="0.25">
      <c r="A174" s="118">
        <v>171</v>
      </c>
      <c r="B174" s="118">
        <v>97449</v>
      </c>
      <c r="C174" s="151" t="s">
        <v>811</v>
      </c>
      <c r="D174" s="146"/>
      <c r="E174" s="118" t="s">
        <v>371</v>
      </c>
      <c r="F174" s="118">
        <v>18005868</v>
      </c>
      <c r="G174" s="121" t="s">
        <v>348</v>
      </c>
      <c r="H174" s="118">
        <v>570133</v>
      </c>
      <c r="I174" s="122"/>
      <c r="J174" s="122"/>
      <c r="K174" s="122"/>
      <c r="L174" s="122"/>
      <c r="M174" s="118" t="s">
        <v>473</v>
      </c>
      <c r="N174" s="118" t="s">
        <v>812</v>
      </c>
      <c r="O174" s="118" t="s">
        <v>351</v>
      </c>
      <c r="P174" s="123" t="s">
        <v>352</v>
      </c>
      <c r="Q174" s="118" t="s">
        <v>475</v>
      </c>
      <c r="R174" s="118" t="s">
        <v>362</v>
      </c>
      <c r="S174" s="123" t="s">
        <v>363</v>
      </c>
      <c r="T174" s="124">
        <v>44319</v>
      </c>
      <c r="U174" s="124">
        <v>44622</v>
      </c>
      <c r="V174" s="124">
        <v>43591</v>
      </c>
      <c r="W174" s="124">
        <v>44533</v>
      </c>
      <c r="X174" s="125">
        <v>31.4</v>
      </c>
      <c r="Y174" s="126" t="s">
        <v>356</v>
      </c>
      <c r="Z174" s="127">
        <v>43759</v>
      </c>
      <c r="AA174" s="125">
        <v>24.967741935483872</v>
      </c>
      <c r="AB174" s="128" t="s">
        <v>357</v>
      </c>
    </row>
    <row r="175" spans="1:28" x14ac:dyDescent="0.25">
      <c r="A175" s="118">
        <v>172</v>
      </c>
      <c r="B175" s="118">
        <v>81001</v>
      </c>
      <c r="C175" s="162" t="s">
        <v>813</v>
      </c>
      <c r="D175" s="146"/>
      <c r="E175" s="118" t="s">
        <v>371</v>
      </c>
      <c r="F175" s="118" t="s">
        <v>814</v>
      </c>
      <c r="G175" s="121" t="s">
        <v>348</v>
      </c>
      <c r="H175" s="118">
        <v>570005</v>
      </c>
      <c r="I175" s="122"/>
      <c r="J175" s="122"/>
      <c r="K175" s="122"/>
      <c r="L175" s="122"/>
      <c r="M175" s="118" t="s">
        <v>774</v>
      </c>
      <c r="N175" s="118" t="s">
        <v>815</v>
      </c>
      <c r="O175" s="118" t="s">
        <v>351</v>
      </c>
      <c r="P175" s="123" t="s">
        <v>352</v>
      </c>
      <c r="Q175" s="118" t="s">
        <v>438</v>
      </c>
      <c r="R175" s="118" t="s">
        <v>362</v>
      </c>
      <c r="S175" s="123" t="s">
        <v>355</v>
      </c>
      <c r="T175" s="124">
        <v>44223</v>
      </c>
      <c r="U175" s="124">
        <v>44526</v>
      </c>
      <c r="V175" s="124">
        <v>42679</v>
      </c>
      <c r="W175" s="124">
        <v>44533</v>
      </c>
      <c r="X175" s="125">
        <v>61.8</v>
      </c>
      <c r="Y175" s="126" t="s">
        <v>356</v>
      </c>
      <c r="Z175" s="127">
        <v>43298</v>
      </c>
      <c r="AA175" s="125">
        <v>39.838709677419352</v>
      </c>
      <c r="AB175" s="128" t="s">
        <v>357</v>
      </c>
    </row>
    <row r="176" spans="1:28" x14ac:dyDescent="0.25">
      <c r="A176" s="118">
        <v>173</v>
      </c>
      <c r="B176" s="118">
        <v>84656</v>
      </c>
      <c r="C176" s="151" t="s">
        <v>816</v>
      </c>
      <c r="D176" s="146"/>
      <c r="E176" s="118" t="s">
        <v>371</v>
      </c>
      <c r="F176" s="118">
        <v>18008952</v>
      </c>
      <c r="G176" s="121" t="s">
        <v>348</v>
      </c>
      <c r="H176" s="118">
        <v>570200</v>
      </c>
      <c r="I176" s="122"/>
      <c r="J176" s="122"/>
      <c r="K176" s="122"/>
      <c r="L176" s="122"/>
      <c r="M176" s="118" t="s">
        <v>473</v>
      </c>
      <c r="N176" s="118" t="s">
        <v>817</v>
      </c>
      <c r="O176" s="118" t="s">
        <v>351</v>
      </c>
      <c r="P176" s="123" t="s">
        <v>352</v>
      </c>
      <c r="Q176" s="118" t="s">
        <v>523</v>
      </c>
      <c r="R176" s="118" t="s">
        <v>354</v>
      </c>
      <c r="S176" s="123" t="s">
        <v>363</v>
      </c>
      <c r="T176" s="124">
        <v>44138</v>
      </c>
      <c r="U176" s="124">
        <v>44502</v>
      </c>
      <c r="V176" s="124">
        <v>43591</v>
      </c>
      <c r="W176" s="124">
        <v>44533</v>
      </c>
      <c r="X176" s="125">
        <v>31.4</v>
      </c>
      <c r="Y176" s="126" t="s">
        <v>356</v>
      </c>
      <c r="Z176" s="127">
        <v>43759</v>
      </c>
      <c r="AA176" s="125">
        <v>24.967741935483872</v>
      </c>
      <c r="AB176" s="128" t="s">
        <v>357</v>
      </c>
    </row>
    <row r="177" spans="1:28" x14ac:dyDescent="0.25">
      <c r="A177" s="118">
        <v>174</v>
      </c>
      <c r="B177" s="118">
        <v>154501</v>
      </c>
      <c r="C177" s="151" t="s">
        <v>818</v>
      </c>
      <c r="D177" s="146"/>
      <c r="E177" s="118" t="s">
        <v>371</v>
      </c>
      <c r="F177" s="118">
        <v>19231644</v>
      </c>
      <c r="G177" s="121" t="s">
        <v>348</v>
      </c>
      <c r="H177" s="118">
        <v>570277</v>
      </c>
      <c r="I177" s="122"/>
      <c r="J177" s="122"/>
      <c r="K177" s="122"/>
      <c r="L177" s="122"/>
      <c r="M177" s="118" t="s">
        <v>473</v>
      </c>
      <c r="N177" s="118" t="s">
        <v>819</v>
      </c>
      <c r="O177" s="118" t="s">
        <v>351</v>
      </c>
      <c r="P177" s="123" t="s">
        <v>352</v>
      </c>
      <c r="Q177" s="118" t="s">
        <v>368</v>
      </c>
      <c r="R177" s="118" t="s">
        <v>354</v>
      </c>
      <c r="S177" s="123" t="s">
        <v>363</v>
      </c>
      <c r="T177" s="124">
        <v>44318</v>
      </c>
      <c r="U177" s="124">
        <v>44682</v>
      </c>
      <c r="V177" s="124">
        <v>43601</v>
      </c>
      <c r="W177" s="124">
        <v>44533</v>
      </c>
      <c r="X177" s="125">
        <v>31.066666666666666</v>
      </c>
      <c r="Y177" s="126" t="s">
        <v>356</v>
      </c>
      <c r="Z177" s="127">
        <v>43770</v>
      </c>
      <c r="AA177" s="125">
        <v>24.612903225806452</v>
      </c>
      <c r="AB177" s="128" t="s">
        <v>357</v>
      </c>
    </row>
    <row r="178" spans="1:28" x14ac:dyDescent="0.25">
      <c r="A178" s="118">
        <v>175</v>
      </c>
      <c r="B178" s="118">
        <v>178114</v>
      </c>
      <c r="C178" s="146" t="s">
        <v>820</v>
      </c>
      <c r="D178" s="146"/>
      <c r="E178" s="118" t="s">
        <v>347</v>
      </c>
      <c r="F178" s="118">
        <v>21239354</v>
      </c>
      <c r="G178" s="121" t="s">
        <v>348</v>
      </c>
      <c r="H178" s="118">
        <v>570375</v>
      </c>
      <c r="I178" s="137"/>
      <c r="J178" s="138"/>
      <c r="K178" s="138"/>
      <c r="L178" s="138"/>
      <c r="M178" s="118">
        <v>7</v>
      </c>
      <c r="N178" s="118" t="s">
        <v>821</v>
      </c>
      <c r="O178" s="118" t="s">
        <v>351</v>
      </c>
      <c r="P178" s="123" t="s">
        <v>394</v>
      </c>
      <c r="Q178" s="118" t="s">
        <v>481</v>
      </c>
      <c r="R178" s="118" t="s">
        <v>362</v>
      </c>
      <c r="S178" s="139" t="s">
        <v>363</v>
      </c>
      <c r="T178" s="124">
        <v>44468</v>
      </c>
      <c r="U178" s="124">
        <v>44648</v>
      </c>
      <c r="V178" s="124">
        <v>44287</v>
      </c>
      <c r="W178" s="124">
        <v>44533</v>
      </c>
      <c r="X178" s="125">
        <v>8.1999999999999993</v>
      </c>
      <c r="Y178" s="126" t="s">
        <v>524</v>
      </c>
      <c r="Z178" s="124">
        <v>44287</v>
      </c>
      <c r="AA178" s="140">
        <v>7.935483870967742</v>
      </c>
      <c r="AB178" s="125" t="s">
        <v>357</v>
      </c>
    </row>
    <row r="179" spans="1:28" x14ac:dyDescent="0.25">
      <c r="A179" s="118">
        <v>176</v>
      </c>
      <c r="B179" s="118">
        <v>178142</v>
      </c>
      <c r="C179" s="147" t="s">
        <v>822</v>
      </c>
      <c r="D179" s="151"/>
      <c r="E179" s="118" t="s">
        <v>347</v>
      </c>
      <c r="F179" s="118">
        <v>21239577</v>
      </c>
      <c r="G179" s="121" t="s">
        <v>348</v>
      </c>
      <c r="H179" s="118">
        <v>570384</v>
      </c>
      <c r="I179" s="137"/>
      <c r="J179" s="138"/>
      <c r="K179" s="138"/>
      <c r="L179" s="138"/>
      <c r="M179" s="118">
        <v>8</v>
      </c>
      <c r="N179" s="118" t="s">
        <v>823</v>
      </c>
      <c r="O179" s="118" t="s">
        <v>351</v>
      </c>
      <c r="P179" s="123" t="s">
        <v>394</v>
      </c>
      <c r="Q179" s="118" t="s">
        <v>448</v>
      </c>
      <c r="R179" s="118" t="s">
        <v>354</v>
      </c>
      <c r="S179" s="139" t="s">
        <v>363</v>
      </c>
      <c r="T179" s="124">
        <v>44499</v>
      </c>
      <c r="U179" s="124">
        <v>44802</v>
      </c>
      <c r="V179" s="124">
        <v>44317</v>
      </c>
      <c r="W179" s="124">
        <v>44533</v>
      </c>
      <c r="X179" s="125">
        <v>7.2</v>
      </c>
      <c r="Y179" s="126" t="s">
        <v>524</v>
      </c>
      <c r="Z179" s="124">
        <v>44317</v>
      </c>
      <c r="AA179" s="140">
        <v>6.967741935483871</v>
      </c>
      <c r="AB179" s="125" t="s">
        <v>357</v>
      </c>
    </row>
    <row r="180" spans="1:28" x14ac:dyDescent="0.25">
      <c r="A180" s="118">
        <v>177</v>
      </c>
      <c r="B180" s="118">
        <v>178145</v>
      </c>
      <c r="C180" s="147" t="s">
        <v>824</v>
      </c>
      <c r="D180" s="151"/>
      <c r="E180" s="118" t="s">
        <v>347</v>
      </c>
      <c r="F180" s="118">
        <v>21239578</v>
      </c>
      <c r="G180" s="121" t="s">
        <v>348</v>
      </c>
      <c r="H180" s="118">
        <v>570385</v>
      </c>
      <c r="I180" s="137"/>
      <c r="J180" s="138"/>
      <c r="K180" s="138"/>
      <c r="L180" s="138"/>
      <c r="M180" s="118">
        <v>8</v>
      </c>
      <c r="N180" s="118" t="s">
        <v>825</v>
      </c>
      <c r="O180" s="118" t="s">
        <v>351</v>
      </c>
      <c r="P180" s="123" t="s">
        <v>394</v>
      </c>
      <c r="Q180" s="118" t="s">
        <v>381</v>
      </c>
      <c r="R180" s="118" t="s">
        <v>354</v>
      </c>
      <c r="S180" s="139" t="s">
        <v>363</v>
      </c>
      <c r="T180" s="124">
        <v>44499</v>
      </c>
      <c r="U180" s="124">
        <v>44802</v>
      </c>
      <c r="V180" s="124">
        <v>44317</v>
      </c>
      <c r="W180" s="124">
        <v>44533</v>
      </c>
      <c r="X180" s="125">
        <v>7.2</v>
      </c>
      <c r="Y180" s="126" t="s">
        <v>524</v>
      </c>
      <c r="Z180" s="124">
        <v>44317</v>
      </c>
      <c r="AA180" s="140">
        <v>6.967741935483871</v>
      </c>
      <c r="AB180" s="125" t="s">
        <v>357</v>
      </c>
    </row>
    <row r="181" spans="1:28" x14ac:dyDescent="0.25">
      <c r="A181" s="118">
        <v>178</v>
      </c>
      <c r="B181" s="118">
        <v>178147</v>
      </c>
      <c r="C181" s="147" t="s">
        <v>826</v>
      </c>
      <c r="D181" s="151"/>
      <c r="E181" s="118" t="s">
        <v>371</v>
      </c>
      <c r="F181" s="118">
        <v>21239579</v>
      </c>
      <c r="G181" s="121" t="s">
        <v>348</v>
      </c>
      <c r="H181" s="118">
        <v>570386</v>
      </c>
      <c r="I181" s="137"/>
      <c r="J181" s="138"/>
      <c r="K181" s="138"/>
      <c r="L181" s="138"/>
      <c r="M181" s="118">
        <v>8</v>
      </c>
      <c r="N181" s="118" t="s">
        <v>827</v>
      </c>
      <c r="O181" s="118" t="s">
        <v>351</v>
      </c>
      <c r="P181" s="123" t="s">
        <v>394</v>
      </c>
      <c r="Q181" s="118" t="s">
        <v>421</v>
      </c>
      <c r="R181" s="118" t="s">
        <v>354</v>
      </c>
      <c r="S181" s="139" t="s">
        <v>363</v>
      </c>
      <c r="T181" s="124">
        <v>44499</v>
      </c>
      <c r="U181" s="124">
        <v>44802</v>
      </c>
      <c r="V181" s="124">
        <v>44317</v>
      </c>
      <c r="W181" s="124">
        <v>44533</v>
      </c>
      <c r="X181" s="125">
        <v>7.2</v>
      </c>
      <c r="Y181" s="126" t="s">
        <v>524</v>
      </c>
      <c r="Z181" s="124">
        <v>44317</v>
      </c>
      <c r="AA181" s="140">
        <v>6.967741935483871</v>
      </c>
      <c r="AB181" s="125" t="s">
        <v>357</v>
      </c>
    </row>
    <row r="182" spans="1:28" x14ac:dyDescent="0.25">
      <c r="A182" s="118">
        <v>179</v>
      </c>
      <c r="B182" s="118">
        <v>178154</v>
      </c>
      <c r="C182" s="147" t="s">
        <v>828</v>
      </c>
      <c r="D182" s="151"/>
      <c r="E182" s="118" t="s">
        <v>347</v>
      </c>
      <c r="F182" s="118">
        <v>21239582</v>
      </c>
      <c r="G182" s="121" t="s">
        <v>348</v>
      </c>
      <c r="H182" s="118">
        <v>570387</v>
      </c>
      <c r="I182" s="137"/>
      <c r="J182" s="138"/>
      <c r="K182" s="138"/>
      <c r="L182" s="138"/>
      <c r="M182" s="118">
        <v>8</v>
      </c>
      <c r="N182" s="118" t="s">
        <v>829</v>
      </c>
      <c r="O182" s="118" t="s">
        <v>351</v>
      </c>
      <c r="P182" s="123" t="s">
        <v>394</v>
      </c>
      <c r="Q182" s="118" t="s">
        <v>438</v>
      </c>
      <c r="R182" s="118" t="s">
        <v>362</v>
      </c>
      <c r="S182" s="139" t="s">
        <v>363</v>
      </c>
      <c r="T182" s="124">
        <v>44499</v>
      </c>
      <c r="U182" s="124">
        <v>44802</v>
      </c>
      <c r="V182" s="124">
        <v>44317</v>
      </c>
      <c r="W182" s="124">
        <v>44533</v>
      </c>
      <c r="X182" s="125">
        <v>7.2</v>
      </c>
      <c r="Y182" s="126" t="s">
        <v>524</v>
      </c>
      <c r="Z182" s="124">
        <v>44317</v>
      </c>
      <c r="AA182" s="140">
        <v>6.967741935483871</v>
      </c>
      <c r="AB182" s="125" t="s">
        <v>357</v>
      </c>
    </row>
    <row r="183" spans="1:28" x14ac:dyDescent="0.25">
      <c r="A183" s="118">
        <v>180</v>
      </c>
      <c r="B183" s="118">
        <v>178109</v>
      </c>
      <c r="C183" s="147" t="s">
        <v>830</v>
      </c>
      <c r="D183" s="151"/>
      <c r="E183" s="118" t="s">
        <v>347</v>
      </c>
      <c r="F183" s="118">
        <v>21239580</v>
      </c>
      <c r="G183" s="121" t="s">
        <v>348</v>
      </c>
      <c r="H183" s="118">
        <v>570388</v>
      </c>
      <c r="I183" s="137"/>
      <c r="J183" s="138"/>
      <c r="K183" s="138"/>
      <c r="L183" s="138"/>
      <c r="M183" s="118">
        <v>8</v>
      </c>
      <c r="N183" s="118" t="s">
        <v>831</v>
      </c>
      <c r="O183" s="118" t="s">
        <v>351</v>
      </c>
      <c r="P183" s="123" t="s">
        <v>394</v>
      </c>
      <c r="Q183" s="118" t="s">
        <v>390</v>
      </c>
      <c r="R183" s="118" t="s">
        <v>354</v>
      </c>
      <c r="S183" s="139" t="s">
        <v>363</v>
      </c>
      <c r="T183" s="124">
        <v>44499</v>
      </c>
      <c r="U183" s="124">
        <v>44802</v>
      </c>
      <c r="V183" s="124">
        <v>44317</v>
      </c>
      <c r="W183" s="124">
        <v>44533</v>
      </c>
      <c r="X183" s="125">
        <v>7.2</v>
      </c>
      <c r="Y183" s="126" t="s">
        <v>524</v>
      </c>
      <c r="Z183" s="124">
        <v>44317</v>
      </c>
      <c r="AA183" s="140">
        <v>6.967741935483871</v>
      </c>
      <c r="AB183" s="125" t="s">
        <v>357</v>
      </c>
    </row>
    <row r="184" spans="1:28" x14ac:dyDescent="0.25">
      <c r="A184" s="118">
        <v>181</v>
      </c>
      <c r="B184" s="118">
        <v>178138</v>
      </c>
      <c r="C184" s="146" t="s">
        <v>832</v>
      </c>
      <c r="D184" s="151"/>
      <c r="E184" s="118" t="s">
        <v>371</v>
      </c>
      <c r="F184" s="118">
        <v>21239945</v>
      </c>
      <c r="G184" s="121" t="s">
        <v>348</v>
      </c>
      <c r="H184" s="118">
        <v>570399</v>
      </c>
      <c r="I184" s="137"/>
      <c r="J184" s="138"/>
      <c r="K184" s="138"/>
      <c r="L184" s="138"/>
      <c r="M184" s="118">
        <v>8</v>
      </c>
      <c r="N184" s="118" t="s">
        <v>833</v>
      </c>
      <c r="O184" s="118" t="s">
        <v>351</v>
      </c>
      <c r="P184" s="123" t="s">
        <v>394</v>
      </c>
      <c r="Q184" s="118" t="s">
        <v>368</v>
      </c>
      <c r="R184" s="118" t="s">
        <v>354</v>
      </c>
      <c r="S184" s="139" t="s">
        <v>363</v>
      </c>
      <c r="T184" s="124">
        <v>44361</v>
      </c>
      <c r="U184" s="124">
        <v>44543</v>
      </c>
      <c r="V184" s="124">
        <v>44361</v>
      </c>
      <c r="W184" s="124">
        <v>44533</v>
      </c>
      <c r="X184" s="125">
        <v>5.7333333333333334</v>
      </c>
      <c r="Y184" s="126" t="s">
        <v>396</v>
      </c>
      <c r="Z184" s="124">
        <v>44361</v>
      </c>
      <c r="AA184" s="140">
        <v>5.5483870967741939</v>
      </c>
      <c r="AB184" s="125" t="s">
        <v>357</v>
      </c>
    </row>
    <row r="185" spans="1:28" x14ac:dyDescent="0.25">
      <c r="A185" s="118">
        <v>182</v>
      </c>
      <c r="B185" s="118">
        <v>178139</v>
      </c>
      <c r="C185" s="146" t="s">
        <v>834</v>
      </c>
      <c r="D185" s="151"/>
      <c r="E185" s="118" t="s">
        <v>371</v>
      </c>
      <c r="F185" s="118">
        <v>21239946</v>
      </c>
      <c r="G185" s="121" t="s">
        <v>348</v>
      </c>
      <c r="H185" s="118">
        <v>570394</v>
      </c>
      <c r="I185" s="137"/>
      <c r="J185" s="138"/>
      <c r="K185" s="138"/>
      <c r="L185" s="138"/>
      <c r="M185" s="118">
        <v>8</v>
      </c>
      <c r="N185" s="118" t="s">
        <v>835</v>
      </c>
      <c r="O185" s="118" t="s">
        <v>351</v>
      </c>
      <c r="P185" s="123" t="s">
        <v>394</v>
      </c>
      <c r="Q185" s="118" t="s">
        <v>395</v>
      </c>
      <c r="R185" s="118" t="s">
        <v>354</v>
      </c>
      <c r="S185" s="139" t="s">
        <v>363</v>
      </c>
      <c r="T185" s="124">
        <v>44361</v>
      </c>
      <c r="U185" s="124">
        <v>44543</v>
      </c>
      <c r="V185" s="124">
        <v>44361</v>
      </c>
      <c r="W185" s="124">
        <v>44533</v>
      </c>
      <c r="X185" s="125">
        <v>5.7333333333333334</v>
      </c>
      <c r="Y185" s="126" t="s">
        <v>396</v>
      </c>
      <c r="Z185" s="124">
        <v>44361</v>
      </c>
      <c r="AA185" s="140">
        <v>5.5483870967741939</v>
      </c>
      <c r="AB185" s="125" t="s">
        <v>357</v>
      </c>
    </row>
    <row r="186" spans="1:28" x14ac:dyDescent="0.25">
      <c r="A186" s="118">
        <v>183</v>
      </c>
      <c r="B186" s="118">
        <v>178144</v>
      </c>
      <c r="C186" s="146" t="s">
        <v>836</v>
      </c>
      <c r="D186" s="151"/>
      <c r="E186" s="118" t="s">
        <v>371</v>
      </c>
      <c r="F186" s="118">
        <v>21239948</v>
      </c>
      <c r="G186" s="121" t="s">
        <v>348</v>
      </c>
      <c r="H186" s="118">
        <v>570396</v>
      </c>
      <c r="I186" s="137"/>
      <c r="J186" s="138"/>
      <c r="K186" s="138"/>
      <c r="L186" s="138"/>
      <c r="M186" s="118">
        <v>8</v>
      </c>
      <c r="N186" s="118" t="s">
        <v>837</v>
      </c>
      <c r="O186" s="118" t="s">
        <v>351</v>
      </c>
      <c r="P186" s="123" t="s">
        <v>394</v>
      </c>
      <c r="Q186" s="118" t="s">
        <v>414</v>
      </c>
      <c r="R186" s="118" t="s">
        <v>362</v>
      </c>
      <c r="S186" s="139" t="s">
        <v>363</v>
      </c>
      <c r="T186" s="124">
        <v>44361</v>
      </c>
      <c r="U186" s="124">
        <v>44543</v>
      </c>
      <c r="V186" s="124">
        <v>44361</v>
      </c>
      <c r="W186" s="124">
        <v>44533</v>
      </c>
      <c r="X186" s="125">
        <v>5.7333333333333334</v>
      </c>
      <c r="Y186" s="126" t="s">
        <v>396</v>
      </c>
      <c r="Z186" s="124">
        <v>44361</v>
      </c>
      <c r="AA186" s="140">
        <v>5.5483870967741939</v>
      </c>
      <c r="AB186" s="125" t="s">
        <v>357</v>
      </c>
    </row>
    <row r="187" spans="1:28" x14ac:dyDescent="0.25">
      <c r="A187" s="118">
        <v>184</v>
      </c>
      <c r="B187" s="118">
        <v>178152</v>
      </c>
      <c r="C187" s="146" t="s">
        <v>838</v>
      </c>
      <c r="D187" s="151"/>
      <c r="E187" s="118" t="s">
        <v>371</v>
      </c>
      <c r="F187" s="118">
        <v>21239952</v>
      </c>
      <c r="G187" s="121" t="s">
        <v>348</v>
      </c>
      <c r="H187" s="118">
        <v>570398</v>
      </c>
      <c r="I187" s="137"/>
      <c r="J187" s="138"/>
      <c r="K187" s="138"/>
      <c r="L187" s="138"/>
      <c r="M187" s="118">
        <v>8</v>
      </c>
      <c r="N187" s="118" t="s">
        <v>839</v>
      </c>
      <c r="O187" s="118" t="s">
        <v>351</v>
      </c>
      <c r="P187" s="123" t="s">
        <v>394</v>
      </c>
      <c r="Q187" s="118" t="s">
        <v>475</v>
      </c>
      <c r="R187" s="118" t="s">
        <v>362</v>
      </c>
      <c r="S187" s="139" t="s">
        <v>363</v>
      </c>
      <c r="T187" s="124">
        <v>44361</v>
      </c>
      <c r="U187" s="124">
        <v>44543</v>
      </c>
      <c r="V187" s="124">
        <v>44361</v>
      </c>
      <c r="W187" s="124">
        <v>44533</v>
      </c>
      <c r="X187" s="125">
        <v>5.7333333333333334</v>
      </c>
      <c r="Y187" s="126" t="s">
        <v>396</v>
      </c>
      <c r="Z187" s="124">
        <v>44361</v>
      </c>
      <c r="AA187" s="140">
        <v>5.5483870967741939</v>
      </c>
      <c r="AB187" s="125" t="s">
        <v>357</v>
      </c>
    </row>
    <row r="188" spans="1:28" x14ac:dyDescent="0.25">
      <c r="A188" s="118">
        <v>185</v>
      </c>
      <c r="B188" s="118">
        <v>175525</v>
      </c>
      <c r="C188" s="153" t="s">
        <v>840</v>
      </c>
      <c r="D188" s="151"/>
      <c r="E188" s="118" t="s">
        <v>371</v>
      </c>
      <c r="F188" s="118">
        <v>21238757</v>
      </c>
      <c r="G188" s="121" t="s">
        <v>348</v>
      </c>
      <c r="H188" s="118">
        <v>570344</v>
      </c>
      <c r="I188" s="137"/>
      <c r="J188" s="138"/>
      <c r="K188" s="138"/>
      <c r="L188" s="138"/>
      <c r="M188" s="118"/>
      <c r="N188" s="118"/>
      <c r="O188" s="118" t="s">
        <v>351</v>
      </c>
      <c r="P188" s="123" t="s">
        <v>394</v>
      </c>
      <c r="Q188" s="118" t="s">
        <v>375</v>
      </c>
      <c r="R188" s="118" t="s">
        <v>362</v>
      </c>
      <c r="S188" s="139" t="s">
        <v>363</v>
      </c>
      <c r="T188" s="124">
        <v>44269</v>
      </c>
      <c r="U188" s="124">
        <v>44561</v>
      </c>
      <c r="V188" s="124">
        <v>44212</v>
      </c>
      <c r="W188" s="124">
        <v>44533</v>
      </c>
      <c r="X188" s="125">
        <v>10.7</v>
      </c>
      <c r="Y188" s="126" t="s">
        <v>524</v>
      </c>
      <c r="Z188" s="124">
        <v>44212</v>
      </c>
      <c r="AA188" s="140">
        <v>10.35483870967742</v>
      </c>
      <c r="AB188" s="125" t="s">
        <v>357</v>
      </c>
    </row>
    <row r="189" spans="1:28" x14ac:dyDescent="0.25">
      <c r="A189" s="118">
        <v>186</v>
      </c>
      <c r="B189" s="118">
        <v>156541</v>
      </c>
      <c r="C189" s="152" t="s">
        <v>841</v>
      </c>
      <c r="D189" s="151"/>
      <c r="E189" s="121" t="s">
        <v>371</v>
      </c>
      <c r="F189" s="118">
        <v>19232997</v>
      </c>
      <c r="G189" s="121" t="s">
        <v>348</v>
      </c>
      <c r="H189" s="118">
        <v>570128</v>
      </c>
      <c r="I189" s="131">
        <v>0</v>
      </c>
      <c r="J189" s="131"/>
      <c r="K189" s="131"/>
      <c r="L189" s="131"/>
      <c r="M189" s="118" t="s">
        <v>388</v>
      </c>
      <c r="N189" s="118" t="s">
        <v>842</v>
      </c>
      <c r="O189" s="118" t="s">
        <v>351</v>
      </c>
      <c r="P189" s="123" t="s">
        <v>394</v>
      </c>
      <c r="Q189" s="118" t="s">
        <v>418</v>
      </c>
      <c r="R189" s="118" t="s">
        <v>362</v>
      </c>
      <c r="S189" s="118" t="s">
        <v>363</v>
      </c>
      <c r="T189" s="124">
        <v>44466</v>
      </c>
      <c r="U189" s="124">
        <v>44646</v>
      </c>
      <c r="V189" s="124">
        <v>43617</v>
      </c>
      <c r="W189" s="124">
        <v>44533</v>
      </c>
      <c r="X189" s="125">
        <v>30.533333333333335</v>
      </c>
      <c r="Y189" s="126" t="s">
        <v>356</v>
      </c>
      <c r="Z189" s="124">
        <v>43617</v>
      </c>
      <c r="AA189" s="125">
        <v>29.548387096774192</v>
      </c>
      <c r="AB189" s="125" t="s">
        <v>357</v>
      </c>
    </row>
    <row r="190" spans="1:28" x14ac:dyDescent="0.25">
      <c r="A190" s="118">
        <v>187</v>
      </c>
      <c r="B190" s="118">
        <v>160673</v>
      </c>
      <c r="C190" s="157" t="s">
        <v>843</v>
      </c>
      <c r="D190" s="131"/>
      <c r="E190" s="121" t="s">
        <v>347</v>
      </c>
      <c r="F190" s="118">
        <v>19235071</v>
      </c>
      <c r="G190" s="121" t="s">
        <v>348</v>
      </c>
      <c r="H190" s="118">
        <v>570219</v>
      </c>
      <c r="I190" s="131">
        <v>0</v>
      </c>
      <c r="J190" s="131"/>
      <c r="K190" s="131"/>
      <c r="L190" s="131"/>
      <c r="M190" s="118" t="s">
        <v>501</v>
      </c>
      <c r="N190" s="118" t="s">
        <v>844</v>
      </c>
      <c r="O190" s="118" t="s">
        <v>351</v>
      </c>
      <c r="P190" s="123" t="s">
        <v>374</v>
      </c>
      <c r="Q190" s="118" t="s">
        <v>432</v>
      </c>
      <c r="R190" s="118" t="s">
        <v>354</v>
      </c>
      <c r="S190" s="118" t="s">
        <v>363</v>
      </c>
      <c r="T190" s="124">
        <v>44489</v>
      </c>
      <c r="U190" s="124">
        <v>44853</v>
      </c>
      <c r="V190" s="124">
        <v>43788</v>
      </c>
      <c r="W190" s="124">
        <v>44533</v>
      </c>
      <c r="X190" s="125">
        <v>24.833333333333332</v>
      </c>
      <c r="Y190" s="126" t="s">
        <v>356</v>
      </c>
      <c r="Z190" s="124">
        <v>43788</v>
      </c>
      <c r="AA190" s="125">
        <v>24.032258064516128</v>
      </c>
      <c r="AB190" s="125" t="s">
        <v>357</v>
      </c>
    </row>
    <row r="191" spans="1:28" x14ac:dyDescent="0.25">
      <c r="A191" s="118">
        <v>188</v>
      </c>
      <c r="B191" s="118">
        <v>168484</v>
      </c>
      <c r="C191" s="153" t="s">
        <v>845</v>
      </c>
      <c r="D191" s="137"/>
      <c r="E191" s="118" t="s">
        <v>347</v>
      </c>
      <c r="F191" s="118">
        <v>20236803</v>
      </c>
      <c r="G191" s="121" t="s">
        <v>348</v>
      </c>
      <c r="H191" s="118">
        <v>570261</v>
      </c>
      <c r="I191" s="137"/>
      <c r="J191" s="138"/>
      <c r="K191" s="138"/>
      <c r="L191" s="138"/>
      <c r="M191" s="118" t="s">
        <v>479</v>
      </c>
      <c r="N191" s="118" t="s">
        <v>846</v>
      </c>
      <c r="O191" s="118" t="s">
        <v>351</v>
      </c>
      <c r="P191" s="123" t="s">
        <v>394</v>
      </c>
      <c r="Q191" s="118" t="s">
        <v>361</v>
      </c>
      <c r="R191" s="118" t="s">
        <v>362</v>
      </c>
      <c r="S191" s="139" t="s">
        <v>363</v>
      </c>
      <c r="T191" s="124">
        <v>44173</v>
      </c>
      <c r="U191" s="124">
        <v>44537</v>
      </c>
      <c r="V191" s="124">
        <v>43992</v>
      </c>
      <c r="W191" s="124">
        <v>44533</v>
      </c>
      <c r="X191" s="125">
        <v>18.033333333333335</v>
      </c>
      <c r="Y191" s="126" t="s">
        <v>429</v>
      </c>
      <c r="Z191" s="124">
        <v>43992</v>
      </c>
      <c r="AA191" s="140">
        <v>17.451612903225808</v>
      </c>
      <c r="AB191" s="125" t="s">
        <v>357</v>
      </c>
    </row>
    <row r="192" spans="1:28" x14ac:dyDescent="0.25">
      <c r="A192" s="118">
        <v>189</v>
      </c>
      <c r="B192" s="118">
        <v>157009</v>
      </c>
      <c r="C192" s="152" t="s">
        <v>847</v>
      </c>
      <c r="D192" s="131"/>
      <c r="E192" s="121" t="s">
        <v>347</v>
      </c>
      <c r="F192" s="118">
        <v>19233465</v>
      </c>
      <c r="G192" s="121" t="s">
        <v>348</v>
      </c>
      <c r="H192" s="118">
        <v>570223</v>
      </c>
      <c r="I192" s="131">
        <v>0</v>
      </c>
      <c r="J192" s="131"/>
      <c r="K192" s="131"/>
      <c r="L192" s="131"/>
      <c r="M192" s="118" t="s">
        <v>372</v>
      </c>
      <c r="N192" s="118" t="s">
        <v>848</v>
      </c>
      <c r="O192" s="118" t="s">
        <v>351</v>
      </c>
      <c r="P192" s="123" t="s">
        <v>374</v>
      </c>
      <c r="Q192" s="118" t="s">
        <v>414</v>
      </c>
      <c r="R192" s="118" t="s">
        <v>362</v>
      </c>
      <c r="S192" s="118" t="s">
        <v>363</v>
      </c>
      <c r="T192" s="124">
        <v>44497</v>
      </c>
      <c r="U192" s="124">
        <v>44861</v>
      </c>
      <c r="V192" s="124">
        <v>43647</v>
      </c>
      <c r="W192" s="124">
        <v>44533</v>
      </c>
      <c r="X192" s="125">
        <v>29.533333333333335</v>
      </c>
      <c r="Y192" s="126" t="s">
        <v>356</v>
      </c>
      <c r="Z192" s="124">
        <v>43647</v>
      </c>
      <c r="AA192" s="125">
        <v>28.580645161290324</v>
      </c>
      <c r="AB192" s="125" t="s">
        <v>357</v>
      </c>
    </row>
    <row r="193" spans="1:28" x14ac:dyDescent="0.25">
      <c r="A193" s="118">
        <v>190</v>
      </c>
      <c r="B193" s="118">
        <v>161144</v>
      </c>
      <c r="C193" s="170" t="s">
        <v>849</v>
      </c>
      <c r="D193" s="131"/>
      <c r="E193" s="121" t="s">
        <v>347</v>
      </c>
      <c r="F193" s="118">
        <v>19235273</v>
      </c>
      <c r="G193" s="121" t="s">
        <v>348</v>
      </c>
      <c r="H193" s="118">
        <v>570111</v>
      </c>
      <c r="I193" s="131">
        <v>0</v>
      </c>
      <c r="J193" s="131"/>
      <c r="K193" s="131"/>
      <c r="L193" s="131"/>
      <c r="M193" s="118" t="s">
        <v>379</v>
      </c>
      <c r="N193" s="118" t="s">
        <v>850</v>
      </c>
      <c r="O193" s="118" t="s">
        <v>351</v>
      </c>
      <c r="P193" s="123" t="s">
        <v>394</v>
      </c>
      <c r="Q193" s="118" t="s">
        <v>448</v>
      </c>
      <c r="R193" s="118" t="s">
        <v>354</v>
      </c>
      <c r="S193" s="118" t="s">
        <v>363</v>
      </c>
      <c r="T193" s="124">
        <v>44325</v>
      </c>
      <c r="U193" s="124">
        <v>44689</v>
      </c>
      <c r="V193" s="124">
        <v>43809</v>
      </c>
      <c r="W193" s="124">
        <v>44533</v>
      </c>
      <c r="X193" s="125">
        <v>24.133333333333333</v>
      </c>
      <c r="Y193" s="126" t="s">
        <v>356</v>
      </c>
      <c r="Z193" s="124">
        <v>43809</v>
      </c>
      <c r="AA193" s="125">
        <v>23.35483870967742</v>
      </c>
      <c r="AB193" s="125" t="s">
        <v>357</v>
      </c>
    </row>
    <row r="194" spans="1:28" x14ac:dyDescent="0.25">
      <c r="A194" s="118">
        <v>191</v>
      </c>
      <c r="B194" s="118">
        <v>157017</v>
      </c>
      <c r="C194" s="152" t="s">
        <v>851</v>
      </c>
      <c r="D194" s="131"/>
      <c r="E194" s="121" t="s">
        <v>347</v>
      </c>
      <c r="F194" s="118">
        <v>19233407</v>
      </c>
      <c r="G194" s="121" t="s">
        <v>348</v>
      </c>
      <c r="H194" s="118">
        <v>570026</v>
      </c>
      <c r="I194" s="131">
        <v>0</v>
      </c>
      <c r="J194" s="131"/>
      <c r="K194" s="131"/>
      <c r="L194" s="131"/>
      <c r="M194" s="118" t="s">
        <v>372</v>
      </c>
      <c r="N194" s="118" t="s">
        <v>852</v>
      </c>
      <c r="O194" s="118" t="s">
        <v>351</v>
      </c>
      <c r="P194" s="123" t="s">
        <v>374</v>
      </c>
      <c r="Q194" s="118" t="s">
        <v>523</v>
      </c>
      <c r="R194" s="118" t="s">
        <v>354</v>
      </c>
      <c r="S194" s="118" t="s">
        <v>363</v>
      </c>
      <c r="T194" s="124">
        <v>44195</v>
      </c>
      <c r="U194" s="124">
        <v>44559</v>
      </c>
      <c r="V194" s="124">
        <v>43647</v>
      </c>
      <c r="W194" s="124">
        <v>44533</v>
      </c>
      <c r="X194" s="125">
        <v>29.533333333333335</v>
      </c>
      <c r="Y194" s="126" t="s">
        <v>356</v>
      </c>
      <c r="Z194" s="124">
        <v>43647</v>
      </c>
      <c r="AA194" s="125">
        <v>28.580645161290324</v>
      </c>
      <c r="AB194" s="125" t="s">
        <v>357</v>
      </c>
    </row>
    <row r="195" spans="1:28" x14ac:dyDescent="0.25">
      <c r="A195" s="118">
        <v>192</v>
      </c>
      <c r="B195" s="118">
        <v>160063</v>
      </c>
      <c r="C195" s="150" t="s">
        <v>853</v>
      </c>
      <c r="D195" s="171"/>
      <c r="E195" s="121" t="s">
        <v>371</v>
      </c>
      <c r="F195" s="118">
        <v>19234839</v>
      </c>
      <c r="G195" s="121" t="s">
        <v>348</v>
      </c>
      <c r="H195" s="118">
        <v>570010</v>
      </c>
      <c r="I195" s="131">
        <v>0</v>
      </c>
      <c r="J195" s="131"/>
      <c r="K195" s="131"/>
      <c r="L195" s="131"/>
      <c r="M195" s="118" t="s">
        <v>349</v>
      </c>
      <c r="N195" s="118" t="s">
        <v>854</v>
      </c>
      <c r="O195" s="118" t="s">
        <v>351</v>
      </c>
      <c r="P195" s="123" t="s">
        <v>394</v>
      </c>
      <c r="Q195" s="118" t="s">
        <v>402</v>
      </c>
      <c r="R195" s="118" t="s">
        <v>362</v>
      </c>
      <c r="S195" s="118" t="s">
        <v>363</v>
      </c>
      <c r="T195" s="124">
        <v>44489</v>
      </c>
      <c r="U195" s="124">
        <v>44792</v>
      </c>
      <c r="V195" s="124">
        <v>43769</v>
      </c>
      <c r="W195" s="124">
        <v>44533</v>
      </c>
      <c r="X195" s="125">
        <v>25.466666666666665</v>
      </c>
      <c r="Y195" s="126" t="s">
        <v>356</v>
      </c>
      <c r="Z195" s="124">
        <v>43769</v>
      </c>
      <c r="AA195" s="125">
        <v>24.64516129032258</v>
      </c>
      <c r="AB195" s="125" t="s">
        <v>357</v>
      </c>
    </row>
    <row r="196" spans="1:28" x14ac:dyDescent="0.25">
      <c r="A196" s="118">
        <v>193</v>
      </c>
      <c r="B196" s="118">
        <v>181872</v>
      </c>
      <c r="C196" s="146" t="s">
        <v>855</v>
      </c>
      <c r="D196" s="146"/>
      <c r="E196" s="118" t="s">
        <v>371</v>
      </c>
      <c r="F196" s="118">
        <v>21240350</v>
      </c>
      <c r="G196" s="121" t="s">
        <v>348</v>
      </c>
      <c r="H196" s="118">
        <v>570402</v>
      </c>
      <c r="I196" s="137"/>
      <c r="J196" s="138"/>
      <c r="K196" s="138"/>
      <c r="L196" s="138"/>
      <c r="M196" s="118">
        <v>9</v>
      </c>
      <c r="N196" s="118" t="s">
        <v>856</v>
      </c>
      <c r="O196" s="118" t="s">
        <v>351</v>
      </c>
      <c r="P196" s="123" t="s">
        <v>394</v>
      </c>
      <c r="Q196" s="118" t="s">
        <v>421</v>
      </c>
      <c r="R196" s="118" t="s">
        <v>354</v>
      </c>
      <c r="S196" s="139" t="s">
        <v>363</v>
      </c>
      <c r="T196" s="124">
        <v>44392</v>
      </c>
      <c r="U196" s="124">
        <v>44575</v>
      </c>
      <c r="V196" s="124">
        <v>44392</v>
      </c>
      <c r="W196" s="124">
        <v>44533</v>
      </c>
      <c r="X196" s="125">
        <v>4.7</v>
      </c>
      <c r="Y196" s="126" t="s">
        <v>396</v>
      </c>
      <c r="Z196" s="124">
        <v>44392</v>
      </c>
      <c r="AA196" s="140">
        <v>4.5483870967741939</v>
      </c>
      <c r="AB196" s="125" t="s">
        <v>357</v>
      </c>
    </row>
    <row r="197" spans="1:28" x14ac:dyDescent="0.25">
      <c r="A197" s="118">
        <v>194</v>
      </c>
      <c r="B197" s="118">
        <v>181873</v>
      </c>
      <c r="C197" s="146" t="s">
        <v>857</v>
      </c>
      <c r="D197" s="146"/>
      <c r="E197" s="118" t="s">
        <v>347</v>
      </c>
      <c r="F197" s="118">
        <v>21240351</v>
      </c>
      <c r="G197" s="121" t="s">
        <v>348</v>
      </c>
      <c r="H197" s="118">
        <v>570403</v>
      </c>
      <c r="I197" s="137"/>
      <c r="J197" s="138"/>
      <c r="K197" s="138"/>
      <c r="L197" s="138"/>
      <c r="M197" s="118">
        <v>9</v>
      </c>
      <c r="N197" s="118" t="s">
        <v>858</v>
      </c>
      <c r="O197" s="118" t="s">
        <v>351</v>
      </c>
      <c r="P197" s="123" t="s">
        <v>394</v>
      </c>
      <c r="Q197" s="118" t="s">
        <v>361</v>
      </c>
      <c r="R197" s="118" t="s">
        <v>362</v>
      </c>
      <c r="S197" s="139" t="s">
        <v>363</v>
      </c>
      <c r="T197" s="124">
        <v>44392</v>
      </c>
      <c r="U197" s="124">
        <v>44575</v>
      </c>
      <c r="V197" s="124">
        <v>44392</v>
      </c>
      <c r="W197" s="124">
        <v>44533</v>
      </c>
      <c r="X197" s="125">
        <v>4.7</v>
      </c>
      <c r="Y197" s="126" t="s">
        <v>396</v>
      </c>
      <c r="Z197" s="124">
        <v>44392</v>
      </c>
      <c r="AA197" s="140">
        <v>4.5483870967741939</v>
      </c>
      <c r="AB197" s="125" t="s">
        <v>357</v>
      </c>
    </row>
    <row r="198" spans="1:28" x14ac:dyDescent="0.25">
      <c r="A198" s="118">
        <v>195</v>
      </c>
      <c r="B198" s="118">
        <v>181874</v>
      </c>
      <c r="C198" s="146" t="s">
        <v>859</v>
      </c>
      <c r="D198" s="146"/>
      <c r="E198" s="118" t="s">
        <v>347</v>
      </c>
      <c r="F198" s="118">
        <v>21240352</v>
      </c>
      <c r="G198" s="121" t="s">
        <v>348</v>
      </c>
      <c r="H198" s="118">
        <v>570404</v>
      </c>
      <c r="I198" s="137"/>
      <c r="J198" s="138"/>
      <c r="K198" s="138"/>
      <c r="L198" s="138"/>
      <c r="M198" s="118">
        <v>9</v>
      </c>
      <c r="N198" s="118" t="s">
        <v>860</v>
      </c>
      <c r="O198" s="118" t="s">
        <v>351</v>
      </c>
      <c r="P198" s="123" t="s">
        <v>394</v>
      </c>
      <c r="Q198" s="118" t="s">
        <v>523</v>
      </c>
      <c r="R198" s="118" t="s">
        <v>354</v>
      </c>
      <c r="S198" s="139" t="s">
        <v>363</v>
      </c>
      <c r="T198" s="124">
        <v>44392</v>
      </c>
      <c r="U198" s="124">
        <v>44575</v>
      </c>
      <c r="V198" s="124">
        <v>44392</v>
      </c>
      <c r="W198" s="124">
        <v>44533</v>
      </c>
      <c r="X198" s="125">
        <v>4.7</v>
      </c>
      <c r="Y198" s="126" t="s">
        <v>396</v>
      </c>
      <c r="Z198" s="124">
        <v>44392</v>
      </c>
      <c r="AA198" s="140">
        <v>4.5483870967741939</v>
      </c>
      <c r="AB198" s="125" t="s">
        <v>357</v>
      </c>
    </row>
    <row r="199" spans="1:28" x14ac:dyDescent="0.25">
      <c r="A199" s="118">
        <v>196</v>
      </c>
      <c r="B199" s="118">
        <v>181875</v>
      </c>
      <c r="C199" s="146" t="s">
        <v>861</v>
      </c>
      <c r="D199" s="146"/>
      <c r="E199" s="118" t="s">
        <v>347</v>
      </c>
      <c r="F199" s="118">
        <v>21240353</v>
      </c>
      <c r="G199" s="121" t="s">
        <v>348</v>
      </c>
      <c r="H199" s="118">
        <v>570405</v>
      </c>
      <c r="I199" s="137"/>
      <c r="J199" s="138"/>
      <c r="K199" s="138"/>
      <c r="L199" s="138"/>
      <c r="M199" s="118">
        <v>9</v>
      </c>
      <c r="N199" s="118" t="s">
        <v>862</v>
      </c>
      <c r="O199" s="118" t="s">
        <v>351</v>
      </c>
      <c r="P199" s="123" t="s">
        <v>394</v>
      </c>
      <c r="Q199" s="118" t="s">
        <v>428</v>
      </c>
      <c r="R199" s="118" t="s">
        <v>362</v>
      </c>
      <c r="S199" s="139" t="s">
        <v>363</v>
      </c>
      <c r="T199" s="124">
        <v>44392</v>
      </c>
      <c r="U199" s="124">
        <v>44575</v>
      </c>
      <c r="V199" s="124">
        <v>44392</v>
      </c>
      <c r="W199" s="124">
        <v>44533</v>
      </c>
      <c r="X199" s="125">
        <v>4.7</v>
      </c>
      <c r="Y199" s="126" t="s">
        <v>396</v>
      </c>
      <c r="Z199" s="124">
        <v>44392</v>
      </c>
      <c r="AA199" s="140">
        <v>4.5483870967741939</v>
      </c>
      <c r="AB199" s="125" t="s">
        <v>357</v>
      </c>
    </row>
    <row r="200" spans="1:28" x14ac:dyDescent="0.25">
      <c r="A200" s="118">
        <v>197</v>
      </c>
      <c r="B200" s="118">
        <v>181877</v>
      </c>
      <c r="C200" s="146" t="s">
        <v>863</v>
      </c>
      <c r="D200" s="146"/>
      <c r="E200" s="118" t="s">
        <v>371</v>
      </c>
      <c r="F200" s="118">
        <v>21240355</v>
      </c>
      <c r="G200" s="121" t="s">
        <v>348</v>
      </c>
      <c r="H200" s="118">
        <v>570407</v>
      </c>
      <c r="I200" s="137"/>
      <c r="J200" s="138"/>
      <c r="K200" s="138"/>
      <c r="L200" s="138"/>
      <c r="M200" s="118">
        <v>9</v>
      </c>
      <c r="N200" s="118" t="s">
        <v>864</v>
      </c>
      <c r="O200" s="118" t="s">
        <v>351</v>
      </c>
      <c r="P200" s="123" t="s">
        <v>394</v>
      </c>
      <c r="Q200" s="118" t="s">
        <v>481</v>
      </c>
      <c r="R200" s="118" t="s">
        <v>362</v>
      </c>
      <c r="S200" s="139" t="s">
        <v>363</v>
      </c>
      <c r="T200" s="124">
        <v>44392</v>
      </c>
      <c r="U200" s="124">
        <v>44575</v>
      </c>
      <c r="V200" s="124">
        <v>44392</v>
      </c>
      <c r="W200" s="124">
        <v>44533</v>
      </c>
      <c r="X200" s="125">
        <v>4.7</v>
      </c>
      <c r="Y200" s="126" t="s">
        <v>396</v>
      </c>
      <c r="Z200" s="124">
        <v>44392</v>
      </c>
      <c r="AA200" s="140">
        <v>4.5483870967741939</v>
      </c>
      <c r="AB200" s="125" t="s">
        <v>357</v>
      </c>
    </row>
    <row r="201" spans="1:28" x14ac:dyDescent="0.25">
      <c r="A201" s="118">
        <v>198</v>
      </c>
      <c r="B201" s="118">
        <v>181878</v>
      </c>
      <c r="C201" s="146" t="s">
        <v>865</v>
      </c>
      <c r="D201" s="146"/>
      <c r="E201" s="118" t="s">
        <v>371</v>
      </c>
      <c r="F201" s="118">
        <v>21240356</v>
      </c>
      <c r="G201" s="121" t="s">
        <v>348</v>
      </c>
      <c r="H201" s="118">
        <v>570408</v>
      </c>
      <c r="I201" s="137"/>
      <c r="J201" s="138"/>
      <c r="K201" s="138"/>
      <c r="L201" s="138"/>
      <c r="M201" s="118">
        <v>9</v>
      </c>
      <c r="N201" s="118" t="s">
        <v>866</v>
      </c>
      <c r="O201" s="118" t="s">
        <v>351</v>
      </c>
      <c r="P201" s="123" t="s">
        <v>394</v>
      </c>
      <c r="Q201" s="118" t="s">
        <v>368</v>
      </c>
      <c r="R201" s="118" t="s">
        <v>354</v>
      </c>
      <c r="S201" s="139" t="s">
        <v>363</v>
      </c>
      <c r="T201" s="124">
        <v>44392</v>
      </c>
      <c r="U201" s="124">
        <v>44575</v>
      </c>
      <c r="V201" s="124">
        <v>44392</v>
      </c>
      <c r="W201" s="124">
        <v>44533</v>
      </c>
      <c r="X201" s="125">
        <v>4.7</v>
      </c>
      <c r="Y201" s="126" t="s">
        <v>396</v>
      </c>
      <c r="Z201" s="124">
        <v>44392</v>
      </c>
      <c r="AA201" s="140">
        <v>4.5483870967741939</v>
      </c>
      <c r="AB201" s="125" t="s">
        <v>357</v>
      </c>
    </row>
    <row r="202" spans="1:28" x14ac:dyDescent="0.25">
      <c r="A202" s="118">
        <v>199</v>
      </c>
      <c r="B202" s="118">
        <v>181879</v>
      </c>
      <c r="C202" s="146" t="s">
        <v>867</v>
      </c>
      <c r="D202" s="146"/>
      <c r="E202" s="118" t="s">
        <v>371</v>
      </c>
      <c r="F202" s="118">
        <v>21240357</v>
      </c>
      <c r="G202" s="121" t="s">
        <v>348</v>
      </c>
      <c r="H202" s="118">
        <v>570409</v>
      </c>
      <c r="I202" s="137"/>
      <c r="J202" s="138"/>
      <c r="K202" s="138"/>
      <c r="L202" s="138"/>
      <c r="M202" s="118">
        <v>9</v>
      </c>
      <c r="N202" s="118" t="s">
        <v>868</v>
      </c>
      <c r="O202" s="118" t="s">
        <v>351</v>
      </c>
      <c r="P202" s="123" t="s">
        <v>394</v>
      </c>
      <c r="Q202" s="118" t="s">
        <v>385</v>
      </c>
      <c r="R202" s="118" t="s">
        <v>354</v>
      </c>
      <c r="S202" s="172" t="s">
        <v>363</v>
      </c>
      <c r="T202" s="124">
        <v>44392</v>
      </c>
      <c r="U202" s="124">
        <v>44575</v>
      </c>
      <c r="V202" s="124">
        <v>44392</v>
      </c>
      <c r="W202" s="124">
        <v>44533</v>
      </c>
      <c r="X202" s="173">
        <v>4.7</v>
      </c>
      <c r="Y202" s="126" t="s">
        <v>396</v>
      </c>
      <c r="Z202" s="124">
        <v>44392</v>
      </c>
      <c r="AA202" s="140">
        <v>4.5483870967741939</v>
      </c>
      <c r="AB202" s="173" t="s">
        <v>357</v>
      </c>
    </row>
    <row r="203" spans="1:28" x14ac:dyDescent="0.25">
      <c r="A203" s="118">
        <v>200</v>
      </c>
      <c r="B203" s="118">
        <v>182236</v>
      </c>
      <c r="C203" s="146" t="s">
        <v>869</v>
      </c>
      <c r="D203" s="146"/>
      <c r="E203" s="118" t="s">
        <v>347</v>
      </c>
      <c r="F203" s="118">
        <v>21240513</v>
      </c>
      <c r="G203" s="121" t="s">
        <v>348</v>
      </c>
      <c r="H203" s="118">
        <v>570412</v>
      </c>
      <c r="I203" s="137"/>
      <c r="J203" s="138"/>
      <c r="K203" s="138"/>
      <c r="L203" s="138"/>
      <c r="M203" s="118">
        <v>9</v>
      </c>
      <c r="N203" s="118" t="s">
        <v>870</v>
      </c>
      <c r="O203" s="118" t="s">
        <v>351</v>
      </c>
      <c r="P203" s="123" t="s">
        <v>394</v>
      </c>
      <c r="Q203" s="118" t="s">
        <v>444</v>
      </c>
      <c r="R203" s="118" t="s">
        <v>362</v>
      </c>
      <c r="S203" s="172" t="s">
        <v>363</v>
      </c>
      <c r="T203" s="124">
        <v>44414</v>
      </c>
      <c r="U203" s="124">
        <v>44597</v>
      </c>
      <c r="V203" s="124">
        <v>44414</v>
      </c>
      <c r="W203" s="124">
        <v>44533</v>
      </c>
      <c r="X203" s="173">
        <v>3.9666666666666668</v>
      </c>
      <c r="Y203" s="126" t="s">
        <v>396</v>
      </c>
      <c r="Z203" s="124">
        <v>44414</v>
      </c>
      <c r="AA203" s="140">
        <v>4.5483870967741939</v>
      </c>
      <c r="AB203" s="173" t="s">
        <v>357</v>
      </c>
    </row>
    <row r="204" spans="1:28" x14ac:dyDescent="0.25">
      <c r="A204" s="118">
        <v>201</v>
      </c>
      <c r="B204" s="118">
        <v>182232</v>
      </c>
      <c r="C204" s="146" t="s">
        <v>871</v>
      </c>
      <c r="D204" s="146"/>
      <c r="E204" s="118" t="s">
        <v>371</v>
      </c>
      <c r="F204" s="118">
        <v>21240604</v>
      </c>
      <c r="G204" s="121" t="s">
        <v>348</v>
      </c>
      <c r="H204" s="118">
        <v>570413</v>
      </c>
      <c r="I204" s="137"/>
      <c r="J204" s="138"/>
      <c r="K204" s="138"/>
      <c r="L204" s="138"/>
      <c r="M204" s="118">
        <v>10</v>
      </c>
      <c r="N204" s="118" t="s">
        <v>872</v>
      </c>
      <c r="O204" s="118" t="s">
        <v>351</v>
      </c>
      <c r="P204" s="123" t="s">
        <v>394</v>
      </c>
      <c r="Q204" s="118" t="s">
        <v>475</v>
      </c>
      <c r="R204" s="118" t="s">
        <v>362</v>
      </c>
      <c r="S204" s="139" t="s">
        <v>363</v>
      </c>
      <c r="T204" s="124">
        <v>44417</v>
      </c>
      <c r="U204" s="124">
        <v>44600</v>
      </c>
      <c r="V204" s="124">
        <v>44417</v>
      </c>
      <c r="W204" s="124">
        <v>44533</v>
      </c>
      <c r="X204" s="173">
        <v>3.8666666666666667</v>
      </c>
      <c r="Y204" s="126" t="s">
        <v>396</v>
      </c>
      <c r="Z204" s="124">
        <v>44417</v>
      </c>
      <c r="AA204" s="140">
        <v>3.838709677419355</v>
      </c>
      <c r="AB204" s="173" t="s">
        <v>357</v>
      </c>
    </row>
    <row r="205" spans="1:28" x14ac:dyDescent="0.25">
      <c r="A205" s="118">
        <v>202</v>
      </c>
      <c r="B205" s="118">
        <v>182234</v>
      </c>
      <c r="C205" s="146" t="s">
        <v>873</v>
      </c>
      <c r="D205" s="146"/>
      <c r="E205" s="118" t="s">
        <v>371</v>
      </c>
      <c r="F205" s="118">
        <v>21240606</v>
      </c>
      <c r="G205" s="121" t="s">
        <v>348</v>
      </c>
      <c r="H205" s="118">
        <v>570415</v>
      </c>
      <c r="I205" s="137"/>
      <c r="J205" s="138"/>
      <c r="K205" s="138"/>
      <c r="L205" s="138"/>
      <c r="M205" s="118">
        <v>10</v>
      </c>
      <c r="N205" s="118" t="s">
        <v>874</v>
      </c>
      <c r="O205" s="118" t="s">
        <v>351</v>
      </c>
      <c r="P205" s="123" t="s">
        <v>394</v>
      </c>
      <c r="Q205" s="118" t="s">
        <v>421</v>
      </c>
      <c r="R205" s="118" t="s">
        <v>354</v>
      </c>
      <c r="S205" s="139" t="s">
        <v>363</v>
      </c>
      <c r="T205" s="124">
        <v>44417</v>
      </c>
      <c r="U205" s="124">
        <v>44600</v>
      </c>
      <c r="V205" s="124">
        <v>44417</v>
      </c>
      <c r="W205" s="124">
        <v>44533</v>
      </c>
      <c r="X205" s="125">
        <v>3.8666666666666667</v>
      </c>
      <c r="Y205" s="126" t="s">
        <v>396</v>
      </c>
      <c r="Z205" s="124">
        <v>44417</v>
      </c>
      <c r="AA205" s="140">
        <v>3.7419354838709675</v>
      </c>
      <c r="AB205" s="125" t="s">
        <v>357</v>
      </c>
    </row>
    <row r="206" spans="1:28" x14ac:dyDescent="0.25">
      <c r="A206" s="118">
        <v>203</v>
      </c>
      <c r="B206" s="118">
        <v>178107</v>
      </c>
      <c r="C206" s="146" t="s">
        <v>875</v>
      </c>
      <c r="D206" s="146"/>
      <c r="E206" s="118" t="s">
        <v>371</v>
      </c>
      <c r="F206" s="118">
        <v>21240349</v>
      </c>
      <c r="G206" s="121" t="s">
        <v>348</v>
      </c>
      <c r="H206" s="118">
        <v>570410</v>
      </c>
      <c r="I206" s="137"/>
      <c r="J206" s="138"/>
      <c r="K206" s="138"/>
      <c r="L206" s="138"/>
      <c r="M206" s="118">
        <v>9</v>
      </c>
      <c r="N206" s="118" t="s">
        <v>876</v>
      </c>
      <c r="O206" s="118" t="s">
        <v>351</v>
      </c>
      <c r="P206" s="123" t="s">
        <v>394</v>
      </c>
      <c r="Q206" s="118" t="s">
        <v>390</v>
      </c>
      <c r="R206" s="118" t="s">
        <v>354</v>
      </c>
      <c r="S206" s="139" t="s">
        <v>363</v>
      </c>
      <c r="T206" s="124">
        <v>44392</v>
      </c>
      <c r="U206" s="124">
        <v>44575</v>
      </c>
      <c r="V206" s="124">
        <v>44392</v>
      </c>
      <c r="W206" s="124">
        <v>44533</v>
      </c>
      <c r="X206" s="125">
        <v>4.7</v>
      </c>
      <c r="Y206" s="126" t="s">
        <v>396</v>
      </c>
      <c r="Z206" s="174">
        <v>44392</v>
      </c>
      <c r="AA206" s="140">
        <v>4.5483870967741939</v>
      </c>
      <c r="AB206" s="125" t="s">
        <v>357</v>
      </c>
    </row>
    <row r="207" spans="1:28" x14ac:dyDescent="0.25">
      <c r="A207" s="118">
        <v>204</v>
      </c>
      <c r="B207" s="118">
        <v>182913</v>
      </c>
      <c r="C207" s="146" t="s">
        <v>877</v>
      </c>
      <c r="D207" s="146"/>
      <c r="E207" s="118" t="s">
        <v>371</v>
      </c>
      <c r="F207" s="118">
        <v>21240693</v>
      </c>
      <c r="G207" s="121" t="s">
        <v>348</v>
      </c>
      <c r="H207" s="118">
        <v>570418</v>
      </c>
      <c r="I207" s="137"/>
      <c r="J207" s="138"/>
      <c r="K207" s="138"/>
      <c r="L207" s="138"/>
      <c r="M207" s="118">
        <v>11</v>
      </c>
      <c r="N207" s="118" t="s">
        <v>878</v>
      </c>
      <c r="O207" s="118" t="s">
        <v>351</v>
      </c>
      <c r="P207" s="123" t="s">
        <v>394</v>
      </c>
      <c r="Q207" s="118" t="s">
        <v>381</v>
      </c>
      <c r="R207" s="118" t="s">
        <v>362</v>
      </c>
      <c r="S207" s="139" t="s">
        <v>363</v>
      </c>
      <c r="T207" s="124">
        <v>44432</v>
      </c>
      <c r="U207" s="124">
        <v>44615</v>
      </c>
      <c r="V207" s="124">
        <v>44432</v>
      </c>
      <c r="W207" s="124">
        <v>44533</v>
      </c>
      <c r="X207" s="125">
        <v>3.3666666666666667</v>
      </c>
      <c r="Y207" s="126" t="s">
        <v>396</v>
      </c>
      <c r="Z207" s="174">
        <v>44432</v>
      </c>
      <c r="AA207" s="140">
        <v>3.2580645161290325</v>
      </c>
      <c r="AB207" s="125" t="s">
        <v>357</v>
      </c>
    </row>
    <row r="208" spans="1:28" x14ac:dyDescent="0.25">
      <c r="A208" s="118">
        <v>205</v>
      </c>
      <c r="B208" s="118">
        <v>182915</v>
      </c>
      <c r="C208" s="146" t="s">
        <v>879</v>
      </c>
      <c r="D208" s="146"/>
      <c r="E208" s="118" t="s">
        <v>347</v>
      </c>
      <c r="F208" s="118">
        <v>21240694</v>
      </c>
      <c r="G208" s="121" t="s">
        <v>348</v>
      </c>
      <c r="H208" s="118">
        <v>570419</v>
      </c>
      <c r="I208" s="137"/>
      <c r="J208" s="138"/>
      <c r="K208" s="138"/>
      <c r="L208" s="138"/>
      <c r="M208" s="118">
        <v>11</v>
      </c>
      <c r="N208" s="137" t="s">
        <v>880</v>
      </c>
      <c r="O208" s="118" t="s">
        <v>351</v>
      </c>
      <c r="P208" s="123" t="s">
        <v>394</v>
      </c>
      <c r="Q208" s="118" t="s">
        <v>418</v>
      </c>
      <c r="R208" s="118" t="s">
        <v>362</v>
      </c>
      <c r="S208" s="139" t="s">
        <v>363</v>
      </c>
      <c r="T208" s="124">
        <v>44432</v>
      </c>
      <c r="U208" s="124">
        <v>44615</v>
      </c>
      <c r="V208" s="124">
        <v>44432</v>
      </c>
      <c r="W208" s="124">
        <v>44533</v>
      </c>
      <c r="X208" s="125">
        <v>3.3666666666666667</v>
      </c>
      <c r="Y208" s="126" t="s">
        <v>396</v>
      </c>
      <c r="Z208" s="124">
        <v>44432</v>
      </c>
      <c r="AA208" s="140">
        <v>3.2580645161290325</v>
      </c>
      <c r="AB208" s="125" t="s">
        <v>357</v>
      </c>
    </row>
    <row r="209" spans="1:28" x14ac:dyDescent="0.25">
      <c r="A209" s="118">
        <v>206</v>
      </c>
      <c r="B209" s="118">
        <v>182918</v>
      </c>
      <c r="C209" s="146" t="s">
        <v>881</v>
      </c>
      <c r="D209" s="146"/>
      <c r="E209" s="118" t="s">
        <v>371</v>
      </c>
      <c r="F209" s="118">
        <v>21240695</v>
      </c>
      <c r="G209" s="121" t="s">
        <v>348</v>
      </c>
      <c r="H209" s="118">
        <v>570421</v>
      </c>
      <c r="I209" s="137"/>
      <c r="J209" s="138"/>
      <c r="K209" s="138"/>
      <c r="L209" s="138"/>
      <c r="M209" s="118">
        <v>11</v>
      </c>
      <c r="N209" s="118" t="s">
        <v>882</v>
      </c>
      <c r="O209" s="118" t="s">
        <v>351</v>
      </c>
      <c r="P209" s="123" t="s">
        <v>394</v>
      </c>
      <c r="Q209" s="118" t="s">
        <v>432</v>
      </c>
      <c r="R209" s="118" t="s">
        <v>354</v>
      </c>
      <c r="S209" s="139" t="s">
        <v>363</v>
      </c>
      <c r="T209" s="124">
        <v>44432</v>
      </c>
      <c r="U209" s="124">
        <v>44615</v>
      </c>
      <c r="V209" s="124">
        <v>44432</v>
      </c>
      <c r="W209" s="124">
        <v>44533</v>
      </c>
      <c r="X209" s="125">
        <v>3.3666666666666667</v>
      </c>
      <c r="Y209" s="126" t="s">
        <v>396</v>
      </c>
      <c r="Z209" s="124">
        <v>44432</v>
      </c>
      <c r="AA209" s="140">
        <v>3.2580645161290325</v>
      </c>
      <c r="AB209" s="125" t="s">
        <v>357</v>
      </c>
    </row>
    <row r="210" spans="1:28" x14ac:dyDescent="0.25">
      <c r="A210" s="118">
        <v>207</v>
      </c>
      <c r="B210" s="118">
        <v>182920</v>
      </c>
      <c r="C210" s="146" t="s">
        <v>883</v>
      </c>
      <c r="D210" s="146"/>
      <c r="E210" s="118" t="s">
        <v>371</v>
      </c>
      <c r="F210" s="118">
        <v>21240696</v>
      </c>
      <c r="G210" s="121" t="s">
        <v>348</v>
      </c>
      <c r="H210" s="118">
        <v>570423</v>
      </c>
      <c r="I210" s="137"/>
      <c r="J210" s="138"/>
      <c r="K210" s="138"/>
      <c r="L210" s="138"/>
      <c r="M210" s="118">
        <v>11</v>
      </c>
      <c r="N210" s="137" t="s">
        <v>884</v>
      </c>
      <c r="O210" s="118" t="s">
        <v>351</v>
      </c>
      <c r="P210" s="123" t="s">
        <v>394</v>
      </c>
      <c r="Q210" s="118" t="s">
        <v>395</v>
      </c>
      <c r="R210" s="118" t="s">
        <v>354</v>
      </c>
      <c r="S210" s="139" t="s">
        <v>363</v>
      </c>
      <c r="T210" s="124">
        <v>44432</v>
      </c>
      <c r="U210" s="124">
        <v>44615</v>
      </c>
      <c r="V210" s="124">
        <v>44432</v>
      </c>
      <c r="W210" s="124">
        <v>44533</v>
      </c>
      <c r="X210" s="125">
        <v>3.3666666666666667</v>
      </c>
      <c r="Y210" s="126" t="s">
        <v>396</v>
      </c>
      <c r="Z210" s="124">
        <v>44432</v>
      </c>
      <c r="AA210" s="140">
        <v>3.2580645161290325</v>
      </c>
      <c r="AB210" s="125" t="s">
        <v>357</v>
      </c>
    </row>
    <row r="211" spans="1:28" x14ac:dyDescent="0.25">
      <c r="A211" s="118">
        <v>208</v>
      </c>
      <c r="B211" s="118">
        <v>182923</v>
      </c>
      <c r="C211" s="146" t="s">
        <v>885</v>
      </c>
      <c r="D211" s="146"/>
      <c r="E211" s="118" t="s">
        <v>347</v>
      </c>
      <c r="F211" s="118">
        <v>21238645</v>
      </c>
      <c r="G211" s="121" t="s">
        <v>348</v>
      </c>
      <c r="H211" s="118">
        <v>570426</v>
      </c>
      <c r="I211" s="137"/>
      <c r="J211" s="138"/>
      <c r="K211" s="138"/>
      <c r="L211" s="138"/>
      <c r="M211" s="118">
        <v>11</v>
      </c>
      <c r="N211" s="137" t="s">
        <v>886</v>
      </c>
      <c r="O211" s="118" t="s">
        <v>351</v>
      </c>
      <c r="P211" s="123" t="s">
        <v>394</v>
      </c>
      <c r="Q211" s="118" t="s">
        <v>402</v>
      </c>
      <c r="R211" s="118" t="s">
        <v>362</v>
      </c>
      <c r="S211" s="139" t="s">
        <v>363</v>
      </c>
      <c r="T211" s="124">
        <v>44432</v>
      </c>
      <c r="U211" s="124">
        <v>44615</v>
      </c>
      <c r="V211" s="124">
        <v>44432</v>
      </c>
      <c r="W211" s="124">
        <v>44533</v>
      </c>
      <c r="X211" s="125">
        <v>3.3666666666666667</v>
      </c>
      <c r="Y211" s="126" t="s">
        <v>396</v>
      </c>
      <c r="Z211" s="124">
        <v>44432</v>
      </c>
      <c r="AA211" s="140">
        <v>3.2580645161290325</v>
      </c>
      <c r="AB211" s="125" t="s">
        <v>357</v>
      </c>
    </row>
    <row r="212" spans="1:28" x14ac:dyDescent="0.25">
      <c r="A212" s="118">
        <v>209</v>
      </c>
      <c r="B212" s="118">
        <v>182924</v>
      </c>
      <c r="C212" s="146" t="s">
        <v>887</v>
      </c>
      <c r="D212" s="146"/>
      <c r="E212" s="118" t="s">
        <v>371</v>
      </c>
      <c r="F212" s="118">
        <v>21240698</v>
      </c>
      <c r="G212" s="121" t="s">
        <v>348</v>
      </c>
      <c r="H212" s="118">
        <v>570427</v>
      </c>
      <c r="I212" s="137"/>
      <c r="J212" s="138"/>
      <c r="K212" s="138"/>
      <c r="L212" s="138"/>
      <c r="M212" s="118">
        <v>11</v>
      </c>
      <c r="N212" s="118" t="s">
        <v>888</v>
      </c>
      <c r="O212" s="118" t="s">
        <v>351</v>
      </c>
      <c r="P212" s="123" t="s">
        <v>394</v>
      </c>
      <c r="Q212" s="118" t="s">
        <v>523</v>
      </c>
      <c r="R212" s="118" t="s">
        <v>354</v>
      </c>
      <c r="S212" s="139" t="s">
        <v>363</v>
      </c>
      <c r="T212" s="124">
        <v>44432</v>
      </c>
      <c r="U212" s="124">
        <v>44615</v>
      </c>
      <c r="V212" s="124">
        <v>44432</v>
      </c>
      <c r="W212" s="124">
        <v>44533</v>
      </c>
      <c r="X212" s="125">
        <v>3.3666666666666667</v>
      </c>
      <c r="Y212" s="126" t="s">
        <v>396</v>
      </c>
      <c r="Z212" s="124">
        <v>44432</v>
      </c>
      <c r="AA212" s="140">
        <v>3.2580645161290325</v>
      </c>
      <c r="AB212" s="125" t="s">
        <v>357</v>
      </c>
    </row>
    <row r="213" spans="1:28" x14ac:dyDescent="0.25">
      <c r="A213" s="118">
        <v>210</v>
      </c>
      <c r="B213" s="118">
        <v>183339</v>
      </c>
      <c r="C213" s="146" t="s">
        <v>889</v>
      </c>
      <c r="D213" s="146"/>
      <c r="E213" s="118" t="s">
        <v>371</v>
      </c>
      <c r="F213" s="118">
        <v>21240707</v>
      </c>
      <c r="G213" s="121" t="s">
        <v>348</v>
      </c>
      <c r="H213" s="118">
        <v>570532</v>
      </c>
      <c r="I213" s="137"/>
      <c r="J213" s="138"/>
      <c r="K213" s="138"/>
      <c r="L213" s="138"/>
      <c r="M213" s="118">
        <v>12</v>
      </c>
      <c r="N213" s="137" t="s">
        <v>890</v>
      </c>
      <c r="O213" s="118" t="s">
        <v>351</v>
      </c>
      <c r="P213" s="123" t="s">
        <v>394</v>
      </c>
      <c r="Q213" s="118" t="s">
        <v>375</v>
      </c>
      <c r="R213" s="118" t="s">
        <v>362</v>
      </c>
      <c r="S213" s="139" t="s">
        <v>363</v>
      </c>
      <c r="T213" s="124">
        <v>44434</v>
      </c>
      <c r="U213" s="124">
        <v>44617</v>
      </c>
      <c r="V213" s="124">
        <v>44434</v>
      </c>
      <c r="W213" s="124">
        <v>44533</v>
      </c>
      <c r="X213" s="125">
        <v>3.3</v>
      </c>
      <c r="Y213" s="126" t="s">
        <v>396</v>
      </c>
      <c r="Z213" s="124">
        <v>44434</v>
      </c>
      <c r="AA213" s="140">
        <v>3.193548387096774</v>
      </c>
      <c r="AB213" s="125" t="s">
        <v>357</v>
      </c>
    </row>
    <row r="214" spans="1:28" x14ac:dyDescent="0.25">
      <c r="A214" s="118">
        <v>211</v>
      </c>
      <c r="B214" s="118">
        <v>183342</v>
      </c>
      <c r="C214" s="146" t="s">
        <v>891</v>
      </c>
      <c r="D214" s="146"/>
      <c r="E214" s="118" t="s">
        <v>371</v>
      </c>
      <c r="F214" s="118">
        <v>21240701</v>
      </c>
      <c r="G214" s="121" t="s">
        <v>348</v>
      </c>
      <c r="H214" s="118">
        <v>570527</v>
      </c>
      <c r="I214" s="137"/>
      <c r="J214" s="138"/>
      <c r="K214" s="138"/>
      <c r="L214" s="138"/>
      <c r="M214" s="118">
        <v>12</v>
      </c>
      <c r="N214" s="137" t="s">
        <v>892</v>
      </c>
      <c r="O214" s="118" t="s">
        <v>351</v>
      </c>
      <c r="P214" s="123" t="s">
        <v>394</v>
      </c>
      <c r="Q214" s="118" t="s">
        <v>444</v>
      </c>
      <c r="R214" s="118" t="s">
        <v>362</v>
      </c>
      <c r="S214" s="139" t="s">
        <v>363</v>
      </c>
      <c r="T214" s="124">
        <v>44434</v>
      </c>
      <c r="U214" s="124">
        <v>44617</v>
      </c>
      <c r="V214" s="124">
        <v>44434</v>
      </c>
      <c r="W214" s="124">
        <v>44533</v>
      </c>
      <c r="X214" s="125">
        <v>3.3</v>
      </c>
      <c r="Y214" s="126" t="s">
        <v>396</v>
      </c>
      <c r="Z214" s="124">
        <v>44434</v>
      </c>
      <c r="AA214" s="140">
        <v>3.193548387096774</v>
      </c>
      <c r="AB214" s="125" t="s">
        <v>357</v>
      </c>
    </row>
    <row r="215" spans="1:28" x14ac:dyDescent="0.25">
      <c r="A215" s="118">
        <v>212</v>
      </c>
      <c r="B215" s="118">
        <v>183345</v>
      </c>
      <c r="C215" s="146" t="s">
        <v>893</v>
      </c>
      <c r="D215" s="146"/>
      <c r="E215" s="118" t="s">
        <v>347</v>
      </c>
      <c r="F215" s="118">
        <v>21240702</v>
      </c>
      <c r="G215" s="121" t="s">
        <v>348</v>
      </c>
      <c r="H215" s="118">
        <v>570528</v>
      </c>
      <c r="I215" s="137"/>
      <c r="J215" s="138"/>
      <c r="K215" s="138"/>
      <c r="L215" s="138"/>
      <c r="M215" s="118">
        <v>12</v>
      </c>
      <c r="N215" s="137" t="s">
        <v>894</v>
      </c>
      <c r="O215" s="118" t="s">
        <v>351</v>
      </c>
      <c r="P215" s="123" t="s">
        <v>394</v>
      </c>
      <c r="Q215" s="118" t="s">
        <v>432</v>
      </c>
      <c r="R215" s="118" t="s">
        <v>354</v>
      </c>
      <c r="S215" s="139" t="s">
        <v>363</v>
      </c>
      <c r="T215" s="124">
        <v>44434</v>
      </c>
      <c r="U215" s="124">
        <v>44617</v>
      </c>
      <c r="V215" s="124">
        <v>44434</v>
      </c>
      <c r="W215" s="124">
        <v>44533</v>
      </c>
      <c r="X215" s="125">
        <v>3.3</v>
      </c>
      <c r="Y215" s="126" t="s">
        <v>396</v>
      </c>
      <c r="Z215" s="124">
        <v>44434</v>
      </c>
      <c r="AA215" s="140">
        <v>3.193548387096774</v>
      </c>
      <c r="AB215" s="125" t="s">
        <v>357</v>
      </c>
    </row>
    <row r="216" spans="1:28" x14ac:dyDescent="0.25">
      <c r="A216" s="118">
        <v>213</v>
      </c>
      <c r="B216" s="118">
        <v>183238</v>
      </c>
      <c r="C216" s="146" t="s">
        <v>895</v>
      </c>
      <c r="D216" s="146"/>
      <c r="E216" s="118" t="s">
        <v>371</v>
      </c>
      <c r="F216" s="118">
        <v>21240789</v>
      </c>
      <c r="G216" s="121" t="s">
        <v>348</v>
      </c>
      <c r="H216" s="118">
        <v>570430</v>
      </c>
      <c r="I216" s="137"/>
      <c r="J216" s="138"/>
      <c r="K216" s="138"/>
      <c r="L216" s="138"/>
      <c r="M216" s="118">
        <v>13</v>
      </c>
      <c r="N216" s="137"/>
      <c r="O216" s="118" t="s">
        <v>351</v>
      </c>
      <c r="P216" s="123" t="s">
        <v>394</v>
      </c>
      <c r="Q216" s="118" t="s">
        <v>438</v>
      </c>
      <c r="R216" s="118" t="s">
        <v>362</v>
      </c>
      <c r="S216" s="139" t="s">
        <v>363</v>
      </c>
      <c r="T216" s="124">
        <v>44440</v>
      </c>
      <c r="U216" s="124">
        <v>44620</v>
      </c>
      <c r="V216" s="124">
        <v>44440</v>
      </c>
      <c r="W216" s="124">
        <v>44533</v>
      </c>
      <c r="X216" s="125">
        <v>3.1</v>
      </c>
      <c r="Y216" s="126" t="s">
        <v>396</v>
      </c>
      <c r="Z216" s="124">
        <v>44440</v>
      </c>
      <c r="AA216" s="140">
        <v>3</v>
      </c>
      <c r="AB216" s="125" t="s">
        <v>357</v>
      </c>
    </row>
    <row r="217" spans="1:28" x14ac:dyDescent="0.25">
      <c r="A217" s="118">
        <v>214</v>
      </c>
      <c r="B217" s="118">
        <v>183243</v>
      </c>
      <c r="C217" s="146" t="s">
        <v>896</v>
      </c>
      <c r="D217" s="146"/>
      <c r="E217" s="118" t="s">
        <v>347</v>
      </c>
      <c r="F217" s="118">
        <v>21240791</v>
      </c>
      <c r="G217" s="121" t="s">
        <v>348</v>
      </c>
      <c r="H217" s="118">
        <v>570432</v>
      </c>
      <c r="I217" s="137"/>
      <c r="J217" s="138"/>
      <c r="K217" s="138"/>
      <c r="L217" s="138"/>
      <c r="M217" s="118">
        <v>13</v>
      </c>
      <c r="N217" s="137"/>
      <c r="O217" s="118" t="s">
        <v>351</v>
      </c>
      <c r="P217" s="123" t="s">
        <v>394</v>
      </c>
      <c r="Q217" s="118" t="s">
        <v>390</v>
      </c>
      <c r="R217" s="118" t="s">
        <v>354</v>
      </c>
      <c r="S217" s="139" t="s">
        <v>363</v>
      </c>
      <c r="T217" s="124">
        <v>44440</v>
      </c>
      <c r="U217" s="124">
        <v>44620</v>
      </c>
      <c r="V217" s="124">
        <v>44440</v>
      </c>
      <c r="W217" s="124">
        <v>44533</v>
      </c>
      <c r="X217" s="125">
        <v>3.1</v>
      </c>
      <c r="Y217" s="126" t="s">
        <v>396</v>
      </c>
      <c r="Z217" s="124">
        <v>44440</v>
      </c>
      <c r="AA217" s="140">
        <v>3</v>
      </c>
      <c r="AB217" s="125" t="s">
        <v>357</v>
      </c>
    </row>
    <row r="218" spans="1:28" x14ac:dyDescent="0.25">
      <c r="A218" s="118">
        <v>215</v>
      </c>
      <c r="B218" s="118">
        <v>183248</v>
      </c>
      <c r="C218" s="146" t="s">
        <v>897</v>
      </c>
      <c r="D218" s="146"/>
      <c r="E218" s="118" t="s">
        <v>371</v>
      </c>
      <c r="F218" s="118">
        <v>21240792</v>
      </c>
      <c r="G218" s="121" t="s">
        <v>348</v>
      </c>
      <c r="H218" s="118">
        <v>570434</v>
      </c>
      <c r="I218" s="137"/>
      <c r="J218" s="138"/>
      <c r="K218" s="138"/>
      <c r="L218" s="138"/>
      <c r="M218" s="118">
        <v>13</v>
      </c>
      <c r="N218" s="137" t="s">
        <v>898</v>
      </c>
      <c r="O218" s="118" t="s">
        <v>351</v>
      </c>
      <c r="P218" s="123" t="s">
        <v>394</v>
      </c>
      <c r="Q218" s="118" t="s">
        <v>448</v>
      </c>
      <c r="R218" s="118" t="s">
        <v>354</v>
      </c>
      <c r="S218" s="139" t="s">
        <v>363</v>
      </c>
      <c r="T218" s="124">
        <v>44440</v>
      </c>
      <c r="U218" s="124">
        <v>44620</v>
      </c>
      <c r="V218" s="124">
        <v>44440</v>
      </c>
      <c r="W218" s="124">
        <v>44533</v>
      </c>
      <c r="X218" s="125">
        <v>3.1</v>
      </c>
      <c r="Y218" s="126" t="s">
        <v>396</v>
      </c>
      <c r="Z218" s="124">
        <v>44440</v>
      </c>
      <c r="AA218" s="140">
        <v>3</v>
      </c>
      <c r="AB218" s="125" t="s">
        <v>357</v>
      </c>
    </row>
    <row r="219" spans="1:28" x14ac:dyDescent="0.25">
      <c r="A219" s="118">
        <v>216</v>
      </c>
      <c r="B219" s="118">
        <v>183250</v>
      </c>
      <c r="C219" s="146" t="s">
        <v>899</v>
      </c>
      <c r="D219" s="146"/>
      <c r="E219" s="118" t="s">
        <v>371</v>
      </c>
      <c r="F219" s="118">
        <v>21240793</v>
      </c>
      <c r="G219" s="121" t="s">
        <v>348</v>
      </c>
      <c r="H219" s="118">
        <v>570436</v>
      </c>
      <c r="I219" s="137"/>
      <c r="J219" s="138"/>
      <c r="K219" s="138"/>
      <c r="L219" s="138"/>
      <c r="M219" s="118">
        <v>13</v>
      </c>
      <c r="N219" s="137" t="s">
        <v>900</v>
      </c>
      <c r="O219" s="118" t="s">
        <v>351</v>
      </c>
      <c r="P219" s="123" t="s">
        <v>394</v>
      </c>
      <c r="Q219" s="118" t="s">
        <v>361</v>
      </c>
      <c r="R219" s="118" t="s">
        <v>362</v>
      </c>
      <c r="S219" s="139" t="s">
        <v>363</v>
      </c>
      <c r="T219" s="124">
        <v>44440</v>
      </c>
      <c r="U219" s="124">
        <v>44620</v>
      </c>
      <c r="V219" s="124">
        <v>44440</v>
      </c>
      <c r="W219" s="124">
        <v>44533</v>
      </c>
      <c r="X219" s="125">
        <v>3.1</v>
      </c>
      <c r="Y219" s="126" t="s">
        <v>396</v>
      </c>
      <c r="Z219" s="124">
        <v>44440</v>
      </c>
      <c r="AA219" s="140">
        <v>3</v>
      </c>
      <c r="AB219" s="125" t="s">
        <v>357</v>
      </c>
    </row>
    <row r="220" spans="1:28" x14ac:dyDescent="0.25">
      <c r="A220" s="118">
        <v>217</v>
      </c>
      <c r="B220" s="118">
        <v>183254</v>
      </c>
      <c r="C220" s="146" t="s">
        <v>901</v>
      </c>
      <c r="D220" s="146"/>
      <c r="E220" s="118" t="s">
        <v>371</v>
      </c>
      <c r="F220" s="118">
        <v>21240794</v>
      </c>
      <c r="G220" s="121" t="s">
        <v>348</v>
      </c>
      <c r="H220" s="118">
        <v>570437</v>
      </c>
      <c r="I220" s="137"/>
      <c r="J220" s="138"/>
      <c r="K220" s="138"/>
      <c r="L220" s="138"/>
      <c r="M220" s="118">
        <v>13</v>
      </c>
      <c r="N220" s="137"/>
      <c r="O220" s="118" t="s">
        <v>351</v>
      </c>
      <c r="P220" s="123" t="s">
        <v>394</v>
      </c>
      <c r="Q220" s="118" t="s">
        <v>481</v>
      </c>
      <c r="R220" s="118" t="s">
        <v>362</v>
      </c>
      <c r="S220" s="139" t="s">
        <v>363</v>
      </c>
      <c r="T220" s="124">
        <v>44440</v>
      </c>
      <c r="U220" s="124">
        <v>44620</v>
      </c>
      <c r="V220" s="124">
        <v>44440</v>
      </c>
      <c r="W220" s="124">
        <v>44533</v>
      </c>
      <c r="X220" s="125">
        <v>3.1</v>
      </c>
      <c r="Y220" s="126" t="s">
        <v>396</v>
      </c>
      <c r="Z220" s="124">
        <v>44440</v>
      </c>
      <c r="AA220" s="140">
        <v>3</v>
      </c>
      <c r="AB220" s="125" t="s">
        <v>357</v>
      </c>
    </row>
    <row r="221" spans="1:28" x14ac:dyDescent="0.25">
      <c r="A221" s="118">
        <v>218</v>
      </c>
      <c r="B221" s="118">
        <v>183256</v>
      </c>
      <c r="C221" s="146" t="s">
        <v>902</v>
      </c>
      <c r="D221" s="146"/>
      <c r="E221" s="118" t="s">
        <v>347</v>
      </c>
      <c r="F221" s="118">
        <v>21240795</v>
      </c>
      <c r="G221" s="121" t="s">
        <v>348</v>
      </c>
      <c r="H221" s="118">
        <v>570438</v>
      </c>
      <c r="I221" s="137"/>
      <c r="J221" s="138"/>
      <c r="K221" s="138"/>
      <c r="L221" s="138"/>
      <c r="M221" s="118">
        <v>13</v>
      </c>
      <c r="N221" s="137" t="s">
        <v>903</v>
      </c>
      <c r="O221" s="118" t="s">
        <v>351</v>
      </c>
      <c r="P221" s="123" t="s">
        <v>394</v>
      </c>
      <c r="Q221" s="118" t="s">
        <v>385</v>
      </c>
      <c r="R221" s="118" t="s">
        <v>354</v>
      </c>
      <c r="S221" s="139" t="s">
        <v>363</v>
      </c>
      <c r="T221" s="124">
        <v>44440</v>
      </c>
      <c r="U221" s="124">
        <v>44620</v>
      </c>
      <c r="V221" s="124">
        <v>44440</v>
      </c>
      <c r="W221" s="124">
        <v>44533</v>
      </c>
      <c r="X221" s="125">
        <v>3.1</v>
      </c>
      <c r="Y221" s="126" t="s">
        <v>396</v>
      </c>
      <c r="Z221" s="175">
        <v>44440</v>
      </c>
      <c r="AA221" s="176">
        <v>3</v>
      </c>
      <c r="AB221" s="125" t="s">
        <v>357</v>
      </c>
    </row>
    <row r="222" spans="1:28" x14ac:dyDescent="0.25">
      <c r="A222" s="118">
        <v>219</v>
      </c>
      <c r="B222" s="118">
        <v>183258</v>
      </c>
      <c r="C222" s="146" t="s">
        <v>904</v>
      </c>
      <c r="D222" s="146"/>
      <c r="E222" s="118" t="s">
        <v>347</v>
      </c>
      <c r="F222" s="118">
        <v>21240796</v>
      </c>
      <c r="G222" s="121" t="s">
        <v>348</v>
      </c>
      <c r="H222" s="118">
        <v>570439</v>
      </c>
      <c r="I222" s="137"/>
      <c r="J222" s="138"/>
      <c r="K222" s="138"/>
      <c r="L222" s="138"/>
      <c r="M222" s="118">
        <v>13</v>
      </c>
      <c r="N222" s="137"/>
      <c r="O222" s="118" t="s">
        <v>351</v>
      </c>
      <c r="P222" s="123" t="s">
        <v>394</v>
      </c>
      <c r="Q222" s="118" t="s">
        <v>353</v>
      </c>
      <c r="R222" s="118" t="s">
        <v>354</v>
      </c>
      <c r="S222" s="139" t="s">
        <v>363</v>
      </c>
      <c r="T222" s="124">
        <v>44440</v>
      </c>
      <c r="U222" s="124">
        <v>44620</v>
      </c>
      <c r="V222" s="124">
        <v>44440</v>
      </c>
      <c r="W222" s="124">
        <v>44533</v>
      </c>
      <c r="X222" s="125">
        <v>3.1</v>
      </c>
      <c r="Y222" s="126" t="s">
        <v>396</v>
      </c>
      <c r="Z222" s="124">
        <v>44440</v>
      </c>
      <c r="AA222" s="140">
        <v>3</v>
      </c>
      <c r="AB222" s="125" t="s">
        <v>357</v>
      </c>
    </row>
    <row r="223" spans="1:28" x14ac:dyDescent="0.25">
      <c r="A223" s="118">
        <v>220</v>
      </c>
      <c r="B223" s="118">
        <v>183262</v>
      </c>
      <c r="C223" s="146" t="s">
        <v>905</v>
      </c>
      <c r="D223" s="146"/>
      <c r="E223" s="118" t="s">
        <v>347</v>
      </c>
      <c r="F223" s="118">
        <v>21240798</v>
      </c>
      <c r="G223" s="121" t="s">
        <v>348</v>
      </c>
      <c r="H223" s="118">
        <v>570441</v>
      </c>
      <c r="I223" s="137"/>
      <c r="J223" s="138"/>
      <c r="K223" s="138"/>
      <c r="L223" s="138"/>
      <c r="M223" s="118">
        <v>13</v>
      </c>
      <c r="N223" s="137" t="s">
        <v>906</v>
      </c>
      <c r="O223" s="118" t="s">
        <v>351</v>
      </c>
      <c r="P223" s="123" t="s">
        <v>394</v>
      </c>
      <c r="Q223" s="118" t="s">
        <v>448</v>
      </c>
      <c r="R223" s="118" t="s">
        <v>354</v>
      </c>
      <c r="S223" s="139" t="s">
        <v>363</v>
      </c>
      <c r="T223" s="124">
        <v>44440</v>
      </c>
      <c r="U223" s="124">
        <v>44620</v>
      </c>
      <c r="V223" s="124">
        <v>44440</v>
      </c>
      <c r="W223" s="124">
        <v>44533</v>
      </c>
      <c r="X223" s="125">
        <v>3.1</v>
      </c>
      <c r="Y223" s="126" t="s">
        <v>396</v>
      </c>
      <c r="Z223" s="124">
        <v>44440</v>
      </c>
      <c r="AA223" s="140">
        <v>3</v>
      </c>
      <c r="AB223" s="125" t="s">
        <v>357</v>
      </c>
    </row>
    <row r="224" spans="1:28" x14ac:dyDescent="0.25">
      <c r="A224" s="118">
        <v>221</v>
      </c>
      <c r="B224" s="118">
        <v>87809</v>
      </c>
      <c r="C224" s="142" t="s">
        <v>907</v>
      </c>
      <c r="D224" s="143" t="s">
        <v>908</v>
      </c>
      <c r="E224" s="118" t="s">
        <v>347</v>
      </c>
      <c r="F224" s="118">
        <v>17009750</v>
      </c>
      <c r="G224" s="121" t="s">
        <v>348</v>
      </c>
      <c r="H224" s="118">
        <v>570145</v>
      </c>
      <c r="I224" s="122"/>
      <c r="J224" s="122"/>
      <c r="K224" s="122"/>
      <c r="L224" s="122"/>
      <c r="M224" s="118" t="s">
        <v>530</v>
      </c>
      <c r="N224" s="118" t="s">
        <v>909</v>
      </c>
      <c r="O224" s="118" t="s">
        <v>910</v>
      </c>
      <c r="P224" s="123" t="s">
        <v>911</v>
      </c>
      <c r="Q224" s="118" t="s">
        <v>475</v>
      </c>
      <c r="R224" s="118" t="s">
        <v>362</v>
      </c>
      <c r="S224" s="123" t="s">
        <v>355</v>
      </c>
      <c r="T224" s="124">
        <v>44436</v>
      </c>
      <c r="U224" s="124">
        <v>44800</v>
      </c>
      <c r="V224" s="124">
        <v>42876</v>
      </c>
      <c r="W224" s="124">
        <v>44533</v>
      </c>
      <c r="X224" s="125">
        <v>55.233333333333334</v>
      </c>
      <c r="Y224" s="126" t="s">
        <v>356</v>
      </c>
      <c r="Z224" s="127">
        <v>43497</v>
      </c>
      <c r="AA224" s="125">
        <v>33.41935483870968</v>
      </c>
      <c r="AB224" s="128" t="s">
        <v>357</v>
      </c>
    </row>
    <row r="225" spans="1:28" x14ac:dyDescent="0.25">
      <c r="A225" s="118">
        <v>222</v>
      </c>
      <c r="B225" s="118">
        <v>159676</v>
      </c>
      <c r="C225" s="160" t="s">
        <v>912</v>
      </c>
      <c r="D225" s="143" t="s">
        <v>913</v>
      </c>
      <c r="E225" s="118" t="s">
        <v>347</v>
      </c>
      <c r="F225" s="118">
        <v>19234654</v>
      </c>
      <c r="G225" s="121" t="s">
        <v>348</v>
      </c>
      <c r="H225" s="118">
        <v>570171</v>
      </c>
      <c r="I225" s="122"/>
      <c r="J225" s="122"/>
      <c r="K225" s="122"/>
      <c r="L225" s="122"/>
      <c r="M225" s="118" t="s">
        <v>366</v>
      </c>
      <c r="N225" s="118" t="s">
        <v>914</v>
      </c>
      <c r="O225" s="118" t="s">
        <v>910</v>
      </c>
      <c r="P225" s="123" t="s">
        <v>911</v>
      </c>
      <c r="Q225" s="118" t="s">
        <v>421</v>
      </c>
      <c r="R225" s="118" t="s">
        <v>354</v>
      </c>
      <c r="S225" s="148" t="s">
        <v>355</v>
      </c>
      <c r="T225" s="124">
        <v>44419</v>
      </c>
      <c r="U225" s="124">
        <v>44783</v>
      </c>
      <c r="V225" s="124">
        <v>43753</v>
      </c>
      <c r="W225" s="124">
        <v>44533</v>
      </c>
      <c r="X225" s="125">
        <v>26</v>
      </c>
      <c r="Y225" s="126" t="s">
        <v>356</v>
      </c>
      <c r="Z225" s="127">
        <v>43827</v>
      </c>
      <c r="AA225" s="125">
        <v>22.774193548387096</v>
      </c>
      <c r="AB225" s="128" t="s">
        <v>357</v>
      </c>
    </row>
    <row r="226" spans="1:28" x14ac:dyDescent="0.25">
      <c r="A226" s="118">
        <v>223</v>
      </c>
      <c r="B226" s="118">
        <v>80432</v>
      </c>
      <c r="C226" s="162" t="s">
        <v>915</v>
      </c>
      <c r="D226" s="146"/>
      <c r="E226" s="118" t="s">
        <v>371</v>
      </c>
      <c r="F226" s="118" t="s">
        <v>916</v>
      </c>
      <c r="G226" s="121" t="s">
        <v>348</v>
      </c>
      <c r="H226" s="118">
        <v>570226</v>
      </c>
      <c r="I226" s="122"/>
      <c r="J226" s="122"/>
      <c r="K226" s="122"/>
      <c r="L226" s="122"/>
      <c r="M226" s="118" t="s">
        <v>917</v>
      </c>
      <c r="N226" s="118" t="s">
        <v>918</v>
      </c>
      <c r="O226" s="118" t="s">
        <v>910</v>
      </c>
      <c r="P226" s="123" t="s">
        <v>911</v>
      </c>
      <c r="Q226" s="118" t="s">
        <v>368</v>
      </c>
      <c r="R226" s="118" t="s">
        <v>354</v>
      </c>
      <c r="S226" s="123" t="s">
        <v>355</v>
      </c>
      <c r="T226" s="124">
        <v>44226</v>
      </c>
      <c r="U226" s="124">
        <v>44590</v>
      </c>
      <c r="V226" s="124">
        <v>42675</v>
      </c>
      <c r="W226" s="124">
        <v>44533</v>
      </c>
      <c r="X226" s="125">
        <v>61.93333333333333</v>
      </c>
      <c r="Y226" s="126" t="s">
        <v>356</v>
      </c>
      <c r="Z226" s="127">
        <v>43497</v>
      </c>
      <c r="AA226" s="125">
        <v>33.41935483870968</v>
      </c>
      <c r="AB226" s="128" t="s">
        <v>357</v>
      </c>
    </row>
    <row r="227" spans="1:28" x14ac:dyDescent="0.25">
      <c r="A227" s="118">
        <v>224</v>
      </c>
      <c r="B227" s="118">
        <v>51767</v>
      </c>
      <c r="C227" s="177" t="s">
        <v>919</v>
      </c>
      <c r="D227" s="146"/>
      <c r="E227" s="118" t="s">
        <v>347</v>
      </c>
      <c r="F227" s="118" t="s">
        <v>920</v>
      </c>
      <c r="G227" s="121" t="s">
        <v>348</v>
      </c>
      <c r="H227" s="118">
        <v>570215</v>
      </c>
      <c r="I227" s="122">
        <v>10200202308</v>
      </c>
      <c r="J227" s="122"/>
      <c r="K227" s="122">
        <v>35286</v>
      </c>
      <c r="L227" s="122">
        <v>35286</v>
      </c>
      <c r="M227" s="118" t="s">
        <v>400</v>
      </c>
      <c r="N227" s="118" t="s">
        <v>921</v>
      </c>
      <c r="O227" s="118" t="s">
        <v>910</v>
      </c>
      <c r="P227" s="123" t="s">
        <v>911</v>
      </c>
      <c r="Q227" s="118" t="s">
        <v>402</v>
      </c>
      <c r="R227" s="118" t="s">
        <v>362</v>
      </c>
      <c r="S227" s="123" t="s">
        <v>355</v>
      </c>
      <c r="T227" s="124">
        <v>44374</v>
      </c>
      <c r="U227" s="124">
        <v>44677</v>
      </c>
      <c r="V227" s="124">
        <v>41821</v>
      </c>
      <c r="W227" s="124">
        <v>44533</v>
      </c>
      <c r="X227" s="125">
        <v>90.4</v>
      </c>
      <c r="Y227" s="126" t="s">
        <v>356</v>
      </c>
      <c r="Z227" s="127">
        <v>42552</v>
      </c>
      <c r="AA227" s="125">
        <v>63.903225806451616</v>
      </c>
      <c r="AB227" s="128" t="s">
        <v>357</v>
      </c>
    </row>
    <row r="228" spans="1:28" x14ac:dyDescent="0.25">
      <c r="A228" s="118">
        <v>225</v>
      </c>
      <c r="B228" s="118">
        <v>105765</v>
      </c>
      <c r="C228" s="151" t="s">
        <v>922</v>
      </c>
      <c r="D228" s="146"/>
      <c r="E228" s="118" t="s">
        <v>371</v>
      </c>
      <c r="F228" s="118">
        <v>18010558</v>
      </c>
      <c r="G228" s="121" t="s">
        <v>348</v>
      </c>
      <c r="H228" s="118">
        <v>570129</v>
      </c>
      <c r="I228" s="122"/>
      <c r="J228" s="122"/>
      <c r="K228" s="122"/>
      <c r="L228" s="122"/>
      <c r="M228" s="118" t="s">
        <v>349</v>
      </c>
      <c r="N228" s="118" t="s">
        <v>923</v>
      </c>
      <c r="O228" s="118" t="s">
        <v>910</v>
      </c>
      <c r="P228" s="123" t="s">
        <v>911</v>
      </c>
      <c r="Q228" s="118" t="s">
        <v>381</v>
      </c>
      <c r="R228" s="118" t="s">
        <v>354</v>
      </c>
      <c r="S228" s="123" t="s">
        <v>355</v>
      </c>
      <c r="T228" s="124">
        <v>44214</v>
      </c>
      <c r="U228" s="124">
        <v>44578</v>
      </c>
      <c r="V228" s="124">
        <v>43304</v>
      </c>
      <c r="W228" s="124">
        <v>44533</v>
      </c>
      <c r="X228" s="125">
        <v>40.966666666666669</v>
      </c>
      <c r="Y228" s="126" t="s">
        <v>356</v>
      </c>
      <c r="Z228" s="127">
        <v>43709</v>
      </c>
      <c r="AA228" s="125">
        <v>26.580645161290324</v>
      </c>
      <c r="AB228" s="128" t="s">
        <v>357</v>
      </c>
    </row>
    <row r="229" spans="1:28" x14ac:dyDescent="0.25">
      <c r="A229" s="118">
        <v>226</v>
      </c>
      <c r="B229" s="118">
        <v>106435</v>
      </c>
      <c r="C229" s="151" t="s">
        <v>924</v>
      </c>
      <c r="D229" s="146"/>
      <c r="E229" s="118" t="s">
        <v>371</v>
      </c>
      <c r="F229" s="118">
        <v>18010781</v>
      </c>
      <c r="G229" s="121" t="s">
        <v>348</v>
      </c>
      <c r="H229" s="118">
        <v>570106</v>
      </c>
      <c r="I229" s="122"/>
      <c r="J229" s="122"/>
      <c r="K229" s="122"/>
      <c r="L229" s="122"/>
      <c r="M229" s="118" t="s">
        <v>473</v>
      </c>
      <c r="N229" s="118" t="s">
        <v>925</v>
      </c>
      <c r="O229" s="118" t="s">
        <v>910</v>
      </c>
      <c r="P229" s="123" t="s">
        <v>911</v>
      </c>
      <c r="Q229" s="118" t="s">
        <v>448</v>
      </c>
      <c r="R229" s="118" t="s">
        <v>354</v>
      </c>
      <c r="S229" s="123" t="s">
        <v>355</v>
      </c>
      <c r="T229" s="124">
        <v>44466</v>
      </c>
      <c r="U229" s="124">
        <v>44830</v>
      </c>
      <c r="V229" s="124">
        <v>43318</v>
      </c>
      <c r="W229" s="124">
        <v>44533</v>
      </c>
      <c r="X229" s="125">
        <v>40.5</v>
      </c>
      <c r="Y229" s="126" t="s">
        <v>356</v>
      </c>
      <c r="Z229" s="127">
        <v>43605</v>
      </c>
      <c r="AA229" s="125">
        <v>29.93548387096774</v>
      </c>
      <c r="AB229" s="128" t="s">
        <v>357</v>
      </c>
    </row>
    <row r="230" spans="1:28" x14ac:dyDescent="0.25">
      <c r="A230" s="118">
        <v>227</v>
      </c>
      <c r="B230" s="118">
        <v>153883</v>
      </c>
      <c r="C230" s="151" t="s">
        <v>926</v>
      </c>
      <c r="D230" s="146"/>
      <c r="E230" s="118" t="s">
        <v>347</v>
      </c>
      <c r="F230" s="118">
        <v>19231238</v>
      </c>
      <c r="G230" s="121" t="s">
        <v>348</v>
      </c>
      <c r="H230" s="118">
        <v>570267</v>
      </c>
      <c r="I230" s="122"/>
      <c r="J230" s="122"/>
      <c r="K230" s="122"/>
      <c r="L230" s="122"/>
      <c r="M230" s="118" t="s">
        <v>473</v>
      </c>
      <c r="N230" s="118" t="s">
        <v>927</v>
      </c>
      <c r="O230" s="118" t="s">
        <v>910</v>
      </c>
      <c r="P230" s="123" t="s">
        <v>911</v>
      </c>
      <c r="Q230" s="118" t="s">
        <v>432</v>
      </c>
      <c r="R230" s="118" t="s">
        <v>354</v>
      </c>
      <c r="S230" s="123" t="s">
        <v>363</v>
      </c>
      <c r="T230" s="124">
        <v>44319</v>
      </c>
      <c r="U230" s="124">
        <v>44683</v>
      </c>
      <c r="V230" s="124">
        <v>43591</v>
      </c>
      <c r="W230" s="124">
        <v>44533</v>
      </c>
      <c r="X230" s="125">
        <v>31.4</v>
      </c>
      <c r="Y230" s="126" t="s">
        <v>356</v>
      </c>
      <c r="Z230" s="127">
        <v>43759</v>
      </c>
      <c r="AA230" s="125">
        <v>24.967741935483872</v>
      </c>
      <c r="AB230" s="128" t="s">
        <v>357</v>
      </c>
    </row>
    <row r="231" spans="1:28" x14ac:dyDescent="0.25">
      <c r="A231" s="118">
        <v>228</v>
      </c>
      <c r="B231" s="118">
        <v>154684</v>
      </c>
      <c r="C231" s="151" t="s">
        <v>928</v>
      </c>
      <c r="D231" s="146"/>
      <c r="E231" s="118" t="s">
        <v>371</v>
      </c>
      <c r="F231" s="118">
        <v>19231952</v>
      </c>
      <c r="G231" s="121" t="s">
        <v>348</v>
      </c>
      <c r="H231" s="118">
        <v>570227</v>
      </c>
      <c r="I231" s="122"/>
      <c r="J231" s="122"/>
      <c r="K231" s="122"/>
      <c r="L231" s="122"/>
      <c r="M231" s="118" t="s">
        <v>456</v>
      </c>
      <c r="N231" s="118" t="s">
        <v>929</v>
      </c>
      <c r="O231" s="118" t="s">
        <v>910</v>
      </c>
      <c r="P231" s="123" t="s">
        <v>911</v>
      </c>
      <c r="Q231" s="118" t="s">
        <v>418</v>
      </c>
      <c r="R231" s="118" t="s">
        <v>362</v>
      </c>
      <c r="S231" s="123" t="s">
        <v>363</v>
      </c>
      <c r="T231" s="124">
        <v>44357</v>
      </c>
      <c r="U231" s="124">
        <v>44721</v>
      </c>
      <c r="V231" s="124">
        <v>43630</v>
      </c>
      <c r="W231" s="124">
        <v>44533</v>
      </c>
      <c r="X231" s="125">
        <v>30.1</v>
      </c>
      <c r="Y231" s="126" t="s">
        <v>356</v>
      </c>
      <c r="Z231" s="127">
        <v>43800</v>
      </c>
      <c r="AA231" s="125">
        <v>23.64516129032258</v>
      </c>
      <c r="AB231" s="128" t="s">
        <v>357</v>
      </c>
    </row>
    <row r="232" spans="1:28" x14ac:dyDescent="0.25">
      <c r="A232" s="118">
        <v>229</v>
      </c>
      <c r="B232" s="118">
        <v>104361</v>
      </c>
      <c r="C232" s="151" t="s">
        <v>930</v>
      </c>
      <c r="D232" s="146"/>
      <c r="E232" s="118" t="s">
        <v>347</v>
      </c>
      <c r="F232" s="118">
        <v>18010120</v>
      </c>
      <c r="G232" s="121" t="s">
        <v>348</v>
      </c>
      <c r="H232" s="118">
        <v>570190</v>
      </c>
      <c r="I232" s="122"/>
      <c r="J232" s="122"/>
      <c r="K232" s="122"/>
      <c r="L232" s="122"/>
      <c r="M232" s="118" t="s">
        <v>409</v>
      </c>
      <c r="N232" s="118" t="s">
        <v>931</v>
      </c>
      <c r="O232" s="118" t="s">
        <v>910</v>
      </c>
      <c r="P232" s="123" t="s">
        <v>911</v>
      </c>
      <c r="Q232" s="118" t="s">
        <v>523</v>
      </c>
      <c r="R232" s="118" t="s">
        <v>354</v>
      </c>
      <c r="S232" s="123" t="s">
        <v>355</v>
      </c>
      <c r="T232" s="124">
        <v>44195</v>
      </c>
      <c r="U232" s="124">
        <v>44559</v>
      </c>
      <c r="V232" s="124">
        <v>43374</v>
      </c>
      <c r="W232" s="124">
        <v>44533</v>
      </c>
      <c r="X232" s="125">
        <v>38.633333333333333</v>
      </c>
      <c r="Y232" s="126" t="s">
        <v>356</v>
      </c>
      <c r="Z232" s="127">
        <v>43972</v>
      </c>
      <c r="AA232" s="125">
        <v>18.096774193548388</v>
      </c>
      <c r="AB232" s="128" t="s">
        <v>357</v>
      </c>
    </row>
    <row r="233" spans="1:28" x14ac:dyDescent="0.25">
      <c r="A233" s="118">
        <v>230</v>
      </c>
      <c r="B233" s="118">
        <v>154667</v>
      </c>
      <c r="C233" s="152" t="s">
        <v>932</v>
      </c>
      <c r="D233" s="151"/>
      <c r="E233" s="118" t="s">
        <v>371</v>
      </c>
      <c r="F233" s="118">
        <v>19231902</v>
      </c>
      <c r="G233" s="121" t="s">
        <v>348</v>
      </c>
      <c r="H233" s="118">
        <v>570044</v>
      </c>
      <c r="I233" s="122"/>
      <c r="J233" s="122"/>
      <c r="K233" s="122"/>
      <c r="L233" s="122"/>
      <c r="M233" s="118" t="s">
        <v>479</v>
      </c>
      <c r="N233" s="118" t="s">
        <v>933</v>
      </c>
      <c r="O233" s="118" t="s">
        <v>910</v>
      </c>
      <c r="P233" s="123" t="s">
        <v>911</v>
      </c>
      <c r="Q233" s="118" t="s">
        <v>390</v>
      </c>
      <c r="R233" s="118" t="s">
        <v>354</v>
      </c>
      <c r="S233" s="123" t="s">
        <v>363</v>
      </c>
      <c r="T233" s="124">
        <v>44350</v>
      </c>
      <c r="U233" s="124">
        <v>44714</v>
      </c>
      <c r="V233" s="124">
        <v>43531</v>
      </c>
      <c r="W233" s="124">
        <v>44533</v>
      </c>
      <c r="X233" s="125">
        <v>33.4</v>
      </c>
      <c r="Y233" s="126" t="s">
        <v>356</v>
      </c>
      <c r="Z233" s="127">
        <v>43972</v>
      </c>
      <c r="AA233" s="125">
        <v>18.096774193548388</v>
      </c>
      <c r="AB233" s="128" t="s">
        <v>357</v>
      </c>
    </row>
    <row r="234" spans="1:28" x14ac:dyDescent="0.25">
      <c r="A234" s="118">
        <v>231</v>
      </c>
      <c r="B234" s="118">
        <v>70846</v>
      </c>
      <c r="C234" s="147" t="s">
        <v>381</v>
      </c>
      <c r="D234" s="146"/>
      <c r="E234" s="118" t="s">
        <v>371</v>
      </c>
      <c r="F234" s="118">
        <v>16009166</v>
      </c>
      <c r="G234" s="121" t="s">
        <v>348</v>
      </c>
      <c r="H234" s="118">
        <v>570336</v>
      </c>
      <c r="I234" s="178" t="s">
        <v>934</v>
      </c>
      <c r="J234" s="139"/>
      <c r="K234" s="139"/>
      <c r="L234" s="139">
        <v>16009166</v>
      </c>
      <c r="M234" s="118" t="s">
        <v>409</v>
      </c>
      <c r="N234" s="118" t="s">
        <v>935</v>
      </c>
      <c r="O234" s="179" t="s">
        <v>936</v>
      </c>
      <c r="P234" s="180"/>
      <c r="Q234" s="118" t="s">
        <v>937</v>
      </c>
      <c r="R234" s="118" t="s">
        <v>354</v>
      </c>
      <c r="S234" s="139" t="s">
        <v>355</v>
      </c>
      <c r="T234" s="124">
        <v>44313</v>
      </c>
      <c r="U234" s="124">
        <v>44618</v>
      </c>
      <c r="V234" s="181">
        <v>42552</v>
      </c>
      <c r="W234" s="124">
        <v>44533</v>
      </c>
      <c r="X234" s="182">
        <v>37.354838709677416</v>
      </c>
      <c r="Y234" s="183" t="s">
        <v>356</v>
      </c>
      <c r="Z234" s="178"/>
      <c r="AA234" s="139"/>
      <c r="AB234" s="139" t="s">
        <v>357</v>
      </c>
    </row>
    <row r="235" spans="1:28" x14ac:dyDescent="0.25">
      <c r="A235" s="118">
        <v>232</v>
      </c>
      <c r="B235" s="118">
        <v>54631</v>
      </c>
      <c r="C235" s="147" t="s">
        <v>444</v>
      </c>
      <c r="D235" s="147"/>
      <c r="E235" s="118" t="s">
        <v>371</v>
      </c>
      <c r="F235" s="118">
        <v>14013240</v>
      </c>
      <c r="G235" s="121" t="s">
        <v>348</v>
      </c>
      <c r="H235" s="118"/>
      <c r="I235" s="178"/>
      <c r="J235" s="179"/>
      <c r="K235" s="139"/>
      <c r="L235" s="139"/>
      <c r="M235" s="118" t="s">
        <v>938</v>
      </c>
      <c r="N235" s="118" t="s">
        <v>939</v>
      </c>
      <c r="O235" s="179" t="s">
        <v>936</v>
      </c>
      <c r="P235" s="179"/>
      <c r="Q235" s="118" t="s">
        <v>937</v>
      </c>
      <c r="R235" s="118" t="s">
        <v>362</v>
      </c>
      <c r="S235" s="139" t="s">
        <v>355</v>
      </c>
      <c r="T235" s="124">
        <v>44382</v>
      </c>
      <c r="U235" s="124">
        <v>44746</v>
      </c>
      <c r="V235" s="124">
        <v>44382</v>
      </c>
      <c r="W235" s="124">
        <v>44533</v>
      </c>
      <c r="X235" s="182">
        <v>1.032258064516129</v>
      </c>
      <c r="Y235" s="183" t="s">
        <v>17</v>
      </c>
      <c r="Z235" s="184"/>
      <c r="AA235" s="182"/>
      <c r="AB235" s="139" t="s">
        <v>357</v>
      </c>
    </row>
    <row r="236" spans="1:28" x14ac:dyDescent="0.25">
      <c r="A236" s="118">
        <v>233</v>
      </c>
      <c r="B236" s="118">
        <v>75040</v>
      </c>
      <c r="C236" s="145" t="s">
        <v>353</v>
      </c>
      <c r="D236" s="151"/>
      <c r="E236" s="118" t="s">
        <v>371</v>
      </c>
      <c r="F236" s="118">
        <v>16010661</v>
      </c>
      <c r="G236" s="121" t="s">
        <v>348</v>
      </c>
      <c r="H236" s="118">
        <v>570316</v>
      </c>
      <c r="I236" s="122">
        <v>10200203203</v>
      </c>
      <c r="J236" s="185"/>
      <c r="K236" s="121"/>
      <c r="L236" s="121">
        <v>16010661</v>
      </c>
      <c r="M236" s="118" t="s">
        <v>940</v>
      </c>
      <c r="N236" s="118" t="s">
        <v>941</v>
      </c>
      <c r="O236" s="179" t="s">
        <v>936</v>
      </c>
      <c r="P236" s="180"/>
      <c r="Q236" s="118" t="s">
        <v>937</v>
      </c>
      <c r="R236" s="118" t="s">
        <v>354</v>
      </c>
      <c r="S236" s="186" t="s">
        <v>355</v>
      </c>
      <c r="T236" s="124">
        <v>43831</v>
      </c>
      <c r="U236" s="124">
        <v>44561</v>
      </c>
      <c r="V236" s="124">
        <v>42736</v>
      </c>
      <c r="W236" s="124">
        <v>44533</v>
      </c>
      <c r="X236" s="125">
        <v>59.9</v>
      </c>
      <c r="Y236" s="183" t="s">
        <v>356</v>
      </c>
      <c r="Z236" s="127">
        <v>43298</v>
      </c>
      <c r="AA236" s="125">
        <v>17.193548387096776</v>
      </c>
      <c r="AB236" s="128" t="s">
        <v>357</v>
      </c>
    </row>
    <row r="237" spans="1:28" x14ac:dyDescent="0.25">
      <c r="A237" s="118">
        <v>234</v>
      </c>
      <c r="B237" s="118">
        <v>30471</v>
      </c>
      <c r="C237" s="157" t="s">
        <v>475</v>
      </c>
      <c r="D237" s="147"/>
      <c r="E237" s="118" t="s">
        <v>371</v>
      </c>
      <c r="F237" s="118">
        <v>11011181</v>
      </c>
      <c r="G237" s="121" t="s">
        <v>348</v>
      </c>
      <c r="H237" s="118">
        <v>570317</v>
      </c>
      <c r="I237" s="139">
        <v>10200201567</v>
      </c>
      <c r="J237" s="139">
        <v>6825</v>
      </c>
      <c r="K237" s="139"/>
      <c r="L237" s="139">
        <v>34076</v>
      </c>
      <c r="M237" s="118" t="s">
        <v>942</v>
      </c>
      <c r="N237" s="118" t="s">
        <v>943</v>
      </c>
      <c r="O237" s="179" t="s">
        <v>936</v>
      </c>
      <c r="P237" s="180"/>
      <c r="Q237" s="118" t="s">
        <v>937</v>
      </c>
      <c r="R237" s="118" t="s">
        <v>362</v>
      </c>
      <c r="S237" s="139" t="s">
        <v>355</v>
      </c>
      <c r="T237" s="124">
        <v>44387</v>
      </c>
      <c r="U237" s="124">
        <v>44690</v>
      </c>
      <c r="V237" s="181">
        <v>40738</v>
      </c>
      <c r="W237" s="124">
        <v>44533</v>
      </c>
      <c r="X237" s="182">
        <v>95.870967741935488</v>
      </c>
      <c r="Y237" s="183" t="s">
        <v>356</v>
      </c>
      <c r="Z237" s="178"/>
      <c r="AA237" s="139"/>
      <c r="AB237" s="139" t="s">
        <v>357</v>
      </c>
    </row>
    <row r="238" spans="1:28" x14ac:dyDescent="0.25">
      <c r="A238" s="118">
        <v>235</v>
      </c>
      <c r="B238" s="118">
        <v>30538</v>
      </c>
      <c r="C238" s="187" t="s">
        <v>481</v>
      </c>
      <c r="D238" s="188"/>
      <c r="E238" s="118" t="s">
        <v>347</v>
      </c>
      <c r="F238" s="118">
        <v>11008313</v>
      </c>
      <c r="G238" s="121" t="s">
        <v>348</v>
      </c>
      <c r="H238" s="118">
        <v>570319</v>
      </c>
      <c r="I238" s="178">
        <v>10200201193</v>
      </c>
      <c r="J238" s="179">
        <v>3327</v>
      </c>
      <c r="K238" s="139"/>
      <c r="L238" s="179">
        <v>31784</v>
      </c>
      <c r="M238" s="118" t="s">
        <v>944</v>
      </c>
      <c r="N238" s="118" t="s">
        <v>945</v>
      </c>
      <c r="O238" s="179" t="s">
        <v>936</v>
      </c>
      <c r="P238" s="180"/>
      <c r="Q238" s="118" t="s">
        <v>937</v>
      </c>
      <c r="R238" s="118" t="s">
        <v>362</v>
      </c>
      <c r="S238" s="139" t="s">
        <v>355</v>
      </c>
      <c r="T238" s="124">
        <v>44216</v>
      </c>
      <c r="U238" s="124">
        <v>44580</v>
      </c>
      <c r="V238" s="181">
        <v>40565</v>
      </c>
      <c r="W238" s="124">
        <v>44533</v>
      </c>
      <c r="X238" s="182">
        <v>112.36666666666666</v>
      </c>
      <c r="Y238" s="183" t="s">
        <v>356</v>
      </c>
      <c r="Z238" s="178"/>
      <c r="AA238" s="139"/>
      <c r="AB238" s="139" t="s">
        <v>357</v>
      </c>
    </row>
    <row r="239" spans="1:28" x14ac:dyDescent="0.25">
      <c r="A239" s="118">
        <v>236</v>
      </c>
      <c r="B239" s="118">
        <v>30643</v>
      </c>
      <c r="C239" s="157" t="s">
        <v>421</v>
      </c>
      <c r="D239" s="147"/>
      <c r="E239" s="118" t="s">
        <v>347</v>
      </c>
      <c r="F239" s="118">
        <v>2769</v>
      </c>
      <c r="G239" s="121" t="s">
        <v>348</v>
      </c>
      <c r="H239" s="118">
        <v>570320</v>
      </c>
      <c r="I239" s="189">
        <v>10200200420</v>
      </c>
      <c r="J239" s="139"/>
      <c r="K239" s="137"/>
      <c r="L239" s="139"/>
      <c r="M239" s="118" t="s">
        <v>946</v>
      </c>
      <c r="N239" s="118" t="s">
        <v>947</v>
      </c>
      <c r="O239" s="179" t="s">
        <v>936</v>
      </c>
      <c r="P239" s="180"/>
      <c r="Q239" s="118" t="s">
        <v>937</v>
      </c>
      <c r="R239" s="118" t="s">
        <v>354</v>
      </c>
      <c r="S239" s="139" t="s">
        <v>355</v>
      </c>
      <c r="T239" s="124">
        <v>44442</v>
      </c>
      <c r="U239" s="124">
        <v>44806</v>
      </c>
      <c r="V239" s="181">
        <v>39254</v>
      </c>
      <c r="W239" s="124">
        <v>44533</v>
      </c>
      <c r="X239" s="182">
        <v>156.06666666666666</v>
      </c>
      <c r="Y239" s="183" t="s">
        <v>356</v>
      </c>
      <c r="Z239" s="190"/>
      <c r="AA239" s="137"/>
      <c r="AB239" s="139" t="s">
        <v>357</v>
      </c>
    </row>
    <row r="240" spans="1:28" x14ac:dyDescent="0.25">
      <c r="A240" s="118">
        <v>237</v>
      </c>
      <c r="B240" s="118">
        <v>93884</v>
      </c>
      <c r="C240" s="157" t="s">
        <v>523</v>
      </c>
      <c r="D240" s="147"/>
      <c r="E240" s="118" t="s">
        <v>371</v>
      </c>
      <c r="F240" s="118">
        <v>17011357</v>
      </c>
      <c r="G240" s="121" t="s">
        <v>348</v>
      </c>
      <c r="H240" s="118">
        <v>570321</v>
      </c>
      <c r="I240" s="139"/>
      <c r="J240" s="139"/>
      <c r="K240" s="139"/>
      <c r="L240" s="139"/>
      <c r="M240" s="118" t="s">
        <v>937</v>
      </c>
      <c r="N240" s="118" t="s">
        <v>948</v>
      </c>
      <c r="O240" s="179" t="s">
        <v>936</v>
      </c>
      <c r="P240" s="180"/>
      <c r="Q240" s="118" t="s">
        <v>937</v>
      </c>
      <c r="R240" s="118" t="s">
        <v>354</v>
      </c>
      <c r="S240" s="139" t="s">
        <v>355</v>
      </c>
      <c r="T240" s="124">
        <v>44481</v>
      </c>
      <c r="U240" s="124">
        <v>44845</v>
      </c>
      <c r="V240" s="181">
        <v>43024</v>
      </c>
      <c r="W240" s="124">
        <v>44533</v>
      </c>
      <c r="X240" s="182">
        <v>30.4</v>
      </c>
      <c r="Y240" s="183" t="s">
        <v>356</v>
      </c>
      <c r="Z240" s="191"/>
      <c r="AA240" s="139"/>
      <c r="AB240" s="139" t="s">
        <v>357</v>
      </c>
    </row>
    <row r="241" spans="1:28" x14ac:dyDescent="0.25">
      <c r="A241" s="118">
        <v>238</v>
      </c>
      <c r="B241" s="118">
        <v>13165</v>
      </c>
      <c r="C241" s="187" t="s">
        <v>432</v>
      </c>
      <c r="D241" s="147"/>
      <c r="E241" s="118" t="s">
        <v>347</v>
      </c>
      <c r="F241" s="118">
        <v>8009838</v>
      </c>
      <c r="G241" s="121" t="s">
        <v>348</v>
      </c>
      <c r="H241" s="118">
        <v>570322</v>
      </c>
      <c r="I241" s="178"/>
      <c r="J241" s="179"/>
      <c r="K241" s="139"/>
      <c r="L241" s="179"/>
      <c r="M241" s="118" t="s">
        <v>949</v>
      </c>
      <c r="N241" s="118" t="s">
        <v>950</v>
      </c>
      <c r="O241" s="179" t="s">
        <v>936</v>
      </c>
      <c r="P241" s="180"/>
      <c r="Q241" s="118" t="s">
        <v>937</v>
      </c>
      <c r="R241" s="118" t="s">
        <v>354</v>
      </c>
      <c r="S241" s="148" t="s">
        <v>355</v>
      </c>
      <c r="T241" s="124">
        <v>44314</v>
      </c>
      <c r="U241" s="124">
        <v>44619</v>
      </c>
      <c r="V241" s="181">
        <v>42125</v>
      </c>
      <c r="W241" s="124">
        <v>44533</v>
      </c>
      <c r="X241" s="182">
        <v>51.12903225806452</v>
      </c>
      <c r="Y241" s="183" t="s">
        <v>356</v>
      </c>
      <c r="Z241" s="190"/>
      <c r="AA241" s="139"/>
      <c r="AB241" s="139" t="s">
        <v>357</v>
      </c>
    </row>
    <row r="242" spans="1:28" x14ac:dyDescent="0.25">
      <c r="A242" s="118">
        <v>239</v>
      </c>
      <c r="B242" s="118">
        <v>30568</v>
      </c>
      <c r="C242" s="187" t="s">
        <v>361</v>
      </c>
      <c r="D242" s="188"/>
      <c r="E242" s="118" t="s">
        <v>347</v>
      </c>
      <c r="F242" s="118">
        <v>2322</v>
      </c>
      <c r="G242" s="121" t="s">
        <v>348</v>
      </c>
      <c r="H242" s="118">
        <v>570323</v>
      </c>
      <c r="I242" s="178">
        <v>10200200488</v>
      </c>
      <c r="J242" s="179">
        <v>3782</v>
      </c>
      <c r="K242" s="137"/>
      <c r="L242" s="179">
        <v>31277</v>
      </c>
      <c r="M242" s="118" t="s">
        <v>946</v>
      </c>
      <c r="N242" s="118" t="s">
        <v>951</v>
      </c>
      <c r="O242" s="179" t="s">
        <v>936</v>
      </c>
      <c r="P242" s="180"/>
      <c r="Q242" s="118" t="s">
        <v>937</v>
      </c>
      <c r="R242" s="118" t="s">
        <v>362</v>
      </c>
      <c r="S242" s="148" t="s">
        <v>355</v>
      </c>
      <c r="T242" s="124">
        <v>44289</v>
      </c>
      <c r="U242" s="124">
        <v>44594</v>
      </c>
      <c r="V242" s="181">
        <v>39148</v>
      </c>
      <c r="W242" s="124">
        <v>44533</v>
      </c>
      <c r="X242" s="182">
        <v>147.16129032258064</v>
      </c>
      <c r="Y242" s="183" t="s">
        <v>356</v>
      </c>
      <c r="Z242" s="190"/>
      <c r="AA242" s="137"/>
      <c r="AB242" s="139" t="s">
        <v>357</v>
      </c>
    </row>
    <row r="243" spans="1:28" x14ac:dyDescent="0.25">
      <c r="A243" s="118">
        <v>240</v>
      </c>
      <c r="B243" s="118">
        <v>30355</v>
      </c>
      <c r="C243" s="187" t="s">
        <v>385</v>
      </c>
      <c r="D243" s="188"/>
      <c r="E243" s="118" t="s">
        <v>347</v>
      </c>
      <c r="F243" s="118">
        <v>2370</v>
      </c>
      <c r="G243" s="121" t="s">
        <v>348</v>
      </c>
      <c r="H243" s="118">
        <v>570324</v>
      </c>
      <c r="I243" s="178">
        <v>10200200627</v>
      </c>
      <c r="J243" s="179">
        <v>3187</v>
      </c>
      <c r="K243" s="139"/>
      <c r="L243" s="179">
        <v>31322</v>
      </c>
      <c r="M243" s="118" t="s">
        <v>388</v>
      </c>
      <c r="N243" s="118" t="s">
        <v>952</v>
      </c>
      <c r="O243" s="179" t="s">
        <v>936</v>
      </c>
      <c r="P243" s="180"/>
      <c r="Q243" s="118" t="s">
        <v>937</v>
      </c>
      <c r="R243" s="118" t="s">
        <v>354</v>
      </c>
      <c r="S243" s="139" t="s">
        <v>355</v>
      </c>
      <c r="T243" s="124">
        <v>44184</v>
      </c>
      <c r="U243" s="124">
        <v>44548</v>
      </c>
      <c r="V243" s="181">
        <v>38979</v>
      </c>
      <c r="W243" s="124">
        <v>44533</v>
      </c>
      <c r="X243" s="182">
        <v>152.61290322580646</v>
      </c>
      <c r="Y243" s="183" t="s">
        <v>356</v>
      </c>
      <c r="Z243" s="190"/>
      <c r="AA243" s="139"/>
      <c r="AB243" s="139" t="s">
        <v>357</v>
      </c>
    </row>
    <row r="244" spans="1:28" x14ac:dyDescent="0.25">
      <c r="A244" s="118">
        <v>241</v>
      </c>
      <c r="B244" s="118">
        <v>30321</v>
      </c>
      <c r="C244" s="157" t="s">
        <v>395</v>
      </c>
      <c r="D244" s="147"/>
      <c r="E244" s="118" t="s">
        <v>371</v>
      </c>
      <c r="F244" s="118">
        <v>15011674</v>
      </c>
      <c r="G244" s="121" t="s">
        <v>348</v>
      </c>
      <c r="H244" s="118">
        <v>570325</v>
      </c>
      <c r="I244" s="189">
        <v>10200202882</v>
      </c>
      <c r="J244" s="139"/>
      <c r="K244" s="139"/>
      <c r="L244" s="139"/>
      <c r="M244" s="118" t="s">
        <v>953</v>
      </c>
      <c r="N244" s="118" t="s">
        <v>954</v>
      </c>
      <c r="O244" s="179" t="s">
        <v>936</v>
      </c>
      <c r="P244" s="180"/>
      <c r="Q244" s="118" t="s">
        <v>937</v>
      </c>
      <c r="R244" s="118" t="s">
        <v>354</v>
      </c>
      <c r="S244" s="139" t="s">
        <v>355</v>
      </c>
      <c r="T244" s="124">
        <v>44208</v>
      </c>
      <c r="U244" s="124">
        <v>44572</v>
      </c>
      <c r="V244" s="181">
        <v>42383</v>
      </c>
      <c r="W244" s="124">
        <v>44533</v>
      </c>
      <c r="X244" s="182">
        <v>42.806451612903224</v>
      </c>
      <c r="Y244" s="183" t="s">
        <v>356</v>
      </c>
      <c r="Z244" s="190"/>
      <c r="AA244" s="139"/>
      <c r="AB244" s="139" t="s">
        <v>357</v>
      </c>
    </row>
    <row r="245" spans="1:28" x14ac:dyDescent="0.25">
      <c r="A245" s="118">
        <v>242</v>
      </c>
      <c r="B245" s="118">
        <v>30543</v>
      </c>
      <c r="C245" s="187" t="s">
        <v>390</v>
      </c>
      <c r="D245" s="192"/>
      <c r="E245" s="118" t="s">
        <v>347</v>
      </c>
      <c r="F245" s="118">
        <v>15011616</v>
      </c>
      <c r="G245" s="121" t="s">
        <v>348</v>
      </c>
      <c r="H245" s="118">
        <v>570327</v>
      </c>
      <c r="I245" s="178">
        <v>10200202869</v>
      </c>
      <c r="J245" s="139"/>
      <c r="K245" s="139"/>
      <c r="L245" s="179">
        <v>35865</v>
      </c>
      <c r="M245" s="118" t="s">
        <v>955</v>
      </c>
      <c r="N245" s="118" t="s">
        <v>956</v>
      </c>
      <c r="O245" s="179" t="s">
        <v>936</v>
      </c>
      <c r="P245" s="180"/>
      <c r="Q245" s="118" t="s">
        <v>937</v>
      </c>
      <c r="R245" s="118" t="s">
        <v>354</v>
      </c>
      <c r="S245" s="139" t="s">
        <v>355</v>
      </c>
      <c r="T245" s="124">
        <v>44235</v>
      </c>
      <c r="U245" s="124">
        <v>44537</v>
      </c>
      <c r="V245" s="181">
        <v>42408</v>
      </c>
      <c r="W245" s="124">
        <v>44533</v>
      </c>
      <c r="X245" s="193">
        <v>50.93333333333333</v>
      </c>
      <c r="Y245" s="183" t="s">
        <v>356</v>
      </c>
      <c r="Z245" s="194"/>
      <c r="AA245" s="172"/>
      <c r="AB245" s="172" t="s">
        <v>357</v>
      </c>
    </row>
    <row r="246" spans="1:28" x14ac:dyDescent="0.25">
      <c r="A246" s="118">
        <v>243</v>
      </c>
      <c r="B246" s="118">
        <v>28413</v>
      </c>
      <c r="C246" s="157" t="s">
        <v>428</v>
      </c>
      <c r="D246" s="147"/>
      <c r="E246" s="118" t="s">
        <v>347</v>
      </c>
      <c r="F246" s="118">
        <v>2347</v>
      </c>
      <c r="G246" s="121" t="s">
        <v>348</v>
      </c>
      <c r="H246" s="118">
        <v>570328</v>
      </c>
      <c r="I246" s="178"/>
      <c r="J246" s="180"/>
      <c r="K246" s="139"/>
      <c r="L246" s="139"/>
      <c r="M246" s="118" t="s">
        <v>937</v>
      </c>
      <c r="N246" s="118" t="s">
        <v>937</v>
      </c>
      <c r="O246" s="179" t="s">
        <v>936</v>
      </c>
      <c r="P246" s="180"/>
      <c r="Q246" s="118" t="s">
        <v>937</v>
      </c>
      <c r="R246" s="118" t="s">
        <v>362</v>
      </c>
      <c r="S246" s="139" t="s">
        <v>355</v>
      </c>
      <c r="T246" s="124">
        <v>44313</v>
      </c>
      <c r="U246" s="124">
        <v>44677</v>
      </c>
      <c r="V246" s="195">
        <v>43678</v>
      </c>
      <c r="W246" s="124">
        <v>44533</v>
      </c>
      <c r="X246" s="182">
        <v>1.0322580645161299</v>
      </c>
      <c r="Y246" s="183" t="s">
        <v>17</v>
      </c>
      <c r="Z246" s="184"/>
      <c r="AA246" s="182"/>
      <c r="AB246" s="139" t="s">
        <v>357</v>
      </c>
    </row>
    <row r="247" spans="1:28" x14ac:dyDescent="0.25">
      <c r="A247" s="118">
        <v>244</v>
      </c>
      <c r="B247" s="118">
        <v>30581</v>
      </c>
      <c r="C247" s="187" t="s">
        <v>418</v>
      </c>
      <c r="D247" s="188"/>
      <c r="E247" s="118" t="s">
        <v>347</v>
      </c>
      <c r="F247" s="118">
        <v>2375</v>
      </c>
      <c r="G247" s="121" t="s">
        <v>348</v>
      </c>
      <c r="H247" s="118">
        <v>570329</v>
      </c>
      <c r="I247" s="178">
        <v>10200200490</v>
      </c>
      <c r="J247" s="179">
        <v>3786</v>
      </c>
      <c r="K247" s="196"/>
      <c r="L247" s="179">
        <v>31616</v>
      </c>
      <c r="M247" s="118" t="s">
        <v>946</v>
      </c>
      <c r="N247" s="118" t="s">
        <v>957</v>
      </c>
      <c r="O247" s="179" t="s">
        <v>936</v>
      </c>
      <c r="P247" s="180"/>
      <c r="Q247" s="118" t="s">
        <v>937</v>
      </c>
      <c r="R247" s="118" t="s">
        <v>362</v>
      </c>
      <c r="S247" s="139" t="s">
        <v>355</v>
      </c>
      <c r="T247" s="124">
        <v>44350</v>
      </c>
      <c r="U247" s="124">
        <v>44714</v>
      </c>
      <c r="V247" s="181">
        <v>39148</v>
      </c>
      <c r="W247" s="124">
        <v>44533</v>
      </c>
      <c r="X247" s="182">
        <v>147.16129032258064</v>
      </c>
      <c r="Y247" s="183" t="s">
        <v>356</v>
      </c>
      <c r="Z247" s="178"/>
      <c r="AA247" s="196"/>
      <c r="AB247" s="139" t="s">
        <v>357</v>
      </c>
    </row>
    <row r="248" spans="1:28" x14ac:dyDescent="0.25">
      <c r="A248" s="118">
        <v>245</v>
      </c>
      <c r="B248" s="118">
        <v>28314</v>
      </c>
      <c r="C248" s="157" t="s">
        <v>402</v>
      </c>
      <c r="D248" s="197"/>
      <c r="E248" s="118" t="s">
        <v>371</v>
      </c>
      <c r="F248" s="118">
        <v>12009810</v>
      </c>
      <c r="G248" s="121" t="s">
        <v>348</v>
      </c>
      <c r="H248" s="118">
        <v>570330</v>
      </c>
      <c r="I248" s="198">
        <v>10200201975</v>
      </c>
      <c r="J248" s="179">
        <v>1078</v>
      </c>
      <c r="K248" s="139"/>
      <c r="L248" s="179">
        <v>1078</v>
      </c>
      <c r="M248" s="118" t="s">
        <v>958</v>
      </c>
      <c r="N248" s="118" t="s">
        <v>959</v>
      </c>
      <c r="O248" s="179" t="s">
        <v>936</v>
      </c>
      <c r="P248" s="180"/>
      <c r="Q248" s="118" t="s">
        <v>937</v>
      </c>
      <c r="R248" s="118" t="s">
        <v>362</v>
      </c>
      <c r="S248" s="139" t="s">
        <v>355</v>
      </c>
      <c r="T248" s="124">
        <v>44219</v>
      </c>
      <c r="U248" s="124">
        <v>44522</v>
      </c>
      <c r="V248" s="181">
        <v>41207</v>
      </c>
      <c r="W248" s="124">
        <v>44533</v>
      </c>
      <c r="X248" s="182">
        <v>80.741935483870961</v>
      </c>
      <c r="Y248" s="183" t="s">
        <v>356</v>
      </c>
      <c r="Z248" s="178"/>
      <c r="AA248" s="139"/>
      <c r="AB248" s="139" t="s">
        <v>357</v>
      </c>
    </row>
    <row r="249" spans="1:28" x14ac:dyDescent="0.25">
      <c r="A249" s="118">
        <v>246</v>
      </c>
      <c r="B249" s="118">
        <v>154707</v>
      </c>
      <c r="C249" s="187" t="s">
        <v>438</v>
      </c>
      <c r="D249" s="188"/>
      <c r="E249" s="118" t="s">
        <v>347</v>
      </c>
      <c r="F249" s="118">
        <v>8010701</v>
      </c>
      <c r="G249" s="121" t="s">
        <v>348</v>
      </c>
      <c r="H249" s="118">
        <v>570331</v>
      </c>
      <c r="I249" s="178">
        <v>78100107913</v>
      </c>
      <c r="J249" s="179"/>
      <c r="K249" s="139"/>
      <c r="L249" s="179">
        <v>30115</v>
      </c>
      <c r="M249" s="118" t="s">
        <v>434</v>
      </c>
      <c r="N249" s="118" t="s">
        <v>960</v>
      </c>
      <c r="O249" s="179" t="s">
        <v>936</v>
      </c>
      <c r="P249" s="180"/>
      <c r="Q249" s="118" t="s">
        <v>937</v>
      </c>
      <c r="R249" s="118" t="s">
        <v>362</v>
      </c>
      <c r="S249" s="139" t="s">
        <v>355</v>
      </c>
      <c r="T249" s="124">
        <v>44315</v>
      </c>
      <c r="U249" s="124">
        <v>44619</v>
      </c>
      <c r="V249" s="181">
        <v>40299</v>
      </c>
      <c r="W249" s="124">
        <v>44533</v>
      </c>
      <c r="X249" s="182">
        <v>110.03225806451613</v>
      </c>
      <c r="Y249" s="183" t="s">
        <v>356</v>
      </c>
      <c r="Z249" s="178"/>
      <c r="AA249" s="139"/>
      <c r="AB249" s="139" t="s">
        <v>357</v>
      </c>
    </row>
    <row r="250" spans="1:28" x14ac:dyDescent="0.25">
      <c r="A250" s="118">
        <v>247</v>
      </c>
      <c r="B250" s="118">
        <v>30330</v>
      </c>
      <c r="C250" s="157" t="s">
        <v>375</v>
      </c>
      <c r="D250" s="199"/>
      <c r="E250" s="118" t="s">
        <v>347</v>
      </c>
      <c r="F250" s="118">
        <v>16009533</v>
      </c>
      <c r="G250" s="121" t="s">
        <v>348</v>
      </c>
      <c r="H250" s="118">
        <v>570333</v>
      </c>
      <c r="I250" s="200">
        <v>10200203097</v>
      </c>
      <c r="J250" s="137"/>
      <c r="K250" s="137"/>
      <c r="L250" s="137"/>
      <c r="M250" s="118" t="s">
        <v>961</v>
      </c>
      <c r="N250" s="118" t="s">
        <v>962</v>
      </c>
      <c r="O250" s="179" t="s">
        <v>936</v>
      </c>
      <c r="P250" s="180"/>
      <c r="Q250" s="118" t="s">
        <v>937</v>
      </c>
      <c r="R250" s="118" t="s">
        <v>362</v>
      </c>
      <c r="S250" s="137" t="s">
        <v>355</v>
      </c>
      <c r="T250" s="124">
        <v>44313</v>
      </c>
      <c r="U250" s="124">
        <v>44618</v>
      </c>
      <c r="V250" s="181">
        <v>43539</v>
      </c>
      <c r="W250" s="124">
        <v>44533</v>
      </c>
      <c r="X250" s="182">
        <v>1410</v>
      </c>
      <c r="Y250" s="183" t="s">
        <v>356</v>
      </c>
      <c r="Z250" s="201"/>
      <c r="AA250" s="202"/>
      <c r="AB250" s="139" t="s">
        <v>357</v>
      </c>
    </row>
    <row r="251" spans="1:28" x14ac:dyDescent="0.25">
      <c r="A251" s="118">
        <v>248</v>
      </c>
      <c r="B251" s="118">
        <v>30620</v>
      </c>
      <c r="C251" s="187" t="s">
        <v>414</v>
      </c>
      <c r="D251" s="188"/>
      <c r="E251" s="118" t="s">
        <v>347</v>
      </c>
      <c r="F251" s="118">
        <v>14008156</v>
      </c>
      <c r="G251" s="121" t="s">
        <v>348</v>
      </c>
      <c r="H251" s="118">
        <v>570334</v>
      </c>
      <c r="I251" s="178">
        <v>10200201338</v>
      </c>
      <c r="J251" s="179">
        <v>5998</v>
      </c>
      <c r="K251" s="196"/>
      <c r="L251" s="179">
        <v>31359</v>
      </c>
      <c r="M251" s="118" t="s">
        <v>714</v>
      </c>
      <c r="N251" s="118" t="s">
        <v>414</v>
      </c>
      <c r="O251" s="179" t="s">
        <v>936</v>
      </c>
      <c r="P251" s="180"/>
      <c r="Q251" s="118" t="s">
        <v>937</v>
      </c>
      <c r="R251" s="118" t="s">
        <v>362</v>
      </c>
      <c r="S251" s="139" t="s">
        <v>355</v>
      </c>
      <c r="T251" s="124">
        <v>44210</v>
      </c>
      <c r="U251" s="124">
        <v>44513</v>
      </c>
      <c r="V251" s="181">
        <v>40560</v>
      </c>
      <c r="W251" s="124">
        <v>44533</v>
      </c>
      <c r="X251" s="182">
        <v>101.61290322580645</v>
      </c>
      <c r="Y251" s="183" t="s">
        <v>356</v>
      </c>
      <c r="Z251" s="178"/>
      <c r="AA251" s="196"/>
      <c r="AB251" s="139" t="s">
        <v>357</v>
      </c>
    </row>
    <row r="252" spans="1:28" x14ac:dyDescent="0.25">
      <c r="A252" s="118">
        <v>249</v>
      </c>
      <c r="B252" s="118">
        <v>54165</v>
      </c>
      <c r="C252" s="157" t="s">
        <v>368</v>
      </c>
      <c r="D252" s="188"/>
      <c r="E252" s="118" t="s">
        <v>347</v>
      </c>
      <c r="F252" s="118">
        <v>2851</v>
      </c>
      <c r="G252" s="121" t="s">
        <v>348</v>
      </c>
      <c r="H252" s="118">
        <v>570335</v>
      </c>
      <c r="I252" s="189">
        <v>10200200996</v>
      </c>
      <c r="J252" s="139"/>
      <c r="K252" s="139"/>
      <c r="L252" s="139"/>
      <c r="M252" s="118" t="s">
        <v>388</v>
      </c>
      <c r="N252" s="118" t="s">
        <v>963</v>
      </c>
      <c r="O252" s="179" t="s">
        <v>936</v>
      </c>
      <c r="P252" s="180"/>
      <c r="Q252" s="118" t="s">
        <v>937</v>
      </c>
      <c r="R252" s="118" t="s">
        <v>354</v>
      </c>
      <c r="S252" s="139" t="s">
        <v>355</v>
      </c>
      <c r="T252" s="124">
        <v>44202</v>
      </c>
      <c r="U252" s="124">
        <v>44505</v>
      </c>
      <c r="V252" s="181">
        <v>38818</v>
      </c>
      <c r="W252" s="124">
        <v>44533</v>
      </c>
      <c r="X252" s="182">
        <v>157.80645161290323</v>
      </c>
      <c r="Y252" s="183" t="s">
        <v>356</v>
      </c>
      <c r="Z252" s="178"/>
      <c r="AA252" s="139"/>
      <c r="AB252" s="139" t="s">
        <v>357</v>
      </c>
    </row>
    <row r="253" spans="1:28" x14ac:dyDescent="0.25">
      <c r="A253" s="118">
        <v>250</v>
      </c>
      <c r="B253" s="118">
        <v>78853</v>
      </c>
      <c r="C253" s="147" t="s">
        <v>448</v>
      </c>
      <c r="D253" s="147"/>
      <c r="E253" s="118" t="s">
        <v>371</v>
      </c>
      <c r="F253" s="118">
        <v>16012151</v>
      </c>
      <c r="G253" s="121" t="s">
        <v>348</v>
      </c>
      <c r="H253" s="118">
        <v>570337</v>
      </c>
      <c r="I253" s="178"/>
      <c r="J253" s="179"/>
      <c r="K253" s="139"/>
      <c r="L253" s="139"/>
      <c r="M253" s="118" t="s">
        <v>964</v>
      </c>
      <c r="N253" s="118" t="s">
        <v>965</v>
      </c>
      <c r="O253" s="179" t="s">
        <v>936</v>
      </c>
      <c r="P253" s="179"/>
      <c r="Q253" s="118" t="s">
        <v>937</v>
      </c>
      <c r="R253" s="118" t="s">
        <v>354</v>
      </c>
      <c r="S253" s="139" t="s">
        <v>355</v>
      </c>
      <c r="T253" s="124">
        <v>44458</v>
      </c>
      <c r="U253" s="124">
        <v>44822</v>
      </c>
      <c r="V253" s="184">
        <v>43678</v>
      </c>
      <c r="W253" s="124">
        <v>44533</v>
      </c>
      <c r="X253" s="182">
        <v>1.032258064516129</v>
      </c>
      <c r="Y253" s="183" t="s">
        <v>17</v>
      </c>
      <c r="Z253" s="184"/>
      <c r="AA253" s="182"/>
      <c r="AB253" s="139" t="s">
        <v>357</v>
      </c>
    </row>
    <row r="254" spans="1:28" x14ac:dyDescent="0.25">
      <c r="A254" s="118">
        <v>251</v>
      </c>
      <c r="B254" s="118">
        <v>30642</v>
      </c>
      <c r="C254" s="147" t="s">
        <v>354</v>
      </c>
      <c r="D254" s="147"/>
      <c r="E254" s="118" t="s">
        <v>347</v>
      </c>
      <c r="F254" s="118">
        <v>2068</v>
      </c>
      <c r="G254" s="121" t="s">
        <v>348</v>
      </c>
      <c r="H254" s="118">
        <v>570318</v>
      </c>
      <c r="I254" s="189">
        <v>10200200751</v>
      </c>
      <c r="J254" s="139"/>
      <c r="K254" s="139"/>
      <c r="L254" s="139"/>
      <c r="M254" s="118" t="s">
        <v>409</v>
      </c>
      <c r="N254" s="118" t="s">
        <v>966</v>
      </c>
      <c r="O254" s="179" t="s">
        <v>967</v>
      </c>
      <c r="P254" s="180"/>
      <c r="Q254" s="118" t="s">
        <v>937</v>
      </c>
      <c r="R254" s="118" t="s">
        <v>968</v>
      </c>
      <c r="S254" s="139" t="s">
        <v>355</v>
      </c>
      <c r="T254" s="124">
        <v>44338</v>
      </c>
      <c r="U254" s="124">
        <v>44641</v>
      </c>
      <c r="V254" s="181">
        <v>38833</v>
      </c>
      <c r="W254" s="124">
        <v>44533</v>
      </c>
      <c r="X254" s="182">
        <v>170.1</v>
      </c>
      <c r="Y254" s="183" t="s">
        <v>356</v>
      </c>
      <c r="Z254" s="178"/>
      <c r="AA254" s="139"/>
      <c r="AB254" s="139" t="s">
        <v>357</v>
      </c>
    </row>
    <row r="255" spans="1:28" x14ac:dyDescent="0.25">
      <c r="A255" s="118">
        <v>252</v>
      </c>
      <c r="B255" s="118">
        <v>32507</v>
      </c>
      <c r="C255" s="187" t="s">
        <v>362</v>
      </c>
      <c r="D255" s="192"/>
      <c r="E255" s="118" t="s">
        <v>371</v>
      </c>
      <c r="F255" s="118">
        <v>15008655</v>
      </c>
      <c r="G255" s="121" t="s">
        <v>348</v>
      </c>
      <c r="H255" s="118">
        <v>570341</v>
      </c>
      <c r="I255" s="178">
        <v>78100107924</v>
      </c>
      <c r="J255" s="179"/>
      <c r="K255" s="139"/>
      <c r="L255" s="179">
        <v>30804</v>
      </c>
      <c r="M255" s="118" t="s">
        <v>937</v>
      </c>
      <c r="N255" s="118" t="s">
        <v>969</v>
      </c>
      <c r="O255" s="179" t="s">
        <v>967</v>
      </c>
      <c r="P255" s="180"/>
      <c r="Q255" s="118" t="s">
        <v>937</v>
      </c>
      <c r="R255" s="118" t="s">
        <v>968</v>
      </c>
      <c r="S255" s="139" t="s">
        <v>355</v>
      </c>
      <c r="T255" s="124">
        <v>44314</v>
      </c>
      <c r="U255" s="124">
        <v>44678</v>
      </c>
      <c r="V255" s="181">
        <v>40299</v>
      </c>
      <c r="W255" s="124">
        <v>44533</v>
      </c>
      <c r="X255" s="182">
        <v>110.03225806451613</v>
      </c>
      <c r="Y255" s="183" t="s">
        <v>356</v>
      </c>
      <c r="Z255" s="178"/>
      <c r="AA255" s="139"/>
      <c r="AB255" s="139" t="s">
        <v>357</v>
      </c>
    </row>
    <row r="256" spans="1:28" x14ac:dyDescent="0.25">
      <c r="A256" s="118">
        <v>253</v>
      </c>
      <c r="B256" s="118">
        <v>154525</v>
      </c>
      <c r="C256" s="142" t="s">
        <v>970</v>
      </c>
      <c r="D256" s="143" t="s">
        <v>971</v>
      </c>
      <c r="E256" s="118" t="s">
        <v>347</v>
      </c>
      <c r="F256" s="118">
        <v>19231652</v>
      </c>
      <c r="G256" s="121" t="s">
        <v>348</v>
      </c>
      <c r="H256" s="118">
        <v>570107</v>
      </c>
      <c r="I256" s="122"/>
      <c r="J256" s="122"/>
      <c r="K256" s="122"/>
      <c r="L256" s="122"/>
      <c r="M256" s="118" t="s">
        <v>372</v>
      </c>
      <c r="N256" s="118" t="s">
        <v>972</v>
      </c>
      <c r="O256" s="118" t="s">
        <v>973</v>
      </c>
      <c r="P256" s="123" t="s">
        <v>87</v>
      </c>
      <c r="Q256" s="118" t="s">
        <v>974</v>
      </c>
      <c r="R256" s="118" t="s">
        <v>975</v>
      </c>
      <c r="S256" s="123" t="s">
        <v>355</v>
      </c>
      <c r="T256" s="124">
        <v>44138</v>
      </c>
      <c r="U256" s="124">
        <v>44502</v>
      </c>
      <c r="V256" s="124">
        <v>43601</v>
      </c>
      <c r="W256" s="124">
        <v>44533</v>
      </c>
      <c r="X256" s="125">
        <v>31.066666666666666</v>
      </c>
      <c r="Y256" s="126" t="s">
        <v>356</v>
      </c>
      <c r="Z256" s="127">
        <v>43770</v>
      </c>
      <c r="AA256" s="125">
        <v>24.612903225806452</v>
      </c>
      <c r="AB256" s="128" t="s">
        <v>357</v>
      </c>
    </row>
    <row r="257" spans="1:28" x14ac:dyDescent="0.25">
      <c r="A257" s="118">
        <v>254</v>
      </c>
      <c r="B257" s="118">
        <v>30606</v>
      </c>
      <c r="C257" s="162" t="s">
        <v>976</v>
      </c>
      <c r="D257" s="203"/>
      <c r="E257" s="118" t="s">
        <v>371</v>
      </c>
      <c r="F257" s="118" t="s">
        <v>977</v>
      </c>
      <c r="G257" s="121" t="s">
        <v>348</v>
      </c>
      <c r="H257" s="118">
        <v>570168</v>
      </c>
      <c r="I257" s="122">
        <v>10200202932</v>
      </c>
      <c r="J257" s="122"/>
      <c r="K257" s="122">
        <v>36171</v>
      </c>
      <c r="L257" s="122">
        <v>36171</v>
      </c>
      <c r="M257" s="118" t="s">
        <v>978</v>
      </c>
      <c r="N257" s="118" t="s">
        <v>979</v>
      </c>
      <c r="O257" s="118" t="s">
        <v>973</v>
      </c>
      <c r="P257" s="123" t="s">
        <v>87</v>
      </c>
      <c r="Q257" s="118" t="s">
        <v>980</v>
      </c>
      <c r="R257" s="118" t="s">
        <v>975</v>
      </c>
      <c r="S257" s="123" t="s">
        <v>355</v>
      </c>
      <c r="T257" s="124">
        <v>44235</v>
      </c>
      <c r="U257" s="124">
        <v>44599</v>
      </c>
      <c r="V257" s="127">
        <v>41492</v>
      </c>
      <c r="W257" s="124">
        <v>44533</v>
      </c>
      <c r="X257" s="125">
        <v>101.36666666666666</v>
      </c>
      <c r="Y257" s="126" t="s">
        <v>356</v>
      </c>
      <c r="Z257" s="127">
        <v>42461</v>
      </c>
      <c r="AA257" s="125">
        <v>66.838709677419359</v>
      </c>
      <c r="AB257" s="128" t="s">
        <v>357</v>
      </c>
    </row>
    <row r="258" spans="1:28" x14ac:dyDescent="0.25">
      <c r="A258" s="118">
        <v>255</v>
      </c>
      <c r="B258" s="118">
        <v>30364</v>
      </c>
      <c r="C258" s="162" t="s">
        <v>981</v>
      </c>
      <c r="D258" s="203"/>
      <c r="E258" s="118" t="s">
        <v>347</v>
      </c>
      <c r="F258" s="118" t="s">
        <v>982</v>
      </c>
      <c r="G258" s="121" t="s">
        <v>348</v>
      </c>
      <c r="H258" s="118">
        <v>570221</v>
      </c>
      <c r="I258" s="122">
        <v>10200200442</v>
      </c>
      <c r="J258" s="122">
        <v>3917</v>
      </c>
      <c r="K258" s="122">
        <v>31295</v>
      </c>
      <c r="L258" s="122">
        <v>3917</v>
      </c>
      <c r="M258" s="118" t="s">
        <v>983</v>
      </c>
      <c r="N258" s="118" t="s">
        <v>984</v>
      </c>
      <c r="O258" s="118" t="s">
        <v>973</v>
      </c>
      <c r="P258" s="123" t="s">
        <v>87</v>
      </c>
      <c r="Q258" s="118" t="s">
        <v>985</v>
      </c>
      <c r="R258" s="118" t="s">
        <v>975</v>
      </c>
      <c r="S258" s="123" t="s">
        <v>355</v>
      </c>
      <c r="T258" s="124">
        <v>44345</v>
      </c>
      <c r="U258" s="124">
        <v>44709</v>
      </c>
      <c r="V258" s="127">
        <v>41492</v>
      </c>
      <c r="W258" s="124">
        <v>44533</v>
      </c>
      <c r="X258" s="125">
        <v>101.36666666666666</v>
      </c>
      <c r="Y258" s="126" t="s">
        <v>356</v>
      </c>
      <c r="Z258" s="127">
        <v>42461</v>
      </c>
      <c r="AA258" s="125">
        <v>66.838709677419359</v>
      </c>
      <c r="AB258" s="128" t="s">
        <v>357</v>
      </c>
    </row>
    <row r="259" spans="1:28" x14ac:dyDescent="0.25">
      <c r="A259" s="118">
        <v>256</v>
      </c>
      <c r="B259" s="118">
        <v>64046</v>
      </c>
      <c r="C259" s="167" t="s">
        <v>986</v>
      </c>
      <c r="D259" s="203"/>
      <c r="E259" s="118" t="s">
        <v>347</v>
      </c>
      <c r="F259" s="118">
        <v>15010450</v>
      </c>
      <c r="G259" s="121" t="s">
        <v>348</v>
      </c>
      <c r="H259" s="118">
        <v>570224</v>
      </c>
      <c r="I259" s="122">
        <v>10200202697</v>
      </c>
      <c r="J259" s="122"/>
      <c r="K259" s="122">
        <v>35725</v>
      </c>
      <c r="L259" s="122">
        <v>35725</v>
      </c>
      <c r="M259" s="118">
        <v>211</v>
      </c>
      <c r="N259" s="118" t="s">
        <v>987</v>
      </c>
      <c r="O259" s="118" t="s">
        <v>973</v>
      </c>
      <c r="P259" s="123" t="s">
        <v>87</v>
      </c>
      <c r="Q259" s="118" t="s">
        <v>988</v>
      </c>
      <c r="R259" s="118" t="s">
        <v>975</v>
      </c>
      <c r="S259" s="123" t="s">
        <v>355</v>
      </c>
      <c r="T259" s="124">
        <v>44137</v>
      </c>
      <c r="U259" s="124">
        <v>44501</v>
      </c>
      <c r="V259" s="127">
        <v>42312</v>
      </c>
      <c r="W259" s="124">
        <v>44533</v>
      </c>
      <c r="X259" s="125">
        <v>74.033333333333331</v>
      </c>
      <c r="Y259" s="126" t="s">
        <v>356</v>
      </c>
      <c r="Z259" s="127">
        <v>42628</v>
      </c>
      <c r="AA259" s="125">
        <v>61.451612903225808</v>
      </c>
      <c r="AB259" s="128" t="s">
        <v>357</v>
      </c>
    </row>
    <row r="260" spans="1:28" x14ac:dyDescent="0.25">
      <c r="A260" s="118">
        <v>257</v>
      </c>
      <c r="B260" s="118">
        <v>30550</v>
      </c>
      <c r="C260" s="162" t="s">
        <v>989</v>
      </c>
      <c r="D260" s="203"/>
      <c r="E260" s="118" t="s">
        <v>347</v>
      </c>
      <c r="F260" s="118">
        <v>14010630</v>
      </c>
      <c r="G260" s="121" t="s">
        <v>348</v>
      </c>
      <c r="H260" s="118">
        <v>570090</v>
      </c>
      <c r="I260" s="122">
        <v>10200200733</v>
      </c>
      <c r="J260" s="122">
        <v>5126</v>
      </c>
      <c r="K260" s="122">
        <v>30722</v>
      </c>
      <c r="L260" s="122">
        <v>35954</v>
      </c>
      <c r="M260" s="118">
        <v>69</v>
      </c>
      <c r="N260" s="118" t="s">
        <v>990</v>
      </c>
      <c r="O260" s="118" t="s">
        <v>973</v>
      </c>
      <c r="P260" s="123" t="s">
        <v>87</v>
      </c>
      <c r="Q260" s="118" t="s">
        <v>991</v>
      </c>
      <c r="R260" s="118" t="s">
        <v>975</v>
      </c>
      <c r="S260" s="123" t="s">
        <v>355</v>
      </c>
      <c r="T260" s="124">
        <v>44339</v>
      </c>
      <c r="U260" s="124">
        <v>44703</v>
      </c>
      <c r="V260" s="127">
        <v>41420</v>
      </c>
      <c r="W260" s="124">
        <v>44533</v>
      </c>
      <c r="X260" s="125">
        <v>103.76666666666667</v>
      </c>
      <c r="Y260" s="126" t="s">
        <v>356</v>
      </c>
      <c r="Z260" s="127">
        <v>42461</v>
      </c>
      <c r="AA260" s="125">
        <v>66.838709677419359</v>
      </c>
      <c r="AB260" s="128" t="s">
        <v>357</v>
      </c>
    </row>
    <row r="261" spans="1:28" x14ac:dyDescent="0.25">
      <c r="A261" s="118">
        <v>258</v>
      </c>
      <c r="B261" s="118">
        <v>102125</v>
      </c>
      <c r="C261" s="151" t="s">
        <v>992</v>
      </c>
      <c r="D261" s="146"/>
      <c r="E261" s="118" t="s">
        <v>347</v>
      </c>
      <c r="F261" s="118">
        <v>18009512</v>
      </c>
      <c r="G261" s="121" t="s">
        <v>348</v>
      </c>
      <c r="H261" s="118">
        <v>570071</v>
      </c>
      <c r="I261" s="122"/>
      <c r="J261" s="122"/>
      <c r="K261" s="122"/>
      <c r="L261" s="122"/>
      <c r="M261" s="118" t="s">
        <v>993</v>
      </c>
      <c r="N261" s="118" t="s">
        <v>994</v>
      </c>
      <c r="O261" s="118" t="s">
        <v>973</v>
      </c>
      <c r="P261" s="123" t="s">
        <v>87</v>
      </c>
      <c r="Q261" s="118" t="s">
        <v>985</v>
      </c>
      <c r="R261" s="118" t="s">
        <v>975</v>
      </c>
      <c r="S261" s="123" t="s">
        <v>355</v>
      </c>
      <c r="T261" s="124">
        <v>44424</v>
      </c>
      <c r="U261" s="124">
        <v>44788</v>
      </c>
      <c r="V261" s="127">
        <v>43210</v>
      </c>
      <c r="W261" s="124">
        <v>44533</v>
      </c>
      <c r="X261" s="125">
        <v>44.1</v>
      </c>
      <c r="Y261" s="126" t="s">
        <v>356</v>
      </c>
      <c r="Z261" s="127">
        <v>44287</v>
      </c>
      <c r="AA261" s="125">
        <v>7.935483870967742</v>
      </c>
      <c r="AB261" s="128" t="s">
        <v>357</v>
      </c>
    </row>
    <row r="262" spans="1:28" x14ac:dyDescent="0.25">
      <c r="A262" s="118">
        <v>259</v>
      </c>
      <c r="B262" s="118">
        <v>103594</v>
      </c>
      <c r="C262" s="204" t="s">
        <v>995</v>
      </c>
      <c r="D262" s="151"/>
      <c r="E262" s="118" t="s">
        <v>347</v>
      </c>
      <c r="F262" s="118">
        <v>18009936</v>
      </c>
      <c r="G262" s="121" t="s">
        <v>348</v>
      </c>
      <c r="H262" s="118">
        <v>570211</v>
      </c>
      <c r="I262" s="122"/>
      <c r="J262" s="122"/>
      <c r="K262" s="122"/>
      <c r="L262" s="122"/>
      <c r="M262" s="118" t="s">
        <v>366</v>
      </c>
      <c r="N262" s="118" t="s">
        <v>996</v>
      </c>
      <c r="O262" s="118" t="s">
        <v>973</v>
      </c>
      <c r="P262" s="123" t="s">
        <v>87</v>
      </c>
      <c r="Q262" s="118" t="s">
        <v>991</v>
      </c>
      <c r="R262" s="118" t="s">
        <v>975</v>
      </c>
      <c r="S262" s="123" t="s">
        <v>355</v>
      </c>
      <c r="T262" s="124">
        <v>43831</v>
      </c>
      <c r="U262" s="124">
        <v>44561</v>
      </c>
      <c r="V262" s="127">
        <v>43242</v>
      </c>
      <c r="W262" s="124">
        <v>44533</v>
      </c>
      <c r="X262" s="125">
        <v>43.033333333333331</v>
      </c>
      <c r="Y262" s="126" t="s">
        <v>356</v>
      </c>
      <c r="Z262" s="127">
        <v>43595</v>
      </c>
      <c r="AA262" s="125">
        <v>30.258064516129032</v>
      </c>
      <c r="AB262" s="128" t="s">
        <v>357</v>
      </c>
    </row>
    <row r="263" spans="1:28" x14ac:dyDescent="0.25">
      <c r="A263" s="118">
        <v>260</v>
      </c>
      <c r="B263" s="118">
        <v>79460</v>
      </c>
      <c r="C263" s="145" t="s">
        <v>997</v>
      </c>
      <c r="D263" s="146"/>
      <c r="E263" s="118" t="s">
        <v>347</v>
      </c>
      <c r="F263" s="118" t="s">
        <v>998</v>
      </c>
      <c r="G263" s="121" t="s">
        <v>348</v>
      </c>
      <c r="H263" s="118">
        <v>570058</v>
      </c>
      <c r="I263" s="122"/>
      <c r="J263" s="122"/>
      <c r="K263" s="122"/>
      <c r="L263" s="122"/>
      <c r="M263" s="118" t="s">
        <v>739</v>
      </c>
      <c r="N263" s="118" t="s">
        <v>999</v>
      </c>
      <c r="O263" s="118" t="s">
        <v>973</v>
      </c>
      <c r="P263" s="123" t="s">
        <v>87</v>
      </c>
      <c r="Q263" s="118" t="s">
        <v>991</v>
      </c>
      <c r="R263" s="118" t="s">
        <v>975</v>
      </c>
      <c r="S263" s="123" t="s">
        <v>355</v>
      </c>
      <c r="T263" s="124">
        <v>44232</v>
      </c>
      <c r="U263" s="124">
        <v>44596</v>
      </c>
      <c r="V263" s="127">
        <v>42644</v>
      </c>
      <c r="W263" s="124">
        <v>44533</v>
      </c>
      <c r="X263" s="125">
        <v>62.966666666666669</v>
      </c>
      <c r="Y263" s="126" t="s">
        <v>356</v>
      </c>
      <c r="Z263" s="127">
        <v>43201</v>
      </c>
      <c r="AA263" s="125">
        <v>42.967741935483872</v>
      </c>
      <c r="AB263" s="128" t="s">
        <v>357</v>
      </c>
    </row>
    <row r="264" spans="1:28" x14ac:dyDescent="0.25">
      <c r="A264" s="118">
        <v>261</v>
      </c>
      <c r="B264" s="118">
        <v>43249</v>
      </c>
      <c r="C264" s="162" t="s">
        <v>1000</v>
      </c>
      <c r="D264" s="146"/>
      <c r="E264" s="118" t="s">
        <v>347</v>
      </c>
      <c r="F264" s="118" t="s">
        <v>1001</v>
      </c>
      <c r="G264" s="121" t="s">
        <v>348</v>
      </c>
      <c r="H264" s="118">
        <v>570243</v>
      </c>
      <c r="I264" s="122">
        <v>10200202266</v>
      </c>
      <c r="J264" s="122"/>
      <c r="K264" s="122">
        <v>35163</v>
      </c>
      <c r="L264" s="122">
        <v>35163</v>
      </c>
      <c r="M264" s="118" t="s">
        <v>1002</v>
      </c>
      <c r="N264" s="118" t="s">
        <v>1003</v>
      </c>
      <c r="O264" s="118" t="s">
        <v>973</v>
      </c>
      <c r="P264" s="123" t="s">
        <v>87</v>
      </c>
      <c r="Q264" s="118" t="s">
        <v>988</v>
      </c>
      <c r="R264" s="118" t="s">
        <v>975</v>
      </c>
      <c r="S264" s="123" t="s">
        <v>355</v>
      </c>
      <c r="T264" s="124">
        <v>44333</v>
      </c>
      <c r="U264" s="124">
        <v>44697</v>
      </c>
      <c r="V264" s="127">
        <v>41780</v>
      </c>
      <c r="W264" s="124">
        <v>44533</v>
      </c>
      <c r="X264" s="125">
        <v>91.766666666666666</v>
      </c>
      <c r="Y264" s="126" t="s">
        <v>356</v>
      </c>
      <c r="Z264" s="127">
        <v>42552</v>
      </c>
      <c r="AA264" s="125">
        <v>63.903225806451616</v>
      </c>
      <c r="AB264" s="128" t="s">
        <v>357</v>
      </c>
    </row>
    <row r="265" spans="1:28" x14ac:dyDescent="0.25">
      <c r="A265" s="118">
        <v>262</v>
      </c>
      <c r="B265" s="118">
        <v>51738</v>
      </c>
      <c r="C265" s="151" t="s">
        <v>1004</v>
      </c>
      <c r="D265" s="146"/>
      <c r="E265" s="118" t="s">
        <v>371</v>
      </c>
      <c r="F265" s="118" t="s">
        <v>1005</v>
      </c>
      <c r="G265" s="121" t="s">
        <v>348</v>
      </c>
      <c r="H265" s="118">
        <v>570123</v>
      </c>
      <c r="I265" s="122">
        <v>10200202258</v>
      </c>
      <c r="J265" s="122"/>
      <c r="K265" s="122">
        <v>35152</v>
      </c>
      <c r="L265" s="122">
        <v>35152</v>
      </c>
      <c r="M265" s="118" t="s">
        <v>1006</v>
      </c>
      <c r="N265" s="118" t="s">
        <v>1007</v>
      </c>
      <c r="O265" s="118" t="s">
        <v>973</v>
      </c>
      <c r="P265" s="123" t="s">
        <v>87</v>
      </c>
      <c r="Q265" s="118" t="s">
        <v>980</v>
      </c>
      <c r="R265" s="118" t="s">
        <v>975</v>
      </c>
      <c r="S265" s="123" t="s">
        <v>355</v>
      </c>
      <c r="T265" s="124">
        <v>44315</v>
      </c>
      <c r="U265" s="124">
        <v>44619</v>
      </c>
      <c r="V265" s="127">
        <v>41760</v>
      </c>
      <c r="W265" s="124">
        <v>44533</v>
      </c>
      <c r="X265" s="125">
        <v>92.433333333333337</v>
      </c>
      <c r="Y265" s="126" t="s">
        <v>356</v>
      </c>
      <c r="Z265" s="127">
        <v>42552</v>
      </c>
      <c r="AA265" s="125">
        <v>63.903225806451616</v>
      </c>
      <c r="AB265" s="128" t="s">
        <v>357</v>
      </c>
    </row>
    <row r="266" spans="1:28" x14ac:dyDescent="0.25">
      <c r="A266" s="118">
        <v>263</v>
      </c>
      <c r="B266" s="118">
        <v>100791</v>
      </c>
      <c r="C266" s="205" t="s">
        <v>1008</v>
      </c>
      <c r="D266" s="146"/>
      <c r="E266" s="118" t="s">
        <v>347</v>
      </c>
      <c r="F266" s="118">
        <v>18008988</v>
      </c>
      <c r="G266" s="121" t="s">
        <v>348</v>
      </c>
      <c r="H266" s="118">
        <v>570169</v>
      </c>
      <c r="I266" s="122"/>
      <c r="J266" s="122"/>
      <c r="K266" s="122"/>
      <c r="L266" s="122"/>
      <c r="M266" s="118">
        <v>1</v>
      </c>
      <c r="N266" s="118" t="s">
        <v>1009</v>
      </c>
      <c r="O266" s="118" t="s">
        <v>973</v>
      </c>
      <c r="P266" s="123" t="s">
        <v>87</v>
      </c>
      <c r="Q266" s="118" t="s">
        <v>980</v>
      </c>
      <c r="R266" s="118" t="s">
        <v>975</v>
      </c>
      <c r="S266" s="123" t="s">
        <v>355</v>
      </c>
      <c r="T266" s="124">
        <v>44375</v>
      </c>
      <c r="U266" s="124">
        <v>44739</v>
      </c>
      <c r="V266" s="127">
        <v>43174</v>
      </c>
      <c r="W266" s="124">
        <v>44533</v>
      </c>
      <c r="X266" s="125">
        <v>45.3</v>
      </c>
      <c r="Y266" s="126" t="s">
        <v>356</v>
      </c>
      <c r="Z266" s="127">
        <v>43497</v>
      </c>
      <c r="AA266" s="125">
        <v>33.41935483870968</v>
      </c>
      <c r="AB266" s="128" t="s">
        <v>357</v>
      </c>
    </row>
    <row r="267" spans="1:28" x14ac:dyDescent="0.25">
      <c r="A267" s="118">
        <v>264</v>
      </c>
      <c r="B267" s="118">
        <v>80954</v>
      </c>
      <c r="C267" s="161" t="s">
        <v>1010</v>
      </c>
      <c r="D267" s="146"/>
      <c r="E267" s="118" t="s">
        <v>371</v>
      </c>
      <c r="F267" s="118" t="s">
        <v>1011</v>
      </c>
      <c r="G267" s="121" t="s">
        <v>348</v>
      </c>
      <c r="H267" s="118">
        <v>570270</v>
      </c>
      <c r="I267" s="122"/>
      <c r="J267" s="122"/>
      <c r="K267" s="122"/>
      <c r="L267" s="122"/>
      <c r="M267" s="118" t="s">
        <v>774</v>
      </c>
      <c r="N267" s="118" t="s">
        <v>1012</v>
      </c>
      <c r="O267" s="118" t="s">
        <v>973</v>
      </c>
      <c r="P267" s="123" t="s">
        <v>87</v>
      </c>
      <c r="Q267" s="118" t="s">
        <v>974</v>
      </c>
      <c r="R267" s="118" t="s">
        <v>975</v>
      </c>
      <c r="S267" s="123" t="s">
        <v>355</v>
      </c>
      <c r="T267" s="124">
        <v>44139</v>
      </c>
      <c r="U267" s="124">
        <v>44503</v>
      </c>
      <c r="V267" s="124">
        <v>42679</v>
      </c>
      <c r="W267" s="124">
        <v>44533</v>
      </c>
      <c r="X267" s="125">
        <v>61.8</v>
      </c>
      <c r="Y267" s="126" t="s">
        <v>356</v>
      </c>
      <c r="Z267" s="127">
        <v>43262</v>
      </c>
      <c r="AA267" s="125">
        <v>41</v>
      </c>
      <c r="AB267" s="128" t="s">
        <v>357</v>
      </c>
    </row>
    <row r="268" spans="1:28" x14ac:dyDescent="0.25">
      <c r="A268" s="118">
        <v>265</v>
      </c>
      <c r="B268" s="118">
        <v>30561</v>
      </c>
      <c r="C268" s="167" t="s">
        <v>1013</v>
      </c>
      <c r="D268" s="151"/>
      <c r="E268" s="118" t="s">
        <v>371</v>
      </c>
      <c r="F268" s="118" t="s">
        <v>1014</v>
      </c>
      <c r="G268" s="121" t="s">
        <v>348</v>
      </c>
      <c r="H268" s="118">
        <v>570025</v>
      </c>
      <c r="I268" s="122">
        <v>10200202645</v>
      </c>
      <c r="J268" s="122"/>
      <c r="K268" s="122">
        <v>35626</v>
      </c>
      <c r="L268" s="122">
        <v>35626</v>
      </c>
      <c r="M268" s="118" t="s">
        <v>1015</v>
      </c>
      <c r="N268" s="118" t="s">
        <v>1016</v>
      </c>
      <c r="O268" s="118" t="s">
        <v>973</v>
      </c>
      <c r="P268" s="123" t="s">
        <v>87</v>
      </c>
      <c r="Q268" s="118" t="s">
        <v>980</v>
      </c>
      <c r="R268" s="118" t="s">
        <v>975</v>
      </c>
      <c r="S268" s="123" t="s">
        <v>355</v>
      </c>
      <c r="T268" s="124">
        <v>43852</v>
      </c>
      <c r="U268" s="124">
        <v>44582</v>
      </c>
      <c r="V268" s="127">
        <v>42391</v>
      </c>
      <c r="W268" s="124">
        <v>44533</v>
      </c>
      <c r="X268" s="125">
        <v>71.400000000000006</v>
      </c>
      <c r="Y268" s="126" t="s">
        <v>356</v>
      </c>
      <c r="Z268" s="127">
        <v>42461</v>
      </c>
      <c r="AA268" s="125">
        <v>66.838709677419359</v>
      </c>
      <c r="AB268" s="128" t="s">
        <v>357</v>
      </c>
    </row>
    <row r="269" spans="1:28" x14ac:dyDescent="0.25">
      <c r="A269" s="118">
        <v>266</v>
      </c>
      <c r="B269" s="118">
        <v>80953</v>
      </c>
      <c r="C269" s="151" t="s">
        <v>1017</v>
      </c>
      <c r="D269" s="151"/>
      <c r="E269" s="118" t="s">
        <v>371</v>
      </c>
      <c r="F269" s="118" t="s">
        <v>1018</v>
      </c>
      <c r="G269" s="121" t="s">
        <v>348</v>
      </c>
      <c r="H269" s="118">
        <v>570034</v>
      </c>
      <c r="I269" s="122"/>
      <c r="J269" s="122"/>
      <c r="K269" s="122"/>
      <c r="L269" s="122"/>
      <c r="M269" s="118" t="s">
        <v>774</v>
      </c>
      <c r="N269" s="118" t="s">
        <v>1019</v>
      </c>
      <c r="O269" s="118" t="s">
        <v>973</v>
      </c>
      <c r="P269" s="123" t="s">
        <v>87</v>
      </c>
      <c r="Q269" s="118" t="s">
        <v>985</v>
      </c>
      <c r="R269" s="118" t="s">
        <v>975</v>
      </c>
      <c r="S269" s="123" t="s">
        <v>355</v>
      </c>
      <c r="T269" s="124">
        <v>44404</v>
      </c>
      <c r="U269" s="124">
        <v>44768</v>
      </c>
      <c r="V269" s="127">
        <v>42679</v>
      </c>
      <c r="W269" s="124">
        <v>44533</v>
      </c>
      <c r="X269" s="125">
        <v>61.8</v>
      </c>
      <c r="Y269" s="126" t="s">
        <v>356</v>
      </c>
      <c r="Z269" s="127">
        <v>43201</v>
      </c>
      <c r="AA269" s="125">
        <v>42.967741935483872</v>
      </c>
      <c r="AB269" s="128" t="s">
        <v>357</v>
      </c>
    </row>
    <row r="270" spans="1:28" x14ac:dyDescent="0.25">
      <c r="A270" s="118">
        <v>267</v>
      </c>
      <c r="B270" s="118">
        <v>30322</v>
      </c>
      <c r="C270" s="162" t="s">
        <v>1020</v>
      </c>
      <c r="D270" s="151"/>
      <c r="E270" s="118" t="s">
        <v>371</v>
      </c>
      <c r="F270" s="118" t="s">
        <v>1021</v>
      </c>
      <c r="G270" s="121" t="s">
        <v>348</v>
      </c>
      <c r="H270" s="118">
        <v>570103</v>
      </c>
      <c r="I270" s="122">
        <v>10200202718</v>
      </c>
      <c r="J270" s="122">
        <v>35772</v>
      </c>
      <c r="K270" s="122">
        <v>35772</v>
      </c>
      <c r="L270" s="122">
        <v>35772</v>
      </c>
      <c r="M270" s="118" t="s">
        <v>1022</v>
      </c>
      <c r="N270" s="118" t="s">
        <v>1023</v>
      </c>
      <c r="O270" s="118" t="s">
        <v>973</v>
      </c>
      <c r="P270" s="123" t="s">
        <v>87</v>
      </c>
      <c r="Q270" s="118" t="s">
        <v>980</v>
      </c>
      <c r="R270" s="118" t="s">
        <v>975</v>
      </c>
      <c r="S270" s="123" t="s">
        <v>355</v>
      </c>
      <c r="T270" s="124">
        <v>44149</v>
      </c>
      <c r="U270" s="124">
        <v>44513</v>
      </c>
      <c r="V270" s="127">
        <v>42324</v>
      </c>
      <c r="W270" s="124">
        <v>44533</v>
      </c>
      <c r="X270" s="125">
        <v>73.63333333333334</v>
      </c>
      <c r="Y270" s="126" t="s">
        <v>356</v>
      </c>
      <c r="Z270" s="127">
        <v>42542</v>
      </c>
      <c r="AA270" s="125">
        <v>64.225806451612897</v>
      </c>
      <c r="AB270" s="128" t="s">
        <v>357</v>
      </c>
    </row>
    <row r="271" spans="1:28" x14ac:dyDescent="0.25">
      <c r="A271" s="118">
        <v>268</v>
      </c>
      <c r="B271" s="118">
        <v>86700</v>
      </c>
      <c r="C271" s="162" t="s">
        <v>1024</v>
      </c>
      <c r="D271" s="151"/>
      <c r="E271" s="118" t="s">
        <v>347</v>
      </c>
      <c r="F271" s="118" t="s">
        <v>1025</v>
      </c>
      <c r="G271" s="121" t="s">
        <v>348</v>
      </c>
      <c r="H271" s="118">
        <v>570273</v>
      </c>
      <c r="I271" s="122"/>
      <c r="J271" s="122"/>
      <c r="K271" s="122"/>
      <c r="L271" s="122"/>
      <c r="M271" s="118" t="s">
        <v>456</v>
      </c>
      <c r="N271" s="118" t="s">
        <v>1026</v>
      </c>
      <c r="O271" s="118" t="s">
        <v>973</v>
      </c>
      <c r="P271" s="123" t="s">
        <v>87</v>
      </c>
      <c r="Q271" s="118" t="s">
        <v>985</v>
      </c>
      <c r="R271" s="118" t="s">
        <v>975</v>
      </c>
      <c r="S271" s="123" t="s">
        <v>355</v>
      </c>
      <c r="T271" s="124">
        <v>44405</v>
      </c>
      <c r="U271" s="124">
        <v>44769</v>
      </c>
      <c r="V271" s="127">
        <v>42826</v>
      </c>
      <c r="W271" s="124">
        <v>44533</v>
      </c>
      <c r="X271" s="125">
        <v>56.9</v>
      </c>
      <c r="Y271" s="126" t="s">
        <v>356</v>
      </c>
      <c r="Z271" s="127">
        <v>43394</v>
      </c>
      <c r="AA271" s="125">
        <v>36.741935483870968</v>
      </c>
      <c r="AB271" s="128" t="s">
        <v>357</v>
      </c>
    </row>
    <row r="272" spans="1:28" x14ac:dyDescent="0.25">
      <c r="A272" s="118">
        <v>269</v>
      </c>
      <c r="B272" s="118">
        <v>30430</v>
      </c>
      <c r="C272" s="162" t="s">
        <v>1027</v>
      </c>
      <c r="D272" s="151"/>
      <c r="E272" s="118" t="s">
        <v>371</v>
      </c>
      <c r="F272" s="118" t="s">
        <v>1028</v>
      </c>
      <c r="G272" s="121" t="s">
        <v>348</v>
      </c>
      <c r="H272" s="118">
        <v>570249</v>
      </c>
      <c r="I272" s="122">
        <v>10200202871</v>
      </c>
      <c r="J272" s="122"/>
      <c r="K272" s="122">
        <v>35903</v>
      </c>
      <c r="L272" s="122">
        <v>35903</v>
      </c>
      <c r="M272" s="118" t="s">
        <v>1029</v>
      </c>
      <c r="N272" s="118" t="s">
        <v>1030</v>
      </c>
      <c r="O272" s="118" t="s">
        <v>973</v>
      </c>
      <c r="P272" s="123" t="s">
        <v>87</v>
      </c>
      <c r="Q272" s="118" t="s">
        <v>988</v>
      </c>
      <c r="R272" s="118" t="s">
        <v>975</v>
      </c>
      <c r="S272" s="123" t="s">
        <v>355</v>
      </c>
      <c r="T272" s="124">
        <v>44233</v>
      </c>
      <c r="U272" s="124">
        <v>44597</v>
      </c>
      <c r="V272" s="127">
        <v>42408</v>
      </c>
      <c r="W272" s="124">
        <v>44533</v>
      </c>
      <c r="X272" s="125">
        <v>70.833333333333329</v>
      </c>
      <c r="Y272" s="126" t="s">
        <v>356</v>
      </c>
      <c r="Z272" s="127">
        <v>42552</v>
      </c>
      <c r="AA272" s="125">
        <v>63.903225806451616</v>
      </c>
      <c r="AB272" s="128" t="s">
        <v>357</v>
      </c>
    </row>
    <row r="273" spans="1:28" x14ac:dyDescent="0.25">
      <c r="A273" s="118">
        <v>270</v>
      </c>
      <c r="B273" s="118">
        <v>53819</v>
      </c>
      <c r="C273" s="151" t="s">
        <v>1031</v>
      </c>
      <c r="D273" s="151"/>
      <c r="E273" s="118" t="s">
        <v>347</v>
      </c>
      <c r="F273" s="118" t="s">
        <v>1032</v>
      </c>
      <c r="G273" s="121" t="s">
        <v>348</v>
      </c>
      <c r="H273" s="118">
        <v>570235</v>
      </c>
      <c r="I273" s="122">
        <v>10200200146</v>
      </c>
      <c r="J273" s="122">
        <v>5114</v>
      </c>
      <c r="K273" s="122">
        <v>31314</v>
      </c>
      <c r="L273" s="122">
        <v>5114</v>
      </c>
      <c r="M273" s="118" t="s">
        <v>1033</v>
      </c>
      <c r="N273" s="118" t="s">
        <v>1034</v>
      </c>
      <c r="O273" s="118" t="s">
        <v>973</v>
      </c>
      <c r="P273" s="123" t="s">
        <v>87</v>
      </c>
      <c r="Q273" s="118" t="s">
        <v>974</v>
      </c>
      <c r="R273" s="118" t="s">
        <v>975</v>
      </c>
      <c r="S273" s="123" t="s">
        <v>355</v>
      </c>
      <c r="T273" s="124">
        <v>44322</v>
      </c>
      <c r="U273" s="124">
        <v>44686</v>
      </c>
      <c r="V273" s="127">
        <v>41492</v>
      </c>
      <c r="W273" s="124">
        <v>44533</v>
      </c>
      <c r="X273" s="125">
        <v>101.36666666666666</v>
      </c>
      <c r="Y273" s="126" t="s">
        <v>356</v>
      </c>
      <c r="Z273" s="127">
        <v>42552</v>
      </c>
      <c r="AA273" s="125">
        <v>63.903225806451616</v>
      </c>
      <c r="AB273" s="128" t="s">
        <v>357</v>
      </c>
    </row>
    <row r="274" spans="1:28" x14ac:dyDescent="0.25">
      <c r="A274" s="118">
        <v>271</v>
      </c>
      <c r="B274" s="118">
        <v>80226</v>
      </c>
      <c r="C274" s="142" t="s">
        <v>1035</v>
      </c>
      <c r="D274" s="151"/>
      <c r="E274" s="118" t="s">
        <v>347</v>
      </c>
      <c r="F274" s="118" t="s">
        <v>1036</v>
      </c>
      <c r="G274" s="121" t="s">
        <v>348</v>
      </c>
      <c r="H274" s="118">
        <v>570196</v>
      </c>
      <c r="I274" s="122"/>
      <c r="J274" s="122"/>
      <c r="K274" s="122"/>
      <c r="L274" s="122"/>
      <c r="M274" s="118" t="s">
        <v>1037</v>
      </c>
      <c r="N274" s="118" t="s">
        <v>1038</v>
      </c>
      <c r="O274" s="118" t="s">
        <v>973</v>
      </c>
      <c r="P274" s="123" t="s">
        <v>87</v>
      </c>
      <c r="Q274" s="118" t="s">
        <v>988</v>
      </c>
      <c r="R274" s="118" t="s">
        <v>975</v>
      </c>
      <c r="S274" s="123" t="s">
        <v>355</v>
      </c>
      <c r="T274" s="124">
        <v>43831</v>
      </c>
      <c r="U274" s="124">
        <v>44561</v>
      </c>
      <c r="V274" s="127">
        <v>42736</v>
      </c>
      <c r="W274" s="124">
        <v>44533</v>
      </c>
      <c r="X274" s="125">
        <v>59.9</v>
      </c>
      <c r="Y274" s="126" t="s">
        <v>356</v>
      </c>
      <c r="Z274" s="127">
        <v>43466</v>
      </c>
      <c r="AA274" s="125">
        <v>34.41935483870968</v>
      </c>
      <c r="AB274" s="128" t="s">
        <v>357</v>
      </c>
    </row>
    <row r="275" spans="1:28" x14ac:dyDescent="0.25">
      <c r="A275" s="118">
        <v>272</v>
      </c>
      <c r="B275" s="118">
        <v>33708</v>
      </c>
      <c r="C275" s="162" t="s">
        <v>1039</v>
      </c>
      <c r="D275" s="151"/>
      <c r="E275" s="118" t="s">
        <v>371</v>
      </c>
      <c r="F275" s="118">
        <v>17008842</v>
      </c>
      <c r="G275" s="121" t="s">
        <v>348</v>
      </c>
      <c r="H275" s="118">
        <v>570274</v>
      </c>
      <c r="I275" s="122">
        <v>10200202163</v>
      </c>
      <c r="J275" s="122"/>
      <c r="K275" s="122">
        <v>34927</v>
      </c>
      <c r="L275" s="122">
        <v>34927</v>
      </c>
      <c r="M275" s="118" t="s">
        <v>1040</v>
      </c>
      <c r="N275" s="118" t="s">
        <v>1041</v>
      </c>
      <c r="O275" s="118" t="s">
        <v>973</v>
      </c>
      <c r="P275" s="123" t="s">
        <v>87</v>
      </c>
      <c r="Q275" s="118" t="s">
        <v>985</v>
      </c>
      <c r="R275" s="118" t="s">
        <v>975</v>
      </c>
      <c r="S275" s="123" t="s">
        <v>355</v>
      </c>
      <c r="T275" s="124">
        <v>43841</v>
      </c>
      <c r="U275" s="124">
        <v>44571</v>
      </c>
      <c r="V275" s="127">
        <v>41650</v>
      </c>
      <c r="W275" s="124">
        <v>44533</v>
      </c>
      <c r="X275" s="125">
        <v>96.1</v>
      </c>
      <c r="Y275" s="126" t="s">
        <v>356</v>
      </c>
      <c r="Z275" s="127">
        <v>42461</v>
      </c>
      <c r="AA275" s="125">
        <v>66.838709677419359</v>
      </c>
      <c r="AB275" s="128" t="s">
        <v>357</v>
      </c>
    </row>
    <row r="276" spans="1:28" x14ac:dyDescent="0.25">
      <c r="A276" s="118">
        <v>273</v>
      </c>
      <c r="B276" s="118">
        <v>30537</v>
      </c>
      <c r="C276" s="206" t="s">
        <v>1042</v>
      </c>
      <c r="D276" s="139"/>
      <c r="E276" s="118" t="s">
        <v>347</v>
      </c>
      <c r="F276" s="118">
        <v>15010857</v>
      </c>
      <c r="G276" s="121" t="s">
        <v>348</v>
      </c>
      <c r="H276" s="118"/>
      <c r="I276" s="118">
        <v>10200202721</v>
      </c>
      <c r="J276" s="180">
        <v>35770</v>
      </c>
      <c r="K276" s="139"/>
      <c r="L276" s="180">
        <v>35770</v>
      </c>
      <c r="M276" s="118">
        <v>99</v>
      </c>
      <c r="N276" s="118" t="s">
        <v>1043</v>
      </c>
      <c r="O276" s="118" t="s">
        <v>973</v>
      </c>
      <c r="P276" s="123" t="s">
        <v>87</v>
      </c>
      <c r="Q276" s="118" t="s">
        <v>988</v>
      </c>
      <c r="R276" s="118" t="s">
        <v>975</v>
      </c>
      <c r="S276" s="148" t="s">
        <v>355</v>
      </c>
      <c r="T276" s="124">
        <v>44498</v>
      </c>
      <c r="U276" s="124">
        <v>44862</v>
      </c>
      <c r="V276" s="181">
        <v>42310</v>
      </c>
      <c r="W276" s="124">
        <v>44533</v>
      </c>
      <c r="X276" s="182">
        <v>54.2</v>
      </c>
      <c r="Y276" s="183" t="s">
        <v>356</v>
      </c>
      <c r="Z276" s="178"/>
      <c r="AA276" s="139"/>
      <c r="AB276" s="139" t="s">
        <v>357</v>
      </c>
    </row>
    <row r="277" spans="1:28" x14ac:dyDescent="0.25">
      <c r="A277" s="118">
        <v>274</v>
      </c>
      <c r="B277" s="118">
        <v>91644</v>
      </c>
      <c r="C277" s="157" t="s">
        <v>1044</v>
      </c>
      <c r="D277" s="147"/>
      <c r="E277" s="118" t="s">
        <v>347</v>
      </c>
      <c r="F277" s="118">
        <v>17010864</v>
      </c>
      <c r="G277" s="121" t="s">
        <v>348</v>
      </c>
      <c r="H277" s="118"/>
      <c r="I277" s="139"/>
      <c r="J277" s="139"/>
      <c r="K277" s="139"/>
      <c r="L277" s="139"/>
      <c r="M277" s="118">
        <v>5</v>
      </c>
      <c r="N277" s="118" t="s">
        <v>1045</v>
      </c>
      <c r="O277" s="118" t="s">
        <v>973</v>
      </c>
      <c r="P277" s="123" t="s">
        <v>87</v>
      </c>
      <c r="Q277" s="118" t="s">
        <v>980</v>
      </c>
      <c r="R277" s="118" t="s">
        <v>975</v>
      </c>
      <c r="S277" s="139" t="s">
        <v>355</v>
      </c>
      <c r="T277" s="124">
        <v>44226</v>
      </c>
      <c r="U277" s="124">
        <v>44590</v>
      </c>
      <c r="V277" s="181">
        <v>42980</v>
      </c>
      <c r="W277" s="124">
        <v>44533</v>
      </c>
      <c r="X277" s="182">
        <v>31.866666666666667</v>
      </c>
      <c r="Y277" s="183" t="s">
        <v>356</v>
      </c>
      <c r="Z277" s="195" t="s">
        <v>1046</v>
      </c>
      <c r="AA277" s="207" t="s">
        <v>1047</v>
      </c>
      <c r="AB277" s="200" t="s">
        <v>357</v>
      </c>
    </row>
    <row r="278" spans="1:28" x14ac:dyDescent="0.25">
      <c r="A278" s="118">
        <v>275</v>
      </c>
      <c r="B278" s="118">
        <v>63368</v>
      </c>
      <c r="C278" s="157" t="s">
        <v>1048</v>
      </c>
      <c r="D278" s="139"/>
      <c r="E278" s="118" t="s">
        <v>347</v>
      </c>
      <c r="F278" s="118">
        <v>16012775</v>
      </c>
      <c r="G278" s="121" t="s">
        <v>348</v>
      </c>
      <c r="H278" s="118"/>
      <c r="I278" s="139">
        <v>10200202646</v>
      </c>
      <c r="J278" s="139"/>
      <c r="K278" s="137"/>
      <c r="L278" s="139"/>
      <c r="M278" s="118">
        <v>210</v>
      </c>
      <c r="N278" s="118" t="s">
        <v>1049</v>
      </c>
      <c r="O278" s="118" t="s">
        <v>973</v>
      </c>
      <c r="P278" s="123" t="s">
        <v>87</v>
      </c>
      <c r="Q278" s="118" t="s">
        <v>985</v>
      </c>
      <c r="R278" s="118" t="s">
        <v>975</v>
      </c>
      <c r="S278" s="137" t="s">
        <v>355</v>
      </c>
      <c r="T278" s="124">
        <v>44138</v>
      </c>
      <c r="U278" s="124">
        <v>44502</v>
      </c>
      <c r="V278" s="181">
        <v>42312</v>
      </c>
      <c r="W278" s="124">
        <v>44533</v>
      </c>
      <c r="X278" s="182">
        <v>54.133333333333333</v>
      </c>
      <c r="Y278" s="183" t="s">
        <v>356</v>
      </c>
      <c r="Z278" s="178"/>
      <c r="AA278" s="137"/>
      <c r="AB278" s="139" t="s">
        <v>357</v>
      </c>
    </row>
    <row r="279" spans="1:28" x14ac:dyDescent="0.25">
      <c r="A279" s="118">
        <v>276</v>
      </c>
      <c r="B279" s="118">
        <v>30396</v>
      </c>
      <c r="C279" s="157" t="s">
        <v>1050</v>
      </c>
      <c r="D279" s="139"/>
      <c r="E279" s="118" t="s">
        <v>347</v>
      </c>
      <c r="F279" s="118">
        <v>16000002</v>
      </c>
      <c r="G279" s="121" t="s">
        <v>348</v>
      </c>
      <c r="H279" s="118"/>
      <c r="I279" s="139">
        <v>10200202864</v>
      </c>
      <c r="J279" s="139"/>
      <c r="K279" s="139"/>
      <c r="L279" s="139">
        <v>35908</v>
      </c>
      <c r="M279" s="118">
        <v>168</v>
      </c>
      <c r="N279" s="118" t="s">
        <v>1051</v>
      </c>
      <c r="O279" s="118" t="s">
        <v>973</v>
      </c>
      <c r="P279" s="123" t="s">
        <v>87</v>
      </c>
      <c r="Q279" s="118" t="s">
        <v>991</v>
      </c>
      <c r="R279" s="118" t="s">
        <v>975</v>
      </c>
      <c r="S279" s="137" t="s">
        <v>355</v>
      </c>
      <c r="T279" s="124">
        <v>43852</v>
      </c>
      <c r="U279" s="124">
        <v>44582</v>
      </c>
      <c r="V279" s="181">
        <v>42391</v>
      </c>
      <c r="W279" s="124">
        <v>44533</v>
      </c>
      <c r="X279" s="182">
        <v>51.5</v>
      </c>
      <c r="Y279" s="183" t="s">
        <v>356</v>
      </c>
      <c r="Z279" s="178"/>
      <c r="AA279" s="139"/>
      <c r="AB279" s="139" t="s">
        <v>357</v>
      </c>
    </row>
    <row r="280" spans="1:28" x14ac:dyDescent="0.25">
      <c r="A280" s="118">
        <v>277</v>
      </c>
      <c r="B280" s="118">
        <v>63369</v>
      </c>
      <c r="C280" s="157" t="s">
        <v>1052</v>
      </c>
      <c r="D280" s="178"/>
      <c r="E280" s="118" t="s">
        <v>371</v>
      </c>
      <c r="F280" s="118">
        <v>15010117</v>
      </c>
      <c r="G280" s="121" t="s">
        <v>348</v>
      </c>
      <c r="H280" s="118"/>
      <c r="I280" s="139">
        <v>10200202647</v>
      </c>
      <c r="J280" s="139">
        <v>35689</v>
      </c>
      <c r="K280" s="139"/>
      <c r="L280" s="139">
        <v>35689</v>
      </c>
      <c r="M280" s="118">
        <v>210</v>
      </c>
      <c r="N280" s="118" t="s">
        <v>1053</v>
      </c>
      <c r="O280" s="118" t="s">
        <v>973</v>
      </c>
      <c r="P280" s="123" t="s">
        <v>87</v>
      </c>
      <c r="Q280" s="118" t="s">
        <v>980</v>
      </c>
      <c r="R280" s="118" t="s">
        <v>975</v>
      </c>
      <c r="S280" s="148" t="s">
        <v>355</v>
      </c>
      <c r="T280" s="124">
        <v>44137</v>
      </c>
      <c r="U280" s="124">
        <v>44501</v>
      </c>
      <c r="V280" s="181">
        <v>42312</v>
      </c>
      <c r="W280" s="124">
        <v>44533</v>
      </c>
      <c r="X280" s="182">
        <v>54.133333333333333</v>
      </c>
      <c r="Y280" s="183" t="s">
        <v>356</v>
      </c>
      <c r="Z280" s="178"/>
      <c r="AA280" s="139"/>
      <c r="AB280" s="139" t="s">
        <v>357</v>
      </c>
    </row>
    <row r="281" spans="1:28" x14ac:dyDescent="0.25">
      <c r="A281" s="118">
        <v>278</v>
      </c>
      <c r="B281" s="118">
        <v>70798</v>
      </c>
      <c r="C281" s="157" t="s">
        <v>1054</v>
      </c>
      <c r="D281" s="147"/>
      <c r="E281" s="118" t="s">
        <v>347</v>
      </c>
      <c r="F281" s="118">
        <v>16009080</v>
      </c>
      <c r="G281" s="121" t="s">
        <v>348</v>
      </c>
      <c r="H281" s="118"/>
      <c r="I281" s="178">
        <v>10200202946</v>
      </c>
      <c r="J281" s="139"/>
      <c r="K281" s="139">
        <v>16009080</v>
      </c>
      <c r="L281" s="179"/>
      <c r="M281" s="118">
        <v>4</v>
      </c>
      <c r="N281" s="118" t="s">
        <v>1055</v>
      </c>
      <c r="O281" s="118" t="s">
        <v>973</v>
      </c>
      <c r="P281" s="123" t="s">
        <v>87</v>
      </c>
      <c r="Q281" s="118" t="s">
        <v>974</v>
      </c>
      <c r="R281" s="118" t="s">
        <v>975</v>
      </c>
      <c r="S281" s="139" t="s">
        <v>355</v>
      </c>
      <c r="T281" s="124">
        <v>44374</v>
      </c>
      <c r="U281" s="124">
        <v>44738</v>
      </c>
      <c r="V281" s="181">
        <v>42433</v>
      </c>
      <c r="W281" s="124">
        <v>44533</v>
      </c>
      <c r="X281" s="182">
        <v>42.56666666666667</v>
      </c>
      <c r="Y281" s="183" t="s">
        <v>356</v>
      </c>
      <c r="Z281" s="184">
        <v>42777</v>
      </c>
      <c r="AA281" s="182">
        <v>30.096774193548388</v>
      </c>
      <c r="AB281" s="200" t="s">
        <v>357</v>
      </c>
    </row>
    <row r="282" spans="1:28" x14ac:dyDescent="0.25">
      <c r="A282" s="118">
        <v>279</v>
      </c>
      <c r="B282" s="118">
        <v>30541</v>
      </c>
      <c r="C282" s="187" t="s">
        <v>1056</v>
      </c>
      <c r="D282" s="139"/>
      <c r="E282" s="118" t="s">
        <v>347</v>
      </c>
      <c r="F282" s="118">
        <v>15011882</v>
      </c>
      <c r="G282" s="121" t="s">
        <v>348</v>
      </c>
      <c r="H282" s="118"/>
      <c r="I282" s="178">
        <v>10200202862</v>
      </c>
      <c r="J282" s="137"/>
      <c r="K282" s="139"/>
      <c r="L282" s="180">
        <v>35905</v>
      </c>
      <c r="M282" s="118" t="s">
        <v>1057</v>
      </c>
      <c r="N282" s="118" t="s">
        <v>1058</v>
      </c>
      <c r="O282" s="118" t="s">
        <v>973</v>
      </c>
      <c r="P282" s="123" t="s">
        <v>87</v>
      </c>
      <c r="Q282" s="118" t="s">
        <v>988</v>
      </c>
      <c r="R282" s="118" t="s">
        <v>975</v>
      </c>
      <c r="S282" s="139" t="s">
        <v>355</v>
      </c>
      <c r="T282" s="124">
        <v>44216</v>
      </c>
      <c r="U282" s="124">
        <v>44580</v>
      </c>
      <c r="V282" s="181">
        <v>42391</v>
      </c>
      <c r="W282" s="124">
        <v>44533</v>
      </c>
      <c r="X282" s="182">
        <v>51.5</v>
      </c>
      <c r="Y282" s="183" t="s">
        <v>356</v>
      </c>
      <c r="Z282" s="200"/>
      <c r="AA282" s="139"/>
      <c r="AB282" s="139" t="s">
        <v>357</v>
      </c>
    </row>
    <row r="283" spans="1:28" x14ac:dyDescent="0.25">
      <c r="A283" s="118">
        <v>280</v>
      </c>
      <c r="B283" s="118">
        <v>30310</v>
      </c>
      <c r="C283" s="187" t="s">
        <v>1059</v>
      </c>
      <c r="D283" s="178"/>
      <c r="E283" s="118" t="s">
        <v>347</v>
      </c>
      <c r="F283" s="118">
        <v>2132</v>
      </c>
      <c r="G283" s="121" t="s">
        <v>348</v>
      </c>
      <c r="H283" s="118"/>
      <c r="I283" s="178">
        <v>10200200461</v>
      </c>
      <c r="J283" s="179">
        <v>3924</v>
      </c>
      <c r="K283" s="139"/>
      <c r="L283" s="179">
        <v>31302</v>
      </c>
      <c r="M283" s="118">
        <v>39</v>
      </c>
      <c r="N283" s="118" t="s">
        <v>1060</v>
      </c>
      <c r="O283" s="118" t="s">
        <v>973</v>
      </c>
      <c r="P283" s="123" t="s">
        <v>87</v>
      </c>
      <c r="Q283" s="118" t="s">
        <v>985</v>
      </c>
      <c r="R283" s="118" t="s">
        <v>975</v>
      </c>
      <c r="S283" s="139" t="s">
        <v>355</v>
      </c>
      <c r="T283" s="124">
        <v>44426</v>
      </c>
      <c r="U283" s="124">
        <v>44790</v>
      </c>
      <c r="V283" s="181">
        <v>39224</v>
      </c>
      <c r="W283" s="124">
        <v>44533</v>
      </c>
      <c r="X283" s="182">
        <v>157.06666666666666</v>
      </c>
      <c r="Y283" s="183" t="s">
        <v>356</v>
      </c>
      <c r="Z283" s="178"/>
      <c r="AA283" s="139"/>
      <c r="AB283" s="139" t="s">
        <v>357</v>
      </c>
    </row>
    <row r="284" spans="1:28" x14ac:dyDescent="0.25">
      <c r="A284" s="118">
        <v>281</v>
      </c>
      <c r="B284" s="118">
        <v>64021</v>
      </c>
      <c r="C284" s="199" t="s">
        <v>1061</v>
      </c>
      <c r="D284" s="139"/>
      <c r="E284" s="118" t="s">
        <v>371</v>
      </c>
      <c r="F284" s="118">
        <v>15010424</v>
      </c>
      <c r="G284" s="121" t="s">
        <v>348</v>
      </c>
      <c r="H284" s="118"/>
      <c r="I284" s="178">
        <v>10200202681</v>
      </c>
      <c r="J284" s="179"/>
      <c r="K284" s="139"/>
      <c r="L284" s="179"/>
      <c r="M284" s="118">
        <v>211</v>
      </c>
      <c r="N284" s="118" t="s">
        <v>1062</v>
      </c>
      <c r="O284" s="118" t="s">
        <v>973</v>
      </c>
      <c r="P284" s="123" t="s">
        <v>87</v>
      </c>
      <c r="Q284" s="118" t="s">
        <v>988</v>
      </c>
      <c r="R284" s="118" t="s">
        <v>975</v>
      </c>
      <c r="S284" s="139" t="s">
        <v>355</v>
      </c>
      <c r="T284" s="124">
        <v>44374</v>
      </c>
      <c r="U284" s="124">
        <v>44738</v>
      </c>
      <c r="V284" s="184">
        <v>43313</v>
      </c>
      <c r="W284" s="124">
        <v>44533</v>
      </c>
      <c r="X284" s="182">
        <v>12.806451612903226</v>
      </c>
      <c r="Y284" s="183" t="s">
        <v>429</v>
      </c>
      <c r="Z284" s="139"/>
      <c r="AA284" s="139"/>
      <c r="AB284" s="139" t="s">
        <v>357</v>
      </c>
    </row>
    <row r="285" spans="1:28" x14ac:dyDescent="0.25">
      <c r="A285" s="118">
        <v>282</v>
      </c>
      <c r="B285" s="118">
        <v>105788</v>
      </c>
      <c r="C285" s="206" t="s">
        <v>1063</v>
      </c>
      <c r="D285" s="147"/>
      <c r="E285" s="118" t="s">
        <v>347</v>
      </c>
      <c r="F285" s="118">
        <v>18010580</v>
      </c>
      <c r="G285" s="121" t="s">
        <v>348</v>
      </c>
      <c r="H285" s="118"/>
      <c r="I285" s="178"/>
      <c r="J285" s="180"/>
      <c r="K285" s="139"/>
      <c r="L285" s="179"/>
      <c r="M285" s="118">
        <v>8</v>
      </c>
      <c r="N285" s="118" t="s">
        <v>1064</v>
      </c>
      <c r="O285" s="118" t="s">
        <v>973</v>
      </c>
      <c r="P285" s="123" t="s">
        <v>87</v>
      </c>
      <c r="Q285" s="118" t="s">
        <v>980</v>
      </c>
      <c r="R285" s="118" t="s">
        <v>975</v>
      </c>
      <c r="S285" s="139" t="s">
        <v>355</v>
      </c>
      <c r="T285" s="124">
        <v>43852</v>
      </c>
      <c r="U285" s="124">
        <v>44583</v>
      </c>
      <c r="V285" s="181">
        <v>43304</v>
      </c>
      <c r="W285" s="124">
        <v>44533</v>
      </c>
      <c r="X285" s="182">
        <v>21.066666666666666</v>
      </c>
      <c r="Y285" s="183" t="s">
        <v>429</v>
      </c>
      <c r="Z285" s="195" t="s">
        <v>1046</v>
      </c>
      <c r="AA285" s="207" t="s">
        <v>1047</v>
      </c>
      <c r="AB285" s="200" t="s">
        <v>357</v>
      </c>
    </row>
    <row r="286" spans="1:28" x14ac:dyDescent="0.25">
      <c r="A286" s="118">
        <v>283</v>
      </c>
      <c r="B286" s="118">
        <v>33503</v>
      </c>
      <c r="C286" s="157" t="s">
        <v>1065</v>
      </c>
      <c r="D286" s="188"/>
      <c r="E286" s="118" t="s">
        <v>347</v>
      </c>
      <c r="F286" s="118">
        <v>15009082</v>
      </c>
      <c r="G286" s="121" t="s">
        <v>348</v>
      </c>
      <c r="H286" s="118"/>
      <c r="I286" s="178">
        <v>10200202616</v>
      </c>
      <c r="J286" s="180"/>
      <c r="K286" s="179">
        <v>35643</v>
      </c>
      <c r="L286" s="179">
        <v>35643</v>
      </c>
      <c r="M286" s="118">
        <v>25</v>
      </c>
      <c r="N286" s="118" t="s">
        <v>1066</v>
      </c>
      <c r="O286" s="118" t="s">
        <v>973</v>
      </c>
      <c r="P286" s="123" t="s">
        <v>87</v>
      </c>
      <c r="Q286" s="118" t="s">
        <v>985</v>
      </c>
      <c r="R286" s="118" t="s">
        <v>975</v>
      </c>
      <c r="S286" s="139" t="s">
        <v>355</v>
      </c>
      <c r="T286" s="124">
        <v>44313</v>
      </c>
      <c r="U286" s="124">
        <v>44677</v>
      </c>
      <c r="V286" s="181">
        <v>42186</v>
      </c>
      <c r="W286" s="124">
        <v>44533</v>
      </c>
      <c r="X286" s="182">
        <v>50.8</v>
      </c>
      <c r="Y286" s="183" t="s">
        <v>356</v>
      </c>
      <c r="Z286" s="184">
        <v>42461</v>
      </c>
      <c r="AA286" s="182">
        <v>40.29032258064516</v>
      </c>
      <c r="AB286" s="200" t="s">
        <v>357</v>
      </c>
    </row>
    <row r="287" spans="1:28" x14ac:dyDescent="0.25">
      <c r="A287" s="118">
        <v>284</v>
      </c>
      <c r="B287" s="118">
        <v>30389</v>
      </c>
      <c r="C287" s="157" t="s">
        <v>1067</v>
      </c>
      <c r="D287" s="178"/>
      <c r="E287" s="118" t="s">
        <v>347</v>
      </c>
      <c r="F287" s="118">
        <v>11011347</v>
      </c>
      <c r="G287" s="121" t="s">
        <v>348</v>
      </c>
      <c r="H287" s="118"/>
      <c r="I287" s="198">
        <v>10200201619</v>
      </c>
      <c r="J287" s="179">
        <v>6880</v>
      </c>
      <c r="K287" s="139"/>
      <c r="L287" s="179">
        <v>34131</v>
      </c>
      <c r="M287" s="118">
        <v>144</v>
      </c>
      <c r="N287" s="118" t="s">
        <v>1068</v>
      </c>
      <c r="O287" s="118" t="s">
        <v>973</v>
      </c>
      <c r="P287" s="123" t="s">
        <v>87</v>
      </c>
      <c r="Q287" s="118" t="s">
        <v>985</v>
      </c>
      <c r="R287" s="118" t="s">
        <v>975</v>
      </c>
      <c r="S287" s="139" t="s">
        <v>355</v>
      </c>
      <c r="T287" s="124">
        <v>44398</v>
      </c>
      <c r="U287" s="124">
        <v>44762</v>
      </c>
      <c r="V287" s="181">
        <v>40749</v>
      </c>
      <c r="W287" s="124">
        <v>44533</v>
      </c>
      <c r="X287" s="182">
        <v>106.23333333333333</v>
      </c>
      <c r="Y287" s="183" t="s">
        <v>356</v>
      </c>
      <c r="Z287" s="178"/>
      <c r="AA287" s="139"/>
      <c r="AB287" s="139" t="s">
        <v>357</v>
      </c>
    </row>
    <row r="288" spans="1:28" x14ac:dyDescent="0.25">
      <c r="A288" s="118">
        <v>285</v>
      </c>
      <c r="B288" s="118">
        <v>105796</v>
      </c>
      <c r="C288" s="208" t="s">
        <v>1069</v>
      </c>
      <c r="D288" s="178"/>
      <c r="E288" s="118" t="s">
        <v>371</v>
      </c>
      <c r="F288" s="118">
        <v>18010583</v>
      </c>
      <c r="G288" s="121" t="s">
        <v>348</v>
      </c>
      <c r="H288" s="118"/>
      <c r="I288" s="209"/>
      <c r="J288" s="209"/>
      <c r="K288" s="209"/>
      <c r="L288" s="209"/>
      <c r="M288" s="118">
        <v>8</v>
      </c>
      <c r="N288" s="118" t="s">
        <v>1070</v>
      </c>
      <c r="O288" s="118" t="s">
        <v>973</v>
      </c>
      <c r="P288" s="123" t="s">
        <v>87</v>
      </c>
      <c r="Q288" s="118" t="s">
        <v>991</v>
      </c>
      <c r="R288" s="118" t="s">
        <v>975</v>
      </c>
      <c r="S288" s="139" t="s">
        <v>355</v>
      </c>
      <c r="T288" s="124">
        <v>44436</v>
      </c>
      <c r="U288" s="124">
        <v>44800</v>
      </c>
      <c r="V288" s="184">
        <v>43304</v>
      </c>
      <c r="W288" s="124">
        <v>44533</v>
      </c>
      <c r="X288" s="182">
        <v>21.066666666666666</v>
      </c>
      <c r="Y288" s="183" t="s">
        <v>429</v>
      </c>
      <c r="Z288" s="195" t="s">
        <v>1071</v>
      </c>
      <c r="AA288" s="181">
        <v>43922</v>
      </c>
      <c r="AB288" s="200" t="s">
        <v>357</v>
      </c>
    </row>
    <row r="289" spans="1:28" x14ac:dyDescent="0.25">
      <c r="A289" s="118">
        <v>286</v>
      </c>
      <c r="B289" s="118">
        <v>160042</v>
      </c>
      <c r="C289" s="159" t="s">
        <v>1072</v>
      </c>
      <c r="D289" s="139"/>
      <c r="E289" s="118" t="s">
        <v>371</v>
      </c>
      <c r="F289" s="118">
        <v>19234840</v>
      </c>
      <c r="G289" s="121" t="s">
        <v>348</v>
      </c>
      <c r="H289" s="118"/>
      <c r="I289" s="139"/>
      <c r="J289" s="139"/>
      <c r="K289" s="139"/>
      <c r="L289" s="139"/>
      <c r="M289" s="118">
        <v>8</v>
      </c>
      <c r="N289" s="118" t="s">
        <v>1073</v>
      </c>
      <c r="O289" s="118" t="s">
        <v>973</v>
      </c>
      <c r="P289" s="123" t="s">
        <v>87</v>
      </c>
      <c r="Q289" s="118" t="s">
        <v>985</v>
      </c>
      <c r="R289" s="118" t="s">
        <v>975</v>
      </c>
      <c r="S289" s="139" t="s">
        <v>355</v>
      </c>
      <c r="T289" s="124">
        <v>44314</v>
      </c>
      <c r="U289" s="124">
        <v>44678</v>
      </c>
      <c r="V289" s="181">
        <v>43769</v>
      </c>
      <c r="W289" s="124">
        <v>44533</v>
      </c>
      <c r="X289" s="182">
        <v>5.5666666666666664</v>
      </c>
      <c r="Y289" s="183" t="s">
        <v>396</v>
      </c>
      <c r="Z289" s="195" t="s">
        <v>1074</v>
      </c>
      <c r="AA289" s="181">
        <v>43891</v>
      </c>
      <c r="AB289" s="182" t="s">
        <v>357</v>
      </c>
    </row>
    <row r="290" spans="1:28" x14ac:dyDescent="0.25">
      <c r="A290" s="118">
        <v>287</v>
      </c>
      <c r="B290" s="118">
        <v>79403</v>
      </c>
      <c r="C290" s="210" t="s">
        <v>1075</v>
      </c>
      <c r="D290" s="178"/>
      <c r="E290" s="118" t="s">
        <v>347</v>
      </c>
      <c r="F290" s="118">
        <v>16012437</v>
      </c>
      <c r="G290" s="121" t="s">
        <v>348</v>
      </c>
      <c r="H290" s="118"/>
      <c r="I290" s="179"/>
      <c r="J290" s="180"/>
      <c r="K290" s="196"/>
      <c r="L290" s="196"/>
      <c r="M290" s="118">
        <v>28</v>
      </c>
      <c r="N290" s="118" t="s">
        <v>1076</v>
      </c>
      <c r="O290" s="118" t="s">
        <v>973</v>
      </c>
      <c r="P290" s="123" t="s">
        <v>87</v>
      </c>
      <c r="Q290" s="118" t="s">
        <v>974</v>
      </c>
      <c r="R290" s="118" t="s">
        <v>975</v>
      </c>
      <c r="S290" s="139" t="s">
        <v>355</v>
      </c>
      <c r="T290" s="124">
        <v>44164</v>
      </c>
      <c r="U290" s="124">
        <v>44528</v>
      </c>
      <c r="V290" s="181">
        <v>42705</v>
      </c>
      <c r="W290" s="124">
        <v>44533</v>
      </c>
      <c r="X290" s="182">
        <v>32.41935483870968</v>
      </c>
      <c r="Y290" s="183" t="s">
        <v>356</v>
      </c>
      <c r="Z290" s="184">
        <v>43298</v>
      </c>
      <c r="AA290" s="182">
        <v>13.733333333333333</v>
      </c>
      <c r="AB290" s="139" t="s">
        <v>357</v>
      </c>
    </row>
    <row r="291" spans="1:28" x14ac:dyDescent="0.25">
      <c r="A291" s="118">
        <v>288</v>
      </c>
      <c r="B291" s="118">
        <v>79407</v>
      </c>
      <c r="C291" s="157" t="s">
        <v>1077</v>
      </c>
      <c r="D291" s="147"/>
      <c r="E291" s="118" t="s">
        <v>347</v>
      </c>
      <c r="F291" s="118">
        <v>16012438</v>
      </c>
      <c r="G291" s="121" t="s">
        <v>348</v>
      </c>
      <c r="H291" s="118"/>
      <c r="I291" s="179"/>
      <c r="J291" s="179"/>
      <c r="K291" s="139"/>
      <c r="L291" s="139"/>
      <c r="M291" s="118">
        <v>28</v>
      </c>
      <c r="N291" s="118" t="s">
        <v>1078</v>
      </c>
      <c r="O291" s="118" t="s">
        <v>973</v>
      </c>
      <c r="P291" s="123" t="s">
        <v>87</v>
      </c>
      <c r="Q291" s="118" t="s">
        <v>991</v>
      </c>
      <c r="R291" s="118" t="s">
        <v>975</v>
      </c>
      <c r="S291" s="139" t="s">
        <v>355</v>
      </c>
      <c r="T291" s="124">
        <v>44497</v>
      </c>
      <c r="U291" s="124">
        <v>44861</v>
      </c>
      <c r="V291" s="181">
        <v>42675</v>
      </c>
      <c r="W291" s="124">
        <v>44533</v>
      </c>
      <c r="X291" s="182">
        <v>42.033333333333331</v>
      </c>
      <c r="Y291" s="183" t="s">
        <v>356</v>
      </c>
      <c r="Z291" s="195" t="s">
        <v>1071</v>
      </c>
      <c r="AA291" s="181">
        <v>43922</v>
      </c>
      <c r="AB291" s="200" t="s">
        <v>357</v>
      </c>
    </row>
    <row r="292" spans="1:28" x14ac:dyDescent="0.25">
      <c r="A292" s="118">
        <v>289</v>
      </c>
      <c r="B292" s="118">
        <v>86703</v>
      </c>
      <c r="C292" s="187" t="s">
        <v>1079</v>
      </c>
      <c r="D292" s="197"/>
      <c r="E292" s="118" t="s">
        <v>347</v>
      </c>
      <c r="F292" s="118">
        <v>17009097</v>
      </c>
      <c r="G292" s="121" t="s">
        <v>348</v>
      </c>
      <c r="H292" s="118"/>
      <c r="I292" s="178"/>
      <c r="J292" s="180"/>
      <c r="K292" s="137"/>
      <c r="L292" s="139"/>
      <c r="M292" s="118">
        <v>1</v>
      </c>
      <c r="N292" s="118" t="s">
        <v>1080</v>
      </c>
      <c r="O292" s="118" t="s">
        <v>973</v>
      </c>
      <c r="P292" s="123" t="s">
        <v>87</v>
      </c>
      <c r="Q292" s="118" t="s">
        <v>974</v>
      </c>
      <c r="R292" s="118" t="s">
        <v>975</v>
      </c>
      <c r="S292" s="139" t="s">
        <v>355</v>
      </c>
      <c r="T292" s="124">
        <v>44497</v>
      </c>
      <c r="U292" s="124">
        <v>44861</v>
      </c>
      <c r="V292" s="181">
        <v>42826</v>
      </c>
      <c r="W292" s="124">
        <v>44533</v>
      </c>
      <c r="X292" s="182">
        <v>28.516129032258064</v>
      </c>
      <c r="Y292" s="183" t="s">
        <v>356</v>
      </c>
      <c r="Z292" s="200"/>
      <c r="AA292" s="137"/>
      <c r="AB292" s="139" t="s">
        <v>357</v>
      </c>
    </row>
    <row r="293" spans="1:28" x14ac:dyDescent="0.25">
      <c r="A293" s="118">
        <v>290</v>
      </c>
      <c r="B293" s="118">
        <v>75037</v>
      </c>
      <c r="C293" s="157" t="s">
        <v>1081</v>
      </c>
      <c r="D293" s="188"/>
      <c r="E293" s="118" t="s">
        <v>347</v>
      </c>
      <c r="F293" s="118">
        <v>16010655</v>
      </c>
      <c r="G293" s="121" t="s">
        <v>348</v>
      </c>
      <c r="H293" s="118"/>
      <c r="I293" s="178">
        <v>10200203200</v>
      </c>
      <c r="J293" s="180"/>
      <c r="K293" s="179"/>
      <c r="L293" s="179"/>
      <c r="M293" s="118">
        <v>17</v>
      </c>
      <c r="N293" s="118" t="s">
        <v>1082</v>
      </c>
      <c r="O293" s="118" t="s">
        <v>973</v>
      </c>
      <c r="P293" s="123" t="s">
        <v>87</v>
      </c>
      <c r="Q293" s="118" t="s">
        <v>985</v>
      </c>
      <c r="R293" s="118" t="s">
        <v>975</v>
      </c>
      <c r="S293" s="139" t="s">
        <v>355</v>
      </c>
      <c r="T293" s="124">
        <v>44405</v>
      </c>
      <c r="U293" s="124">
        <v>44769</v>
      </c>
      <c r="V293" s="181">
        <v>42583</v>
      </c>
      <c r="W293" s="124">
        <v>44533</v>
      </c>
      <c r="X293" s="182">
        <v>45.1</v>
      </c>
      <c r="Y293" s="183" t="s">
        <v>356</v>
      </c>
      <c r="Z293" s="184"/>
      <c r="AA293" s="182"/>
      <c r="AB293" s="200" t="s">
        <v>357</v>
      </c>
    </row>
    <row r="294" spans="1:28" x14ac:dyDescent="0.25">
      <c r="A294" s="118">
        <v>291</v>
      </c>
      <c r="B294" s="118">
        <v>33678</v>
      </c>
      <c r="C294" s="187" t="s">
        <v>1083</v>
      </c>
      <c r="D294" s="188"/>
      <c r="E294" s="118" t="s">
        <v>371</v>
      </c>
      <c r="F294" s="118">
        <v>13011431</v>
      </c>
      <c r="G294" s="121" t="s">
        <v>348</v>
      </c>
      <c r="H294" s="118"/>
      <c r="I294" s="178">
        <v>10200202133</v>
      </c>
      <c r="J294" s="179"/>
      <c r="K294" s="139"/>
      <c r="L294" s="211">
        <v>34894</v>
      </c>
      <c r="M294" s="118">
        <v>137</v>
      </c>
      <c r="N294" s="118" t="s">
        <v>1084</v>
      </c>
      <c r="O294" s="118" t="s">
        <v>973</v>
      </c>
      <c r="P294" s="123" t="s">
        <v>87</v>
      </c>
      <c r="Q294" s="118" t="s">
        <v>985</v>
      </c>
      <c r="R294" s="118" t="s">
        <v>975</v>
      </c>
      <c r="S294" s="139" t="s">
        <v>355</v>
      </c>
      <c r="T294" s="124">
        <v>43812</v>
      </c>
      <c r="U294" s="124">
        <v>44542</v>
      </c>
      <c r="V294" s="181">
        <v>41621</v>
      </c>
      <c r="W294" s="124">
        <v>44533</v>
      </c>
      <c r="X294" s="182">
        <v>67.387096774193552</v>
      </c>
      <c r="Y294" s="183" t="s">
        <v>356</v>
      </c>
      <c r="Z294" s="212"/>
      <c r="AA294" s="139"/>
      <c r="AB294" s="139" t="s">
        <v>357</v>
      </c>
    </row>
    <row r="295" spans="1:28" x14ac:dyDescent="0.25">
      <c r="A295" s="118">
        <v>292</v>
      </c>
      <c r="B295" s="118">
        <v>102324</v>
      </c>
      <c r="C295" s="157" t="s">
        <v>1085</v>
      </c>
      <c r="D295" s="188"/>
      <c r="E295" s="118" t="s">
        <v>371</v>
      </c>
      <c r="F295" s="118">
        <v>18009586</v>
      </c>
      <c r="G295" s="121" t="s">
        <v>348</v>
      </c>
      <c r="H295" s="118"/>
      <c r="I295" s="178"/>
      <c r="J295" s="180"/>
      <c r="K295" s="179"/>
      <c r="L295" s="179"/>
      <c r="M295" s="118" t="s">
        <v>1086</v>
      </c>
      <c r="N295" s="118" t="s">
        <v>1087</v>
      </c>
      <c r="O295" s="118" t="s">
        <v>973</v>
      </c>
      <c r="P295" s="123" t="s">
        <v>87</v>
      </c>
      <c r="Q295" s="118" t="s">
        <v>991</v>
      </c>
      <c r="R295" s="118" t="s">
        <v>975</v>
      </c>
      <c r="S295" s="139" t="s">
        <v>355</v>
      </c>
      <c r="T295" s="124">
        <v>44455</v>
      </c>
      <c r="U295" s="124">
        <v>44819</v>
      </c>
      <c r="V295" s="181">
        <v>43220</v>
      </c>
      <c r="W295" s="124">
        <v>44533</v>
      </c>
      <c r="X295" s="182">
        <v>23.866666666666667</v>
      </c>
      <c r="Y295" s="183" t="s">
        <v>429</v>
      </c>
      <c r="Z295" s="184"/>
      <c r="AA295" s="182"/>
      <c r="AB295" s="200" t="s">
        <v>357</v>
      </c>
    </row>
    <row r="296" spans="1:28" x14ac:dyDescent="0.25">
      <c r="A296" s="118">
        <v>293</v>
      </c>
      <c r="B296" s="118">
        <v>76411</v>
      </c>
      <c r="C296" s="157" t="s">
        <v>1088</v>
      </c>
      <c r="D296" s="147"/>
      <c r="E296" s="118" t="s">
        <v>347</v>
      </c>
      <c r="F296" s="118">
        <v>16011371</v>
      </c>
      <c r="G296" s="121" t="s">
        <v>348</v>
      </c>
      <c r="H296" s="118"/>
      <c r="I296" s="178">
        <v>10200203308</v>
      </c>
      <c r="J296" s="180"/>
      <c r="K296" s="139"/>
      <c r="L296" s="139">
        <v>16011371</v>
      </c>
      <c r="M296" s="118">
        <v>20</v>
      </c>
      <c r="N296" s="118" t="s">
        <v>1089</v>
      </c>
      <c r="O296" s="118" t="s">
        <v>973</v>
      </c>
      <c r="P296" s="123" t="s">
        <v>87</v>
      </c>
      <c r="Q296" s="118" t="s">
        <v>974</v>
      </c>
      <c r="R296" s="118" t="s">
        <v>975</v>
      </c>
      <c r="S296" s="139" t="s">
        <v>355</v>
      </c>
      <c r="T296" s="124">
        <v>44423</v>
      </c>
      <c r="U296" s="124">
        <v>44787</v>
      </c>
      <c r="V296" s="181">
        <v>42644</v>
      </c>
      <c r="W296" s="124">
        <v>44533</v>
      </c>
      <c r="X296" s="182">
        <v>43.06666666666667</v>
      </c>
      <c r="Y296" s="183" t="s">
        <v>356</v>
      </c>
      <c r="Z296" s="195" t="s">
        <v>1071</v>
      </c>
      <c r="AA296" s="181">
        <v>43922</v>
      </c>
      <c r="AB296" s="200" t="s">
        <v>357</v>
      </c>
    </row>
    <row r="297" spans="1:28" x14ac:dyDescent="0.25">
      <c r="A297" s="118">
        <v>294</v>
      </c>
      <c r="B297" s="118">
        <v>30445</v>
      </c>
      <c r="C297" s="157" t="s">
        <v>1090</v>
      </c>
      <c r="D297" s="188"/>
      <c r="E297" s="118" t="s">
        <v>371</v>
      </c>
      <c r="F297" s="118">
        <v>11011364</v>
      </c>
      <c r="G297" s="121" t="s">
        <v>348</v>
      </c>
      <c r="H297" s="118"/>
      <c r="I297" s="198">
        <v>10200201628</v>
      </c>
      <c r="J297" s="180">
        <v>6888</v>
      </c>
      <c r="K297" s="139"/>
      <c r="L297" s="180">
        <v>34139</v>
      </c>
      <c r="M297" s="118">
        <v>144</v>
      </c>
      <c r="N297" s="118" t="s">
        <v>1091</v>
      </c>
      <c r="O297" s="118" t="s">
        <v>973</v>
      </c>
      <c r="P297" s="123" t="s">
        <v>87</v>
      </c>
      <c r="Q297" s="118" t="s">
        <v>985</v>
      </c>
      <c r="R297" s="118" t="s">
        <v>975</v>
      </c>
      <c r="S297" s="139" t="s">
        <v>355</v>
      </c>
      <c r="T297" s="124">
        <v>44337</v>
      </c>
      <c r="U297" s="124">
        <v>44701</v>
      </c>
      <c r="V297" s="181">
        <v>40749</v>
      </c>
      <c r="W297" s="124">
        <v>44533</v>
      </c>
      <c r="X297" s="182">
        <v>95.516129032258064</v>
      </c>
      <c r="Y297" s="183" t="s">
        <v>356</v>
      </c>
      <c r="Z297" s="200"/>
      <c r="AA297" s="139"/>
      <c r="AB297" s="139" t="s">
        <v>357</v>
      </c>
    </row>
    <row r="298" spans="1:28" x14ac:dyDescent="0.25">
      <c r="A298" s="118">
        <v>295</v>
      </c>
      <c r="B298" s="118">
        <v>80948</v>
      </c>
      <c r="C298" s="157" t="s">
        <v>1092</v>
      </c>
      <c r="D298" s="210"/>
      <c r="E298" s="118" t="s">
        <v>347</v>
      </c>
      <c r="F298" s="118">
        <v>16013014</v>
      </c>
      <c r="G298" s="121" t="s">
        <v>348</v>
      </c>
      <c r="H298" s="118"/>
      <c r="I298" s="200"/>
      <c r="J298" s="180"/>
      <c r="K298" s="139"/>
      <c r="L298" s="139"/>
      <c r="M298" s="118">
        <v>36</v>
      </c>
      <c r="N298" s="118" t="s">
        <v>1093</v>
      </c>
      <c r="O298" s="118" t="s">
        <v>973</v>
      </c>
      <c r="P298" s="123" t="s">
        <v>87</v>
      </c>
      <c r="Q298" s="118" t="s">
        <v>980</v>
      </c>
      <c r="R298" s="118" t="s">
        <v>975</v>
      </c>
      <c r="S298" s="139" t="s">
        <v>355</v>
      </c>
      <c r="T298" s="124">
        <v>44314</v>
      </c>
      <c r="U298" s="124">
        <v>44678</v>
      </c>
      <c r="V298" s="181">
        <v>42679</v>
      </c>
      <c r="W298" s="124">
        <v>44533</v>
      </c>
      <c r="X298" s="182">
        <v>41.9</v>
      </c>
      <c r="Y298" s="183" t="s">
        <v>356</v>
      </c>
      <c r="Z298" s="195" t="s">
        <v>1071</v>
      </c>
      <c r="AA298" s="181">
        <v>43922</v>
      </c>
      <c r="AB298" s="200" t="s">
        <v>357</v>
      </c>
    </row>
    <row r="299" spans="1:28" x14ac:dyDescent="0.25">
      <c r="A299" s="118">
        <v>296</v>
      </c>
      <c r="B299" s="118">
        <v>36159</v>
      </c>
      <c r="C299" s="157" t="s">
        <v>1094</v>
      </c>
      <c r="D299" s="147"/>
      <c r="E299" s="118" t="s">
        <v>347</v>
      </c>
      <c r="F299" s="118">
        <v>3617</v>
      </c>
      <c r="G299" s="121" t="s">
        <v>348</v>
      </c>
      <c r="H299" s="118"/>
      <c r="I299" s="139"/>
      <c r="J299" s="139"/>
      <c r="K299" s="139"/>
      <c r="L299" s="139"/>
      <c r="M299" s="118" t="s">
        <v>87</v>
      </c>
      <c r="N299" s="118" t="s">
        <v>1095</v>
      </c>
      <c r="O299" s="118" t="s">
        <v>973</v>
      </c>
      <c r="P299" s="123" t="s">
        <v>87</v>
      </c>
      <c r="Q299" s="118" t="s">
        <v>988</v>
      </c>
      <c r="R299" s="118" t="s">
        <v>975</v>
      </c>
      <c r="S299" s="139" t="s">
        <v>355</v>
      </c>
      <c r="T299" s="124">
        <v>44197</v>
      </c>
      <c r="U299" s="124">
        <v>44561</v>
      </c>
      <c r="V299" s="181">
        <v>43833</v>
      </c>
      <c r="W299" s="124">
        <v>44533</v>
      </c>
      <c r="X299" s="182">
        <v>3.4333333333333331</v>
      </c>
      <c r="Y299" s="183" t="s">
        <v>396</v>
      </c>
      <c r="Z299" s="195"/>
      <c r="AA299" s="207"/>
      <c r="AB299" s="200" t="s">
        <v>357</v>
      </c>
    </row>
    <row r="300" spans="1:28" x14ac:dyDescent="0.25">
      <c r="A300" s="118">
        <v>297</v>
      </c>
      <c r="B300" s="118">
        <v>77651</v>
      </c>
      <c r="C300" s="157" t="s">
        <v>1096</v>
      </c>
      <c r="D300" s="188"/>
      <c r="E300" s="118" t="s">
        <v>347</v>
      </c>
      <c r="F300" s="118">
        <v>16011769</v>
      </c>
      <c r="G300" s="121" t="s">
        <v>348</v>
      </c>
      <c r="H300" s="118"/>
      <c r="I300" s="178"/>
      <c r="J300" s="180"/>
      <c r="K300" s="179"/>
      <c r="L300" s="179"/>
      <c r="M300" s="118">
        <v>22</v>
      </c>
      <c r="N300" s="118" t="s">
        <v>1097</v>
      </c>
      <c r="O300" s="118" t="s">
        <v>973</v>
      </c>
      <c r="P300" s="123" t="s">
        <v>87</v>
      </c>
      <c r="Q300" s="118" t="s">
        <v>991</v>
      </c>
      <c r="R300" s="118" t="s">
        <v>975</v>
      </c>
      <c r="S300" s="139" t="s">
        <v>355</v>
      </c>
      <c r="T300" s="124">
        <v>44481</v>
      </c>
      <c r="U300" s="124">
        <v>44845</v>
      </c>
      <c r="V300" s="181">
        <v>42659</v>
      </c>
      <c r="W300" s="124">
        <v>44533</v>
      </c>
      <c r="X300" s="182">
        <v>42.56666666666667</v>
      </c>
      <c r="Y300" s="183" t="s">
        <v>356</v>
      </c>
      <c r="Z300" s="184"/>
      <c r="AA300" s="182"/>
      <c r="AB300" s="200" t="s">
        <v>357</v>
      </c>
    </row>
    <row r="301" spans="1:28" x14ac:dyDescent="0.25">
      <c r="A301" s="118">
        <v>298</v>
      </c>
      <c r="B301" s="118">
        <v>78979</v>
      </c>
      <c r="C301" s="210" t="s">
        <v>1098</v>
      </c>
      <c r="D301" s="213"/>
      <c r="E301" s="118" t="s">
        <v>371</v>
      </c>
      <c r="F301" s="118">
        <v>16012275</v>
      </c>
      <c r="G301" s="121" t="s">
        <v>348</v>
      </c>
      <c r="H301" s="118"/>
      <c r="I301" s="178">
        <v>10200203415</v>
      </c>
      <c r="J301" s="180"/>
      <c r="K301" s="139"/>
      <c r="L301" s="196"/>
      <c r="M301" s="118">
        <v>26</v>
      </c>
      <c r="N301" s="118" t="s">
        <v>1099</v>
      </c>
      <c r="O301" s="118" t="s">
        <v>973</v>
      </c>
      <c r="P301" s="123" t="s">
        <v>87</v>
      </c>
      <c r="Q301" s="118" t="s">
        <v>985</v>
      </c>
      <c r="R301" s="118" t="s">
        <v>975</v>
      </c>
      <c r="S301" s="139" t="s">
        <v>355</v>
      </c>
      <c r="T301" s="124">
        <v>44283</v>
      </c>
      <c r="U301" s="124">
        <v>44647</v>
      </c>
      <c r="V301" s="181">
        <v>42826</v>
      </c>
      <c r="W301" s="124">
        <v>44533</v>
      </c>
      <c r="X301" s="182">
        <v>28.516129032258064</v>
      </c>
      <c r="Y301" s="183" t="s">
        <v>356</v>
      </c>
      <c r="Z301" s="180"/>
      <c r="AA301" s="139"/>
      <c r="AB301" s="139" t="s">
        <v>357</v>
      </c>
    </row>
    <row r="302" spans="1:28" x14ac:dyDescent="0.25">
      <c r="A302" s="118">
        <v>299</v>
      </c>
      <c r="B302" s="118">
        <v>30391</v>
      </c>
      <c r="C302" s="157" t="s">
        <v>1100</v>
      </c>
      <c r="D302" s="147"/>
      <c r="E302" s="118" t="s">
        <v>371</v>
      </c>
      <c r="F302" s="118">
        <v>11011194</v>
      </c>
      <c r="G302" s="121" t="s">
        <v>348</v>
      </c>
      <c r="H302" s="118"/>
      <c r="I302" s="139">
        <v>10200201581</v>
      </c>
      <c r="J302" s="139">
        <v>6836</v>
      </c>
      <c r="K302" s="139"/>
      <c r="L302" s="139">
        <v>34087</v>
      </c>
      <c r="M302" s="118">
        <v>141</v>
      </c>
      <c r="N302" s="118" t="s">
        <v>1101</v>
      </c>
      <c r="O302" s="118" t="s">
        <v>973</v>
      </c>
      <c r="P302" s="123" t="s">
        <v>87</v>
      </c>
      <c r="Q302" s="118" t="s">
        <v>974</v>
      </c>
      <c r="R302" s="118" t="s">
        <v>975</v>
      </c>
      <c r="S302" s="137" t="s">
        <v>355</v>
      </c>
      <c r="T302" s="124">
        <v>44387</v>
      </c>
      <c r="U302" s="124">
        <v>44751</v>
      </c>
      <c r="V302" s="181">
        <v>40738</v>
      </c>
      <c r="W302" s="124">
        <v>44533</v>
      </c>
      <c r="X302" s="182">
        <v>95.870967741935488</v>
      </c>
      <c r="Y302" s="183" t="s">
        <v>356</v>
      </c>
      <c r="Z302" s="178"/>
      <c r="AA302" s="139"/>
      <c r="AB302" s="139" t="s">
        <v>357</v>
      </c>
    </row>
    <row r="303" spans="1:28" x14ac:dyDescent="0.25">
      <c r="A303" s="118">
        <v>300</v>
      </c>
      <c r="B303" s="118">
        <v>12826</v>
      </c>
      <c r="C303" s="157" t="s">
        <v>1102</v>
      </c>
      <c r="D303" s="147"/>
      <c r="E303" s="118" t="s">
        <v>347</v>
      </c>
      <c r="F303" s="118">
        <v>8010667</v>
      </c>
      <c r="G303" s="121" t="s">
        <v>348</v>
      </c>
      <c r="H303" s="118"/>
      <c r="I303" s="178"/>
      <c r="J303" s="180"/>
      <c r="K303" s="139"/>
      <c r="L303" s="139"/>
      <c r="M303" s="118" t="s">
        <v>1103</v>
      </c>
      <c r="N303" s="118" t="s">
        <v>1104</v>
      </c>
      <c r="O303" s="118" t="s">
        <v>973</v>
      </c>
      <c r="P303" s="123" t="s">
        <v>87</v>
      </c>
      <c r="Q303" s="118" t="s">
        <v>980</v>
      </c>
      <c r="R303" s="118" t="s">
        <v>975</v>
      </c>
      <c r="S303" s="139" t="s">
        <v>355</v>
      </c>
      <c r="T303" s="124">
        <v>43862</v>
      </c>
      <c r="U303" s="124">
        <v>44592</v>
      </c>
      <c r="V303" s="184">
        <v>40675</v>
      </c>
      <c r="W303" s="124">
        <v>44533</v>
      </c>
      <c r="X303" s="182">
        <v>97.903225806451616</v>
      </c>
      <c r="Y303" s="183" t="s">
        <v>356</v>
      </c>
      <c r="Z303" s="184"/>
      <c r="AA303" s="182"/>
      <c r="AB303" s="139" t="s">
        <v>357</v>
      </c>
    </row>
    <row r="304" spans="1:28" x14ac:dyDescent="0.25">
      <c r="A304" s="118">
        <v>301</v>
      </c>
      <c r="B304" s="118">
        <v>74637</v>
      </c>
      <c r="C304" s="157" t="s">
        <v>1105</v>
      </c>
      <c r="D304" s="147"/>
      <c r="E304" s="118" t="s">
        <v>371</v>
      </c>
      <c r="F304" s="118">
        <v>16010372</v>
      </c>
      <c r="G304" s="121" t="s">
        <v>348</v>
      </c>
      <c r="H304" s="118"/>
      <c r="I304" s="178">
        <v>10200203182</v>
      </c>
      <c r="J304" s="180"/>
      <c r="K304" s="139"/>
      <c r="L304" s="139">
        <v>16010372</v>
      </c>
      <c r="M304" s="118">
        <v>15</v>
      </c>
      <c r="N304" s="118" t="s">
        <v>1106</v>
      </c>
      <c r="O304" s="118" t="s">
        <v>973</v>
      </c>
      <c r="P304" s="123" t="s">
        <v>87</v>
      </c>
      <c r="Q304" s="118" t="s">
        <v>985</v>
      </c>
      <c r="R304" s="118" t="s">
        <v>975</v>
      </c>
      <c r="S304" s="139" t="s">
        <v>355</v>
      </c>
      <c r="T304" s="124">
        <v>44466</v>
      </c>
      <c r="U304" s="124">
        <v>44830</v>
      </c>
      <c r="V304" s="181">
        <v>42644</v>
      </c>
      <c r="W304" s="124">
        <v>44533</v>
      </c>
      <c r="X304" s="182">
        <v>34.387096774193552</v>
      </c>
      <c r="Y304" s="183" t="s">
        <v>356</v>
      </c>
      <c r="Z304" s="184">
        <v>42802</v>
      </c>
      <c r="AA304" s="182">
        <v>30.266666666666666</v>
      </c>
      <c r="AB304" s="139" t="s">
        <v>357</v>
      </c>
    </row>
    <row r="305" spans="1:28" x14ac:dyDescent="0.25">
      <c r="A305" s="118">
        <v>302</v>
      </c>
      <c r="B305" s="118">
        <v>30464</v>
      </c>
      <c r="C305" s="187" t="s">
        <v>1107</v>
      </c>
      <c r="D305" s="188"/>
      <c r="E305" s="118" t="s">
        <v>347</v>
      </c>
      <c r="F305" s="118">
        <v>16008537</v>
      </c>
      <c r="G305" s="121" t="s">
        <v>348</v>
      </c>
      <c r="H305" s="118"/>
      <c r="I305" s="178">
        <v>10200201301</v>
      </c>
      <c r="J305" s="179"/>
      <c r="K305" s="139"/>
      <c r="L305" s="179">
        <v>35956</v>
      </c>
      <c r="M305" s="118">
        <v>120</v>
      </c>
      <c r="N305" s="118" t="s">
        <v>1108</v>
      </c>
      <c r="O305" s="118" t="s">
        <v>973</v>
      </c>
      <c r="P305" s="123" t="s">
        <v>87</v>
      </c>
      <c r="Q305" s="118" t="s">
        <v>988</v>
      </c>
      <c r="R305" s="118" t="s">
        <v>975</v>
      </c>
      <c r="S305" s="139" t="s">
        <v>355</v>
      </c>
      <c r="T305" s="124">
        <v>44222</v>
      </c>
      <c r="U305" s="124">
        <v>44586</v>
      </c>
      <c r="V305" s="181">
        <v>42397</v>
      </c>
      <c r="W305" s="124">
        <v>44533</v>
      </c>
      <c r="X305" s="182">
        <v>42.354838709677416</v>
      </c>
      <c r="Y305" s="183" t="s">
        <v>356</v>
      </c>
      <c r="Z305" s="200"/>
      <c r="AA305" s="139"/>
      <c r="AB305" s="139" t="s">
        <v>357</v>
      </c>
    </row>
    <row r="306" spans="1:28" x14ac:dyDescent="0.25">
      <c r="A306" s="118">
        <v>303</v>
      </c>
      <c r="B306" s="118">
        <v>53817</v>
      </c>
      <c r="C306" s="187" t="s">
        <v>1109</v>
      </c>
      <c r="D306" s="188"/>
      <c r="E306" s="118" t="s">
        <v>371</v>
      </c>
      <c r="F306" s="118">
        <v>16009615</v>
      </c>
      <c r="G306" s="121" t="s">
        <v>348</v>
      </c>
      <c r="H306" s="118"/>
      <c r="I306" s="178">
        <v>10200203066</v>
      </c>
      <c r="J306" s="179"/>
      <c r="K306" s="139"/>
      <c r="L306" s="178">
        <v>36178</v>
      </c>
      <c r="M306" s="118">
        <v>188</v>
      </c>
      <c r="N306" s="118" t="s">
        <v>1110</v>
      </c>
      <c r="O306" s="118" t="s">
        <v>973</v>
      </c>
      <c r="P306" s="123" t="s">
        <v>87</v>
      </c>
      <c r="Q306" s="118" t="s">
        <v>988</v>
      </c>
      <c r="R306" s="118" t="s">
        <v>975</v>
      </c>
      <c r="S306" s="139" t="s">
        <v>355</v>
      </c>
      <c r="T306" s="124">
        <v>44246</v>
      </c>
      <c r="U306" s="124">
        <v>44610</v>
      </c>
      <c r="V306" s="181">
        <v>41692</v>
      </c>
      <c r="W306" s="124">
        <v>44533</v>
      </c>
      <c r="X306" s="182">
        <v>65.096774193548384</v>
      </c>
      <c r="Y306" s="183" t="s">
        <v>356</v>
      </c>
      <c r="Z306" s="200"/>
      <c r="AA306" s="139"/>
      <c r="AB306" s="139" t="s">
        <v>357</v>
      </c>
    </row>
    <row r="307" spans="1:28" x14ac:dyDescent="0.25">
      <c r="A307" s="118">
        <v>304</v>
      </c>
      <c r="B307" s="118">
        <v>62732</v>
      </c>
      <c r="C307" s="157" t="s">
        <v>1111</v>
      </c>
      <c r="D307" s="188"/>
      <c r="E307" s="118" t="s">
        <v>371</v>
      </c>
      <c r="F307" s="118">
        <v>16011945</v>
      </c>
      <c r="G307" s="121" t="s">
        <v>348</v>
      </c>
      <c r="H307" s="118"/>
      <c r="I307" s="178">
        <v>10200202609</v>
      </c>
      <c r="J307" s="137">
        <v>35656</v>
      </c>
      <c r="K307" s="139"/>
      <c r="L307" s="137">
        <v>35656</v>
      </c>
      <c r="M307" s="118">
        <v>208</v>
      </c>
      <c r="N307" s="118" t="s">
        <v>1112</v>
      </c>
      <c r="O307" s="118" t="s">
        <v>973</v>
      </c>
      <c r="P307" s="123" t="s">
        <v>87</v>
      </c>
      <c r="Q307" s="118" t="s">
        <v>991</v>
      </c>
      <c r="R307" s="118" t="s">
        <v>975</v>
      </c>
      <c r="S307" s="139" t="s">
        <v>355</v>
      </c>
      <c r="T307" s="124">
        <v>44426</v>
      </c>
      <c r="U307" s="124">
        <v>44790</v>
      </c>
      <c r="V307" s="181">
        <v>42237</v>
      </c>
      <c r="W307" s="124">
        <v>44533</v>
      </c>
      <c r="X307" s="182">
        <v>47.516129032258064</v>
      </c>
      <c r="Y307" s="183" t="s">
        <v>356</v>
      </c>
      <c r="Z307" s="190"/>
      <c r="AA307" s="139"/>
      <c r="AB307" s="139" t="s">
        <v>357</v>
      </c>
    </row>
    <row r="308" spans="1:28" x14ac:dyDescent="0.25">
      <c r="A308" s="118">
        <v>305</v>
      </c>
      <c r="B308" s="118">
        <v>68582</v>
      </c>
      <c r="C308" s="206" t="s">
        <v>1113</v>
      </c>
      <c r="D308" s="147"/>
      <c r="E308" s="118" t="s">
        <v>371</v>
      </c>
      <c r="F308" s="118">
        <v>16006060</v>
      </c>
      <c r="G308" s="121" t="s">
        <v>348</v>
      </c>
      <c r="H308" s="118"/>
      <c r="I308" s="139">
        <v>10200202814</v>
      </c>
      <c r="J308" s="180"/>
      <c r="K308" s="139"/>
      <c r="L308" s="180">
        <v>35891</v>
      </c>
      <c r="M308" s="118">
        <v>217</v>
      </c>
      <c r="N308" s="118" t="s">
        <v>1114</v>
      </c>
      <c r="O308" s="118" t="s">
        <v>973</v>
      </c>
      <c r="P308" s="123" t="s">
        <v>87</v>
      </c>
      <c r="Q308" s="118" t="s">
        <v>974</v>
      </c>
      <c r="R308" s="118" t="s">
        <v>975</v>
      </c>
      <c r="S308" s="139" t="s">
        <v>355</v>
      </c>
      <c r="T308" s="124">
        <v>44314</v>
      </c>
      <c r="U308" s="124">
        <v>44678</v>
      </c>
      <c r="V308" s="181">
        <v>42491</v>
      </c>
      <c r="W308" s="124">
        <v>44533</v>
      </c>
      <c r="X308" s="182">
        <v>39.322580645161288</v>
      </c>
      <c r="Y308" s="183" t="s">
        <v>356</v>
      </c>
      <c r="Z308" s="200"/>
      <c r="AA308" s="139"/>
      <c r="AB308" s="139" t="s">
        <v>357</v>
      </c>
    </row>
    <row r="309" spans="1:28" x14ac:dyDescent="0.25">
      <c r="A309" s="118">
        <v>306</v>
      </c>
      <c r="B309" s="118">
        <v>36148</v>
      </c>
      <c r="C309" s="206" t="s">
        <v>1115</v>
      </c>
      <c r="D309" s="147"/>
      <c r="E309" s="118" t="s">
        <v>371</v>
      </c>
      <c r="F309" s="118">
        <v>11010535</v>
      </c>
      <c r="G309" s="121" t="s">
        <v>348</v>
      </c>
      <c r="H309" s="118"/>
      <c r="I309" s="178"/>
      <c r="J309" s="180"/>
      <c r="K309" s="139"/>
      <c r="L309" s="179"/>
      <c r="M309" s="118" t="s">
        <v>604</v>
      </c>
      <c r="N309" s="118" t="s">
        <v>1116</v>
      </c>
      <c r="O309" s="118" t="s">
        <v>973</v>
      </c>
      <c r="P309" s="123" t="s">
        <v>87</v>
      </c>
      <c r="Q309" s="118" t="s">
        <v>985</v>
      </c>
      <c r="R309" s="118" t="s">
        <v>975</v>
      </c>
      <c r="S309" s="139" t="s">
        <v>355</v>
      </c>
      <c r="T309" s="124">
        <v>44197</v>
      </c>
      <c r="U309" s="124">
        <v>44561</v>
      </c>
      <c r="V309" s="181">
        <v>43833</v>
      </c>
      <c r="W309" s="124">
        <v>44533</v>
      </c>
      <c r="X309" s="182">
        <v>3.4333333333333331</v>
      </c>
      <c r="Y309" s="183" t="s">
        <v>396</v>
      </c>
      <c r="Z309" s="195"/>
      <c r="AA309" s="207"/>
      <c r="AB309" s="200" t="s">
        <v>357</v>
      </c>
    </row>
    <row r="310" spans="1:28" x14ac:dyDescent="0.25">
      <c r="A310" s="118">
        <v>307</v>
      </c>
      <c r="B310" s="118">
        <v>90734</v>
      </c>
      <c r="C310" s="157" t="s">
        <v>1117</v>
      </c>
      <c r="D310" s="188"/>
      <c r="E310" s="118" t="s">
        <v>347</v>
      </c>
      <c r="F310" s="118">
        <v>17010440</v>
      </c>
      <c r="G310" s="121" t="s">
        <v>348</v>
      </c>
      <c r="H310" s="118"/>
      <c r="I310" s="178"/>
      <c r="J310" s="179"/>
      <c r="K310" s="179"/>
      <c r="L310" s="179"/>
      <c r="M310" s="118" t="s">
        <v>1118</v>
      </c>
      <c r="N310" s="118" t="s">
        <v>1119</v>
      </c>
      <c r="O310" s="118" t="s">
        <v>973</v>
      </c>
      <c r="P310" s="123" t="s">
        <v>87</v>
      </c>
      <c r="Q310" s="118" t="s">
        <v>974</v>
      </c>
      <c r="R310" s="118" t="s">
        <v>975</v>
      </c>
      <c r="S310" s="139" t="s">
        <v>355</v>
      </c>
      <c r="T310" s="124">
        <v>44197</v>
      </c>
      <c r="U310" s="124">
        <v>44561</v>
      </c>
      <c r="V310" s="181">
        <v>43833</v>
      </c>
      <c r="W310" s="124">
        <v>44533</v>
      </c>
      <c r="X310" s="182">
        <v>3.4333333333333331</v>
      </c>
      <c r="Y310" s="183" t="s">
        <v>396</v>
      </c>
      <c r="Z310" s="195"/>
      <c r="AA310" s="207"/>
      <c r="AB310" s="200" t="s">
        <v>357</v>
      </c>
    </row>
    <row r="311" spans="1:28" x14ac:dyDescent="0.25">
      <c r="A311" s="118">
        <v>308</v>
      </c>
      <c r="B311" s="118">
        <v>71965</v>
      </c>
      <c r="C311" s="199" t="s">
        <v>1120</v>
      </c>
      <c r="D311" s="147"/>
      <c r="E311" s="118" t="s">
        <v>347</v>
      </c>
      <c r="F311" s="118">
        <v>16009270</v>
      </c>
      <c r="G311" s="121" t="s">
        <v>348</v>
      </c>
      <c r="H311" s="118"/>
      <c r="I311" s="178">
        <v>10200203025</v>
      </c>
      <c r="J311" s="179"/>
      <c r="K311" s="139"/>
      <c r="L311" s="179"/>
      <c r="M311" s="118">
        <v>11</v>
      </c>
      <c r="N311" s="118" t="s">
        <v>1121</v>
      </c>
      <c r="O311" s="118" t="s">
        <v>973</v>
      </c>
      <c r="P311" s="123" t="s">
        <v>87</v>
      </c>
      <c r="Q311" s="118" t="s">
        <v>974</v>
      </c>
      <c r="R311" s="118" t="s">
        <v>975</v>
      </c>
      <c r="S311" s="139" t="s">
        <v>355</v>
      </c>
      <c r="T311" s="124">
        <v>44359</v>
      </c>
      <c r="U311" s="124">
        <v>44723</v>
      </c>
      <c r="V311" s="184">
        <v>42537</v>
      </c>
      <c r="W311" s="124">
        <v>44533</v>
      </c>
      <c r="X311" s="182">
        <v>37.838709677419352</v>
      </c>
      <c r="Y311" s="183" t="s">
        <v>356</v>
      </c>
      <c r="Z311" s="139"/>
      <c r="AA311" s="139"/>
      <c r="AB311" s="139" t="s">
        <v>357</v>
      </c>
    </row>
    <row r="312" spans="1:28" x14ac:dyDescent="0.25">
      <c r="A312" s="118">
        <v>309</v>
      </c>
      <c r="B312" s="118">
        <v>105773</v>
      </c>
      <c r="C312" s="157" t="s">
        <v>1122</v>
      </c>
      <c r="D312" s="147"/>
      <c r="E312" s="118" t="s">
        <v>347</v>
      </c>
      <c r="F312" s="118">
        <v>18010563</v>
      </c>
      <c r="G312" s="121" t="s">
        <v>348</v>
      </c>
      <c r="H312" s="118"/>
      <c r="I312" s="178"/>
      <c r="J312" s="139"/>
      <c r="K312" s="139"/>
      <c r="L312" s="179"/>
      <c r="M312" s="118">
        <v>10</v>
      </c>
      <c r="N312" s="118" t="s">
        <v>1123</v>
      </c>
      <c r="O312" s="118" t="s">
        <v>973</v>
      </c>
      <c r="P312" s="123" t="s">
        <v>87</v>
      </c>
      <c r="Q312" s="118" t="s">
        <v>988</v>
      </c>
      <c r="R312" s="118" t="s">
        <v>975</v>
      </c>
      <c r="S312" s="139" t="s">
        <v>355</v>
      </c>
      <c r="T312" s="124">
        <v>44335</v>
      </c>
      <c r="U312" s="124">
        <v>44699</v>
      </c>
      <c r="V312" s="181">
        <v>43304</v>
      </c>
      <c r="W312" s="124">
        <v>44533</v>
      </c>
      <c r="X312" s="182">
        <v>21.066666666666666</v>
      </c>
      <c r="Y312" s="183" t="s">
        <v>429</v>
      </c>
      <c r="Z312" s="195" t="s">
        <v>1071</v>
      </c>
      <c r="AA312" s="181">
        <v>43922</v>
      </c>
      <c r="AB312" s="200" t="s">
        <v>357</v>
      </c>
    </row>
    <row r="313" spans="1:28" x14ac:dyDescent="0.25">
      <c r="A313" s="118">
        <v>310</v>
      </c>
      <c r="B313" s="118">
        <v>30528</v>
      </c>
      <c r="C313" s="157" t="s">
        <v>1124</v>
      </c>
      <c r="D313" s="147"/>
      <c r="E313" s="118" t="s">
        <v>347</v>
      </c>
      <c r="F313" s="118">
        <v>18009236</v>
      </c>
      <c r="G313" s="121" t="s">
        <v>348</v>
      </c>
      <c r="H313" s="118"/>
      <c r="I313" s="178"/>
      <c r="J313" s="180"/>
      <c r="K313" s="139"/>
      <c r="L313" s="139"/>
      <c r="M313" s="118">
        <v>125</v>
      </c>
      <c r="N313" s="118" t="s">
        <v>972</v>
      </c>
      <c r="O313" s="118" t="s">
        <v>973</v>
      </c>
      <c r="P313" s="123" t="s">
        <v>87</v>
      </c>
      <c r="Q313" s="118" t="s">
        <v>980</v>
      </c>
      <c r="R313" s="118" t="s">
        <v>975</v>
      </c>
      <c r="S313" s="139" t="s">
        <v>355</v>
      </c>
      <c r="T313" s="124">
        <v>44278</v>
      </c>
      <c r="U313" s="124">
        <v>44642</v>
      </c>
      <c r="V313" s="184">
        <v>40628</v>
      </c>
      <c r="W313" s="124">
        <v>44533</v>
      </c>
      <c r="X313" s="182">
        <v>99.41935483870968</v>
      </c>
      <c r="Y313" s="183" t="s">
        <v>356</v>
      </c>
      <c r="Z313" s="184"/>
      <c r="AA313" s="182"/>
      <c r="AB313" s="139" t="s">
        <v>357</v>
      </c>
    </row>
    <row r="314" spans="1:28" x14ac:dyDescent="0.25">
      <c r="A314" s="118">
        <v>311</v>
      </c>
      <c r="B314" s="118">
        <v>30475</v>
      </c>
      <c r="C314" s="157" t="s">
        <v>1125</v>
      </c>
      <c r="D314" s="188"/>
      <c r="E314" s="118" t="s">
        <v>371</v>
      </c>
      <c r="F314" s="118">
        <v>13009176</v>
      </c>
      <c r="G314" s="121" t="s">
        <v>348</v>
      </c>
      <c r="H314" s="118"/>
      <c r="I314" s="178">
        <v>10200202040</v>
      </c>
      <c r="J314" s="179"/>
      <c r="K314" s="179">
        <v>34762</v>
      </c>
      <c r="L314" s="179">
        <v>34762</v>
      </c>
      <c r="M314" s="118">
        <v>176</v>
      </c>
      <c r="N314" s="118" t="s">
        <v>1126</v>
      </c>
      <c r="O314" s="118" t="s">
        <v>973</v>
      </c>
      <c r="P314" s="123" t="s">
        <v>87</v>
      </c>
      <c r="Q314" s="118" t="s">
        <v>980</v>
      </c>
      <c r="R314" s="118" t="s">
        <v>975</v>
      </c>
      <c r="S314" s="139" t="s">
        <v>355</v>
      </c>
      <c r="T314" s="124">
        <v>44296</v>
      </c>
      <c r="U314" s="124">
        <v>44660</v>
      </c>
      <c r="V314" s="181">
        <v>41439</v>
      </c>
      <c r="W314" s="124">
        <v>44533</v>
      </c>
      <c r="X314" s="182">
        <v>83.233333333333334</v>
      </c>
      <c r="Y314" s="183" t="s">
        <v>356</v>
      </c>
      <c r="Z314" s="195" t="s">
        <v>1046</v>
      </c>
      <c r="AA314" s="207" t="s">
        <v>1047</v>
      </c>
      <c r="AB314" s="200" t="s">
        <v>357</v>
      </c>
    </row>
    <row r="315" spans="1:28" x14ac:dyDescent="0.25">
      <c r="A315" s="118">
        <v>312</v>
      </c>
      <c r="B315" s="118">
        <v>102338</v>
      </c>
      <c r="C315" s="157" t="s">
        <v>1127</v>
      </c>
      <c r="D315" s="188"/>
      <c r="E315" s="118" t="s">
        <v>371</v>
      </c>
      <c r="F315" s="118">
        <v>18009593</v>
      </c>
      <c r="G315" s="121" t="s">
        <v>348</v>
      </c>
      <c r="H315" s="118"/>
      <c r="I315" s="178"/>
      <c r="J315" s="180"/>
      <c r="K315" s="179"/>
      <c r="L315" s="179"/>
      <c r="M315" s="118">
        <v>4</v>
      </c>
      <c r="N315" s="118" t="s">
        <v>1128</v>
      </c>
      <c r="O315" s="118" t="s">
        <v>973</v>
      </c>
      <c r="P315" s="123" t="s">
        <v>87</v>
      </c>
      <c r="Q315" s="118" t="s">
        <v>988</v>
      </c>
      <c r="R315" s="118" t="s">
        <v>975</v>
      </c>
      <c r="S315" s="139" t="s">
        <v>355</v>
      </c>
      <c r="T315" s="124">
        <v>44481</v>
      </c>
      <c r="U315" s="124">
        <v>44845</v>
      </c>
      <c r="V315" s="181">
        <v>43215</v>
      </c>
      <c r="W315" s="124">
        <v>44533</v>
      </c>
      <c r="X315" s="182">
        <v>24.033333333333335</v>
      </c>
      <c r="Y315" s="183" t="s">
        <v>356</v>
      </c>
      <c r="Z315" s="184"/>
      <c r="AA315" s="182"/>
      <c r="AB315" s="200" t="s">
        <v>357</v>
      </c>
    </row>
    <row r="316" spans="1:28" x14ac:dyDescent="0.25">
      <c r="A316" s="118">
        <v>313</v>
      </c>
      <c r="B316" s="118">
        <v>79932</v>
      </c>
      <c r="C316" s="157" t="s">
        <v>1129</v>
      </c>
      <c r="D316" s="147"/>
      <c r="E316" s="118" t="s">
        <v>347</v>
      </c>
      <c r="F316" s="118">
        <v>16012561</v>
      </c>
      <c r="G316" s="121" t="s">
        <v>348</v>
      </c>
      <c r="H316" s="118"/>
      <c r="I316" s="139"/>
      <c r="J316" s="139"/>
      <c r="K316" s="139"/>
      <c r="L316" s="139"/>
      <c r="M316" s="118">
        <v>31</v>
      </c>
      <c r="N316" s="118" t="s">
        <v>1130</v>
      </c>
      <c r="O316" s="118" t="s">
        <v>973</v>
      </c>
      <c r="P316" s="123" t="s">
        <v>87</v>
      </c>
      <c r="Q316" s="118" t="s">
        <v>974</v>
      </c>
      <c r="R316" s="118" t="s">
        <v>975</v>
      </c>
      <c r="S316" s="139" t="s">
        <v>355</v>
      </c>
      <c r="T316" s="124">
        <v>44368</v>
      </c>
      <c r="U316" s="124">
        <v>44732</v>
      </c>
      <c r="V316" s="181">
        <v>42736</v>
      </c>
      <c r="W316" s="124">
        <v>44533</v>
      </c>
      <c r="X316" s="182">
        <v>40</v>
      </c>
      <c r="Y316" s="183" t="s">
        <v>356</v>
      </c>
      <c r="Z316" s="195" t="s">
        <v>1046</v>
      </c>
      <c r="AA316" s="207" t="s">
        <v>1047</v>
      </c>
      <c r="AB316" s="200" t="s">
        <v>357</v>
      </c>
    </row>
    <row r="317" spans="1:28" x14ac:dyDescent="0.25">
      <c r="A317" s="118">
        <v>314</v>
      </c>
      <c r="B317" s="118">
        <v>56063</v>
      </c>
      <c r="C317" s="187" t="s">
        <v>1131</v>
      </c>
      <c r="D317" s="188"/>
      <c r="E317" s="118" t="s">
        <v>371</v>
      </c>
      <c r="F317" s="118">
        <v>15000108</v>
      </c>
      <c r="G317" s="121" t="s">
        <v>348</v>
      </c>
      <c r="H317" s="118"/>
      <c r="I317" s="178">
        <v>10200202499</v>
      </c>
      <c r="J317" s="179"/>
      <c r="K317" s="137"/>
      <c r="L317" s="179">
        <v>35496</v>
      </c>
      <c r="M317" s="118">
        <v>201</v>
      </c>
      <c r="N317" s="118" t="s">
        <v>1132</v>
      </c>
      <c r="O317" s="118" t="s">
        <v>973</v>
      </c>
      <c r="P317" s="123" t="s">
        <v>87</v>
      </c>
      <c r="Q317" s="118" t="s">
        <v>974</v>
      </c>
      <c r="R317" s="118" t="s">
        <v>975</v>
      </c>
      <c r="S317" s="139" t="s">
        <v>355</v>
      </c>
      <c r="T317" s="124">
        <v>43830</v>
      </c>
      <c r="U317" s="124">
        <v>44560</v>
      </c>
      <c r="V317" s="181">
        <v>42005</v>
      </c>
      <c r="W317" s="124">
        <v>44533</v>
      </c>
      <c r="X317" s="182">
        <v>55</v>
      </c>
      <c r="Y317" s="183" t="s">
        <v>356</v>
      </c>
      <c r="Z317" s="200"/>
      <c r="AA317" s="137"/>
      <c r="AB317" s="139" t="s">
        <v>357</v>
      </c>
    </row>
    <row r="318" spans="1:28" x14ac:dyDescent="0.25">
      <c r="A318" s="118">
        <v>315</v>
      </c>
      <c r="B318" s="118">
        <v>84272</v>
      </c>
      <c r="C318" s="157" t="s">
        <v>1133</v>
      </c>
      <c r="D318" s="147"/>
      <c r="E318" s="118" t="s">
        <v>347</v>
      </c>
      <c r="F318" s="118">
        <v>17008550</v>
      </c>
      <c r="G318" s="121" t="s">
        <v>348</v>
      </c>
      <c r="H318" s="118"/>
      <c r="I318" s="178"/>
      <c r="J318" s="180"/>
      <c r="K318" s="139"/>
      <c r="L318" s="139"/>
      <c r="M318" s="118" t="s">
        <v>1134</v>
      </c>
      <c r="N318" s="118" t="s">
        <v>1135</v>
      </c>
      <c r="O318" s="118" t="s">
        <v>973</v>
      </c>
      <c r="P318" s="123" t="s">
        <v>87</v>
      </c>
      <c r="Q318" s="118" t="s">
        <v>980</v>
      </c>
      <c r="R318" s="118" t="s">
        <v>975</v>
      </c>
      <c r="S318" s="139" t="s">
        <v>355</v>
      </c>
      <c r="T318" s="124">
        <v>44320</v>
      </c>
      <c r="U318" s="124">
        <v>44684</v>
      </c>
      <c r="V318" s="184">
        <v>42772</v>
      </c>
      <c r="W318" s="124">
        <v>44533</v>
      </c>
      <c r="X318" s="182">
        <v>30.258064516129032</v>
      </c>
      <c r="Y318" s="183" t="s">
        <v>356</v>
      </c>
      <c r="Z318" s="184"/>
      <c r="AA318" s="182"/>
      <c r="AB318" s="139" t="s">
        <v>357</v>
      </c>
    </row>
    <row r="319" spans="1:28" x14ac:dyDescent="0.25">
      <c r="A319" s="118">
        <v>316</v>
      </c>
      <c r="B319" s="118">
        <v>53820</v>
      </c>
      <c r="C319" s="157" t="s">
        <v>1136</v>
      </c>
      <c r="D319" s="147"/>
      <c r="E319" s="118" t="s">
        <v>347</v>
      </c>
      <c r="F319" s="118">
        <v>17011555</v>
      </c>
      <c r="G319" s="121" t="s">
        <v>348</v>
      </c>
      <c r="H319" s="118"/>
      <c r="I319" s="178"/>
      <c r="J319" s="139"/>
      <c r="K319" s="139"/>
      <c r="L319" s="179"/>
      <c r="M319" s="118">
        <v>121</v>
      </c>
      <c r="N319" s="118" t="s">
        <v>1137</v>
      </c>
      <c r="O319" s="118" t="s">
        <v>973</v>
      </c>
      <c r="P319" s="123" t="s">
        <v>87</v>
      </c>
      <c r="Q319" s="118" t="s">
        <v>991</v>
      </c>
      <c r="R319" s="118" t="s">
        <v>975</v>
      </c>
      <c r="S319" s="139" t="s">
        <v>355</v>
      </c>
      <c r="T319" s="124">
        <v>44225</v>
      </c>
      <c r="U319" s="124">
        <v>44589</v>
      </c>
      <c r="V319" s="181">
        <v>43040</v>
      </c>
      <c r="W319" s="124">
        <v>44533</v>
      </c>
      <c r="X319" s="182">
        <v>29.866666666666667</v>
      </c>
      <c r="Y319" s="183" t="s">
        <v>356</v>
      </c>
      <c r="Z319" s="184"/>
      <c r="AA319" s="182"/>
      <c r="AB319" s="200" t="s">
        <v>357</v>
      </c>
    </row>
    <row r="320" spans="1:28" x14ac:dyDescent="0.25">
      <c r="A320" s="118">
        <v>317</v>
      </c>
      <c r="B320" s="118">
        <v>30530</v>
      </c>
      <c r="C320" s="187" t="s">
        <v>1138</v>
      </c>
      <c r="D320" s="188"/>
      <c r="E320" s="118" t="s">
        <v>347</v>
      </c>
      <c r="F320" s="118">
        <v>2602</v>
      </c>
      <c r="G320" s="121" t="s">
        <v>348</v>
      </c>
      <c r="H320" s="118"/>
      <c r="I320" s="178">
        <v>10200200441</v>
      </c>
      <c r="J320" s="180">
        <v>3914</v>
      </c>
      <c r="K320" s="139"/>
      <c r="L320" s="214">
        <v>31257</v>
      </c>
      <c r="M320" s="118">
        <v>38</v>
      </c>
      <c r="N320" s="118" t="s">
        <v>1139</v>
      </c>
      <c r="O320" s="118" t="s">
        <v>973</v>
      </c>
      <c r="P320" s="123" t="s">
        <v>87</v>
      </c>
      <c r="Q320" s="118" t="s">
        <v>980</v>
      </c>
      <c r="R320" s="118" t="s">
        <v>975</v>
      </c>
      <c r="S320" s="139" t="s">
        <v>355</v>
      </c>
      <c r="T320" s="124">
        <v>44345</v>
      </c>
      <c r="U320" s="124">
        <v>44709</v>
      </c>
      <c r="V320" s="181">
        <v>39204</v>
      </c>
      <c r="W320" s="124">
        <v>44533</v>
      </c>
      <c r="X320" s="182">
        <v>145.35483870967741</v>
      </c>
      <c r="Y320" s="183" t="s">
        <v>356</v>
      </c>
      <c r="Z320" s="178"/>
      <c r="AA320" s="139"/>
      <c r="AB320" s="139" t="s">
        <v>357</v>
      </c>
    </row>
    <row r="321" spans="1:28" x14ac:dyDescent="0.25">
      <c r="A321" s="118">
        <v>318</v>
      </c>
      <c r="B321" s="118">
        <v>30327</v>
      </c>
      <c r="C321" s="157" t="s">
        <v>1140</v>
      </c>
      <c r="D321" s="147"/>
      <c r="E321" s="118" t="s">
        <v>347</v>
      </c>
      <c r="F321" s="118">
        <v>15010694</v>
      </c>
      <c r="G321" s="121" t="s">
        <v>348</v>
      </c>
      <c r="H321" s="118"/>
      <c r="I321" s="139">
        <v>10200202698</v>
      </c>
      <c r="J321" s="139"/>
      <c r="K321" s="139"/>
      <c r="L321" s="139">
        <v>35747</v>
      </c>
      <c r="M321" s="118">
        <v>79</v>
      </c>
      <c r="N321" s="118" t="s">
        <v>1141</v>
      </c>
      <c r="O321" s="118" t="s">
        <v>973</v>
      </c>
      <c r="P321" s="123" t="s">
        <v>87</v>
      </c>
      <c r="Q321" s="118" t="s">
        <v>988</v>
      </c>
      <c r="R321" s="118" t="s">
        <v>975</v>
      </c>
      <c r="S321" s="137" t="s">
        <v>355</v>
      </c>
      <c r="T321" s="124">
        <v>44137</v>
      </c>
      <c r="U321" s="124">
        <v>44501</v>
      </c>
      <c r="V321" s="181">
        <v>42312</v>
      </c>
      <c r="W321" s="124">
        <v>44533</v>
      </c>
      <c r="X321" s="182">
        <v>45.096774193548384</v>
      </c>
      <c r="Y321" s="183" t="s">
        <v>356</v>
      </c>
      <c r="Z321" s="178"/>
      <c r="AA321" s="139"/>
      <c r="AB321" s="139" t="s">
        <v>357</v>
      </c>
    </row>
    <row r="322" spans="1:28" x14ac:dyDescent="0.25">
      <c r="A322" s="118">
        <v>319</v>
      </c>
      <c r="B322" s="118">
        <v>30531</v>
      </c>
      <c r="C322" s="187" t="s">
        <v>1142</v>
      </c>
      <c r="D322" s="147"/>
      <c r="E322" s="118" t="s">
        <v>347</v>
      </c>
      <c r="F322" s="118">
        <v>16008566</v>
      </c>
      <c r="G322" s="121" t="s">
        <v>348</v>
      </c>
      <c r="H322" s="118"/>
      <c r="I322" s="178">
        <v>10200201191</v>
      </c>
      <c r="J322" s="137"/>
      <c r="K322" s="139"/>
      <c r="L322" s="180"/>
      <c r="M322" s="118">
        <v>118</v>
      </c>
      <c r="N322" s="118" t="s">
        <v>1143</v>
      </c>
      <c r="O322" s="118" t="s">
        <v>973</v>
      </c>
      <c r="P322" s="123" t="s">
        <v>87</v>
      </c>
      <c r="Q322" s="118" t="s">
        <v>988</v>
      </c>
      <c r="R322" s="118" t="s">
        <v>975</v>
      </c>
      <c r="S322" s="148" t="s">
        <v>355</v>
      </c>
      <c r="T322" s="124">
        <v>44218</v>
      </c>
      <c r="U322" s="124">
        <v>44582</v>
      </c>
      <c r="V322" s="181">
        <v>42391</v>
      </c>
      <c r="W322" s="124">
        <v>44533</v>
      </c>
      <c r="X322" s="182">
        <v>42.548387096774192</v>
      </c>
      <c r="Y322" s="183" t="s">
        <v>356</v>
      </c>
      <c r="Z322" s="178"/>
      <c r="AA322" s="139"/>
      <c r="AB322" s="139" t="s">
        <v>357</v>
      </c>
    </row>
    <row r="323" spans="1:28" x14ac:dyDescent="0.25">
      <c r="A323" s="118">
        <v>320</v>
      </c>
      <c r="B323" s="118">
        <v>64041</v>
      </c>
      <c r="C323" s="157" t="s">
        <v>1144</v>
      </c>
      <c r="D323" s="147"/>
      <c r="E323" s="118" t="s">
        <v>347</v>
      </c>
      <c r="F323" s="118">
        <v>15010440</v>
      </c>
      <c r="G323" s="121" t="s">
        <v>348</v>
      </c>
      <c r="H323" s="118"/>
      <c r="I323" s="178">
        <v>10200202693</v>
      </c>
      <c r="J323" s="180"/>
      <c r="K323" s="139"/>
      <c r="L323" s="139"/>
      <c r="M323" s="118">
        <v>211</v>
      </c>
      <c r="N323" s="118" t="s">
        <v>1145</v>
      </c>
      <c r="O323" s="118" t="s">
        <v>973</v>
      </c>
      <c r="P323" s="123" t="s">
        <v>87</v>
      </c>
      <c r="Q323" s="118" t="s">
        <v>974</v>
      </c>
      <c r="R323" s="118" t="s">
        <v>975</v>
      </c>
      <c r="S323" s="139" t="s">
        <v>355</v>
      </c>
      <c r="T323" s="124">
        <v>44142</v>
      </c>
      <c r="U323" s="124">
        <v>44506</v>
      </c>
      <c r="V323" s="181">
        <v>42317</v>
      </c>
      <c r="W323" s="124">
        <v>44533</v>
      </c>
      <c r="X323" s="182">
        <v>44.935483870967744</v>
      </c>
      <c r="Y323" s="183" t="s">
        <v>356</v>
      </c>
      <c r="Z323" s="184">
        <v>42833</v>
      </c>
      <c r="AA323" s="182">
        <v>29.233333333333334</v>
      </c>
      <c r="AB323" s="139" t="s">
        <v>357</v>
      </c>
    </row>
    <row r="324" spans="1:28" x14ac:dyDescent="0.25">
      <c r="A324" s="118">
        <v>321</v>
      </c>
      <c r="B324" s="118">
        <v>72302</v>
      </c>
      <c r="C324" s="157" t="s">
        <v>1146</v>
      </c>
      <c r="D324" s="188"/>
      <c r="E324" s="118" t="s">
        <v>371</v>
      </c>
      <c r="F324" s="118">
        <v>16009694</v>
      </c>
      <c r="G324" s="121" t="s">
        <v>348</v>
      </c>
      <c r="H324" s="118"/>
      <c r="I324" s="178">
        <v>10200203079</v>
      </c>
      <c r="J324" s="139"/>
      <c r="K324" s="137"/>
      <c r="L324" s="139">
        <v>16009694</v>
      </c>
      <c r="M324" s="118">
        <v>13</v>
      </c>
      <c r="N324" s="118" t="s">
        <v>1147</v>
      </c>
      <c r="O324" s="118" t="s">
        <v>973</v>
      </c>
      <c r="P324" s="123" t="s">
        <v>87</v>
      </c>
      <c r="Q324" s="118" t="s">
        <v>985</v>
      </c>
      <c r="R324" s="118" t="s">
        <v>975</v>
      </c>
      <c r="S324" s="139" t="s">
        <v>355</v>
      </c>
      <c r="T324" s="124">
        <v>44405</v>
      </c>
      <c r="U324" s="124">
        <v>44769</v>
      </c>
      <c r="V324" s="181">
        <v>42583</v>
      </c>
      <c r="W324" s="124">
        <v>44533</v>
      </c>
      <c r="X324" s="182">
        <v>36.354838709677416</v>
      </c>
      <c r="Y324" s="183" t="s">
        <v>356</v>
      </c>
      <c r="Z324" s="212"/>
      <c r="AA324" s="137"/>
      <c r="AB324" s="139" t="s">
        <v>357</v>
      </c>
    </row>
    <row r="325" spans="1:28" x14ac:dyDescent="0.25">
      <c r="A325" s="118">
        <v>322</v>
      </c>
      <c r="B325" s="118">
        <v>43182</v>
      </c>
      <c r="C325" s="187" t="s">
        <v>1148</v>
      </c>
      <c r="D325" s="197"/>
      <c r="E325" s="118" t="s">
        <v>347</v>
      </c>
      <c r="F325" s="118">
        <v>16009540</v>
      </c>
      <c r="G325" s="121" t="s">
        <v>348</v>
      </c>
      <c r="H325" s="118"/>
      <c r="I325" s="178">
        <v>10200203052</v>
      </c>
      <c r="J325" s="179"/>
      <c r="K325" s="139"/>
      <c r="L325" s="178"/>
      <c r="M325" s="118">
        <v>187</v>
      </c>
      <c r="N325" s="118" t="s">
        <v>1149</v>
      </c>
      <c r="O325" s="118" t="s">
        <v>973</v>
      </c>
      <c r="P325" s="123" t="s">
        <v>87</v>
      </c>
      <c r="Q325" s="118" t="s">
        <v>991</v>
      </c>
      <c r="R325" s="118" t="s">
        <v>975</v>
      </c>
      <c r="S325" s="139" t="s">
        <v>355</v>
      </c>
      <c r="T325" s="124">
        <v>44236</v>
      </c>
      <c r="U325" s="124">
        <v>44600</v>
      </c>
      <c r="V325" s="181">
        <v>41681</v>
      </c>
      <c r="W325" s="124">
        <v>44533</v>
      </c>
      <c r="X325" s="182">
        <v>65.451612903225808</v>
      </c>
      <c r="Y325" s="183" t="s">
        <v>356</v>
      </c>
      <c r="Z325" s="178"/>
      <c r="AA325" s="139"/>
      <c r="AB325" s="139" t="s">
        <v>357</v>
      </c>
    </row>
    <row r="326" spans="1:28" x14ac:dyDescent="0.25">
      <c r="A326" s="118">
        <v>323</v>
      </c>
      <c r="B326" s="118">
        <v>71976</v>
      </c>
      <c r="C326" s="147" t="s">
        <v>1150</v>
      </c>
      <c r="D326" s="188"/>
      <c r="E326" s="118" t="s">
        <v>371</v>
      </c>
      <c r="F326" s="118">
        <v>16009339</v>
      </c>
      <c r="G326" s="121" t="s">
        <v>348</v>
      </c>
      <c r="H326" s="118"/>
      <c r="I326" s="178">
        <v>10200203015</v>
      </c>
      <c r="J326" s="139"/>
      <c r="K326" s="139"/>
      <c r="L326" s="139">
        <v>10011</v>
      </c>
      <c r="M326" s="118">
        <v>11</v>
      </c>
      <c r="N326" s="118" t="s">
        <v>1151</v>
      </c>
      <c r="O326" s="118" t="s">
        <v>973</v>
      </c>
      <c r="P326" s="123" t="s">
        <v>87</v>
      </c>
      <c r="Q326" s="118" t="s">
        <v>988</v>
      </c>
      <c r="R326" s="118" t="s">
        <v>975</v>
      </c>
      <c r="S326" s="172" t="s">
        <v>355</v>
      </c>
      <c r="T326" s="124">
        <v>44344</v>
      </c>
      <c r="U326" s="124">
        <v>44708</v>
      </c>
      <c r="V326" s="181">
        <v>42583</v>
      </c>
      <c r="W326" s="124">
        <v>44533</v>
      </c>
      <c r="X326" s="193">
        <v>36.354838709677416</v>
      </c>
      <c r="Y326" s="183" t="s">
        <v>356</v>
      </c>
      <c r="Z326" s="212"/>
      <c r="AA326" s="139"/>
      <c r="AB326" s="172" t="s">
        <v>357</v>
      </c>
    </row>
    <row r="327" spans="1:28" x14ac:dyDescent="0.25">
      <c r="A327" s="118">
        <v>324</v>
      </c>
      <c r="B327" s="118">
        <v>150133</v>
      </c>
      <c r="C327" s="157" t="s">
        <v>1152</v>
      </c>
      <c r="D327" s="188"/>
      <c r="E327" s="118" t="s">
        <v>371</v>
      </c>
      <c r="F327" s="118">
        <v>18011702</v>
      </c>
      <c r="G327" s="121" t="s">
        <v>348</v>
      </c>
      <c r="H327" s="118"/>
      <c r="I327" s="178"/>
      <c r="J327" s="180"/>
      <c r="K327" s="179"/>
      <c r="L327" s="179"/>
      <c r="M327" s="118">
        <v>12</v>
      </c>
      <c r="N327" s="118" t="s">
        <v>1153</v>
      </c>
      <c r="O327" s="118" t="s">
        <v>973</v>
      </c>
      <c r="P327" s="123" t="s">
        <v>87</v>
      </c>
      <c r="Q327" s="118" t="s">
        <v>988</v>
      </c>
      <c r="R327" s="118" t="s">
        <v>975</v>
      </c>
      <c r="S327" s="139" t="s">
        <v>355</v>
      </c>
      <c r="T327" s="124">
        <v>44209</v>
      </c>
      <c r="U327" s="124">
        <v>44573</v>
      </c>
      <c r="V327" s="181">
        <v>43376</v>
      </c>
      <c r="W327" s="124">
        <v>44533</v>
      </c>
      <c r="X327" s="182">
        <v>18.666666666666668</v>
      </c>
      <c r="Y327" s="183" t="s">
        <v>429</v>
      </c>
      <c r="Z327" s="184"/>
      <c r="AA327" s="182"/>
      <c r="AB327" s="200" t="s">
        <v>357</v>
      </c>
    </row>
    <row r="328" spans="1:28" x14ac:dyDescent="0.25">
      <c r="A328" s="118">
        <v>325</v>
      </c>
      <c r="B328" s="118">
        <v>68250</v>
      </c>
      <c r="C328" s="157" t="s">
        <v>1154</v>
      </c>
      <c r="D328" s="213"/>
      <c r="E328" s="118" t="s">
        <v>371</v>
      </c>
      <c r="F328" s="118">
        <v>17009944</v>
      </c>
      <c r="G328" s="121" t="s">
        <v>348</v>
      </c>
      <c r="H328" s="118"/>
      <c r="I328" s="178"/>
      <c r="J328" s="200"/>
      <c r="K328" s="139"/>
      <c r="L328" s="200"/>
      <c r="M328" s="118">
        <v>0</v>
      </c>
      <c r="N328" s="118" t="s">
        <v>1155</v>
      </c>
      <c r="O328" s="118" t="s">
        <v>973</v>
      </c>
      <c r="P328" s="123" t="s">
        <v>87</v>
      </c>
      <c r="Q328" s="118" t="s">
        <v>974</v>
      </c>
      <c r="R328" s="118" t="s">
        <v>975</v>
      </c>
      <c r="S328" s="139" t="s">
        <v>355</v>
      </c>
      <c r="T328" s="124">
        <v>44345</v>
      </c>
      <c r="U328" s="124">
        <v>44709</v>
      </c>
      <c r="V328" s="181">
        <v>42887</v>
      </c>
      <c r="W328" s="124">
        <v>44533</v>
      </c>
      <c r="X328" s="182">
        <v>26.548387096774192</v>
      </c>
      <c r="Y328" s="183" t="s">
        <v>356</v>
      </c>
      <c r="Z328" s="189"/>
      <c r="AA328" s="139"/>
      <c r="AB328" s="139" t="s">
        <v>357</v>
      </c>
    </row>
    <row r="329" spans="1:28" x14ac:dyDescent="0.25">
      <c r="A329" s="118">
        <v>326</v>
      </c>
      <c r="B329" s="118">
        <v>156890</v>
      </c>
      <c r="C329" s="157" t="s">
        <v>1156</v>
      </c>
      <c r="D329" s="147"/>
      <c r="E329" s="118" t="s">
        <v>371</v>
      </c>
      <c r="F329" s="118">
        <v>19232920</v>
      </c>
      <c r="G329" s="121" t="s">
        <v>348</v>
      </c>
      <c r="H329" s="118"/>
      <c r="I329" s="178"/>
      <c r="J329" s="139"/>
      <c r="K329" s="139"/>
      <c r="L329" s="179"/>
      <c r="M329" s="118">
        <v>0</v>
      </c>
      <c r="N329" s="118" t="s">
        <v>1157</v>
      </c>
      <c r="O329" s="118" t="s">
        <v>973</v>
      </c>
      <c r="P329" s="123" t="s">
        <v>87</v>
      </c>
      <c r="Q329" s="118" t="s">
        <v>991</v>
      </c>
      <c r="R329" s="118" t="s">
        <v>975</v>
      </c>
      <c r="S329" s="139" t="s">
        <v>355</v>
      </c>
      <c r="T329" s="124">
        <v>44350</v>
      </c>
      <c r="U329" s="124">
        <v>44714</v>
      </c>
      <c r="V329" s="181">
        <v>43684</v>
      </c>
      <c r="W329" s="124">
        <v>44533</v>
      </c>
      <c r="X329" s="182">
        <v>19.433333333333302</v>
      </c>
      <c r="Y329" s="183" t="s">
        <v>429</v>
      </c>
      <c r="Z329" s="195" t="s">
        <v>1071</v>
      </c>
      <c r="AA329" s="181">
        <v>43922</v>
      </c>
      <c r="AB329" s="200" t="s">
        <v>357</v>
      </c>
    </row>
    <row r="330" spans="1:28" x14ac:dyDescent="0.25">
      <c r="A330" s="118">
        <v>327</v>
      </c>
      <c r="B330" s="118">
        <v>30366</v>
      </c>
      <c r="C330" s="187" t="s">
        <v>1158</v>
      </c>
      <c r="D330" s="188"/>
      <c r="E330" s="118" t="s">
        <v>371</v>
      </c>
      <c r="F330" s="118">
        <v>2694</v>
      </c>
      <c r="G330" s="121" t="s">
        <v>348</v>
      </c>
      <c r="H330" s="118"/>
      <c r="I330" s="178">
        <v>10200200522</v>
      </c>
      <c r="J330" s="180">
        <v>3655</v>
      </c>
      <c r="K330" s="139"/>
      <c r="L330" s="180">
        <v>30555</v>
      </c>
      <c r="M330" s="118">
        <v>31</v>
      </c>
      <c r="N330" s="118" t="s">
        <v>1159</v>
      </c>
      <c r="O330" s="118" t="s">
        <v>973</v>
      </c>
      <c r="P330" s="123" t="s">
        <v>87</v>
      </c>
      <c r="Q330" s="118" t="s">
        <v>980</v>
      </c>
      <c r="R330" s="118" t="s">
        <v>975</v>
      </c>
      <c r="S330" s="139" t="s">
        <v>355</v>
      </c>
      <c r="T330" s="124">
        <v>44330</v>
      </c>
      <c r="U330" s="124">
        <v>44694</v>
      </c>
      <c r="V330" s="181">
        <v>39129</v>
      </c>
      <c r="W330" s="124">
        <v>44533</v>
      </c>
      <c r="X330" s="182">
        <v>147.7741935483871</v>
      </c>
      <c r="Y330" s="183" t="s">
        <v>356</v>
      </c>
      <c r="Z330" s="178"/>
      <c r="AA330" s="139"/>
      <c r="AB330" s="139" t="s">
        <v>357</v>
      </c>
    </row>
    <row r="331" spans="1:28" x14ac:dyDescent="0.25">
      <c r="A331" s="118">
        <v>328</v>
      </c>
      <c r="B331" s="118">
        <v>30505</v>
      </c>
      <c r="C331" s="157" t="s">
        <v>1160</v>
      </c>
      <c r="D331" s="147"/>
      <c r="E331" s="118" t="s">
        <v>347</v>
      </c>
      <c r="F331" s="118">
        <v>16008524</v>
      </c>
      <c r="G331" s="121" t="s">
        <v>348</v>
      </c>
      <c r="H331" s="118"/>
      <c r="I331" s="178">
        <v>10200201156</v>
      </c>
      <c r="J331" s="180"/>
      <c r="K331" s="139"/>
      <c r="L331" s="139"/>
      <c r="M331" s="118" t="s">
        <v>1161</v>
      </c>
      <c r="N331" s="118" t="s">
        <v>987</v>
      </c>
      <c r="O331" s="118" t="s">
        <v>973</v>
      </c>
      <c r="P331" s="123" t="s">
        <v>87</v>
      </c>
      <c r="Q331" s="118" t="s">
        <v>988</v>
      </c>
      <c r="R331" s="118" t="s">
        <v>975</v>
      </c>
      <c r="S331" s="139" t="s">
        <v>355</v>
      </c>
      <c r="T331" s="124">
        <v>43496</v>
      </c>
      <c r="U331" s="124">
        <v>44591</v>
      </c>
      <c r="V331" s="184">
        <v>41492</v>
      </c>
      <c r="W331" s="124">
        <v>44533</v>
      </c>
      <c r="X331" s="182">
        <v>71.548387096774192</v>
      </c>
      <c r="Y331" s="183" t="s">
        <v>356</v>
      </c>
      <c r="Z331" s="184"/>
      <c r="AA331" s="182"/>
      <c r="AB331" s="139" t="s">
        <v>357</v>
      </c>
    </row>
    <row r="332" spans="1:28" x14ac:dyDescent="0.25">
      <c r="A332" s="118">
        <v>329</v>
      </c>
      <c r="B332" s="118">
        <v>72305</v>
      </c>
      <c r="C332" s="157" t="s">
        <v>1162</v>
      </c>
      <c r="D332" s="147"/>
      <c r="E332" s="118" t="s">
        <v>371</v>
      </c>
      <c r="F332" s="118">
        <v>16009689</v>
      </c>
      <c r="G332" s="121" t="s">
        <v>348</v>
      </c>
      <c r="H332" s="118"/>
      <c r="I332" s="178">
        <v>10200203082</v>
      </c>
      <c r="J332" s="180"/>
      <c r="K332" s="139"/>
      <c r="L332" s="139">
        <v>16009689</v>
      </c>
      <c r="M332" s="118">
        <v>13</v>
      </c>
      <c r="N332" s="118" t="s">
        <v>1163</v>
      </c>
      <c r="O332" s="118" t="s">
        <v>973</v>
      </c>
      <c r="P332" s="123" t="s">
        <v>87</v>
      </c>
      <c r="Q332" s="118" t="s">
        <v>991</v>
      </c>
      <c r="R332" s="118" t="s">
        <v>975</v>
      </c>
      <c r="S332" s="139" t="s">
        <v>355</v>
      </c>
      <c r="T332" s="124">
        <v>44466</v>
      </c>
      <c r="U332" s="124">
        <v>44830</v>
      </c>
      <c r="V332" s="181">
        <v>42644</v>
      </c>
      <c r="W332" s="124">
        <v>44533</v>
      </c>
      <c r="X332" s="182">
        <v>34.387096774193552</v>
      </c>
      <c r="Y332" s="183" t="s">
        <v>356</v>
      </c>
      <c r="Z332" s="184">
        <v>42833</v>
      </c>
      <c r="AA332" s="182">
        <v>29.233333333333334</v>
      </c>
      <c r="AB332" s="139" t="s">
        <v>357</v>
      </c>
    </row>
    <row r="333" spans="1:28" x14ac:dyDescent="0.25">
      <c r="A333" s="118">
        <v>330</v>
      </c>
      <c r="B333" s="118">
        <v>85023</v>
      </c>
      <c r="C333" s="157" t="s">
        <v>1164</v>
      </c>
      <c r="D333" s="147"/>
      <c r="E333" s="118" t="s">
        <v>371</v>
      </c>
      <c r="F333" s="118">
        <v>17008714</v>
      </c>
      <c r="G333" s="121" t="s">
        <v>348</v>
      </c>
      <c r="H333" s="118"/>
      <c r="I333" s="139">
        <v>10200202934</v>
      </c>
      <c r="J333" s="139"/>
      <c r="K333" s="139"/>
      <c r="L333" s="139"/>
      <c r="M333" s="118">
        <v>187</v>
      </c>
      <c r="N333" s="118" t="s">
        <v>1165</v>
      </c>
      <c r="O333" s="118" t="s">
        <v>973</v>
      </c>
      <c r="P333" s="123" t="s">
        <v>87</v>
      </c>
      <c r="Q333" s="118" t="s">
        <v>980</v>
      </c>
      <c r="R333" s="118" t="s">
        <v>975</v>
      </c>
      <c r="S333" s="139" t="s">
        <v>355</v>
      </c>
      <c r="T333" s="124">
        <v>44197</v>
      </c>
      <c r="U333" s="124">
        <v>44561</v>
      </c>
      <c r="V333" s="181">
        <v>41681</v>
      </c>
      <c r="W333" s="124">
        <v>44533</v>
      </c>
      <c r="X333" s="182">
        <v>3.4333333333333331</v>
      </c>
      <c r="Y333" s="183" t="s">
        <v>396</v>
      </c>
      <c r="Z333" s="195"/>
      <c r="AA333" s="207"/>
      <c r="AB333" s="200" t="s">
        <v>357</v>
      </c>
    </row>
    <row r="334" spans="1:28" x14ac:dyDescent="0.25">
      <c r="A334" s="118">
        <v>331</v>
      </c>
      <c r="B334" s="118">
        <v>43180</v>
      </c>
      <c r="C334" s="187" t="s">
        <v>1166</v>
      </c>
      <c r="D334" s="188"/>
      <c r="E334" s="118" t="s">
        <v>371</v>
      </c>
      <c r="F334" s="118">
        <v>16009539</v>
      </c>
      <c r="G334" s="121" t="s">
        <v>348</v>
      </c>
      <c r="H334" s="118"/>
      <c r="I334" s="200"/>
      <c r="J334" s="180"/>
      <c r="K334" s="178">
        <v>36173</v>
      </c>
      <c r="L334" s="178">
        <v>36173</v>
      </c>
      <c r="M334" s="118" t="s">
        <v>604</v>
      </c>
      <c r="N334" s="118" t="s">
        <v>1167</v>
      </c>
      <c r="O334" s="118" t="s">
        <v>973</v>
      </c>
      <c r="P334" s="123" t="s">
        <v>87</v>
      </c>
      <c r="Q334" s="118" t="s">
        <v>974</v>
      </c>
      <c r="R334" s="118" t="s">
        <v>975</v>
      </c>
      <c r="S334" s="139" t="s">
        <v>355</v>
      </c>
      <c r="T334" s="124">
        <v>44235</v>
      </c>
      <c r="U334" s="124">
        <v>44599</v>
      </c>
      <c r="V334" s="181">
        <v>43833</v>
      </c>
      <c r="W334" s="124">
        <v>44533</v>
      </c>
      <c r="X334" s="182">
        <v>65.451612903225808</v>
      </c>
      <c r="Y334" s="183" t="s">
        <v>356</v>
      </c>
      <c r="Z334" s="215">
        <v>42461</v>
      </c>
      <c r="AA334" s="182">
        <v>41.633333333333333</v>
      </c>
      <c r="AB334" s="139" t="s">
        <v>357</v>
      </c>
    </row>
    <row r="335" spans="1:28" x14ac:dyDescent="0.25">
      <c r="A335" s="118">
        <v>332</v>
      </c>
      <c r="B335" s="118">
        <v>71995</v>
      </c>
      <c r="C335" s="157" t="s">
        <v>1168</v>
      </c>
      <c r="D335" s="147"/>
      <c r="E335" s="118" t="s">
        <v>371</v>
      </c>
      <c r="F335" s="118">
        <v>16009274</v>
      </c>
      <c r="G335" s="121" t="s">
        <v>348</v>
      </c>
      <c r="H335" s="118"/>
      <c r="I335" s="178">
        <v>10200203005</v>
      </c>
      <c r="J335" s="139"/>
      <c r="K335" s="139">
        <v>10050</v>
      </c>
      <c r="L335" s="139"/>
      <c r="M335" s="118">
        <v>9</v>
      </c>
      <c r="N335" s="118" t="s">
        <v>1169</v>
      </c>
      <c r="O335" s="118" t="s">
        <v>973</v>
      </c>
      <c r="P335" s="123" t="s">
        <v>87</v>
      </c>
      <c r="Q335" s="118" t="s">
        <v>988</v>
      </c>
      <c r="R335" s="118" t="s">
        <v>975</v>
      </c>
      <c r="S335" s="139" t="s">
        <v>355</v>
      </c>
      <c r="T335" s="124">
        <v>44405</v>
      </c>
      <c r="U335" s="124">
        <v>44769</v>
      </c>
      <c r="V335" s="181">
        <v>42583</v>
      </c>
      <c r="W335" s="124">
        <v>44533</v>
      </c>
      <c r="X335" s="182">
        <v>37.56666666666667</v>
      </c>
      <c r="Y335" s="183" t="s">
        <v>356</v>
      </c>
      <c r="Z335" s="184">
        <v>42826</v>
      </c>
      <c r="AA335" s="182">
        <v>28.516129032258064</v>
      </c>
      <c r="AB335" s="200" t="s">
        <v>357</v>
      </c>
    </row>
    <row r="336" spans="1:28" x14ac:dyDescent="0.25">
      <c r="A336" s="118">
        <v>333</v>
      </c>
      <c r="B336" s="118">
        <v>62368</v>
      </c>
      <c r="C336" s="216" t="s">
        <v>1170</v>
      </c>
      <c r="D336" s="217"/>
      <c r="E336" s="118" t="s">
        <v>371</v>
      </c>
      <c r="F336" s="118">
        <v>15009849</v>
      </c>
      <c r="G336" s="121" t="s">
        <v>348</v>
      </c>
      <c r="H336" s="118"/>
      <c r="I336" s="194">
        <v>10200202602</v>
      </c>
      <c r="J336" s="218"/>
      <c r="K336" s="172"/>
      <c r="L336" s="218">
        <v>35639</v>
      </c>
      <c r="M336" s="118">
        <v>227</v>
      </c>
      <c r="N336" s="118" t="s">
        <v>1171</v>
      </c>
      <c r="O336" s="118" t="s">
        <v>973</v>
      </c>
      <c r="P336" s="123" t="s">
        <v>87</v>
      </c>
      <c r="Q336" s="118" t="s">
        <v>985</v>
      </c>
      <c r="R336" s="118" t="s">
        <v>975</v>
      </c>
      <c r="S336" s="219" t="s">
        <v>355</v>
      </c>
      <c r="T336" s="124">
        <v>44344</v>
      </c>
      <c r="U336" s="124">
        <v>44708</v>
      </c>
      <c r="V336" s="220">
        <v>43499</v>
      </c>
      <c r="W336" s="124">
        <v>44533</v>
      </c>
      <c r="X336" s="193">
        <v>6.806451612903226</v>
      </c>
      <c r="Y336" s="183" t="s">
        <v>524</v>
      </c>
      <c r="Z336" s="221"/>
      <c r="AA336" s="172"/>
      <c r="AB336" s="172" t="s">
        <v>357</v>
      </c>
    </row>
    <row r="337" spans="1:28" x14ac:dyDescent="0.25">
      <c r="A337" s="118">
        <v>334</v>
      </c>
      <c r="B337" s="118">
        <v>30513</v>
      </c>
      <c r="C337" s="187" t="s">
        <v>1172</v>
      </c>
      <c r="D337" s="188"/>
      <c r="E337" s="118" t="s">
        <v>347</v>
      </c>
      <c r="F337" s="118">
        <v>13009954</v>
      </c>
      <c r="G337" s="121" t="s">
        <v>348</v>
      </c>
      <c r="H337" s="118"/>
      <c r="I337" s="178">
        <v>10200202076</v>
      </c>
      <c r="J337" s="180"/>
      <c r="K337" s="139">
        <v>34807</v>
      </c>
      <c r="L337" s="179">
        <v>34807</v>
      </c>
      <c r="M337" s="118">
        <v>179</v>
      </c>
      <c r="N337" s="118" t="s">
        <v>1173</v>
      </c>
      <c r="O337" s="118" t="s">
        <v>973</v>
      </c>
      <c r="P337" s="123" t="s">
        <v>87</v>
      </c>
      <c r="Q337" s="118" t="s">
        <v>974</v>
      </c>
      <c r="R337" s="118" t="s">
        <v>975</v>
      </c>
      <c r="S337" s="139" t="s">
        <v>355</v>
      </c>
      <c r="T337" s="124">
        <v>44438</v>
      </c>
      <c r="U337" s="124">
        <v>44802</v>
      </c>
      <c r="V337" s="181">
        <v>41520</v>
      </c>
      <c r="W337" s="124">
        <v>44533</v>
      </c>
      <c r="X337" s="193">
        <v>100.43333333333334</v>
      </c>
      <c r="Y337" s="183" t="s">
        <v>356</v>
      </c>
      <c r="Z337" s="184">
        <v>42461</v>
      </c>
      <c r="AA337" s="182">
        <v>63.774193548387096</v>
      </c>
      <c r="AB337" s="222" t="s">
        <v>357</v>
      </c>
    </row>
    <row r="338" spans="1:28" x14ac:dyDescent="0.25">
      <c r="A338" s="118">
        <v>335</v>
      </c>
      <c r="B338" s="118">
        <v>97462</v>
      </c>
      <c r="C338" s="157" t="s">
        <v>1174</v>
      </c>
      <c r="D338" s="147"/>
      <c r="E338" s="118" t="s">
        <v>371</v>
      </c>
      <c r="F338" s="118">
        <v>17012405</v>
      </c>
      <c r="G338" s="121" t="s">
        <v>348</v>
      </c>
      <c r="H338" s="118"/>
      <c r="I338" s="178"/>
      <c r="J338" s="139"/>
      <c r="K338" s="139"/>
      <c r="L338" s="179"/>
      <c r="M338" s="118" t="s">
        <v>440</v>
      </c>
      <c r="N338" s="118" t="s">
        <v>1175</v>
      </c>
      <c r="O338" s="118" t="s">
        <v>973</v>
      </c>
      <c r="P338" s="123" t="s">
        <v>87</v>
      </c>
      <c r="Q338" s="118" t="s">
        <v>991</v>
      </c>
      <c r="R338" s="118" t="s">
        <v>975</v>
      </c>
      <c r="S338" s="223" t="s">
        <v>355</v>
      </c>
      <c r="T338" s="124">
        <v>44367</v>
      </c>
      <c r="U338" s="124">
        <v>44731</v>
      </c>
      <c r="V338" s="181">
        <v>43684</v>
      </c>
      <c r="W338" s="124">
        <v>44533</v>
      </c>
      <c r="X338" s="182">
        <v>6.43333333333333</v>
      </c>
      <c r="Y338" s="183" t="s">
        <v>524</v>
      </c>
      <c r="Z338" s="181">
        <v>43790</v>
      </c>
      <c r="AA338" s="182">
        <v>18.612903225806452</v>
      </c>
      <c r="AB338" s="200" t="s">
        <v>357</v>
      </c>
    </row>
    <row r="339" spans="1:28" x14ac:dyDescent="0.25">
      <c r="A339" s="118">
        <v>336</v>
      </c>
      <c r="B339" s="118">
        <v>30590</v>
      </c>
      <c r="C339" s="162" t="s">
        <v>1176</v>
      </c>
      <c r="D339" s="151"/>
      <c r="E339" s="118" t="s">
        <v>347</v>
      </c>
      <c r="F339" s="118">
        <v>2409</v>
      </c>
      <c r="G339" s="121" t="s">
        <v>348</v>
      </c>
      <c r="H339" s="118"/>
      <c r="I339" s="122">
        <v>10200200615</v>
      </c>
      <c r="J339" s="185">
        <v>3215</v>
      </c>
      <c r="K339" s="123">
        <v>31578</v>
      </c>
      <c r="L339" s="123">
        <v>3215</v>
      </c>
      <c r="M339" s="118">
        <v>5</v>
      </c>
      <c r="N339" s="118" t="s">
        <v>1177</v>
      </c>
      <c r="O339" s="118" t="s">
        <v>973</v>
      </c>
      <c r="P339" s="123" t="s">
        <v>87</v>
      </c>
      <c r="Q339" s="118" t="s">
        <v>980</v>
      </c>
      <c r="R339" s="118" t="s">
        <v>975</v>
      </c>
      <c r="S339" s="186" t="s">
        <v>355</v>
      </c>
      <c r="T339" s="124">
        <v>43819</v>
      </c>
      <c r="U339" s="124">
        <v>44550</v>
      </c>
      <c r="V339" s="124">
        <v>41832</v>
      </c>
      <c r="W339" s="124">
        <v>44533</v>
      </c>
      <c r="X339" s="125">
        <v>90.033333333333331</v>
      </c>
      <c r="Y339" s="183" t="s">
        <v>356</v>
      </c>
      <c r="Z339" s="127">
        <v>42461</v>
      </c>
      <c r="AA339" s="125">
        <v>43.806451612903224</v>
      </c>
      <c r="AB339" s="128" t="s">
        <v>357</v>
      </c>
    </row>
    <row r="340" spans="1:28" x14ac:dyDescent="0.25">
      <c r="A340" s="118">
        <v>337</v>
      </c>
      <c r="B340" s="118">
        <v>30544</v>
      </c>
      <c r="C340" s="162" t="s">
        <v>1178</v>
      </c>
      <c r="D340" s="151"/>
      <c r="E340" s="118" t="s">
        <v>371</v>
      </c>
      <c r="F340" s="118">
        <v>15010946</v>
      </c>
      <c r="G340" s="121" t="s">
        <v>348</v>
      </c>
      <c r="H340" s="118"/>
      <c r="I340" s="122">
        <v>10200202719</v>
      </c>
      <c r="J340" s="185"/>
      <c r="K340" s="123">
        <v>35773</v>
      </c>
      <c r="L340" s="123">
        <v>35773</v>
      </c>
      <c r="M340" s="118" t="s">
        <v>1179</v>
      </c>
      <c r="N340" s="118" t="s">
        <v>1180</v>
      </c>
      <c r="O340" s="118" t="s">
        <v>973</v>
      </c>
      <c r="P340" s="123" t="s">
        <v>87</v>
      </c>
      <c r="Q340" s="118" t="s">
        <v>980</v>
      </c>
      <c r="R340" s="118" t="s">
        <v>975</v>
      </c>
      <c r="S340" s="186" t="s">
        <v>355</v>
      </c>
      <c r="T340" s="124">
        <v>44145</v>
      </c>
      <c r="U340" s="124">
        <v>44509</v>
      </c>
      <c r="V340" s="124">
        <v>42689</v>
      </c>
      <c r="W340" s="124">
        <v>44533</v>
      </c>
      <c r="X340" s="125">
        <v>61.466666666666669</v>
      </c>
      <c r="Y340" s="183" t="s">
        <v>356</v>
      </c>
      <c r="Z340" s="127">
        <v>42461</v>
      </c>
      <c r="AA340" s="125">
        <v>54.322580645161288</v>
      </c>
      <c r="AB340" s="128" t="s">
        <v>357</v>
      </c>
    </row>
    <row r="341" spans="1:28" x14ac:dyDescent="0.25">
      <c r="A341" s="118">
        <v>338</v>
      </c>
      <c r="B341" s="118">
        <v>30425</v>
      </c>
      <c r="C341" s="167" t="s">
        <v>1181</v>
      </c>
      <c r="D341" s="151"/>
      <c r="E341" s="118" t="s">
        <v>371</v>
      </c>
      <c r="F341" s="118">
        <v>14008086</v>
      </c>
      <c r="G341" s="121" t="s">
        <v>348</v>
      </c>
      <c r="H341" s="118"/>
      <c r="I341" s="122">
        <v>10200202617</v>
      </c>
      <c r="J341" s="123"/>
      <c r="K341" s="123">
        <v>35622</v>
      </c>
      <c r="L341" s="123">
        <v>35622</v>
      </c>
      <c r="M341" s="118" t="s">
        <v>1057</v>
      </c>
      <c r="N341" s="118" t="s">
        <v>1182</v>
      </c>
      <c r="O341" s="118" t="s">
        <v>973</v>
      </c>
      <c r="P341" s="123" t="s">
        <v>87</v>
      </c>
      <c r="Q341" s="118" t="s">
        <v>974</v>
      </c>
      <c r="R341" s="118" t="s">
        <v>975</v>
      </c>
      <c r="S341" s="186" t="s">
        <v>355</v>
      </c>
      <c r="T341" s="124">
        <v>44283</v>
      </c>
      <c r="U341" s="124">
        <v>44647</v>
      </c>
      <c r="V341" s="124">
        <v>42095</v>
      </c>
      <c r="W341" s="124">
        <v>44533</v>
      </c>
      <c r="X341" s="125">
        <v>81.266666666666666</v>
      </c>
      <c r="Y341" s="183" t="s">
        <v>356</v>
      </c>
      <c r="Z341" s="127">
        <v>42461</v>
      </c>
      <c r="AA341" s="125">
        <v>58.774193548387096</v>
      </c>
      <c r="AB341" s="128" t="s">
        <v>357</v>
      </c>
    </row>
    <row r="342" spans="1:28" x14ac:dyDescent="0.25">
      <c r="A342" s="118">
        <v>339</v>
      </c>
      <c r="B342" s="118">
        <v>30595</v>
      </c>
      <c r="C342" s="197" t="s">
        <v>1183</v>
      </c>
      <c r="D342" s="197"/>
      <c r="E342" s="118" t="s">
        <v>347</v>
      </c>
      <c r="F342" s="118">
        <v>15010169</v>
      </c>
      <c r="G342" s="121" t="s">
        <v>348</v>
      </c>
      <c r="H342" s="118"/>
      <c r="I342" s="178">
        <v>10200202671</v>
      </c>
      <c r="J342" s="180"/>
      <c r="K342" s="139"/>
      <c r="L342" s="180"/>
      <c r="M342" s="118">
        <v>97</v>
      </c>
      <c r="N342" s="118" t="s">
        <v>1184</v>
      </c>
      <c r="O342" s="118" t="s">
        <v>973</v>
      </c>
      <c r="P342" s="123" t="s">
        <v>87</v>
      </c>
      <c r="Q342" s="118" t="s">
        <v>991</v>
      </c>
      <c r="R342" s="118" t="s">
        <v>975</v>
      </c>
      <c r="S342" s="139" t="s">
        <v>355</v>
      </c>
      <c r="T342" s="124">
        <v>44137</v>
      </c>
      <c r="U342" s="124">
        <v>44501</v>
      </c>
      <c r="V342" s="181">
        <v>42312</v>
      </c>
      <c r="W342" s="124">
        <v>44533</v>
      </c>
      <c r="X342" s="182">
        <v>45.096774193548384</v>
      </c>
      <c r="Y342" s="183" t="s">
        <v>356</v>
      </c>
      <c r="Z342" s="200"/>
      <c r="AA342" s="139"/>
      <c r="AB342" s="139" t="s">
        <v>357</v>
      </c>
    </row>
    <row r="343" spans="1:28" x14ac:dyDescent="0.25">
      <c r="A343" s="118">
        <v>340</v>
      </c>
      <c r="B343" s="118">
        <v>51721</v>
      </c>
      <c r="C343" s="147" t="s">
        <v>1185</v>
      </c>
      <c r="D343" s="197"/>
      <c r="E343" s="118" t="s">
        <v>347</v>
      </c>
      <c r="F343" s="118">
        <v>15009080</v>
      </c>
      <c r="G343" s="121" t="s">
        <v>348</v>
      </c>
      <c r="H343" s="118"/>
      <c r="I343" s="139">
        <v>10200202676</v>
      </c>
      <c r="J343" s="139"/>
      <c r="K343" s="137"/>
      <c r="L343" s="139">
        <v>35616</v>
      </c>
      <c r="M343" s="118">
        <v>19</v>
      </c>
      <c r="N343" s="118" t="s">
        <v>1186</v>
      </c>
      <c r="O343" s="118" t="s">
        <v>973</v>
      </c>
      <c r="P343" s="123" t="s">
        <v>87</v>
      </c>
      <c r="Q343" s="118" t="s">
        <v>974</v>
      </c>
      <c r="R343" s="118" t="s">
        <v>975</v>
      </c>
      <c r="S343" s="137" t="s">
        <v>355</v>
      </c>
      <c r="T343" s="124">
        <v>44315</v>
      </c>
      <c r="U343" s="124">
        <v>44679</v>
      </c>
      <c r="V343" s="181">
        <v>42156</v>
      </c>
      <c r="W343" s="124">
        <v>44533</v>
      </c>
      <c r="X343" s="182">
        <v>50.12903225806452</v>
      </c>
      <c r="Y343" s="183" t="s">
        <v>356</v>
      </c>
      <c r="Z343" s="178"/>
      <c r="AA343" s="137"/>
      <c r="AB343" s="139" t="s">
        <v>357</v>
      </c>
    </row>
    <row r="344" spans="1:28" x14ac:dyDescent="0.25">
      <c r="A344" s="118">
        <v>341</v>
      </c>
      <c r="B344" s="118">
        <v>32468</v>
      </c>
      <c r="C344" s="197" t="s">
        <v>1187</v>
      </c>
      <c r="D344" s="197"/>
      <c r="E344" s="118" t="s">
        <v>347</v>
      </c>
      <c r="F344" s="118">
        <v>9012262</v>
      </c>
      <c r="G344" s="121" t="s">
        <v>348</v>
      </c>
      <c r="H344" s="118"/>
      <c r="I344" s="178">
        <v>78100108194</v>
      </c>
      <c r="J344" s="179">
        <v>6575</v>
      </c>
      <c r="K344" s="139"/>
      <c r="L344" s="179">
        <v>30370</v>
      </c>
      <c r="M344" s="118">
        <v>21</v>
      </c>
      <c r="N344" s="118" t="s">
        <v>1188</v>
      </c>
      <c r="O344" s="118" t="s">
        <v>973</v>
      </c>
      <c r="P344" s="123" t="s">
        <v>87</v>
      </c>
      <c r="Q344" s="118" t="s">
        <v>985</v>
      </c>
      <c r="R344" s="118" t="s">
        <v>975</v>
      </c>
      <c r="S344" s="139" t="s">
        <v>355</v>
      </c>
      <c r="T344" s="124">
        <v>44314</v>
      </c>
      <c r="U344" s="124">
        <v>44678</v>
      </c>
      <c r="V344" s="181">
        <v>40299</v>
      </c>
      <c r="W344" s="124">
        <v>44533</v>
      </c>
      <c r="X344" s="182">
        <v>110.03225806451613</v>
      </c>
      <c r="Y344" s="183" t="s">
        <v>356</v>
      </c>
      <c r="Z344" s="178"/>
      <c r="AA344" s="139"/>
      <c r="AB344" s="139" t="s">
        <v>357</v>
      </c>
    </row>
    <row r="345" spans="1:28" x14ac:dyDescent="0.25">
      <c r="A345" s="118">
        <v>342</v>
      </c>
      <c r="B345" s="118">
        <v>30508</v>
      </c>
      <c r="C345" s="147" t="s">
        <v>1189</v>
      </c>
      <c r="D345" s="197"/>
      <c r="E345" s="118" t="s">
        <v>347</v>
      </c>
      <c r="F345" s="118">
        <v>16008525</v>
      </c>
      <c r="G345" s="121" t="s">
        <v>348</v>
      </c>
      <c r="H345" s="118"/>
      <c r="I345" s="178">
        <v>10200201992</v>
      </c>
      <c r="J345" s="224"/>
      <c r="K345" s="139"/>
      <c r="L345" s="224">
        <v>36066</v>
      </c>
      <c r="M345" s="118">
        <v>171</v>
      </c>
      <c r="N345" s="118" t="s">
        <v>1190</v>
      </c>
      <c r="O345" s="118" t="s">
        <v>973</v>
      </c>
      <c r="P345" s="123" t="s">
        <v>87</v>
      </c>
      <c r="Q345" s="118" t="s">
        <v>991</v>
      </c>
      <c r="R345" s="118" t="s">
        <v>975</v>
      </c>
      <c r="S345" s="139" t="s">
        <v>355</v>
      </c>
      <c r="T345" s="124">
        <v>44222</v>
      </c>
      <c r="U345" s="124">
        <v>44586</v>
      </c>
      <c r="V345" s="181">
        <v>42401</v>
      </c>
      <c r="W345" s="124">
        <v>44533</v>
      </c>
      <c r="X345" s="182">
        <v>42.225806451612904</v>
      </c>
      <c r="Y345" s="183" t="s">
        <v>356</v>
      </c>
      <c r="Z345" s="200"/>
      <c r="AA345" s="139"/>
      <c r="AB345" s="139" t="s">
        <v>357</v>
      </c>
    </row>
    <row r="346" spans="1:28" x14ac:dyDescent="0.25">
      <c r="A346" s="118">
        <v>343</v>
      </c>
      <c r="B346" s="118">
        <v>30352</v>
      </c>
      <c r="C346" s="225" t="s">
        <v>1191</v>
      </c>
      <c r="D346" s="145"/>
      <c r="E346" s="118" t="s">
        <v>371</v>
      </c>
      <c r="F346" s="118" t="s">
        <v>1192</v>
      </c>
      <c r="G346" s="121" t="s">
        <v>348</v>
      </c>
      <c r="H346" s="118">
        <v>570288</v>
      </c>
      <c r="I346" s="122">
        <v>10200200801</v>
      </c>
      <c r="J346" s="122">
        <v>31545</v>
      </c>
      <c r="K346" s="122">
        <v>30352</v>
      </c>
      <c r="L346" s="122">
        <v>2157</v>
      </c>
      <c r="M346" s="118" t="s">
        <v>1193</v>
      </c>
      <c r="N346" s="118" t="s">
        <v>1194</v>
      </c>
      <c r="O346" s="118" t="s">
        <v>973</v>
      </c>
      <c r="P346" s="123" t="s">
        <v>87</v>
      </c>
      <c r="Q346" s="118" t="s">
        <v>991</v>
      </c>
      <c r="R346" s="118" t="s">
        <v>975</v>
      </c>
      <c r="S346" s="123" t="s">
        <v>355</v>
      </c>
      <c r="T346" s="124">
        <v>44399</v>
      </c>
      <c r="U346" s="124">
        <v>44763</v>
      </c>
      <c r="V346" s="127">
        <v>41481</v>
      </c>
      <c r="W346" s="124">
        <v>44533</v>
      </c>
      <c r="X346" s="125">
        <v>101.73333333333333</v>
      </c>
      <c r="Y346" s="126" t="s">
        <v>356</v>
      </c>
      <c r="Z346" s="127">
        <v>42522</v>
      </c>
      <c r="AA346" s="125">
        <v>64.870967741935488</v>
      </c>
      <c r="AB346" s="128" t="s">
        <v>357</v>
      </c>
    </row>
    <row r="347" spans="1:28" x14ac:dyDescent="0.25">
      <c r="A347" s="118">
        <v>344</v>
      </c>
      <c r="B347" s="118">
        <v>102321</v>
      </c>
      <c r="C347" s="147" t="s">
        <v>1195</v>
      </c>
      <c r="D347" s="147"/>
      <c r="E347" s="118" t="s">
        <v>371</v>
      </c>
      <c r="F347" s="118">
        <v>18009582</v>
      </c>
      <c r="G347" s="121" t="s">
        <v>348</v>
      </c>
      <c r="H347" s="118"/>
      <c r="I347" s="178"/>
      <c r="J347" s="179"/>
      <c r="K347" s="179"/>
      <c r="L347" s="179"/>
      <c r="M347" s="118">
        <v>4</v>
      </c>
      <c r="N347" s="118" t="s">
        <v>1196</v>
      </c>
      <c r="O347" s="118" t="s">
        <v>973</v>
      </c>
      <c r="P347" s="123" t="s">
        <v>87</v>
      </c>
      <c r="Q347" s="118" t="s">
        <v>991</v>
      </c>
      <c r="R347" s="118" t="s">
        <v>975</v>
      </c>
      <c r="S347" s="139" t="s">
        <v>355</v>
      </c>
      <c r="T347" s="124">
        <v>44393</v>
      </c>
      <c r="U347" s="124">
        <v>44757</v>
      </c>
      <c r="V347" s="181">
        <v>43215</v>
      </c>
      <c r="W347" s="124">
        <v>44533</v>
      </c>
      <c r="X347" s="182">
        <v>24.033333333333335</v>
      </c>
      <c r="Y347" s="183" t="s">
        <v>356</v>
      </c>
      <c r="Z347" s="184"/>
      <c r="AA347" s="182"/>
      <c r="AB347" s="178" t="s">
        <v>357</v>
      </c>
    </row>
    <row r="348" spans="1:28" x14ac:dyDescent="0.25">
      <c r="A348" s="118">
        <v>345</v>
      </c>
      <c r="B348" s="118">
        <v>79685</v>
      </c>
      <c r="C348" s="147" t="s">
        <v>1197</v>
      </c>
      <c r="D348" s="147"/>
      <c r="E348" s="118" t="s">
        <v>371</v>
      </c>
      <c r="F348" s="118">
        <v>16012552</v>
      </c>
      <c r="G348" s="121" t="s">
        <v>348</v>
      </c>
      <c r="H348" s="118"/>
      <c r="I348" s="139"/>
      <c r="J348" s="139"/>
      <c r="K348" s="139"/>
      <c r="L348" s="139"/>
      <c r="M348" s="118">
        <v>31</v>
      </c>
      <c r="N348" s="118" t="s">
        <v>1198</v>
      </c>
      <c r="O348" s="118" t="s">
        <v>973</v>
      </c>
      <c r="P348" s="123" t="s">
        <v>87</v>
      </c>
      <c r="Q348" s="118" t="s">
        <v>991</v>
      </c>
      <c r="R348" s="118" t="s">
        <v>975</v>
      </c>
      <c r="S348" s="139" t="s">
        <v>355</v>
      </c>
      <c r="T348" s="124">
        <v>44141</v>
      </c>
      <c r="U348" s="124">
        <v>44505</v>
      </c>
      <c r="V348" s="181">
        <v>42682</v>
      </c>
      <c r="W348" s="124">
        <v>44533</v>
      </c>
      <c r="X348" s="182">
        <v>41.8</v>
      </c>
      <c r="Y348" s="183" t="s">
        <v>356</v>
      </c>
      <c r="Z348" s="178"/>
      <c r="AA348" s="139"/>
      <c r="AB348" s="139" t="s">
        <v>357</v>
      </c>
    </row>
    <row r="349" spans="1:28" x14ac:dyDescent="0.25">
      <c r="A349" s="118">
        <v>346</v>
      </c>
      <c r="B349" s="118">
        <v>66081</v>
      </c>
      <c r="C349" s="147" t="s">
        <v>1199</v>
      </c>
      <c r="D349" s="147"/>
      <c r="E349" s="118" t="s">
        <v>371</v>
      </c>
      <c r="F349" s="118">
        <v>15011133</v>
      </c>
      <c r="G349" s="121" t="s">
        <v>348</v>
      </c>
      <c r="H349" s="118"/>
      <c r="I349" s="189">
        <v>10200202726</v>
      </c>
      <c r="J349" s="139"/>
      <c r="K349" s="139"/>
      <c r="L349" s="139"/>
      <c r="M349" s="118">
        <v>213</v>
      </c>
      <c r="N349" s="118" t="s">
        <v>1200</v>
      </c>
      <c r="O349" s="118" t="s">
        <v>973</v>
      </c>
      <c r="P349" s="123" t="s">
        <v>87</v>
      </c>
      <c r="Q349" s="118" t="s">
        <v>988</v>
      </c>
      <c r="R349" s="118" t="s">
        <v>975</v>
      </c>
      <c r="S349" s="148" t="s">
        <v>355</v>
      </c>
      <c r="T349" s="124">
        <v>44233</v>
      </c>
      <c r="U349" s="124">
        <v>44597</v>
      </c>
      <c r="V349" s="181">
        <v>42408</v>
      </c>
      <c r="W349" s="124">
        <v>44533</v>
      </c>
      <c r="X349" s="182">
        <v>50.93333333333333</v>
      </c>
      <c r="Y349" s="183" t="s">
        <v>356</v>
      </c>
      <c r="Z349" s="178"/>
      <c r="AA349" s="139"/>
      <c r="AB349" s="139" t="s">
        <v>357</v>
      </c>
    </row>
    <row r="350" spans="1:28" x14ac:dyDescent="0.25">
      <c r="A350" s="118">
        <v>347</v>
      </c>
      <c r="B350" s="118">
        <v>30520</v>
      </c>
      <c r="C350" s="157" t="s">
        <v>980</v>
      </c>
      <c r="D350" s="147"/>
      <c r="E350" s="118" t="s">
        <v>371</v>
      </c>
      <c r="F350" s="118">
        <v>15008323</v>
      </c>
      <c r="G350" s="121" t="s">
        <v>348</v>
      </c>
      <c r="H350" s="118"/>
      <c r="I350" s="198">
        <v>10200202642</v>
      </c>
      <c r="J350" s="180">
        <v>6988</v>
      </c>
      <c r="K350" s="139"/>
      <c r="L350" s="180">
        <v>34239</v>
      </c>
      <c r="M350" s="118">
        <v>150</v>
      </c>
      <c r="N350" s="118" t="s">
        <v>1201</v>
      </c>
      <c r="O350" s="139" t="s">
        <v>1202</v>
      </c>
      <c r="P350" s="180"/>
      <c r="Q350" s="118" t="s">
        <v>937</v>
      </c>
      <c r="R350" s="118" t="s">
        <v>975</v>
      </c>
      <c r="S350" s="148" t="s">
        <v>355</v>
      </c>
      <c r="T350" s="124">
        <v>44396</v>
      </c>
      <c r="U350" s="124">
        <v>44760</v>
      </c>
      <c r="V350" s="181">
        <v>42208</v>
      </c>
      <c r="W350" s="124">
        <v>44533</v>
      </c>
      <c r="X350" s="182">
        <v>48.451612903225808</v>
      </c>
      <c r="Y350" s="183" t="s">
        <v>356</v>
      </c>
      <c r="Z350" s="200"/>
      <c r="AA350" s="139"/>
      <c r="AB350" s="139" t="s">
        <v>357</v>
      </c>
    </row>
    <row r="351" spans="1:28" x14ac:dyDescent="0.25">
      <c r="A351" s="118">
        <v>348</v>
      </c>
      <c r="B351" s="118">
        <v>32406</v>
      </c>
      <c r="C351" s="147" t="s">
        <v>988</v>
      </c>
      <c r="D351" s="197"/>
      <c r="E351" s="118" t="s">
        <v>347</v>
      </c>
      <c r="F351" s="118">
        <v>10010221</v>
      </c>
      <c r="G351" s="121" t="s">
        <v>348</v>
      </c>
      <c r="H351" s="118"/>
      <c r="I351" s="178">
        <v>78100108160</v>
      </c>
      <c r="J351" s="179">
        <v>6535</v>
      </c>
      <c r="K351" s="139"/>
      <c r="L351" s="179">
        <v>30455</v>
      </c>
      <c r="M351" s="118" t="s">
        <v>937</v>
      </c>
      <c r="N351" s="118" t="s">
        <v>937</v>
      </c>
      <c r="O351" s="139" t="s">
        <v>1202</v>
      </c>
      <c r="P351" s="180"/>
      <c r="Q351" s="118" t="s">
        <v>937</v>
      </c>
      <c r="R351" s="118" t="s">
        <v>975</v>
      </c>
      <c r="S351" s="139" t="s">
        <v>355</v>
      </c>
      <c r="T351" s="124">
        <v>44315</v>
      </c>
      <c r="U351" s="124">
        <v>44679</v>
      </c>
      <c r="V351" s="181">
        <v>40302</v>
      </c>
      <c r="W351" s="124">
        <v>44533</v>
      </c>
      <c r="X351" s="182">
        <v>121.13333333333334</v>
      </c>
      <c r="Y351" s="183" t="s">
        <v>356</v>
      </c>
      <c r="Z351" s="190"/>
      <c r="AA351" s="139"/>
      <c r="AB351" s="139" t="s">
        <v>357</v>
      </c>
    </row>
    <row r="352" spans="1:28" x14ac:dyDescent="0.25">
      <c r="A352" s="118">
        <v>349</v>
      </c>
      <c r="B352" s="118">
        <v>32501</v>
      </c>
      <c r="C352" s="157" t="s">
        <v>991</v>
      </c>
      <c r="D352" s="197"/>
      <c r="E352" s="118" t="s">
        <v>347</v>
      </c>
      <c r="F352" s="118">
        <v>811</v>
      </c>
      <c r="G352" s="121" t="s">
        <v>348</v>
      </c>
      <c r="H352" s="118"/>
      <c r="I352" s="189">
        <v>78100108221</v>
      </c>
      <c r="J352" s="139"/>
      <c r="K352" s="137"/>
      <c r="L352" s="139"/>
      <c r="M352" s="118">
        <v>1</v>
      </c>
      <c r="N352" s="118" t="s">
        <v>1203</v>
      </c>
      <c r="O352" s="139" t="s">
        <v>1202</v>
      </c>
      <c r="P352" s="180"/>
      <c r="Q352" s="118" t="s">
        <v>937</v>
      </c>
      <c r="R352" s="118" t="s">
        <v>975</v>
      </c>
      <c r="S352" s="139" t="s">
        <v>355</v>
      </c>
      <c r="T352" s="124">
        <v>44314</v>
      </c>
      <c r="U352" s="124">
        <v>44678</v>
      </c>
      <c r="V352" s="181">
        <v>40299</v>
      </c>
      <c r="W352" s="124">
        <v>44533</v>
      </c>
      <c r="X352" s="182">
        <v>121.23333333333333</v>
      </c>
      <c r="Y352" s="183" t="s">
        <v>356</v>
      </c>
      <c r="Z352" s="178"/>
      <c r="AA352" s="137"/>
      <c r="AB352" s="139" t="s">
        <v>357</v>
      </c>
    </row>
    <row r="353" spans="1:28" x14ac:dyDescent="0.25">
      <c r="A353" s="118">
        <v>350</v>
      </c>
      <c r="B353" s="118">
        <v>32435</v>
      </c>
      <c r="C353" s="157" t="s">
        <v>985</v>
      </c>
      <c r="D353" s="197"/>
      <c r="E353" s="118" t="s">
        <v>347</v>
      </c>
      <c r="F353" s="118">
        <v>5106</v>
      </c>
      <c r="G353" s="121" t="s">
        <v>348</v>
      </c>
      <c r="H353" s="118"/>
      <c r="I353" s="189">
        <v>78100108229</v>
      </c>
      <c r="J353" s="139"/>
      <c r="K353" s="139"/>
      <c r="L353" s="139"/>
      <c r="M353" s="118">
        <v>0</v>
      </c>
      <c r="N353" s="118" t="s">
        <v>1204</v>
      </c>
      <c r="O353" s="139" t="s">
        <v>1202</v>
      </c>
      <c r="P353" s="180"/>
      <c r="Q353" s="118" t="s">
        <v>937</v>
      </c>
      <c r="R353" s="118" t="s">
        <v>975</v>
      </c>
      <c r="S353" s="139" t="s">
        <v>355</v>
      </c>
      <c r="T353" s="124">
        <v>44314</v>
      </c>
      <c r="U353" s="124">
        <v>44678</v>
      </c>
      <c r="V353" s="181">
        <v>40299</v>
      </c>
      <c r="W353" s="124">
        <v>44533</v>
      </c>
      <c r="X353" s="182">
        <v>110.03225806451613</v>
      </c>
      <c r="Y353" s="183" t="s">
        <v>356</v>
      </c>
      <c r="Z353" s="178"/>
      <c r="AA353" s="139"/>
      <c r="AB353" s="139" t="s">
        <v>357</v>
      </c>
    </row>
    <row r="354" spans="1:28" x14ac:dyDescent="0.25">
      <c r="A354" s="118">
        <v>351</v>
      </c>
      <c r="B354" s="118">
        <v>30664</v>
      </c>
      <c r="C354" s="157" t="s">
        <v>1205</v>
      </c>
      <c r="D354" s="226"/>
      <c r="E354" s="118" t="s">
        <v>347</v>
      </c>
      <c r="F354" s="118">
        <v>14011051</v>
      </c>
      <c r="G354" s="121" t="s">
        <v>348</v>
      </c>
      <c r="H354" s="118"/>
      <c r="I354" s="189">
        <v>78100108081</v>
      </c>
      <c r="J354" s="139"/>
      <c r="K354" s="137"/>
      <c r="L354" s="139"/>
      <c r="M354" s="118">
        <v>2</v>
      </c>
      <c r="N354" s="118" t="s">
        <v>1206</v>
      </c>
      <c r="O354" s="139" t="s">
        <v>1202</v>
      </c>
      <c r="P354" s="180"/>
      <c r="Q354" s="118" t="s">
        <v>937</v>
      </c>
      <c r="R354" s="118" t="s">
        <v>975</v>
      </c>
      <c r="S354" s="139" t="s">
        <v>355</v>
      </c>
      <c r="T354" s="124">
        <v>44164</v>
      </c>
      <c r="U354" s="124">
        <v>44528</v>
      </c>
      <c r="V354" s="181">
        <v>38961</v>
      </c>
      <c r="W354" s="124">
        <v>44533</v>
      </c>
      <c r="X354" s="182">
        <v>153.19354838709677</v>
      </c>
      <c r="Y354" s="183" t="s">
        <v>356</v>
      </c>
      <c r="Z354" s="178"/>
      <c r="AA354" s="137"/>
      <c r="AB354" s="139" t="s">
        <v>357</v>
      </c>
    </row>
    <row r="355" spans="1:28" x14ac:dyDescent="0.25">
      <c r="A355" s="118">
        <v>352</v>
      </c>
      <c r="B355" s="118">
        <v>30715</v>
      </c>
      <c r="C355" s="157" t="s">
        <v>975</v>
      </c>
      <c r="D355" s="197"/>
      <c r="E355" s="118" t="s">
        <v>347</v>
      </c>
      <c r="F355" s="118">
        <v>5082</v>
      </c>
      <c r="G355" s="121" t="s">
        <v>348</v>
      </c>
      <c r="H355" s="118">
        <v>570339</v>
      </c>
      <c r="I355" s="189">
        <v>78100108240</v>
      </c>
      <c r="J355" s="139"/>
      <c r="K355" s="139"/>
      <c r="L355" s="139"/>
      <c r="M355" s="118" t="s">
        <v>1207</v>
      </c>
      <c r="N355" s="118" t="s">
        <v>1208</v>
      </c>
      <c r="O355" s="139" t="s">
        <v>1209</v>
      </c>
      <c r="P355" s="180"/>
      <c r="Q355" s="118" t="s">
        <v>937</v>
      </c>
      <c r="R355" s="118" t="s">
        <v>968</v>
      </c>
      <c r="S355" s="139" t="s">
        <v>355</v>
      </c>
      <c r="T355" s="124">
        <v>44314</v>
      </c>
      <c r="U355" s="124">
        <v>44678</v>
      </c>
      <c r="V355" s="181">
        <v>40299</v>
      </c>
      <c r="W355" s="124">
        <v>44533</v>
      </c>
      <c r="X355" s="182">
        <v>121.23333333333333</v>
      </c>
      <c r="Y355" s="183" t="s">
        <v>356</v>
      </c>
      <c r="Z355" s="178"/>
      <c r="AA355" s="139"/>
      <c r="AB355" s="139" t="s">
        <v>357</v>
      </c>
    </row>
    <row r="356" spans="1:28" x14ac:dyDescent="0.25">
      <c r="A356" s="118">
        <v>353</v>
      </c>
      <c r="B356" s="118">
        <v>87998</v>
      </c>
      <c r="C356" s="227" t="s">
        <v>1210</v>
      </c>
      <c r="D356" s="228" t="s">
        <v>1211</v>
      </c>
      <c r="E356" s="118" t="s">
        <v>371</v>
      </c>
      <c r="F356" s="118">
        <v>17009685</v>
      </c>
      <c r="G356" s="121" t="s">
        <v>348</v>
      </c>
      <c r="H356" s="118">
        <v>570308</v>
      </c>
      <c r="I356" s="178"/>
      <c r="J356" s="139">
        <v>17009685</v>
      </c>
      <c r="K356" s="139"/>
      <c r="L356" s="178">
        <v>17009685</v>
      </c>
      <c r="M356" s="118" t="s">
        <v>423</v>
      </c>
      <c r="N356" s="118" t="s">
        <v>1212</v>
      </c>
      <c r="O356" s="139" t="s">
        <v>1213</v>
      </c>
      <c r="P356" s="180"/>
      <c r="Q356" s="118" t="s">
        <v>1214</v>
      </c>
      <c r="R356" s="118" t="s">
        <v>1215</v>
      </c>
      <c r="S356" s="139" t="s">
        <v>355</v>
      </c>
      <c r="T356" s="124">
        <v>44496</v>
      </c>
      <c r="U356" s="124">
        <v>44860</v>
      </c>
      <c r="V356" s="181">
        <v>43374</v>
      </c>
      <c r="W356" s="124">
        <v>44533</v>
      </c>
      <c r="X356" s="182">
        <v>10.838709677419354</v>
      </c>
      <c r="Y356" s="183" t="s">
        <v>524</v>
      </c>
      <c r="Z356" s="178"/>
      <c r="AA356" s="139"/>
      <c r="AB356" s="139" t="s">
        <v>357</v>
      </c>
    </row>
    <row r="357" spans="1:28" x14ac:dyDescent="0.25">
      <c r="A357" s="118">
        <v>354</v>
      </c>
      <c r="B357" s="118">
        <v>67189</v>
      </c>
      <c r="C357" s="227" t="s">
        <v>1216</v>
      </c>
      <c r="D357" s="229" t="s">
        <v>1217</v>
      </c>
      <c r="E357" s="118" t="s">
        <v>371</v>
      </c>
      <c r="F357" s="118">
        <v>15011508</v>
      </c>
      <c r="G357" s="121" t="s">
        <v>348</v>
      </c>
      <c r="H357" s="118">
        <v>570295</v>
      </c>
      <c r="I357" s="139">
        <v>10200202790</v>
      </c>
      <c r="J357" s="139"/>
      <c r="K357" s="139"/>
      <c r="L357" s="139">
        <v>35848</v>
      </c>
      <c r="M357" s="118" t="s">
        <v>1218</v>
      </c>
      <c r="N357" s="118" t="s">
        <v>1219</v>
      </c>
      <c r="O357" s="139" t="s">
        <v>1213</v>
      </c>
      <c r="P357" s="180"/>
      <c r="Q357" s="118" t="s">
        <v>1214</v>
      </c>
      <c r="R357" s="118" t="s">
        <v>1215</v>
      </c>
      <c r="S357" s="139" t="s">
        <v>355</v>
      </c>
      <c r="T357" s="124">
        <v>44274</v>
      </c>
      <c r="U357" s="124">
        <v>44638</v>
      </c>
      <c r="V357" s="181">
        <v>42451</v>
      </c>
      <c r="W357" s="124">
        <v>44533</v>
      </c>
      <c r="X357" s="182">
        <v>40.612903225806448</v>
      </c>
      <c r="Y357" s="183" t="s">
        <v>356</v>
      </c>
      <c r="Z357" s="178"/>
      <c r="AA357" s="139"/>
      <c r="AB357" s="139" t="s">
        <v>357</v>
      </c>
    </row>
    <row r="358" spans="1:28" x14ac:dyDescent="0.25">
      <c r="A358" s="118">
        <v>355</v>
      </c>
      <c r="B358" s="118">
        <v>28396</v>
      </c>
      <c r="C358" s="230" t="s">
        <v>1220</v>
      </c>
      <c r="D358" s="203"/>
      <c r="E358" s="118" t="s">
        <v>371</v>
      </c>
      <c r="F358" s="118">
        <v>12009147</v>
      </c>
      <c r="G358" s="121" t="s">
        <v>348</v>
      </c>
      <c r="H358" s="118">
        <v>570311</v>
      </c>
      <c r="I358" s="178">
        <v>10200201875</v>
      </c>
      <c r="J358" s="179">
        <v>1022</v>
      </c>
      <c r="K358" s="139"/>
      <c r="L358" s="179">
        <v>1022</v>
      </c>
      <c r="M358" s="118" t="s">
        <v>1221</v>
      </c>
      <c r="N358" s="118" t="s">
        <v>1222</v>
      </c>
      <c r="O358" s="139" t="s">
        <v>1213</v>
      </c>
      <c r="P358" s="180"/>
      <c r="Q358" s="118" t="s">
        <v>1214</v>
      </c>
      <c r="R358" s="118" t="s">
        <v>1215</v>
      </c>
      <c r="S358" s="148" t="s">
        <v>355</v>
      </c>
      <c r="T358" s="124">
        <v>44498</v>
      </c>
      <c r="U358" s="124">
        <v>44862</v>
      </c>
      <c r="V358" s="181">
        <v>41123</v>
      </c>
      <c r="W358" s="124">
        <v>44533</v>
      </c>
      <c r="X358" s="182">
        <v>83.451612903225808</v>
      </c>
      <c r="Y358" s="183" t="s">
        <v>356</v>
      </c>
      <c r="Z358" s="178"/>
      <c r="AA358" s="139"/>
      <c r="AB358" s="139" t="s">
        <v>357</v>
      </c>
    </row>
    <row r="359" spans="1:28" x14ac:dyDescent="0.25">
      <c r="A359" s="118">
        <v>356</v>
      </c>
      <c r="B359" s="118">
        <v>57641</v>
      </c>
      <c r="C359" s="231" t="s">
        <v>1223</v>
      </c>
      <c r="D359" s="147"/>
      <c r="E359" s="118" t="s">
        <v>347</v>
      </c>
      <c r="F359" s="118">
        <v>5928</v>
      </c>
      <c r="G359" s="121" t="s">
        <v>348</v>
      </c>
      <c r="H359" s="118"/>
      <c r="I359" s="178"/>
      <c r="J359" s="179"/>
      <c r="K359" s="137"/>
      <c r="L359" s="232"/>
      <c r="M359" s="118"/>
      <c r="N359" s="118"/>
      <c r="O359" s="139" t="s">
        <v>1213</v>
      </c>
      <c r="P359" s="179"/>
      <c r="Q359" s="118" t="s">
        <v>1214</v>
      </c>
      <c r="R359" s="118" t="s">
        <v>1215</v>
      </c>
      <c r="S359" s="139" t="s">
        <v>355</v>
      </c>
      <c r="T359" s="124">
        <v>44440</v>
      </c>
      <c r="U359" s="124">
        <v>44804</v>
      </c>
      <c r="V359" s="124">
        <v>44441</v>
      </c>
      <c r="W359" s="124">
        <v>44533</v>
      </c>
      <c r="X359" s="182">
        <v>78.533333333333331</v>
      </c>
      <c r="Y359" s="183" t="s">
        <v>356</v>
      </c>
      <c r="Z359" s="178"/>
      <c r="AA359" s="137"/>
      <c r="AB359" s="139" t="s">
        <v>357</v>
      </c>
    </row>
    <row r="360" spans="1:28" x14ac:dyDescent="0.25">
      <c r="A360" s="118">
        <v>357</v>
      </c>
      <c r="B360" s="118">
        <v>33692</v>
      </c>
      <c r="C360" s="162" t="s">
        <v>1224</v>
      </c>
      <c r="D360" s="146"/>
      <c r="E360" s="118" t="s">
        <v>347</v>
      </c>
      <c r="F360" s="118" t="s">
        <v>1225</v>
      </c>
      <c r="G360" s="121" t="s">
        <v>348</v>
      </c>
      <c r="H360" s="118">
        <v>570066</v>
      </c>
      <c r="I360" s="122">
        <v>10200202149</v>
      </c>
      <c r="J360" s="122"/>
      <c r="K360" s="122">
        <v>34910</v>
      </c>
      <c r="L360" s="122">
        <v>34910</v>
      </c>
      <c r="M360" s="118" t="s">
        <v>1226</v>
      </c>
      <c r="N360" s="118" t="s">
        <v>1227</v>
      </c>
      <c r="O360" s="139" t="s">
        <v>1213</v>
      </c>
      <c r="P360" s="180"/>
      <c r="Q360" s="118" t="s">
        <v>1214</v>
      </c>
      <c r="R360" s="118" t="s">
        <v>1215</v>
      </c>
      <c r="S360" s="123" t="s">
        <v>355</v>
      </c>
      <c r="T360" s="124">
        <v>44497</v>
      </c>
      <c r="U360" s="124">
        <v>44861</v>
      </c>
      <c r="V360" s="124">
        <v>41640</v>
      </c>
      <c r="W360" s="124">
        <v>44533</v>
      </c>
      <c r="X360" s="125">
        <v>96.433333333333337</v>
      </c>
      <c r="Y360" s="126" t="s">
        <v>356</v>
      </c>
      <c r="Z360" s="127">
        <v>42552</v>
      </c>
      <c r="AA360" s="125">
        <v>63.903225806451616</v>
      </c>
      <c r="AB360" s="128" t="s">
        <v>357</v>
      </c>
    </row>
    <row r="361" spans="1:28" x14ac:dyDescent="0.25">
      <c r="A361" s="118">
        <v>358</v>
      </c>
      <c r="B361" s="118">
        <v>79463</v>
      </c>
      <c r="C361" s="145" t="s">
        <v>1228</v>
      </c>
      <c r="D361" s="203"/>
      <c r="E361" s="118" t="s">
        <v>347</v>
      </c>
      <c r="F361" s="118" t="s">
        <v>1229</v>
      </c>
      <c r="G361" s="121" t="s">
        <v>348</v>
      </c>
      <c r="H361" s="118">
        <v>570228</v>
      </c>
      <c r="I361" s="122"/>
      <c r="J361" s="122"/>
      <c r="K361" s="122"/>
      <c r="L361" s="122"/>
      <c r="M361" s="118" t="s">
        <v>739</v>
      </c>
      <c r="N361" s="118" t="s">
        <v>1230</v>
      </c>
      <c r="O361" s="139" t="s">
        <v>1213</v>
      </c>
      <c r="P361" s="123" t="s">
        <v>1231</v>
      </c>
      <c r="Q361" s="118" t="s">
        <v>1214</v>
      </c>
      <c r="R361" s="118" t="s">
        <v>1215</v>
      </c>
      <c r="S361" s="123" t="s">
        <v>355</v>
      </c>
      <c r="T361" s="124">
        <v>44374</v>
      </c>
      <c r="U361" s="124">
        <v>44738</v>
      </c>
      <c r="V361" s="127">
        <v>42908</v>
      </c>
      <c r="W361" s="124">
        <v>44533</v>
      </c>
      <c r="X361" s="125">
        <v>54.166666666666664</v>
      </c>
      <c r="Y361" s="126" t="s">
        <v>356</v>
      </c>
      <c r="Z361" s="127">
        <v>43201</v>
      </c>
      <c r="AA361" s="125">
        <v>42.967741935483872</v>
      </c>
      <c r="AB361" s="128" t="s">
        <v>357</v>
      </c>
    </row>
    <row r="362" spans="1:28" x14ac:dyDescent="0.25">
      <c r="A362" s="118">
        <v>359</v>
      </c>
      <c r="B362" s="118">
        <v>44484</v>
      </c>
      <c r="C362" s="197" t="s">
        <v>1232</v>
      </c>
      <c r="D362" s="147"/>
      <c r="E362" s="139" t="s">
        <v>347</v>
      </c>
      <c r="F362" s="139">
        <v>11010239</v>
      </c>
      <c r="G362" s="121" t="s">
        <v>348</v>
      </c>
      <c r="H362" s="118"/>
      <c r="I362" s="178"/>
      <c r="J362" s="178"/>
      <c r="K362" s="178"/>
      <c r="L362" s="178"/>
      <c r="M362" s="139"/>
      <c r="N362" s="139"/>
      <c r="O362" s="139" t="s">
        <v>1213</v>
      </c>
      <c r="P362" s="179"/>
      <c r="Q362" s="118" t="s">
        <v>1214</v>
      </c>
      <c r="R362" s="118" t="s">
        <v>1215</v>
      </c>
      <c r="S362" s="179" t="s">
        <v>355</v>
      </c>
      <c r="T362" s="124">
        <v>44470</v>
      </c>
      <c r="U362" s="124">
        <v>44833</v>
      </c>
      <c r="V362" s="181">
        <v>44105</v>
      </c>
      <c r="W362" s="124">
        <v>44533</v>
      </c>
      <c r="X362" s="182">
        <v>14.266666666666667</v>
      </c>
      <c r="Y362" s="183" t="s">
        <v>429</v>
      </c>
      <c r="Z362" s="184"/>
      <c r="AA362" s="182"/>
      <c r="AB362" s="200" t="s">
        <v>357</v>
      </c>
    </row>
    <row r="363" spans="1:28" x14ac:dyDescent="0.25">
      <c r="A363" s="118">
        <v>360</v>
      </c>
      <c r="B363" s="118">
        <v>44429</v>
      </c>
      <c r="C363" s="197" t="s">
        <v>1233</v>
      </c>
      <c r="D363" s="147"/>
      <c r="E363" s="139" t="s">
        <v>347</v>
      </c>
      <c r="F363" s="139">
        <v>11008175</v>
      </c>
      <c r="G363" s="121" t="s">
        <v>348</v>
      </c>
      <c r="H363" s="118"/>
      <c r="I363" s="178"/>
      <c r="J363" s="178"/>
      <c r="K363" s="178"/>
      <c r="L363" s="178"/>
      <c r="M363" s="139"/>
      <c r="N363" s="139"/>
      <c r="O363" s="139" t="s">
        <v>1213</v>
      </c>
      <c r="P363" s="179"/>
      <c r="Q363" s="118" t="s">
        <v>1214</v>
      </c>
      <c r="R363" s="118" t="s">
        <v>1215</v>
      </c>
      <c r="S363" s="179" t="s">
        <v>355</v>
      </c>
      <c r="T363" s="124">
        <v>44470</v>
      </c>
      <c r="U363" s="124">
        <v>44833</v>
      </c>
      <c r="V363" s="181">
        <v>44105</v>
      </c>
      <c r="W363" s="124">
        <v>44533</v>
      </c>
      <c r="X363" s="182">
        <v>14.266666666666667</v>
      </c>
      <c r="Y363" s="183" t="s">
        <v>429</v>
      </c>
      <c r="Z363" s="184"/>
      <c r="AA363" s="182"/>
      <c r="AB363" s="200" t="s">
        <v>357</v>
      </c>
    </row>
    <row r="364" spans="1:28" x14ac:dyDescent="0.25">
      <c r="A364" s="118">
        <v>361</v>
      </c>
      <c r="B364" s="118">
        <v>105783</v>
      </c>
      <c r="C364" s="233" t="s">
        <v>1234</v>
      </c>
      <c r="D364" s="147"/>
      <c r="E364" s="139" t="s">
        <v>347</v>
      </c>
      <c r="F364" s="139">
        <v>18010569</v>
      </c>
      <c r="G364" s="121" t="s">
        <v>348</v>
      </c>
      <c r="H364" s="118">
        <v>570176</v>
      </c>
      <c r="I364" s="178"/>
      <c r="J364" s="178"/>
      <c r="K364" s="178"/>
      <c r="L364" s="178"/>
      <c r="M364" s="139" t="s">
        <v>349</v>
      </c>
      <c r="N364" s="139" t="s">
        <v>1235</v>
      </c>
      <c r="O364" s="139" t="s">
        <v>1213</v>
      </c>
      <c r="P364" s="179" t="s">
        <v>1231</v>
      </c>
      <c r="Q364" s="118" t="s">
        <v>1214</v>
      </c>
      <c r="R364" s="118" t="s">
        <v>1215</v>
      </c>
      <c r="S364" s="179" t="s">
        <v>355</v>
      </c>
      <c r="T364" s="124">
        <v>44149</v>
      </c>
      <c r="U364" s="124">
        <v>44513</v>
      </c>
      <c r="V364" s="184">
        <v>43304</v>
      </c>
      <c r="W364" s="124">
        <v>44533</v>
      </c>
      <c r="X364" s="182">
        <v>40.966666666666669</v>
      </c>
      <c r="Y364" s="183" t="s">
        <v>356</v>
      </c>
      <c r="Z364" s="184">
        <v>43605</v>
      </c>
      <c r="AA364" s="182">
        <v>29.93548387096774</v>
      </c>
      <c r="AB364" s="200" t="s">
        <v>357</v>
      </c>
    </row>
    <row r="365" spans="1:28" x14ac:dyDescent="0.25">
      <c r="A365" s="118">
        <v>362</v>
      </c>
      <c r="B365" s="118">
        <v>69739</v>
      </c>
      <c r="C365" s="197" t="s">
        <v>1236</v>
      </c>
      <c r="D365" s="147"/>
      <c r="E365" s="139" t="s">
        <v>347</v>
      </c>
      <c r="F365" s="139" t="s">
        <v>1237</v>
      </c>
      <c r="G365" s="121" t="s">
        <v>348</v>
      </c>
      <c r="H365" s="118">
        <v>570275</v>
      </c>
      <c r="I365" s="178">
        <v>10200202866</v>
      </c>
      <c r="J365" s="178"/>
      <c r="K365" s="178">
        <v>35967</v>
      </c>
      <c r="L365" s="178">
        <v>35967</v>
      </c>
      <c r="M365" s="139" t="s">
        <v>456</v>
      </c>
      <c r="N365" s="139" t="s">
        <v>1238</v>
      </c>
      <c r="O365" s="139" t="s">
        <v>1213</v>
      </c>
      <c r="P365" s="179" t="s">
        <v>1231</v>
      </c>
      <c r="Q365" s="118" t="s">
        <v>1214</v>
      </c>
      <c r="R365" s="118" t="s">
        <v>1215</v>
      </c>
      <c r="S365" s="179" t="s">
        <v>355</v>
      </c>
      <c r="T365" s="124">
        <v>44321</v>
      </c>
      <c r="U365" s="124">
        <v>44624</v>
      </c>
      <c r="V365" s="184">
        <v>42498</v>
      </c>
      <c r="W365" s="124">
        <v>44533</v>
      </c>
      <c r="X365" s="182">
        <v>67.833333333333329</v>
      </c>
      <c r="Y365" s="183" t="s">
        <v>356</v>
      </c>
      <c r="Z365" s="184">
        <v>42833</v>
      </c>
      <c r="AA365" s="182">
        <v>54.838709677419352</v>
      </c>
      <c r="AB365" s="200" t="s">
        <v>357</v>
      </c>
    </row>
    <row r="366" spans="1:28" x14ac:dyDescent="0.25">
      <c r="A366" s="118">
        <v>363</v>
      </c>
      <c r="B366" s="118">
        <v>30698</v>
      </c>
      <c r="C366" s="157" t="s">
        <v>1239</v>
      </c>
      <c r="D366" s="197"/>
      <c r="E366" s="118" t="s">
        <v>347</v>
      </c>
      <c r="F366" s="118">
        <v>2298</v>
      </c>
      <c r="G366" s="121" t="s">
        <v>348</v>
      </c>
      <c r="H366" s="118">
        <v>570313</v>
      </c>
      <c r="I366" s="178">
        <v>10200200613</v>
      </c>
      <c r="J366" s="179">
        <v>3212</v>
      </c>
      <c r="K366" s="139"/>
      <c r="L366" s="179">
        <v>31576</v>
      </c>
      <c r="M366" s="118" t="s">
        <v>372</v>
      </c>
      <c r="N366" s="118" t="s">
        <v>1240</v>
      </c>
      <c r="O366" s="139" t="s">
        <v>1213</v>
      </c>
      <c r="P366" s="180"/>
      <c r="Q366" s="118" t="s">
        <v>1214</v>
      </c>
      <c r="R366" s="118" t="s">
        <v>1215</v>
      </c>
      <c r="S366" s="139" t="s">
        <v>355</v>
      </c>
      <c r="T366" s="124">
        <v>44184</v>
      </c>
      <c r="U366" s="124">
        <v>44550</v>
      </c>
      <c r="V366" s="181">
        <v>38980</v>
      </c>
      <c r="W366" s="124">
        <v>44533</v>
      </c>
      <c r="X366" s="182">
        <v>152.58064516129033</v>
      </c>
      <c r="Y366" s="183" t="s">
        <v>356</v>
      </c>
      <c r="Z366" s="178"/>
      <c r="AA366" s="139"/>
      <c r="AB366" s="139" t="s">
        <v>357</v>
      </c>
    </row>
    <row r="367" spans="1:28" x14ac:dyDescent="0.25">
      <c r="A367" s="118">
        <v>364</v>
      </c>
      <c r="B367" s="118">
        <v>54374</v>
      </c>
      <c r="C367" s="157" t="s">
        <v>1241</v>
      </c>
      <c r="D367" s="147"/>
      <c r="E367" s="118" t="s">
        <v>371</v>
      </c>
      <c r="F367" s="118">
        <v>14011142</v>
      </c>
      <c r="G367" s="121" t="s">
        <v>348</v>
      </c>
      <c r="H367" s="118">
        <v>570314</v>
      </c>
      <c r="I367" s="139">
        <v>10200202358</v>
      </c>
      <c r="J367" s="234">
        <v>35342</v>
      </c>
      <c r="K367" s="139"/>
      <c r="L367" s="234">
        <v>35342</v>
      </c>
      <c r="M367" s="118" t="s">
        <v>388</v>
      </c>
      <c r="N367" s="118" t="s">
        <v>1242</v>
      </c>
      <c r="O367" s="139" t="s">
        <v>1213</v>
      </c>
      <c r="P367" s="180"/>
      <c r="Q367" s="118" t="s">
        <v>1214</v>
      </c>
      <c r="R367" s="118" t="s">
        <v>1215</v>
      </c>
      <c r="S367" s="139" t="s">
        <v>355</v>
      </c>
      <c r="T367" s="124">
        <v>44330</v>
      </c>
      <c r="U367" s="124">
        <v>44694</v>
      </c>
      <c r="V367" s="181">
        <v>42506</v>
      </c>
      <c r="W367" s="124">
        <v>44533</v>
      </c>
      <c r="X367" s="182">
        <v>38.838709677419352</v>
      </c>
      <c r="Y367" s="183" t="s">
        <v>356</v>
      </c>
      <c r="Z367" s="178"/>
      <c r="AA367" s="139"/>
      <c r="AB367" s="139" t="s">
        <v>357</v>
      </c>
    </row>
    <row r="368" spans="1:28" x14ac:dyDescent="0.25">
      <c r="A368" s="118">
        <v>365</v>
      </c>
      <c r="B368" s="118">
        <v>30638</v>
      </c>
      <c r="C368" s="187" t="s">
        <v>1243</v>
      </c>
      <c r="D368" s="188"/>
      <c r="E368" s="118" t="s">
        <v>347</v>
      </c>
      <c r="F368" s="118">
        <v>14009931</v>
      </c>
      <c r="G368" s="121" t="s">
        <v>348</v>
      </c>
      <c r="H368" s="118">
        <v>570315</v>
      </c>
      <c r="I368" s="178">
        <v>10200200532</v>
      </c>
      <c r="J368" s="179">
        <v>4786</v>
      </c>
      <c r="K368" s="139"/>
      <c r="L368" s="179">
        <v>31653</v>
      </c>
      <c r="M368" s="118" t="s">
        <v>1244</v>
      </c>
      <c r="N368" s="118" t="s">
        <v>1245</v>
      </c>
      <c r="O368" s="139" t="s">
        <v>1213</v>
      </c>
      <c r="P368" s="180"/>
      <c r="Q368" s="118" t="s">
        <v>1214</v>
      </c>
      <c r="R368" s="118" t="s">
        <v>1215</v>
      </c>
      <c r="S368" s="139" t="s">
        <v>355</v>
      </c>
      <c r="T368" s="124">
        <v>44337</v>
      </c>
      <c r="U368" s="124">
        <v>44701</v>
      </c>
      <c r="V368" s="181">
        <v>43499</v>
      </c>
      <c r="W368" s="124">
        <v>44533</v>
      </c>
      <c r="X368" s="182">
        <v>6.806451612903226</v>
      </c>
      <c r="Y368" s="183" t="s">
        <v>524</v>
      </c>
      <c r="Z368" s="178"/>
      <c r="AA368" s="139"/>
      <c r="AB368" s="139" t="s">
        <v>357</v>
      </c>
    </row>
    <row r="369" spans="1:28" x14ac:dyDescent="0.25">
      <c r="A369" s="118">
        <v>366</v>
      </c>
      <c r="B369" s="118">
        <v>51744</v>
      </c>
      <c r="C369" s="157" t="s">
        <v>1246</v>
      </c>
      <c r="D369" s="188"/>
      <c r="E369" s="118" t="s">
        <v>371</v>
      </c>
      <c r="F369" s="118">
        <v>14009310</v>
      </c>
      <c r="G369" s="121" t="s">
        <v>348</v>
      </c>
      <c r="H369" s="118">
        <v>570293</v>
      </c>
      <c r="I369" s="139">
        <v>10200202246</v>
      </c>
      <c r="J369" s="139"/>
      <c r="K369" s="139"/>
      <c r="L369" s="139"/>
      <c r="M369" s="118" t="s">
        <v>1006</v>
      </c>
      <c r="N369" s="118" t="s">
        <v>1247</v>
      </c>
      <c r="O369" s="139" t="s">
        <v>1213</v>
      </c>
      <c r="P369" s="180"/>
      <c r="Q369" s="118" t="s">
        <v>1214</v>
      </c>
      <c r="R369" s="118" t="s">
        <v>1215</v>
      </c>
      <c r="S369" s="148" t="s">
        <v>355</v>
      </c>
      <c r="T369" s="124">
        <v>44315</v>
      </c>
      <c r="U369" s="124">
        <v>44679</v>
      </c>
      <c r="V369" s="181">
        <v>41760</v>
      </c>
      <c r="W369" s="124">
        <v>44533</v>
      </c>
      <c r="X369" s="182">
        <v>62.903225806451616</v>
      </c>
      <c r="Y369" s="183" t="s">
        <v>356</v>
      </c>
      <c r="Z369" s="178"/>
      <c r="AA369" s="139"/>
      <c r="AB369" s="139" t="s">
        <v>357</v>
      </c>
    </row>
    <row r="370" spans="1:28" x14ac:dyDescent="0.25">
      <c r="A370" s="118">
        <v>367</v>
      </c>
      <c r="B370" s="118">
        <v>30319</v>
      </c>
      <c r="C370" s="206" t="s">
        <v>1248</v>
      </c>
      <c r="D370" s="188"/>
      <c r="E370" s="118" t="s">
        <v>371</v>
      </c>
      <c r="F370" s="118">
        <v>15011414</v>
      </c>
      <c r="G370" s="121" t="s">
        <v>348</v>
      </c>
      <c r="H370" s="118">
        <v>570294</v>
      </c>
      <c r="I370" s="139">
        <v>10200202777</v>
      </c>
      <c r="J370" s="235">
        <v>35863</v>
      </c>
      <c r="K370" s="139"/>
      <c r="L370" s="235">
        <v>35863</v>
      </c>
      <c r="M370" s="118" t="s">
        <v>1249</v>
      </c>
      <c r="N370" s="118" t="s">
        <v>1250</v>
      </c>
      <c r="O370" s="139" t="s">
        <v>1213</v>
      </c>
      <c r="P370" s="180"/>
      <c r="Q370" s="118" t="s">
        <v>1214</v>
      </c>
      <c r="R370" s="118" t="s">
        <v>1215</v>
      </c>
      <c r="S370" s="139" t="s">
        <v>355</v>
      </c>
      <c r="T370" s="124">
        <v>44279</v>
      </c>
      <c r="U370" s="124">
        <v>44643</v>
      </c>
      <c r="V370" s="181">
        <v>42366</v>
      </c>
      <c r="W370" s="124">
        <v>44533</v>
      </c>
      <c r="X370" s="182">
        <v>43.354838709677416</v>
      </c>
      <c r="Y370" s="183" t="s">
        <v>356</v>
      </c>
      <c r="Z370" s="236"/>
      <c r="AA370" s="139"/>
      <c r="AB370" s="139" t="s">
        <v>357</v>
      </c>
    </row>
    <row r="371" spans="1:28" x14ac:dyDescent="0.25">
      <c r="A371" s="118">
        <v>368</v>
      </c>
      <c r="B371" s="118">
        <v>30702</v>
      </c>
      <c r="C371" s="187" t="s">
        <v>1251</v>
      </c>
      <c r="D371" s="237"/>
      <c r="E371" s="118" t="s">
        <v>371</v>
      </c>
      <c r="F371" s="118" t="s">
        <v>1252</v>
      </c>
      <c r="G371" s="121" t="s">
        <v>348</v>
      </c>
      <c r="H371" s="118">
        <v>570297</v>
      </c>
      <c r="I371" s="178">
        <v>78100107945</v>
      </c>
      <c r="J371" s="179"/>
      <c r="K371" s="137"/>
      <c r="L371" s="179">
        <v>30196</v>
      </c>
      <c r="M371" s="118" t="s">
        <v>379</v>
      </c>
      <c r="N371" s="118" t="s">
        <v>1253</v>
      </c>
      <c r="O371" s="139" t="s">
        <v>1213</v>
      </c>
      <c r="P371" s="180"/>
      <c r="Q371" s="118" t="s">
        <v>1214</v>
      </c>
      <c r="R371" s="118" t="s">
        <v>1215</v>
      </c>
      <c r="S371" s="139" t="s">
        <v>355</v>
      </c>
      <c r="T371" s="124">
        <v>44315</v>
      </c>
      <c r="U371" s="124">
        <v>44679</v>
      </c>
      <c r="V371" s="181">
        <v>40299</v>
      </c>
      <c r="W371" s="124">
        <v>44533</v>
      </c>
      <c r="X371" s="182">
        <v>110.03225806451613</v>
      </c>
      <c r="Y371" s="183" t="s">
        <v>356</v>
      </c>
      <c r="Z371" s="178"/>
      <c r="AA371" s="137"/>
      <c r="AB371" s="139" t="s">
        <v>357</v>
      </c>
    </row>
    <row r="372" spans="1:28" x14ac:dyDescent="0.25">
      <c r="A372" s="118">
        <v>369</v>
      </c>
      <c r="B372" s="118">
        <v>43176</v>
      </c>
      <c r="C372" s="187" t="s">
        <v>1254</v>
      </c>
      <c r="D372" s="178"/>
      <c r="E372" s="118" t="s">
        <v>371</v>
      </c>
      <c r="F372" s="118">
        <v>16009538</v>
      </c>
      <c r="G372" s="121" t="s">
        <v>348</v>
      </c>
      <c r="H372" s="118">
        <v>570298</v>
      </c>
      <c r="I372" s="178">
        <v>10200202933</v>
      </c>
      <c r="J372" s="180"/>
      <c r="K372" s="137"/>
      <c r="L372" s="200">
        <v>36172</v>
      </c>
      <c r="M372" s="118" t="s">
        <v>1255</v>
      </c>
      <c r="N372" s="118" t="s">
        <v>1256</v>
      </c>
      <c r="O372" s="139" t="s">
        <v>1213</v>
      </c>
      <c r="P372" s="180"/>
      <c r="Q372" s="118" t="s">
        <v>1214</v>
      </c>
      <c r="R372" s="118" t="s">
        <v>1215</v>
      </c>
      <c r="S372" s="139" t="s">
        <v>355</v>
      </c>
      <c r="T372" s="124">
        <v>44236</v>
      </c>
      <c r="U372" s="124">
        <v>44600</v>
      </c>
      <c r="V372" s="181">
        <v>41681</v>
      </c>
      <c r="W372" s="124">
        <v>44533</v>
      </c>
      <c r="X372" s="182">
        <v>65.451612903225808</v>
      </c>
      <c r="Y372" s="183" t="s">
        <v>356</v>
      </c>
      <c r="Z372" s="200"/>
      <c r="AA372" s="137"/>
      <c r="AB372" s="139" t="s">
        <v>357</v>
      </c>
    </row>
    <row r="373" spans="1:28" x14ac:dyDescent="0.25">
      <c r="A373" s="118">
        <v>370</v>
      </c>
      <c r="B373" s="118">
        <v>30707</v>
      </c>
      <c r="C373" s="157" t="s">
        <v>1257</v>
      </c>
      <c r="D373" s="238"/>
      <c r="E373" s="118" t="s">
        <v>371</v>
      </c>
      <c r="F373" s="118">
        <v>14011027</v>
      </c>
      <c r="G373" s="121" t="s">
        <v>348</v>
      </c>
      <c r="H373" s="118">
        <v>570299</v>
      </c>
      <c r="I373" s="189">
        <v>78100108239</v>
      </c>
      <c r="J373" s="137"/>
      <c r="K373" s="139"/>
      <c r="L373" s="137"/>
      <c r="M373" s="118" t="s">
        <v>1258</v>
      </c>
      <c r="N373" s="118" t="s">
        <v>1259</v>
      </c>
      <c r="O373" s="139" t="s">
        <v>1213</v>
      </c>
      <c r="P373" s="180"/>
      <c r="Q373" s="118" t="s">
        <v>1214</v>
      </c>
      <c r="R373" s="118" t="s">
        <v>1215</v>
      </c>
      <c r="S373" s="139" t="s">
        <v>355</v>
      </c>
      <c r="T373" s="124">
        <v>44314</v>
      </c>
      <c r="U373" s="124">
        <v>44678</v>
      </c>
      <c r="V373" s="181">
        <v>40299</v>
      </c>
      <c r="W373" s="124">
        <v>44533</v>
      </c>
      <c r="X373" s="182">
        <v>110.03225806451613</v>
      </c>
      <c r="Y373" s="183" t="s">
        <v>356</v>
      </c>
      <c r="Z373" s="178"/>
      <c r="AA373" s="139"/>
      <c r="AB373" s="139" t="s">
        <v>357</v>
      </c>
    </row>
    <row r="374" spans="1:28" x14ac:dyDescent="0.25">
      <c r="A374" s="118">
        <v>371</v>
      </c>
      <c r="B374" s="118">
        <v>28398</v>
      </c>
      <c r="C374" s="206" t="s">
        <v>1260</v>
      </c>
      <c r="D374" s="178"/>
      <c r="E374" s="118" t="s">
        <v>371</v>
      </c>
      <c r="F374" s="118">
        <v>11010400</v>
      </c>
      <c r="G374" s="121" t="s">
        <v>348</v>
      </c>
      <c r="H374" s="118">
        <v>570300</v>
      </c>
      <c r="I374" s="178">
        <v>10200201448</v>
      </c>
      <c r="J374" s="179">
        <v>1136</v>
      </c>
      <c r="K374" s="139"/>
      <c r="L374" s="239">
        <v>1136</v>
      </c>
      <c r="M374" s="118" t="s">
        <v>1261</v>
      </c>
      <c r="N374" s="118" t="s">
        <v>1262</v>
      </c>
      <c r="O374" s="139" t="s">
        <v>1213</v>
      </c>
      <c r="P374" s="180"/>
      <c r="Q374" s="118" t="s">
        <v>1214</v>
      </c>
      <c r="R374" s="118" t="s">
        <v>1215</v>
      </c>
      <c r="S374" s="148" t="s">
        <v>355</v>
      </c>
      <c r="T374" s="124">
        <v>44286</v>
      </c>
      <c r="U374" s="124">
        <v>44650</v>
      </c>
      <c r="V374" s="181">
        <v>40698</v>
      </c>
      <c r="W374" s="124">
        <v>44533</v>
      </c>
      <c r="X374" s="182">
        <v>97.161290322580641</v>
      </c>
      <c r="Y374" s="183" t="s">
        <v>356</v>
      </c>
      <c r="Z374" s="178"/>
      <c r="AA374" s="139"/>
      <c r="AB374" s="139" t="s">
        <v>357</v>
      </c>
    </row>
    <row r="375" spans="1:28" x14ac:dyDescent="0.25">
      <c r="A375" s="118">
        <v>372</v>
      </c>
      <c r="B375" s="118">
        <v>30694</v>
      </c>
      <c r="C375" s="197" t="s">
        <v>1263</v>
      </c>
      <c r="D375" s="237"/>
      <c r="E375" s="118" t="s">
        <v>371</v>
      </c>
      <c r="F375" s="118">
        <v>6262</v>
      </c>
      <c r="G375" s="121" t="s">
        <v>348</v>
      </c>
      <c r="H375" s="118">
        <v>570301</v>
      </c>
      <c r="I375" s="178">
        <v>78100107893</v>
      </c>
      <c r="J375" s="179"/>
      <c r="K375" s="139"/>
      <c r="L375" s="179">
        <v>30825</v>
      </c>
      <c r="M375" s="118" t="s">
        <v>379</v>
      </c>
      <c r="N375" s="118" t="s">
        <v>1264</v>
      </c>
      <c r="O375" s="139" t="s">
        <v>1213</v>
      </c>
      <c r="P375" s="179"/>
      <c r="Q375" s="118" t="s">
        <v>1214</v>
      </c>
      <c r="R375" s="118" t="s">
        <v>1215</v>
      </c>
      <c r="S375" s="139" t="s">
        <v>355</v>
      </c>
      <c r="T375" s="124">
        <v>44314</v>
      </c>
      <c r="U375" s="124">
        <v>44619</v>
      </c>
      <c r="V375" s="181">
        <v>40299</v>
      </c>
      <c r="W375" s="124">
        <v>44533</v>
      </c>
      <c r="X375" s="182">
        <v>121.23333333333333</v>
      </c>
      <c r="Y375" s="183" t="s">
        <v>356</v>
      </c>
      <c r="Z375" s="178"/>
      <c r="AA375" s="139"/>
      <c r="AB375" s="139" t="s">
        <v>357</v>
      </c>
    </row>
    <row r="376" spans="1:28" x14ac:dyDescent="0.25">
      <c r="A376" s="118">
        <v>373</v>
      </c>
      <c r="B376" s="118">
        <v>33662</v>
      </c>
      <c r="C376" s="197" t="s">
        <v>1265</v>
      </c>
      <c r="D376" s="188"/>
      <c r="E376" s="118" t="s">
        <v>371</v>
      </c>
      <c r="F376" s="118">
        <v>13010936</v>
      </c>
      <c r="G376" s="121" t="s">
        <v>348</v>
      </c>
      <c r="H376" s="118">
        <v>570302</v>
      </c>
      <c r="I376" s="178">
        <v>10200202116</v>
      </c>
      <c r="J376" s="179"/>
      <c r="K376" s="139"/>
      <c r="L376" s="211">
        <v>34865</v>
      </c>
      <c r="M376" s="118" t="s">
        <v>733</v>
      </c>
      <c r="N376" s="118" t="s">
        <v>1266</v>
      </c>
      <c r="O376" s="139" t="s">
        <v>1213</v>
      </c>
      <c r="P376" s="179"/>
      <c r="Q376" s="118" t="s">
        <v>1214</v>
      </c>
      <c r="R376" s="118" t="s">
        <v>1215</v>
      </c>
      <c r="S376" s="139" t="s">
        <v>355</v>
      </c>
      <c r="T376" s="124">
        <v>44498</v>
      </c>
      <c r="U376" s="124">
        <v>44862</v>
      </c>
      <c r="V376" s="181">
        <v>41580</v>
      </c>
      <c r="W376" s="124">
        <v>44533</v>
      </c>
      <c r="X376" s="182">
        <v>78.533333333333331</v>
      </c>
      <c r="Y376" s="183" t="s">
        <v>356</v>
      </c>
      <c r="Z376" s="178"/>
      <c r="AA376" s="139"/>
      <c r="AB376" s="139" t="s">
        <v>357</v>
      </c>
    </row>
    <row r="377" spans="1:28" x14ac:dyDescent="0.25">
      <c r="A377" s="118">
        <v>374</v>
      </c>
      <c r="B377" s="118">
        <v>28288</v>
      </c>
      <c r="C377" s="157" t="s">
        <v>1267</v>
      </c>
      <c r="D377" s="147"/>
      <c r="E377" s="118" t="s">
        <v>347</v>
      </c>
      <c r="F377" s="118">
        <v>11008409</v>
      </c>
      <c r="G377" s="121" t="s">
        <v>348</v>
      </c>
      <c r="H377" s="118">
        <v>570307</v>
      </c>
      <c r="I377" s="178">
        <v>10200201272</v>
      </c>
      <c r="J377" s="180">
        <v>28288</v>
      </c>
      <c r="K377" s="139"/>
      <c r="L377" s="139"/>
      <c r="M377" s="118" t="s">
        <v>1268</v>
      </c>
      <c r="N377" s="118" t="s">
        <v>1269</v>
      </c>
      <c r="O377" s="139" t="s">
        <v>1213</v>
      </c>
      <c r="P377" s="180"/>
      <c r="Q377" s="118" t="s">
        <v>1214</v>
      </c>
      <c r="R377" s="118" t="s">
        <v>1215</v>
      </c>
      <c r="S377" s="139" t="s">
        <v>355</v>
      </c>
      <c r="T377" s="124">
        <v>43858</v>
      </c>
      <c r="U377" s="124">
        <v>44588</v>
      </c>
      <c r="V377" s="184">
        <v>40544</v>
      </c>
      <c r="W377" s="124">
        <v>44533</v>
      </c>
      <c r="X377" s="182">
        <v>102.12903225806451</v>
      </c>
      <c r="Y377" s="183" t="s">
        <v>356</v>
      </c>
      <c r="Z377" s="184"/>
      <c r="AA377" s="182"/>
      <c r="AB377" s="139" t="s">
        <v>357</v>
      </c>
    </row>
    <row r="378" spans="1:28" x14ac:dyDescent="0.25">
      <c r="A378" s="118">
        <v>375</v>
      </c>
      <c r="B378" s="118">
        <v>30700</v>
      </c>
      <c r="C378" s="157" t="s">
        <v>1270</v>
      </c>
      <c r="D378" s="197"/>
      <c r="E378" s="118" t="s">
        <v>371</v>
      </c>
      <c r="F378" s="118">
        <v>10093937</v>
      </c>
      <c r="G378" s="121" t="s">
        <v>348</v>
      </c>
      <c r="H378" s="118">
        <v>570309</v>
      </c>
      <c r="I378" s="189">
        <v>10200200907</v>
      </c>
      <c r="J378" s="139"/>
      <c r="K378" s="139"/>
      <c r="L378" s="139"/>
      <c r="M378" s="118" t="s">
        <v>530</v>
      </c>
      <c r="N378" s="118" t="s">
        <v>1271</v>
      </c>
      <c r="O378" s="139" t="s">
        <v>1213</v>
      </c>
      <c r="P378" s="180"/>
      <c r="Q378" s="118" t="s">
        <v>1214</v>
      </c>
      <c r="R378" s="118" t="s">
        <v>1215</v>
      </c>
      <c r="S378" s="139" t="s">
        <v>355</v>
      </c>
      <c r="T378" s="124">
        <v>44379</v>
      </c>
      <c r="U378" s="124">
        <v>44743</v>
      </c>
      <c r="V378" s="181">
        <v>38813</v>
      </c>
      <c r="W378" s="124">
        <v>44533</v>
      </c>
      <c r="X378" s="182">
        <v>157.96774193548387</v>
      </c>
      <c r="Y378" s="183" t="s">
        <v>356</v>
      </c>
      <c r="Z378" s="178"/>
      <c r="AA378" s="139"/>
      <c r="AB378" s="139" t="s">
        <v>357</v>
      </c>
    </row>
    <row r="379" spans="1:28" x14ac:dyDescent="0.25">
      <c r="A379" s="118">
        <v>376</v>
      </c>
      <c r="B379" s="118">
        <v>30706</v>
      </c>
      <c r="C379" s="187" t="s">
        <v>1272</v>
      </c>
      <c r="D379" s="197"/>
      <c r="E379" s="118" t="s">
        <v>371</v>
      </c>
      <c r="F379" s="118">
        <v>14009935</v>
      </c>
      <c r="G379" s="121" t="s">
        <v>348</v>
      </c>
      <c r="H379" s="118">
        <v>570310</v>
      </c>
      <c r="I379" s="178">
        <v>710200200068</v>
      </c>
      <c r="J379" s="179">
        <v>5598</v>
      </c>
      <c r="K379" s="137"/>
      <c r="L379" s="179">
        <v>31517</v>
      </c>
      <c r="M379" s="118" t="s">
        <v>1273</v>
      </c>
      <c r="N379" s="118" t="s">
        <v>1274</v>
      </c>
      <c r="O379" s="139" t="s">
        <v>1213</v>
      </c>
      <c r="P379" s="180"/>
      <c r="Q379" s="118" t="s">
        <v>1214</v>
      </c>
      <c r="R379" s="118" t="s">
        <v>1215</v>
      </c>
      <c r="S379" s="139" t="s">
        <v>355</v>
      </c>
      <c r="T379" s="124">
        <v>44334</v>
      </c>
      <c r="U379" s="124">
        <v>44698</v>
      </c>
      <c r="V379" s="181">
        <v>40319</v>
      </c>
      <c r="W379" s="124">
        <v>44533</v>
      </c>
      <c r="X379" s="182">
        <v>109.38709677419355</v>
      </c>
      <c r="Y379" s="183" t="s">
        <v>356</v>
      </c>
      <c r="Z379" s="178"/>
      <c r="AA379" s="137"/>
      <c r="AB379" s="139" t="s">
        <v>357</v>
      </c>
    </row>
    <row r="380" spans="1:28" x14ac:dyDescent="0.25">
      <c r="A380" s="118">
        <v>377</v>
      </c>
      <c r="B380" s="118">
        <v>89103</v>
      </c>
      <c r="C380" s="157" t="s">
        <v>1275</v>
      </c>
      <c r="D380" s="188"/>
      <c r="E380" s="118" t="s">
        <v>371</v>
      </c>
      <c r="F380" s="118">
        <v>17010092</v>
      </c>
      <c r="G380" s="121" t="s">
        <v>348</v>
      </c>
      <c r="H380" s="118">
        <v>570312</v>
      </c>
      <c r="I380" s="178"/>
      <c r="J380" s="139">
        <v>17010092</v>
      </c>
      <c r="K380" s="139"/>
      <c r="L380" s="178">
        <v>17010092</v>
      </c>
      <c r="M380" s="118" t="s">
        <v>426</v>
      </c>
      <c r="N380" s="118" t="s">
        <v>1276</v>
      </c>
      <c r="O380" s="139" t="s">
        <v>1213</v>
      </c>
      <c r="P380" s="180"/>
      <c r="Q380" s="118" t="s">
        <v>1214</v>
      </c>
      <c r="R380" s="118" t="s">
        <v>1215</v>
      </c>
      <c r="S380" s="139" t="s">
        <v>355</v>
      </c>
      <c r="T380" s="124">
        <v>44466</v>
      </c>
      <c r="U380" s="124">
        <v>44830</v>
      </c>
      <c r="V380" s="181">
        <v>43374</v>
      </c>
      <c r="W380" s="124">
        <v>44533</v>
      </c>
      <c r="X380" s="182">
        <v>10.838709677419354</v>
      </c>
      <c r="Y380" s="183" t="s">
        <v>524</v>
      </c>
      <c r="Z380" s="178"/>
      <c r="AA380" s="139"/>
      <c r="AB380" s="139" t="s">
        <v>357</v>
      </c>
    </row>
    <row r="381" spans="1:28" x14ac:dyDescent="0.25">
      <c r="A381" s="118">
        <v>378</v>
      </c>
      <c r="B381" s="118">
        <v>28254</v>
      </c>
      <c r="C381" s="187" t="s">
        <v>1277</v>
      </c>
      <c r="D381" s="188"/>
      <c r="E381" s="118" t="s">
        <v>347</v>
      </c>
      <c r="F381" s="118">
        <v>14005984</v>
      </c>
      <c r="G381" s="121" t="s">
        <v>348</v>
      </c>
      <c r="H381" s="118">
        <v>570303</v>
      </c>
      <c r="I381" s="178">
        <v>10200200551</v>
      </c>
      <c r="J381" s="179">
        <v>1145</v>
      </c>
      <c r="K381" s="139"/>
      <c r="L381" s="179">
        <v>1145</v>
      </c>
      <c r="M381" s="118" t="s">
        <v>423</v>
      </c>
      <c r="N381" s="118" t="s">
        <v>1278</v>
      </c>
      <c r="O381" s="139" t="s">
        <v>1213</v>
      </c>
      <c r="P381" s="180"/>
      <c r="Q381" s="118" t="s">
        <v>1214</v>
      </c>
      <c r="R381" s="118" t="s">
        <v>1215</v>
      </c>
      <c r="S381" s="148" t="s">
        <v>355</v>
      </c>
      <c r="T381" s="124">
        <v>43834</v>
      </c>
      <c r="U381" s="124">
        <v>44565</v>
      </c>
      <c r="V381" s="181">
        <v>38994</v>
      </c>
      <c r="W381" s="124">
        <v>44533</v>
      </c>
      <c r="X381" s="182">
        <v>164.73333333333332</v>
      </c>
      <c r="Y381" s="183" t="s">
        <v>356</v>
      </c>
      <c r="Z381" s="178"/>
      <c r="AA381" s="139"/>
      <c r="AB381" s="139" t="s">
        <v>357</v>
      </c>
    </row>
    <row r="382" spans="1:28" x14ac:dyDescent="0.25">
      <c r="A382" s="118">
        <v>379</v>
      </c>
      <c r="B382" s="118">
        <v>30575</v>
      </c>
      <c r="C382" s="157" t="s">
        <v>1279</v>
      </c>
      <c r="D382" s="147"/>
      <c r="E382" s="118" t="s">
        <v>347</v>
      </c>
      <c r="F382" s="118">
        <v>14011419</v>
      </c>
      <c r="G382" s="121" t="s">
        <v>348</v>
      </c>
      <c r="H382" s="118">
        <v>570304</v>
      </c>
      <c r="I382" s="178">
        <v>10200200203</v>
      </c>
      <c r="J382" s="179">
        <v>5166</v>
      </c>
      <c r="K382" s="137"/>
      <c r="L382" s="240">
        <v>31328</v>
      </c>
      <c r="M382" s="118" t="s">
        <v>978</v>
      </c>
      <c r="N382" s="118" t="s">
        <v>1280</v>
      </c>
      <c r="O382" s="139" t="s">
        <v>1213</v>
      </c>
      <c r="P382" s="180"/>
      <c r="Q382" s="118" t="s">
        <v>1214</v>
      </c>
      <c r="R382" s="118" t="s">
        <v>1215</v>
      </c>
      <c r="S382" s="139" t="s">
        <v>355</v>
      </c>
      <c r="T382" s="124">
        <v>44405</v>
      </c>
      <c r="U382" s="124">
        <v>44769</v>
      </c>
      <c r="V382" s="181">
        <v>39934</v>
      </c>
      <c r="W382" s="124">
        <v>44533</v>
      </c>
      <c r="X382" s="182">
        <v>121.80645161290323</v>
      </c>
      <c r="Y382" s="183" t="s">
        <v>356</v>
      </c>
      <c r="Z382" s="178"/>
      <c r="AA382" s="137"/>
      <c r="AB382" s="139" t="s">
        <v>357</v>
      </c>
    </row>
    <row r="383" spans="1:28" x14ac:dyDescent="0.25">
      <c r="A383" s="118">
        <v>380</v>
      </c>
      <c r="B383" s="118">
        <v>51956</v>
      </c>
      <c r="C383" s="231" t="s">
        <v>1281</v>
      </c>
      <c r="D383" s="147"/>
      <c r="E383" s="118" t="s">
        <v>347</v>
      </c>
      <c r="F383" s="118">
        <v>14011600</v>
      </c>
      <c r="G383" s="121" t="s">
        <v>348</v>
      </c>
      <c r="H383" s="118">
        <v>570305</v>
      </c>
      <c r="I383" s="178">
        <v>10200202388</v>
      </c>
      <c r="J383" s="179"/>
      <c r="K383" s="137"/>
      <c r="L383" s="232">
        <v>35385</v>
      </c>
      <c r="M383" s="118" t="s">
        <v>1282</v>
      </c>
      <c r="N383" s="118" t="s">
        <v>1283</v>
      </c>
      <c r="O383" s="139" t="s">
        <v>1213</v>
      </c>
      <c r="P383" s="180"/>
      <c r="Q383" s="118" t="s">
        <v>1214</v>
      </c>
      <c r="R383" s="118" t="s">
        <v>1215</v>
      </c>
      <c r="S383" s="139" t="s">
        <v>355</v>
      </c>
      <c r="T383" s="124">
        <v>44458</v>
      </c>
      <c r="U383" s="124">
        <v>44822</v>
      </c>
      <c r="V383" s="181">
        <v>41903</v>
      </c>
      <c r="W383" s="124">
        <v>44533</v>
      </c>
      <c r="X383" s="182">
        <v>58.29032258064516</v>
      </c>
      <c r="Y383" s="183" t="s">
        <v>356</v>
      </c>
      <c r="Z383" s="178"/>
      <c r="AA383" s="137"/>
      <c r="AB383" s="139" t="s">
        <v>357</v>
      </c>
    </row>
    <row r="384" spans="1:28" x14ac:dyDescent="0.25">
      <c r="A384" s="118">
        <v>381</v>
      </c>
      <c r="B384" s="118">
        <v>51958</v>
      </c>
      <c r="C384" s="241" t="s">
        <v>1284</v>
      </c>
      <c r="D384" s="143" t="s">
        <v>1285</v>
      </c>
      <c r="E384" s="118" t="s">
        <v>347</v>
      </c>
      <c r="F384" s="118" t="s">
        <v>1286</v>
      </c>
      <c r="G384" s="121" t="s">
        <v>348</v>
      </c>
      <c r="H384" s="118">
        <v>570144</v>
      </c>
      <c r="I384" s="122">
        <v>10200202390</v>
      </c>
      <c r="J384" s="122"/>
      <c r="K384" s="122">
        <v>35369</v>
      </c>
      <c r="L384" s="122">
        <v>35369</v>
      </c>
      <c r="M384" s="118" t="s">
        <v>1282</v>
      </c>
      <c r="N384" s="118" t="s">
        <v>1287</v>
      </c>
      <c r="O384" s="139" t="s">
        <v>1213</v>
      </c>
      <c r="P384" s="123" t="s">
        <v>911</v>
      </c>
      <c r="Q384" s="118" t="s">
        <v>523</v>
      </c>
      <c r="R384" s="118" t="s">
        <v>354</v>
      </c>
      <c r="S384" s="123" t="s">
        <v>355</v>
      </c>
      <c r="T384" s="124">
        <v>44274</v>
      </c>
      <c r="U384" s="124">
        <v>44638</v>
      </c>
      <c r="V384" s="124">
        <v>41903</v>
      </c>
      <c r="W384" s="124">
        <v>44533</v>
      </c>
      <c r="X384" s="125">
        <v>87.666666666666671</v>
      </c>
      <c r="Y384" s="126" t="s">
        <v>356</v>
      </c>
      <c r="Z384" s="127">
        <v>42552</v>
      </c>
      <c r="AA384" s="125">
        <v>63.903225806451616</v>
      </c>
      <c r="AB384" s="128" t="s">
        <v>357</v>
      </c>
    </row>
    <row r="385" spans="1:28" x14ac:dyDescent="0.25">
      <c r="A385" s="118">
        <v>382</v>
      </c>
      <c r="B385" s="118">
        <v>32491</v>
      </c>
      <c r="C385" s="157" t="s">
        <v>1288</v>
      </c>
      <c r="D385" s="197"/>
      <c r="E385" s="118" t="s">
        <v>371</v>
      </c>
      <c r="F385" s="118">
        <v>8011266</v>
      </c>
      <c r="G385" s="121" t="s">
        <v>348</v>
      </c>
      <c r="H385" s="118">
        <v>570292</v>
      </c>
      <c r="I385" s="178">
        <v>10200200169</v>
      </c>
      <c r="J385" s="179">
        <v>4922</v>
      </c>
      <c r="K385" s="139"/>
      <c r="L385" s="179">
        <v>31041</v>
      </c>
      <c r="M385" s="118" t="s">
        <v>1289</v>
      </c>
      <c r="N385" s="118" t="s">
        <v>1290</v>
      </c>
      <c r="O385" s="139" t="s">
        <v>1213</v>
      </c>
      <c r="P385" s="180"/>
      <c r="Q385" s="118" t="s">
        <v>1214</v>
      </c>
      <c r="R385" s="118" t="s">
        <v>1215</v>
      </c>
      <c r="S385" s="139" t="s">
        <v>355</v>
      </c>
      <c r="T385" s="124">
        <v>44275</v>
      </c>
      <c r="U385" s="124">
        <v>44639</v>
      </c>
      <c r="V385" s="181">
        <v>39806</v>
      </c>
      <c r="W385" s="124">
        <v>44533</v>
      </c>
      <c r="X385" s="182">
        <v>125.93548387096774</v>
      </c>
      <c r="Y385" s="183" t="s">
        <v>356</v>
      </c>
      <c r="Z385" s="178"/>
      <c r="AA385" s="139"/>
      <c r="AB385" s="139" t="s">
        <v>357</v>
      </c>
    </row>
    <row r="386" spans="1:28" x14ac:dyDescent="0.25">
      <c r="A386" s="118">
        <v>383</v>
      </c>
      <c r="B386" s="118">
        <v>43293</v>
      </c>
      <c r="C386" s="187" t="s">
        <v>1291</v>
      </c>
      <c r="D386" s="200"/>
      <c r="E386" s="118" t="s">
        <v>371</v>
      </c>
      <c r="F386" s="118">
        <v>14010369</v>
      </c>
      <c r="G386" s="121" t="s">
        <v>348</v>
      </c>
      <c r="H386" s="118">
        <v>570296</v>
      </c>
      <c r="I386" s="178">
        <v>10200202281</v>
      </c>
      <c r="J386" s="179"/>
      <c r="K386" s="139"/>
      <c r="L386" s="179">
        <v>35186</v>
      </c>
      <c r="M386" s="118" t="s">
        <v>588</v>
      </c>
      <c r="N386" s="118" t="s">
        <v>1292</v>
      </c>
      <c r="O386" s="139" t="s">
        <v>1213</v>
      </c>
      <c r="P386" s="180"/>
      <c r="Q386" s="118" t="s">
        <v>1214</v>
      </c>
      <c r="R386" s="118" t="s">
        <v>1215</v>
      </c>
      <c r="S386" s="139" t="s">
        <v>355</v>
      </c>
      <c r="T386" s="124">
        <v>44286</v>
      </c>
      <c r="U386" s="124">
        <v>44650</v>
      </c>
      <c r="V386" s="181">
        <v>41794</v>
      </c>
      <c r="W386" s="124">
        <v>44533</v>
      </c>
      <c r="X386" s="182">
        <v>61.806451612903224</v>
      </c>
      <c r="Y386" s="183" t="s">
        <v>356</v>
      </c>
      <c r="Z386" s="200"/>
      <c r="AA386" s="139"/>
      <c r="AB386" s="139" t="s">
        <v>357</v>
      </c>
    </row>
    <row r="387" spans="1:28" x14ac:dyDescent="0.25">
      <c r="A387" s="118">
        <v>384</v>
      </c>
      <c r="B387" s="118">
        <v>33506</v>
      </c>
      <c r="C387" s="187" t="s">
        <v>1214</v>
      </c>
      <c r="D387" s="188"/>
      <c r="E387" s="118" t="s">
        <v>347</v>
      </c>
      <c r="F387" s="118">
        <v>11008329</v>
      </c>
      <c r="G387" s="121" t="s">
        <v>348</v>
      </c>
      <c r="H387" s="118"/>
      <c r="I387" s="178">
        <v>10200201199</v>
      </c>
      <c r="J387" s="179">
        <v>3330</v>
      </c>
      <c r="K387" s="137"/>
      <c r="L387" s="179">
        <v>31785</v>
      </c>
      <c r="M387" s="118" t="s">
        <v>1293</v>
      </c>
      <c r="N387" s="118" t="s">
        <v>1294</v>
      </c>
      <c r="O387" s="179" t="s">
        <v>1295</v>
      </c>
      <c r="P387" s="180"/>
      <c r="Q387" s="118" t="s">
        <v>1214</v>
      </c>
      <c r="R387" s="118" t="s">
        <v>1215</v>
      </c>
      <c r="S387" s="139" t="s">
        <v>355</v>
      </c>
      <c r="T387" s="124">
        <v>43852</v>
      </c>
      <c r="U387" s="124">
        <v>44583</v>
      </c>
      <c r="V387" s="181">
        <v>40565</v>
      </c>
      <c r="W387" s="124">
        <v>44533</v>
      </c>
      <c r="X387" s="182">
        <v>101.45161290322581</v>
      </c>
      <c r="Y387" s="183" t="s">
        <v>356</v>
      </c>
      <c r="Z387" s="178"/>
      <c r="AA387" s="137"/>
      <c r="AB387" s="139" t="s">
        <v>357</v>
      </c>
    </row>
    <row r="388" spans="1:28" x14ac:dyDescent="0.25">
      <c r="A388" s="118">
        <v>385</v>
      </c>
      <c r="B388" s="118">
        <v>30703</v>
      </c>
      <c r="C388" s="187" t="s">
        <v>1215</v>
      </c>
      <c r="D388" s="197"/>
      <c r="E388" s="118" t="s">
        <v>347</v>
      </c>
      <c r="F388" s="118">
        <v>14009936</v>
      </c>
      <c r="G388" s="121" t="s">
        <v>348</v>
      </c>
      <c r="H388" s="118">
        <v>570342</v>
      </c>
      <c r="I388" s="178">
        <v>78100108191</v>
      </c>
      <c r="J388" s="179"/>
      <c r="K388" s="137"/>
      <c r="L388" s="179">
        <v>30288</v>
      </c>
      <c r="M388" s="118" t="s">
        <v>940</v>
      </c>
      <c r="N388" s="118" t="s">
        <v>1296</v>
      </c>
      <c r="O388" s="139" t="s">
        <v>1297</v>
      </c>
      <c r="P388" s="180"/>
      <c r="Q388" s="118" t="s">
        <v>937</v>
      </c>
      <c r="R388" s="118" t="s">
        <v>968</v>
      </c>
      <c r="S388" s="139" t="s">
        <v>355</v>
      </c>
      <c r="T388" s="124">
        <v>44314</v>
      </c>
      <c r="U388" s="124">
        <v>44678</v>
      </c>
      <c r="V388" s="181">
        <v>40299</v>
      </c>
      <c r="W388" s="124">
        <v>44533</v>
      </c>
      <c r="X388" s="182">
        <v>110.03225806451613</v>
      </c>
      <c r="Y388" s="183" t="s">
        <v>356</v>
      </c>
      <c r="Z388" s="178"/>
      <c r="AA388" s="137"/>
      <c r="AB388" s="139" t="s">
        <v>357</v>
      </c>
    </row>
    <row r="389" spans="1:28" x14ac:dyDescent="0.25">
      <c r="A389" s="118">
        <v>386</v>
      </c>
      <c r="B389" s="118">
        <v>30680</v>
      </c>
      <c r="C389" s="242" t="s">
        <v>1298</v>
      </c>
      <c r="D389" s="131"/>
      <c r="E389" s="118" t="s">
        <v>347</v>
      </c>
      <c r="F389" s="118">
        <v>11012486</v>
      </c>
      <c r="G389" s="121" t="s">
        <v>348</v>
      </c>
      <c r="H389" s="118"/>
      <c r="I389" s="131">
        <v>10200200911</v>
      </c>
      <c r="J389" s="131"/>
      <c r="K389" s="131"/>
      <c r="L389" s="131"/>
      <c r="M389" s="118"/>
      <c r="N389" s="118"/>
      <c r="O389" s="121" t="s">
        <v>1299</v>
      </c>
      <c r="P389" s="121"/>
      <c r="Q389" s="118" t="s">
        <v>937</v>
      </c>
      <c r="R389" s="118" t="s">
        <v>1300</v>
      </c>
      <c r="S389" s="118" t="s">
        <v>355</v>
      </c>
      <c r="T389" s="124">
        <v>44314</v>
      </c>
      <c r="U389" s="124">
        <v>44678</v>
      </c>
      <c r="V389" s="124">
        <v>39569</v>
      </c>
      <c r="W389" s="124">
        <v>44533</v>
      </c>
      <c r="X389" s="243">
        <v>7.3</v>
      </c>
      <c r="Y389" s="118" t="s">
        <v>524</v>
      </c>
      <c r="Z389" s="131"/>
      <c r="AA389" s="131"/>
      <c r="AB389" s="6" t="s">
        <v>357</v>
      </c>
    </row>
    <row r="390" spans="1:28" x14ac:dyDescent="0.25">
      <c r="A390" s="118">
        <v>387</v>
      </c>
      <c r="B390" s="118">
        <v>43337</v>
      </c>
      <c r="C390" s="242" t="s">
        <v>1301</v>
      </c>
      <c r="D390" s="131"/>
      <c r="E390" s="118" t="s">
        <v>347</v>
      </c>
      <c r="F390" s="118">
        <v>15010474</v>
      </c>
      <c r="G390" s="121" t="s">
        <v>348</v>
      </c>
      <c r="H390" s="118"/>
      <c r="I390" s="131">
        <v>10200400305</v>
      </c>
      <c r="J390" s="131"/>
      <c r="K390" s="131"/>
      <c r="L390" s="131"/>
      <c r="M390" s="118"/>
      <c r="N390" s="118"/>
      <c r="O390" s="121" t="s">
        <v>1299</v>
      </c>
      <c r="P390" s="121"/>
      <c r="Q390" s="118" t="s">
        <v>937</v>
      </c>
      <c r="R390" s="118" t="s">
        <v>1300</v>
      </c>
      <c r="S390" s="118" t="s">
        <v>355</v>
      </c>
      <c r="T390" s="124">
        <v>44361</v>
      </c>
      <c r="U390" s="124">
        <v>44725</v>
      </c>
      <c r="V390" s="124">
        <v>41212</v>
      </c>
      <c r="W390" s="124">
        <v>44533</v>
      </c>
      <c r="X390" s="243">
        <v>5.7333333333333334</v>
      </c>
      <c r="Y390" s="118" t="s">
        <v>396</v>
      </c>
      <c r="Z390" s="131"/>
      <c r="AA390" s="131"/>
      <c r="AB390" s="6" t="s">
        <v>357</v>
      </c>
    </row>
    <row r="391" spans="1:28" x14ac:dyDescent="0.25">
      <c r="A391" s="118">
        <v>388</v>
      </c>
      <c r="B391" s="118">
        <v>30679</v>
      </c>
      <c r="C391" s="242" t="s">
        <v>1302</v>
      </c>
      <c r="D391" s="131"/>
      <c r="E391" s="118" t="s">
        <v>347</v>
      </c>
      <c r="F391" s="118">
        <v>11012485</v>
      </c>
      <c r="G391" s="121" t="s">
        <v>348</v>
      </c>
      <c r="H391" s="118"/>
      <c r="I391" s="131">
        <v>710200200053</v>
      </c>
      <c r="J391" s="131"/>
      <c r="K391" s="131"/>
      <c r="L391" s="131"/>
      <c r="M391" s="118"/>
      <c r="N391" s="118"/>
      <c r="O391" s="121" t="s">
        <v>1299</v>
      </c>
      <c r="P391" s="121"/>
      <c r="Q391" s="118" t="s">
        <v>937</v>
      </c>
      <c r="R391" s="118" t="s">
        <v>1300</v>
      </c>
      <c r="S391" s="118" t="s">
        <v>355</v>
      </c>
      <c r="T391" s="124">
        <v>44284</v>
      </c>
      <c r="U391" s="124">
        <v>44648</v>
      </c>
      <c r="V391" s="124">
        <v>40268</v>
      </c>
      <c r="W391" s="124">
        <v>44533</v>
      </c>
      <c r="X391" s="243">
        <v>8.3000000000000007</v>
      </c>
      <c r="Y391" s="118" t="s">
        <v>524</v>
      </c>
      <c r="Z391" s="131"/>
      <c r="AA391" s="131"/>
      <c r="AB391" s="6" t="s">
        <v>357</v>
      </c>
    </row>
    <row r="392" spans="1:28" x14ac:dyDescent="0.25">
      <c r="A392" s="118">
        <v>389</v>
      </c>
      <c r="B392" s="118">
        <v>30683</v>
      </c>
      <c r="C392" s="242" t="s">
        <v>1303</v>
      </c>
      <c r="D392" s="131"/>
      <c r="E392" s="118" t="s">
        <v>347</v>
      </c>
      <c r="F392" s="118">
        <v>13010913</v>
      </c>
      <c r="G392" s="121" t="s">
        <v>348</v>
      </c>
      <c r="H392" s="118"/>
      <c r="I392" s="131">
        <v>10200201403</v>
      </c>
      <c r="J392" s="131"/>
      <c r="K392" s="131"/>
      <c r="L392" s="131"/>
      <c r="M392" s="118"/>
      <c r="N392" s="118"/>
      <c r="O392" s="121" t="s">
        <v>1299</v>
      </c>
      <c r="P392" s="121"/>
      <c r="Q392" s="118" t="s">
        <v>937</v>
      </c>
      <c r="R392" s="118" t="s">
        <v>1300</v>
      </c>
      <c r="S392" s="118" t="s">
        <v>355</v>
      </c>
      <c r="T392" s="124">
        <v>44312</v>
      </c>
      <c r="U392" s="124">
        <v>44676</v>
      </c>
      <c r="V392" s="124">
        <v>40662</v>
      </c>
      <c r="W392" s="124">
        <v>44533</v>
      </c>
      <c r="X392" s="243">
        <v>7.3666666666666663</v>
      </c>
      <c r="Y392" s="118" t="s">
        <v>524</v>
      </c>
      <c r="Z392" s="131"/>
      <c r="AA392" s="131"/>
      <c r="AB392" s="6" t="s">
        <v>357</v>
      </c>
    </row>
    <row r="393" spans="1:28" x14ac:dyDescent="0.25">
      <c r="A393" s="118">
        <v>390</v>
      </c>
      <c r="B393" s="118">
        <v>30687</v>
      </c>
      <c r="C393" s="242" t="s">
        <v>1304</v>
      </c>
      <c r="D393" s="131"/>
      <c r="E393" s="118" t="s">
        <v>347</v>
      </c>
      <c r="F393" s="118">
        <v>2640</v>
      </c>
      <c r="G393" s="121" t="s">
        <v>348</v>
      </c>
      <c r="H393" s="118"/>
      <c r="I393" s="131">
        <v>10200200812</v>
      </c>
      <c r="J393" s="131"/>
      <c r="K393" s="131"/>
      <c r="L393" s="131"/>
      <c r="M393" s="118"/>
      <c r="N393" s="118"/>
      <c r="O393" s="121" t="s">
        <v>1299</v>
      </c>
      <c r="P393" s="121"/>
      <c r="Q393" s="118" t="s">
        <v>937</v>
      </c>
      <c r="R393" s="118" t="s">
        <v>1300</v>
      </c>
      <c r="S393" s="118" t="s">
        <v>355</v>
      </c>
      <c r="T393" s="124">
        <v>44374</v>
      </c>
      <c r="U393" s="124">
        <v>44738</v>
      </c>
      <c r="V393" s="124">
        <v>38808</v>
      </c>
      <c r="W393" s="124">
        <v>44533</v>
      </c>
      <c r="X393" s="243">
        <v>5.3</v>
      </c>
      <c r="Y393" s="118" t="s">
        <v>396</v>
      </c>
      <c r="Z393" s="131"/>
      <c r="AA393" s="131"/>
      <c r="AB393" s="6" t="s">
        <v>357</v>
      </c>
    </row>
    <row r="394" spans="1:28" x14ac:dyDescent="0.25">
      <c r="A394" s="118">
        <v>391</v>
      </c>
      <c r="B394" s="118">
        <v>30688</v>
      </c>
      <c r="C394" s="242" t="s">
        <v>1305</v>
      </c>
      <c r="D394" s="131"/>
      <c r="E394" s="118" t="s">
        <v>347</v>
      </c>
      <c r="F394" s="118">
        <v>11012269</v>
      </c>
      <c r="G394" s="121" t="s">
        <v>348</v>
      </c>
      <c r="H394" s="118"/>
      <c r="I394" s="131">
        <v>10200800004</v>
      </c>
      <c r="J394" s="131"/>
      <c r="K394" s="131"/>
      <c r="L394" s="131"/>
      <c r="M394" s="118"/>
      <c r="N394" s="118"/>
      <c r="O394" s="121" t="s">
        <v>1299</v>
      </c>
      <c r="P394" s="121"/>
      <c r="Q394" s="118" t="s">
        <v>937</v>
      </c>
      <c r="R394" s="118" t="s">
        <v>1300</v>
      </c>
      <c r="S394" s="118" t="s">
        <v>355</v>
      </c>
      <c r="T394" s="124">
        <v>44314</v>
      </c>
      <c r="U394" s="124">
        <v>44678</v>
      </c>
      <c r="V394" s="124">
        <v>40651</v>
      </c>
      <c r="W394" s="124">
        <v>44533</v>
      </c>
      <c r="X394" s="243">
        <v>7.3</v>
      </c>
      <c r="Y394" s="118" t="s">
        <v>524</v>
      </c>
      <c r="Z394" s="131"/>
      <c r="AA394" s="131"/>
      <c r="AB394" s="6" t="s">
        <v>357</v>
      </c>
    </row>
    <row r="395" spans="1:28" x14ac:dyDescent="0.25">
      <c r="A395" s="118">
        <v>392</v>
      </c>
      <c r="B395" s="118">
        <v>60153</v>
      </c>
      <c r="C395" s="242" t="s">
        <v>1306</v>
      </c>
      <c r="D395" s="131"/>
      <c r="E395" s="118" t="s">
        <v>347</v>
      </c>
      <c r="F395" s="118">
        <v>15009003</v>
      </c>
      <c r="G395" s="121" t="s">
        <v>348</v>
      </c>
      <c r="H395" s="118"/>
      <c r="I395" s="131">
        <v>10200800015</v>
      </c>
      <c r="J395" s="131"/>
      <c r="K395" s="131"/>
      <c r="L395" s="131"/>
      <c r="M395" s="118"/>
      <c r="N395" s="118"/>
      <c r="O395" s="121" t="s">
        <v>1299</v>
      </c>
      <c r="P395" s="121"/>
      <c r="Q395" s="118" t="s">
        <v>937</v>
      </c>
      <c r="R395" s="118" t="s">
        <v>1300</v>
      </c>
      <c r="S395" s="118" t="s">
        <v>355</v>
      </c>
      <c r="T395" s="124">
        <v>44303</v>
      </c>
      <c r="U395" s="124">
        <v>44667</v>
      </c>
      <c r="V395" s="124">
        <v>42114</v>
      </c>
      <c r="W395" s="124">
        <v>44533</v>
      </c>
      <c r="X395" s="243">
        <v>7.666666666666667</v>
      </c>
      <c r="Y395" s="118" t="s">
        <v>524</v>
      </c>
      <c r="Z395" s="131"/>
      <c r="AA395" s="131"/>
      <c r="AB395" s="6" t="s">
        <v>357</v>
      </c>
    </row>
    <row r="396" spans="1:28" x14ac:dyDescent="0.25">
      <c r="A396" s="118">
        <v>393</v>
      </c>
      <c r="B396" s="118">
        <v>76452</v>
      </c>
      <c r="C396" s="242" t="s">
        <v>1307</v>
      </c>
      <c r="D396" s="131"/>
      <c r="E396" s="118" t="s">
        <v>347</v>
      </c>
      <c r="F396" s="118">
        <v>16011437</v>
      </c>
      <c r="G396" s="121" t="s">
        <v>348</v>
      </c>
      <c r="H396" s="118"/>
      <c r="I396" s="131"/>
      <c r="J396" s="131"/>
      <c r="K396" s="131"/>
      <c r="L396" s="131"/>
      <c r="M396" s="118"/>
      <c r="N396" s="118"/>
      <c r="O396" s="121" t="s">
        <v>1299</v>
      </c>
      <c r="P396" s="121"/>
      <c r="Q396" s="118" t="s">
        <v>937</v>
      </c>
      <c r="R396" s="118" t="s">
        <v>1300</v>
      </c>
      <c r="S396" s="118" t="s">
        <v>355</v>
      </c>
      <c r="T396" s="124">
        <v>44355</v>
      </c>
      <c r="U396" s="124">
        <v>44683</v>
      </c>
      <c r="V396" s="124">
        <v>42563</v>
      </c>
      <c r="W396" s="124">
        <v>44533</v>
      </c>
      <c r="X396" s="243">
        <v>5.9333333333333336</v>
      </c>
      <c r="Y396" s="118" t="s">
        <v>396</v>
      </c>
      <c r="Z396" s="131"/>
      <c r="AA396" s="131"/>
      <c r="AB396" s="6" t="s">
        <v>357</v>
      </c>
    </row>
    <row r="397" spans="1:28" x14ac:dyDescent="0.25">
      <c r="A397" s="118">
        <v>394</v>
      </c>
      <c r="B397" s="118">
        <v>105386</v>
      </c>
      <c r="C397" s="242" t="s">
        <v>1308</v>
      </c>
      <c r="D397" s="131"/>
      <c r="E397" s="118" t="s">
        <v>347</v>
      </c>
      <c r="F397" s="118">
        <v>18010523</v>
      </c>
      <c r="G397" s="121" t="s">
        <v>348</v>
      </c>
      <c r="H397" s="118"/>
      <c r="I397" s="131"/>
      <c r="J397" s="131"/>
      <c r="K397" s="131"/>
      <c r="L397" s="131"/>
      <c r="M397" s="118"/>
      <c r="N397" s="118"/>
      <c r="O397" s="121" t="s">
        <v>1299</v>
      </c>
      <c r="P397" s="121"/>
      <c r="Q397" s="118" t="s">
        <v>937</v>
      </c>
      <c r="R397" s="118" t="s">
        <v>1300</v>
      </c>
      <c r="S397" s="118" t="s">
        <v>355</v>
      </c>
      <c r="T397" s="124">
        <v>44293</v>
      </c>
      <c r="U397" s="124">
        <v>44627</v>
      </c>
      <c r="V397" s="124">
        <v>43290</v>
      </c>
      <c r="W397" s="124">
        <v>44533</v>
      </c>
      <c r="X397" s="243">
        <v>8</v>
      </c>
      <c r="Y397" s="118" t="s">
        <v>524</v>
      </c>
      <c r="Z397" s="131"/>
      <c r="AA397" s="131"/>
      <c r="AB397" s="6" t="s">
        <v>357</v>
      </c>
    </row>
    <row r="398" spans="1:28" x14ac:dyDescent="0.25">
      <c r="A398" s="118">
        <v>395</v>
      </c>
      <c r="B398" s="118">
        <v>58391</v>
      </c>
      <c r="C398" s="242" t="s">
        <v>1309</v>
      </c>
      <c r="D398" s="131"/>
      <c r="E398" s="118" t="s">
        <v>347</v>
      </c>
      <c r="F398" s="118">
        <v>17012142</v>
      </c>
      <c r="G398" s="121" t="s">
        <v>348</v>
      </c>
      <c r="H398" s="118"/>
      <c r="I398" s="131"/>
      <c r="J398" s="131"/>
      <c r="K398" s="131"/>
      <c r="L398" s="131"/>
      <c r="M398" s="118"/>
      <c r="N398" s="118"/>
      <c r="O398" s="121" t="s">
        <v>1310</v>
      </c>
      <c r="P398" s="121"/>
      <c r="Q398" s="118" t="s">
        <v>937</v>
      </c>
      <c r="R398" s="118" t="s">
        <v>1300</v>
      </c>
      <c r="S398" s="118" t="s">
        <v>355</v>
      </c>
      <c r="T398" s="124">
        <v>44355</v>
      </c>
      <c r="U398" s="124">
        <v>44683</v>
      </c>
      <c r="V398" s="124">
        <v>42217</v>
      </c>
      <c r="W398" s="124">
        <v>44533</v>
      </c>
      <c r="X398" s="243">
        <v>5.9333333333333336</v>
      </c>
      <c r="Y398" s="118" t="s">
        <v>396</v>
      </c>
      <c r="Z398" s="131"/>
      <c r="AA398" s="131"/>
      <c r="AB398" s="6" t="s">
        <v>357</v>
      </c>
    </row>
    <row r="399" spans="1:28" x14ac:dyDescent="0.25">
      <c r="A399" s="118">
        <v>396</v>
      </c>
      <c r="B399" s="118">
        <v>30689</v>
      </c>
      <c r="C399" s="242" t="s">
        <v>1300</v>
      </c>
      <c r="D399" s="131"/>
      <c r="E399" s="118" t="s">
        <v>347</v>
      </c>
      <c r="F399" s="118">
        <v>10011117</v>
      </c>
      <c r="G399" s="121" t="s">
        <v>348</v>
      </c>
      <c r="H399" s="118"/>
      <c r="I399" s="131">
        <v>710200200070</v>
      </c>
      <c r="J399" s="131"/>
      <c r="K399" s="131"/>
      <c r="L399" s="131"/>
      <c r="M399" s="118"/>
      <c r="N399" s="118"/>
      <c r="O399" s="121" t="s">
        <v>1311</v>
      </c>
      <c r="P399" s="121"/>
      <c r="Q399" s="118" t="s">
        <v>937</v>
      </c>
      <c r="R399" s="118" t="s">
        <v>968</v>
      </c>
      <c r="S399" s="118" t="s">
        <v>355</v>
      </c>
      <c r="T399" s="124">
        <v>44298</v>
      </c>
      <c r="U399" s="124">
        <v>44662</v>
      </c>
      <c r="V399" s="124">
        <v>40283</v>
      </c>
      <c r="W399" s="124">
        <v>44533</v>
      </c>
      <c r="X399" s="243">
        <v>7.833333333333333</v>
      </c>
      <c r="Y399" s="118" t="s">
        <v>524</v>
      </c>
      <c r="Z399" s="131"/>
      <c r="AA399" s="131"/>
      <c r="AB399" s="6" t="s">
        <v>357</v>
      </c>
    </row>
    <row r="400" spans="1:28" x14ac:dyDescent="0.25">
      <c r="A400" s="118">
        <v>397</v>
      </c>
      <c r="B400" s="118">
        <v>102118</v>
      </c>
      <c r="C400" s="147" t="s">
        <v>1312</v>
      </c>
      <c r="D400" s="188"/>
      <c r="E400" s="139" t="s">
        <v>347</v>
      </c>
      <c r="F400" s="139" t="s">
        <v>1313</v>
      </c>
      <c r="G400" s="121" t="s">
        <v>348</v>
      </c>
      <c r="H400" s="118">
        <v>570119</v>
      </c>
      <c r="I400" s="178"/>
      <c r="J400" s="178"/>
      <c r="K400" s="178"/>
      <c r="L400" s="178">
        <v>18009507</v>
      </c>
      <c r="M400" s="139" t="s">
        <v>530</v>
      </c>
      <c r="N400" s="139" t="s">
        <v>1314</v>
      </c>
      <c r="O400" s="179" t="s">
        <v>1315</v>
      </c>
      <c r="P400" s="179"/>
      <c r="Q400" s="118" t="s">
        <v>937</v>
      </c>
      <c r="R400" s="118" t="s">
        <v>1316</v>
      </c>
      <c r="S400" s="179" t="s">
        <v>355</v>
      </c>
      <c r="T400" s="124">
        <v>44394</v>
      </c>
      <c r="U400" s="124">
        <v>44758</v>
      </c>
      <c r="V400" s="184">
        <v>43210</v>
      </c>
      <c r="W400" s="124">
        <v>44533</v>
      </c>
      <c r="X400" s="182">
        <v>44.1</v>
      </c>
      <c r="Y400" s="183" t="s">
        <v>356</v>
      </c>
      <c r="Z400" s="184">
        <v>43364</v>
      </c>
      <c r="AA400" s="182">
        <v>37.70967741935484</v>
      </c>
      <c r="AB400" s="200" t="s">
        <v>357</v>
      </c>
    </row>
    <row r="401" spans="1:28" x14ac:dyDescent="0.25">
      <c r="A401" s="118">
        <v>398</v>
      </c>
      <c r="B401" s="118">
        <v>156544</v>
      </c>
      <c r="C401" s="150" t="s">
        <v>1317</v>
      </c>
      <c r="D401" s="188"/>
      <c r="E401" s="139" t="s">
        <v>347</v>
      </c>
      <c r="F401" s="139">
        <v>19233014</v>
      </c>
      <c r="G401" s="121" t="s">
        <v>348</v>
      </c>
      <c r="H401" s="118">
        <v>570263</v>
      </c>
      <c r="I401" s="171">
        <v>0</v>
      </c>
      <c r="J401" s="171"/>
      <c r="K401" s="171"/>
      <c r="L401" s="171"/>
      <c r="M401" s="139" t="s">
        <v>388</v>
      </c>
      <c r="N401" s="139" t="s">
        <v>1318</v>
      </c>
      <c r="O401" s="179" t="s">
        <v>1315</v>
      </c>
      <c r="P401" s="179"/>
      <c r="Q401" s="118" t="s">
        <v>937</v>
      </c>
      <c r="R401" s="118" t="s">
        <v>1316</v>
      </c>
      <c r="S401" s="179" t="s">
        <v>355</v>
      </c>
      <c r="T401" s="124">
        <v>44346</v>
      </c>
      <c r="U401" s="124">
        <v>44710</v>
      </c>
      <c r="V401" s="181">
        <v>43617</v>
      </c>
      <c r="W401" s="124">
        <v>44533</v>
      </c>
      <c r="X401" s="182">
        <v>30.533333333333335</v>
      </c>
      <c r="Y401" s="183" t="s">
        <v>356</v>
      </c>
      <c r="Z401" s="181">
        <v>43617</v>
      </c>
      <c r="AA401" s="182">
        <v>29.548387096774192</v>
      </c>
      <c r="AB401" s="182" t="s">
        <v>357</v>
      </c>
    </row>
    <row r="402" spans="1:28" x14ac:dyDescent="0.25">
      <c r="A402" s="118">
        <v>399</v>
      </c>
      <c r="B402" s="118">
        <v>30347</v>
      </c>
      <c r="C402" s="187" t="s">
        <v>1319</v>
      </c>
      <c r="D402" s="188"/>
      <c r="E402" s="118" t="s">
        <v>347</v>
      </c>
      <c r="F402" s="118">
        <v>14008707</v>
      </c>
      <c r="G402" s="121" t="s">
        <v>348</v>
      </c>
      <c r="H402" s="118"/>
      <c r="I402" s="178">
        <v>10200200591</v>
      </c>
      <c r="J402" s="179">
        <v>3370</v>
      </c>
      <c r="K402" s="139"/>
      <c r="L402" s="179">
        <v>30719</v>
      </c>
      <c r="M402" s="118" t="s">
        <v>379</v>
      </c>
      <c r="N402" s="118" t="s">
        <v>1320</v>
      </c>
      <c r="O402" s="179" t="s">
        <v>1321</v>
      </c>
      <c r="P402" s="180"/>
      <c r="Q402" s="118" t="s">
        <v>937</v>
      </c>
      <c r="R402" s="118" t="s">
        <v>1316</v>
      </c>
      <c r="S402" s="172" t="s">
        <v>355</v>
      </c>
      <c r="T402" s="124">
        <v>44197</v>
      </c>
      <c r="U402" s="124">
        <v>44561</v>
      </c>
      <c r="V402" s="181">
        <v>38994</v>
      </c>
      <c r="W402" s="124">
        <v>44533</v>
      </c>
      <c r="X402" s="193">
        <v>164.73333333333332</v>
      </c>
      <c r="Y402" s="183" t="s">
        <v>356</v>
      </c>
      <c r="Z402" s="178"/>
      <c r="AA402" s="139"/>
      <c r="AB402" s="172" t="s">
        <v>357</v>
      </c>
    </row>
    <row r="403" spans="1:28" x14ac:dyDescent="0.25">
      <c r="A403" s="118">
        <v>400</v>
      </c>
      <c r="B403" s="118">
        <v>30323</v>
      </c>
      <c r="C403" s="187" t="s">
        <v>1322</v>
      </c>
      <c r="D403" s="147"/>
      <c r="E403" s="118" t="s">
        <v>347</v>
      </c>
      <c r="F403" s="118">
        <v>16008215</v>
      </c>
      <c r="G403" s="121" t="s">
        <v>348</v>
      </c>
      <c r="H403" s="118"/>
      <c r="I403" s="178">
        <v>10200201157</v>
      </c>
      <c r="J403" s="179">
        <v>35954</v>
      </c>
      <c r="K403" s="139"/>
      <c r="L403" s="179">
        <v>35954</v>
      </c>
      <c r="M403" s="118" t="s">
        <v>1323</v>
      </c>
      <c r="N403" s="118" t="s">
        <v>1324</v>
      </c>
      <c r="O403" s="179" t="s">
        <v>1321</v>
      </c>
      <c r="P403" s="180"/>
      <c r="Q403" s="118" t="s">
        <v>937</v>
      </c>
      <c r="R403" s="118" t="s">
        <v>1316</v>
      </c>
      <c r="S403" s="148" t="s">
        <v>355</v>
      </c>
      <c r="T403" s="124">
        <v>44214</v>
      </c>
      <c r="U403" s="124">
        <v>44578</v>
      </c>
      <c r="V403" s="181">
        <v>42389</v>
      </c>
      <c r="W403" s="124">
        <v>44533</v>
      </c>
      <c r="X403" s="182">
        <v>42.612903225806448</v>
      </c>
      <c r="Y403" s="183" t="s">
        <v>356</v>
      </c>
      <c r="Z403" s="190"/>
      <c r="AA403" s="139"/>
      <c r="AB403" s="139" t="s">
        <v>357</v>
      </c>
    </row>
    <row r="404" spans="1:28" x14ac:dyDescent="0.25">
      <c r="A404" s="118">
        <v>401</v>
      </c>
      <c r="B404" s="118">
        <v>30633</v>
      </c>
      <c r="C404" s="187" t="s">
        <v>1325</v>
      </c>
      <c r="D404" s="188"/>
      <c r="E404" s="118" t="s">
        <v>347</v>
      </c>
      <c r="F404" s="118">
        <v>9000618</v>
      </c>
      <c r="G404" s="121" t="s">
        <v>348</v>
      </c>
      <c r="H404" s="118"/>
      <c r="I404" s="178">
        <v>10200200282</v>
      </c>
      <c r="J404" s="179">
        <v>4954</v>
      </c>
      <c r="K404" s="137"/>
      <c r="L404" s="179">
        <v>30633</v>
      </c>
      <c r="M404" s="118" t="s">
        <v>1326</v>
      </c>
      <c r="N404" s="118" t="s">
        <v>1327</v>
      </c>
      <c r="O404" s="179" t="s">
        <v>1321</v>
      </c>
      <c r="P404" s="180"/>
      <c r="Q404" s="118" t="s">
        <v>937</v>
      </c>
      <c r="R404" s="118" t="s">
        <v>1316</v>
      </c>
      <c r="S404" s="148" t="s">
        <v>355</v>
      </c>
      <c r="T404" s="124">
        <v>44196</v>
      </c>
      <c r="U404" s="124">
        <v>44560</v>
      </c>
      <c r="V404" s="181">
        <v>39816</v>
      </c>
      <c r="W404" s="124">
        <v>44533</v>
      </c>
      <c r="X404" s="182">
        <v>125.61290322580645</v>
      </c>
      <c r="Y404" s="183" t="s">
        <v>356</v>
      </c>
      <c r="Z404" s="190"/>
      <c r="AA404" s="137"/>
      <c r="AB404" s="139" t="s">
        <v>357</v>
      </c>
    </row>
    <row r="405" spans="1:28" x14ac:dyDescent="0.25">
      <c r="A405" s="118">
        <v>402</v>
      </c>
      <c r="B405" s="118">
        <v>30346</v>
      </c>
      <c r="C405" s="187" t="s">
        <v>1328</v>
      </c>
      <c r="D405" s="188"/>
      <c r="E405" s="118" t="s">
        <v>347</v>
      </c>
      <c r="F405" s="118">
        <v>11011952</v>
      </c>
      <c r="G405" s="121" t="s">
        <v>348</v>
      </c>
      <c r="H405" s="118"/>
      <c r="I405" s="178">
        <v>10200200797</v>
      </c>
      <c r="J405" s="179">
        <v>2193</v>
      </c>
      <c r="K405" s="137"/>
      <c r="L405" s="179">
        <v>31546</v>
      </c>
      <c r="M405" s="118" t="s">
        <v>1329</v>
      </c>
      <c r="N405" s="118" t="s">
        <v>1330</v>
      </c>
      <c r="O405" s="179" t="s">
        <v>1315</v>
      </c>
      <c r="P405" s="180"/>
      <c r="Q405" s="118" t="s">
        <v>937</v>
      </c>
      <c r="R405" s="118" t="s">
        <v>1316</v>
      </c>
      <c r="S405" s="139" t="s">
        <v>355</v>
      </c>
      <c r="T405" s="124">
        <v>44435</v>
      </c>
      <c r="U405" s="124">
        <v>44799</v>
      </c>
      <c r="V405" s="181">
        <v>38868</v>
      </c>
      <c r="W405" s="124">
        <v>44533</v>
      </c>
      <c r="X405" s="182">
        <v>168.93333333333334</v>
      </c>
      <c r="Y405" s="183" t="s">
        <v>356</v>
      </c>
      <c r="Z405" s="190"/>
      <c r="AA405" s="137"/>
      <c r="AB405" s="139" t="s">
        <v>357</v>
      </c>
    </row>
    <row r="406" spans="1:28" x14ac:dyDescent="0.25">
      <c r="A406" s="118">
        <v>403</v>
      </c>
      <c r="B406" s="118">
        <v>61482</v>
      </c>
      <c r="C406" s="157" t="s">
        <v>1331</v>
      </c>
      <c r="D406" s="147"/>
      <c r="E406" s="118" t="s">
        <v>347</v>
      </c>
      <c r="F406" s="118">
        <v>15009336</v>
      </c>
      <c r="G406" s="121" t="s">
        <v>348</v>
      </c>
      <c r="H406" s="118"/>
      <c r="I406" s="189">
        <v>10200202583</v>
      </c>
      <c r="J406" s="139"/>
      <c r="K406" s="196"/>
      <c r="L406" s="139"/>
      <c r="M406" s="118" t="s">
        <v>1332</v>
      </c>
      <c r="N406" s="118" t="s">
        <v>1333</v>
      </c>
      <c r="O406" s="179" t="s">
        <v>1315</v>
      </c>
      <c r="P406" s="180"/>
      <c r="Q406" s="118" t="s">
        <v>937</v>
      </c>
      <c r="R406" s="118" t="s">
        <v>1316</v>
      </c>
      <c r="S406" s="214" t="s">
        <v>355</v>
      </c>
      <c r="T406" s="124">
        <v>44396</v>
      </c>
      <c r="U406" s="124">
        <v>44760</v>
      </c>
      <c r="V406" s="181">
        <v>42208</v>
      </c>
      <c r="W406" s="124">
        <v>44533</v>
      </c>
      <c r="X406" s="182">
        <v>48.451612903225808</v>
      </c>
      <c r="Y406" s="183" t="s">
        <v>356</v>
      </c>
      <c r="Z406" s="190"/>
      <c r="AA406" s="196"/>
      <c r="AB406" s="139" t="s">
        <v>357</v>
      </c>
    </row>
    <row r="407" spans="1:28" x14ac:dyDescent="0.25">
      <c r="A407" s="118">
        <v>404</v>
      </c>
      <c r="B407" s="118">
        <v>30473</v>
      </c>
      <c r="C407" s="157" t="s">
        <v>1334</v>
      </c>
      <c r="D407" s="147"/>
      <c r="E407" s="118" t="s">
        <v>347</v>
      </c>
      <c r="F407" s="118">
        <v>11011199</v>
      </c>
      <c r="G407" s="121" t="s">
        <v>348</v>
      </c>
      <c r="H407" s="118"/>
      <c r="I407" s="189">
        <v>10200201586</v>
      </c>
      <c r="J407" s="139"/>
      <c r="K407" s="139"/>
      <c r="L407" s="139">
        <v>6841</v>
      </c>
      <c r="M407" s="118" t="s">
        <v>1335</v>
      </c>
      <c r="N407" s="118" t="s">
        <v>1336</v>
      </c>
      <c r="O407" s="179" t="s">
        <v>1315</v>
      </c>
      <c r="P407" s="180"/>
      <c r="Q407" s="118" t="s">
        <v>937</v>
      </c>
      <c r="R407" s="118" t="s">
        <v>1316</v>
      </c>
      <c r="S407" s="214" t="s">
        <v>355</v>
      </c>
      <c r="T407" s="124">
        <v>44387</v>
      </c>
      <c r="U407" s="124">
        <v>44751</v>
      </c>
      <c r="V407" s="181">
        <v>40738</v>
      </c>
      <c r="W407" s="124">
        <v>44533</v>
      </c>
      <c r="X407" s="182">
        <v>95.870967741935488</v>
      </c>
      <c r="Y407" s="183" t="s">
        <v>356</v>
      </c>
      <c r="Z407" s="190"/>
      <c r="AA407" s="139"/>
      <c r="AB407" s="139" t="s">
        <v>357</v>
      </c>
    </row>
    <row r="408" spans="1:28" x14ac:dyDescent="0.25">
      <c r="A408" s="118">
        <v>405</v>
      </c>
      <c r="B408" s="118">
        <v>32412</v>
      </c>
      <c r="C408" s="157" t="s">
        <v>1337</v>
      </c>
      <c r="D408" s="147"/>
      <c r="E408" s="118" t="s">
        <v>347</v>
      </c>
      <c r="F408" s="118">
        <v>9009530</v>
      </c>
      <c r="G408" s="121" t="s">
        <v>348</v>
      </c>
      <c r="H408" s="118"/>
      <c r="I408" s="189">
        <v>78100107935</v>
      </c>
      <c r="J408" s="139"/>
      <c r="K408" s="139"/>
      <c r="L408" s="139">
        <v>30273</v>
      </c>
      <c r="M408" s="118" t="s">
        <v>940</v>
      </c>
      <c r="N408" s="118" t="s">
        <v>1338</v>
      </c>
      <c r="O408" s="179" t="s">
        <v>1339</v>
      </c>
      <c r="P408" s="180"/>
      <c r="Q408" s="118" t="s">
        <v>937</v>
      </c>
      <c r="R408" s="118" t="s">
        <v>1316</v>
      </c>
      <c r="S408" s="180" t="s">
        <v>355</v>
      </c>
      <c r="T408" s="124">
        <v>44314</v>
      </c>
      <c r="U408" s="124">
        <v>44678</v>
      </c>
      <c r="V408" s="181">
        <v>40299</v>
      </c>
      <c r="W408" s="124">
        <v>44533</v>
      </c>
      <c r="X408" s="182">
        <v>121.23333333333333</v>
      </c>
      <c r="Y408" s="183" t="s">
        <v>356</v>
      </c>
      <c r="Z408" s="190"/>
      <c r="AA408" s="139"/>
      <c r="AB408" s="139" t="s">
        <v>357</v>
      </c>
    </row>
    <row r="409" spans="1:28" x14ac:dyDescent="0.25">
      <c r="A409" s="118">
        <v>406</v>
      </c>
      <c r="B409" s="118">
        <v>150042</v>
      </c>
      <c r="C409" s="157" t="s">
        <v>1340</v>
      </c>
      <c r="D409" s="213"/>
      <c r="E409" s="118" t="s">
        <v>347</v>
      </c>
      <c r="F409" s="118">
        <v>17006310</v>
      </c>
      <c r="G409" s="121" t="s">
        <v>348</v>
      </c>
      <c r="H409" s="118"/>
      <c r="I409" s="139"/>
      <c r="J409" s="139"/>
      <c r="K409" s="139"/>
      <c r="L409" s="139">
        <v>82505</v>
      </c>
      <c r="M409" s="118" t="s">
        <v>1341</v>
      </c>
      <c r="N409" s="118" t="s">
        <v>1342</v>
      </c>
      <c r="O409" s="179" t="s">
        <v>1339</v>
      </c>
      <c r="P409" s="180"/>
      <c r="Q409" s="118" t="s">
        <v>937</v>
      </c>
      <c r="R409" s="118" t="s">
        <v>1316</v>
      </c>
      <c r="S409" s="180" t="s">
        <v>355</v>
      </c>
      <c r="T409" s="124">
        <v>44467</v>
      </c>
      <c r="U409" s="124">
        <v>44831</v>
      </c>
      <c r="V409" s="181">
        <v>42802</v>
      </c>
      <c r="W409" s="124">
        <v>44533</v>
      </c>
      <c r="X409" s="182">
        <v>29.29032258064516</v>
      </c>
      <c r="Y409" s="183" t="s">
        <v>356</v>
      </c>
      <c r="Z409" s="244"/>
      <c r="AA409" s="139"/>
      <c r="AB409" s="139" t="s">
        <v>357</v>
      </c>
    </row>
    <row r="410" spans="1:28" x14ac:dyDescent="0.25">
      <c r="A410" s="118">
        <v>407</v>
      </c>
      <c r="B410" s="118">
        <v>71676</v>
      </c>
      <c r="C410" s="199" t="s">
        <v>1343</v>
      </c>
      <c r="D410" s="179"/>
      <c r="E410" s="118" t="s">
        <v>371</v>
      </c>
      <c r="F410" s="118">
        <v>16009119</v>
      </c>
      <c r="G410" s="121" t="s">
        <v>348</v>
      </c>
      <c r="H410" s="118"/>
      <c r="I410" s="139">
        <v>10200203095</v>
      </c>
      <c r="J410" s="179"/>
      <c r="K410" s="139"/>
      <c r="L410" s="179"/>
      <c r="M410" s="118" t="s">
        <v>1344</v>
      </c>
      <c r="N410" s="118" t="s">
        <v>1345</v>
      </c>
      <c r="O410" s="179" t="s">
        <v>1346</v>
      </c>
      <c r="P410" s="180"/>
      <c r="Q410" s="118" t="s">
        <v>937</v>
      </c>
      <c r="R410" s="118" t="s">
        <v>975</v>
      </c>
      <c r="S410" s="139" t="s">
        <v>355</v>
      </c>
      <c r="T410" s="124">
        <v>44254</v>
      </c>
      <c r="U410" s="124">
        <v>44618</v>
      </c>
      <c r="V410" s="181">
        <v>42430</v>
      </c>
      <c r="W410" s="124">
        <v>44533</v>
      </c>
      <c r="X410" s="182">
        <v>50.2</v>
      </c>
      <c r="Y410" s="183" t="s">
        <v>356</v>
      </c>
      <c r="Z410" s="178"/>
      <c r="AA410" s="139"/>
      <c r="AB410" s="139" t="s">
        <v>357</v>
      </c>
    </row>
    <row r="411" spans="1:28" x14ac:dyDescent="0.25">
      <c r="A411" s="118">
        <v>408</v>
      </c>
      <c r="B411" s="118">
        <v>30422</v>
      </c>
      <c r="C411" s="157" t="s">
        <v>1347</v>
      </c>
      <c r="D411" s="139"/>
      <c r="E411" s="118" t="s">
        <v>371</v>
      </c>
      <c r="F411" s="118">
        <v>11009676</v>
      </c>
      <c r="G411" s="121" t="s">
        <v>348</v>
      </c>
      <c r="H411" s="118"/>
      <c r="I411" s="189">
        <v>10200201357</v>
      </c>
      <c r="J411" s="139">
        <v>6609</v>
      </c>
      <c r="K411" s="139"/>
      <c r="L411" s="139">
        <v>32822</v>
      </c>
      <c r="M411" s="118" t="s">
        <v>1348</v>
      </c>
      <c r="N411" s="118" t="s">
        <v>1349</v>
      </c>
      <c r="O411" s="179" t="s">
        <v>1346</v>
      </c>
      <c r="P411" s="180"/>
      <c r="Q411" s="118" t="s">
        <v>937</v>
      </c>
      <c r="R411" s="118" t="s">
        <v>975</v>
      </c>
      <c r="S411" s="245" t="s">
        <v>355</v>
      </c>
      <c r="T411" s="124">
        <v>44294</v>
      </c>
      <c r="U411" s="124">
        <v>44658</v>
      </c>
      <c r="V411" s="181">
        <v>40644</v>
      </c>
      <c r="W411" s="124">
        <v>44533</v>
      </c>
      <c r="X411" s="182">
        <v>109.73333333333333</v>
      </c>
      <c r="Y411" s="183" t="s">
        <v>356</v>
      </c>
      <c r="Z411" s="178"/>
      <c r="AA411" s="139"/>
      <c r="AB411" s="139" t="s">
        <v>357</v>
      </c>
    </row>
    <row r="412" spans="1:28" x14ac:dyDescent="0.25">
      <c r="A412" s="118">
        <v>409</v>
      </c>
      <c r="B412" s="118">
        <v>150041</v>
      </c>
      <c r="C412" s="210" t="s">
        <v>1350</v>
      </c>
      <c r="D412" s="201"/>
      <c r="E412" s="118" t="s">
        <v>371</v>
      </c>
      <c r="F412" s="118">
        <v>16012280</v>
      </c>
      <c r="G412" s="121" t="s">
        <v>348</v>
      </c>
      <c r="H412" s="118"/>
      <c r="I412" s="200">
        <v>10200203428</v>
      </c>
      <c r="J412" s="180"/>
      <c r="K412" s="139"/>
      <c r="L412" s="196">
        <v>79169</v>
      </c>
      <c r="M412" s="118" t="s">
        <v>1351</v>
      </c>
      <c r="N412" s="118" t="s">
        <v>1352</v>
      </c>
      <c r="O412" s="179" t="s">
        <v>1346</v>
      </c>
      <c r="P412" s="180"/>
      <c r="Q412" s="118" t="s">
        <v>937</v>
      </c>
      <c r="R412" s="118" t="s">
        <v>1316</v>
      </c>
      <c r="S412" s="246" t="s">
        <v>355</v>
      </c>
      <c r="T412" s="124">
        <v>44467</v>
      </c>
      <c r="U412" s="124">
        <v>44831</v>
      </c>
      <c r="V412" s="181">
        <v>43374</v>
      </c>
      <c r="W412" s="124">
        <v>44533</v>
      </c>
      <c r="X412" s="182">
        <v>10.838709677419354</v>
      </c>
      <c r="Y412" s="183" t="s">
        <v>524</v>
      </c>
      <c r="Z412" s="247"/>
      <c r="AA412" s="139"/>
      <c r="AB412" s="139" t="s">
        <v>357</v>
      </c>
    </row>
    <row r="413" spans="1:28" x14ac:dyDescent="0.25">
      <c r="A413" s="118">
        <v>410</v>
      </c>
      <c r="B413" s="118">
        <v>32489</v>
      </c>
      <c r="C413" s="157" t="s">
        <v>1353</v>
      </c>
      <c r="D413" s="179"/>
      <c r="E413" s="118" t="s">
        <v>371</v>
      </c>
      <c r="F413" s="118">
        <v>7631</v>
      </c>
      <c r="G413" s="121" t="s">
        <v>348</v>
      </c>
      <c r="H413" s="118"/>
      <c r="I413" s="189">
        <v>10200200909</v>
      </c>
      <c r="J413" s="137"/>
      <c r="K413" s="139"/>
      <c r="L413" s="137"/>
      <c r="M413" s="118" t="s">
        <v>1354</v>
      </c>
      <c r="N413" s="118" t="s">
        <v>1354</v>
      </c>
      <c r="O413" s="179" t="s">
        <v>1346</v>
      </c>
      <c r="P413" s="180"/>
      <c r="Q413" s="118" t="s">
        <v>937</v>
      </c>
      <c r="R413" s="118" t="s">
        <v>1316</v>
      </c>
      <c r="S413" s="139" t="s">
        <v>355</v>
      </c>
      <c r="T413" s="124">
        <v>44501</v>
      </c>
      <c r="U413" s="124">
        <v>44865</v>
      </c>
      <c r="V413" s="181">
        <v>39389</v>
      </c>
      <c r="W413" s="124">
        <v>44533</v>
      </c>
      <c r="X413" s="182">
        <v>139.38709677419354</v>
      </c>
      <c r="Y413" s="183" t="s">
        <v>356</v>
      </c>
      <c r="Z413" s="178"/>
      <c r="AA413" s="139"/>
      <c r="AB413" s="139" t="s">
        <v>357</v>
      </c>
    </row>
    <row r="414" spans="1:28" x14ac:dyDescent="0.25">
      <c r="A414" s="118">
        <v>411</v>
      </c>
      <c r="B414" s="118">
        <v>32404</v>
      </c>
      <c r="C414" s="157" t="s">
        <v>1355</v>
      </c>
      <c r="D414" s="197"/>
      <c r="E414" s="118" t="s">
        <v>371</v>
      </c>
      <c r="F414" s="118">
        <v>9009134</v>
      </c>
      <c r="G414" s="121" t="s">
        <v>348</v>
      </c>
      <c r="H414" s="118"/>
      <c r="I414" s="189">
        <v>10200200899</v>
      </c>
      <c r="J414" s="139"/>
      <c r="K414" s="137"/>
      <c r="L414" s="139"/>
      <c r="M414" s="118" t="s">
        <v>937</v>
      </c>
      <c r="N414" s="118" t="s">
        <v>937</v>
      </c>
      <c r="O414" s="139" t="s">
        <v>1356</v>
      </c>
      <c r="P414" s="180"/>
      <c r="Q414" s="118" t="s">
        <v>937</v>
      </c>
      <c r="R414" s="118" t="s">
        <v>1316</v>
      </c>
      <c r="S414" s="139" t="s">
        <v>355</v>
      </c>
      <c r="T414" s="124">
        <v>44501</v>
      </c>
      <c r="U414" s="124">
        <v>44865</v>
      </c>
      <c r="V414" s="181">
        <v>39755</v>
      </c>
      <c r="W414" s="124">
        <v>44533</v>
      </c>
      <c r="X414" s="182">
        <v>127.58064516129032</v>
      </c>
      <c r="Y414" s="183" t="s">
        <v>356</v>
      </c>
      <c r="Z414" s="178"/>
      <c r="AA414" s="137"/>
      <c r="AB414" s="139" t="s">
        <v>357</v>
      </c>
    </row>
    <row r="415" spans="1:28" x14ac:dyDescent="0.25">
      <c r="A415" s="118">
        <v>412</v>
      </c>
      <c r="B415" s="118">
        <v>62646</v>
      </c>
      <c r="C415" s="187" t="s">
        <v>1357</v>
      </c>
      <c r="D415" s="188"/>
      <c r="E415" s="118" t="s">
        <v>371</v>
      </c>
      <c r="F415" s="118">
        <v>19234151</v>
      </c>
      <c r="G415" s="121" t="s">
        <v>348</v>
      </c>
      <c r="H415" s="118"/>
      <c r="I415" s="178">
        <v>78100119111</v>
      </c>
      <c r="J415" s="180"/>
      <c r="K415" s="137"/>
      <c r="L415" s="200"/>
      <c r="M415" s="118" t="s">
        <v>1358</v>
      </c>
      <c r="N415" s="118" t="s">
        <v>1358</v>
      </c>
      <c r="O415" s="139" t="s">
        <v>1359</v>
      </c>
      <c r="P415" s="180"/>
      <c r="Q415" s="118" t="s">
        <v>937</v>
      </c>
      <c r="R415" s="118" t="s">
        <v>1316</v>
      </c>
      <c r="S415" s="139" t="s">
        <v>355</v>
      </c>
      <c r="T415" s="124">
        <v>44226</v>
      </c>
      <c r="U415" s="124">
        <v>44590</v>
      </c>
      <c r="V415" s="181">
        <v>43497</v>
      </c>
      <c r="W415" s="124">
        <v>44533</v>
      </c>
      <c r="X415" s="182">
        <v>98.935483870967744</v>
      </c>
      <c r="Y415" s="183" t="s">
        <v>356</v>
      </c>
      <c r="Z415" s="200"/>
      <c r="AA415" s="137"/>
      <c r="AB415" s="139" t="s">
        <v>357</v>
      </c>
    </row>
    <row r="416" spans="1:28" x14ac:dyDescent="0.25">
      <c r="A416" s="118">
        <v>413</v>
      </c>
      <c r="B416" s="118">
        <v>178113</v>
      </c>
      <c r="C416" s="146" t="s">
        <v>1360</v>
      </c>
      <c r="D416" s="146"/>
      <c r="E416" s="118" t="s">
        <v>371</v>
      </c>
      <c r="F416" s="118">
        <v>21239353</v>
      </c>
      <c r="G416" s="121" t="s">
        <v>348</v>
      </c>
      <c r="H416" s="118">
        <v>570374</v>
      </c>
      <c r="I416" s="137"/>
      <c r="J416" s="138"/>
      <c r="K416" s="138"/>
      <c r="L416" s="138"/>
      <c r="M416" s="118">
        <v>7</v>
      </c>
      <c r="N416" s="118" t="s">
        <v>1361</v>
      </c>
      <c r="O416" s="179" t="s">
        <v>1362</v>
      </c>
      <c r="P416" s="123"/>
      <c r="Q416" s="118" t="s">
        <v>937</v>
      </c>
      <c r="R416" s="118" t="s">
        <v>1316</v>
      </c>
      <c r="S416" s="139" t="s">
        <v>355</v>
      </c>
      <c r="T416" s="124">
        <v>44468</v>
      </c>
      <c r="U416" s="124">
        <v>44832</v>
      </c>
      <c r="V416" s="124">
        <v>44287</v>
      </c>
      <c r="W416" s="124">
        <v>44533</v>
      </c>
      <c r="X416" s="125">
        <v>8.1999999999999993</v>
      </c>
      <c r="Y416" s="126" t="s">
        <v>524</v>
      </c>
      <c r="Z416" s="124">
        <v>44287</v>
      </c>
      <c r="AA416" s="140">
        <v>7.935483870967742</v>
      </c>
      <c r="AB416" s="125" t="s">
        <v>357</v>
      </c>
    </row>
    <row r="417" spans="1:28" x14ac:dyDescent="0.25">
      <c r="A417" s="118">
        <v>414</v>
      </c>
      <c r="B417" s="118">
        <v>53356</v>
      </c>
      <c r="C417" s="187" t="s">
        <v>1363</v>
      </c>
      <c r="D417" s="178"/>
      <c r="E417" s="118" t="s">
        <v>347</v>
      </c>
      <c r="F417" s="118">
        <v>11008689</v>
      </c>
      <c r="G417" s="121" t="s">
        <v>348</v>
      </c>
      <c r="H417" s="118"/>
      <c r="I417" s="178">
        <v>10200201273</v>
      </c>
      <c r="J417" s="179">
        <v>6134</v>
      </c>
      <c r="K417" s="139"/>
      <c r="L417" s="179">
        <v>30696</v>
      </c>
      <c r="M417" s="118" t="s">
        <v>1364</v>
      </c>
      <c r="N417" s="118" t="s">
        <v>1365</v>
      </c>
      <c r="O417" s="179" t="s">
        <v>1362</v>
      </c>
      <c r="P417" s="123"/>
      <c r="Q417" s="118" t="s">
        <v>937</v>
      </c>
      <c r="R417" s="118" t="s">
        <v>1316</v>
      </c>
      <c r="S417" s="139" t="s">
        <v>355</v>
      </c>
      <c r="T417" s="124">
        <v>44237</v>
      </c>
      <c r="U417" s="124">
        <v>44601</v>
      </c>
      <c r="V417" s="181">
        <v>40585</v>
      </c>
      <c r="W417" s="124">
        <v>44533</v>
      </c>
      <c r="X417" s="182">
        <v>100.80645161290323</v>
      </c>
      <c r="Y417" s="183" t="s">
        <v>356</v>
      </c>
      <c r="Z417" s="178"/>
      <c r="AA417" s="139"/>
      <c r="AB417" s="139" t="s">
        <v>357</v>
      </c>
    </row>
    <row r="418" spans="1:28" x14ac:dyDescent="0.25">
      <c r="A418" s="118">
        <v>415</v>
      </c>
      <c r="B418" s="118">
        <v>30395</v>
      </c>
      <c r="C418" s="147" t="s">
        <v>1366</v>
      </c>
      <c r="D418" s="248"/>
      <c r="E418" s="118" t="s">
        <v>371</v>
      </c>
      <c r="F418" s="118">
        <v>11011357</v>
      </c>
      <c r="G418" s="121" t="s">
        <v>348</v>
      </c>
      <c r="H418" s="118"/>
      <c r="I418" s="198">
        <v>10200201627</v>
      </c>
      <c r="J418" s="179">
        <v>6891</v>
      </c>
      <c r="K418" s="137"/>
      <c r="L418" s="179">
        <v>30395</v>
      </c>
      <c r="M418" s="118" t="s">
        <v>1335</v>
      </c>
      <c r="N418" s="118" t="s">
        <v>1367</v>
      </c>
      <c r="O418" s="139" t="s">
        <v>1368</v>
      </c>
      <c r="P418" s="180"/>
      <c r="Q418" s="118" t="s">
        <v>937</v>
      </c>
      <c r="R418" s="118" t="s">
        <v>1316</v>
      </c>
      <c r="S418" s="148" t="s">
        <v>355</v>
      </c>
      <c r="T418" s="124">
        <v>44405</v>
      </c>
      <c r="U418" s="124">
        <v>44769</v>
      </c>
      <c r="V418" s="181">
        <v>40749</v>
      </c>
      <c r="W418" s="124">
        <v>44533</v>
      </c>
      <c r="X418" s="182">
        <v>106.23333333333333</v>
      </c>
      <c r="Y418" s="183" t="s">
        <v>356</v>
      </c>
      <c r="Z418" s="178"/>
      <c r="AA418" s="137"/>
      <c r="AB418" s="139" t="s">
        <v>357</v>
      </c>
    </row>
    <row r="419" spans="1:28" x14ac:dyDescent="0.25">
      <c r="A419" s="118">
        <v>416</v>
      </c>
      <c r="B419" s="118">
        <v>30413</v>
      </c>
      <c r="C419" s="187" t="s">
        <v>1369</v>
      </c>
      <c r="D419" s="188"/>
      <c r="E419" s="118" t="s">
        <v>347</v>
      </c>
      <c r="F419" s="118">
        <v>16008529</v>
      </c>
      <c r="G419" s="121" t="s">
        <v>348</v>
      </c>
      <c r="H419" s="118"/>
      <c r="I419" s="178">
        <v>10200201260</v>
      </c>
      <c r="J419" s="179"/>
      <c r="K419" s="137"/>
      <c r="L419" s="179">
        <v>35959</v>
      </c>
      <c r="M419" s="118" t="s">
        <v>1370</v>
      </c>
      <c r="N419" s="118" t="s">
        <v>1371</v>
      </c>
      <c r="O419" s="139" t="s">
        <v>1368</v>
      </c>
      <c r="P419" s="180"/>
      <c r="Q419" s="118" t="s">
        <v>937</v>
      </c>
      <c r="R419" s="118" t="s">
        <v>1316</v>
      </c>
      <c r="S419" s="139" t="s">
        <v>355</v>
      </c>
      <c r="T419" s="124">
        <v>44222</v>
      </c>
      <c r="U419" s="124">
        <v>44586</v>
      </c>
      <c r="V419" s="181">
        <v>40571</v>
      </c>
      <c r="W419" s="124">
        <v>44533</v>
      </c>
      <c r="X419" s="182">
        <v>112.16666666666667</v>
      </c>
      <c r="Y419" s="183" t="s">
        <v>356</v>
      </c>
      <c r="Z419" s="178"/>
      <c r="AA419" s="137"/>
      <c r="AB419" s="139" t="s">
        <v>357</v>
      </c>
    </row>
    <row r="420" spans="1:28" x14ac:dyDescent="0.25">
      <c r="A420" s="118">
        <v>417</v>
      </c>
      <c r="B420" s="118">
        <v>56241</v>
      </c>
      <c r="C420" s="157" t="s">
        <v>1372</v>
      </c>
      <c r="D420" s="147"/>
      <c r="E420" s="118" t="s">
        <v>371</v>
      </c>
      <c r="F420" s="118">
        <v>15005633</v>
      </c>
      <c r="G420" s="121" t="s">
        <v>348</v>
      </c>
      <c r="H420" s="118"/>
      <c r="I420" s="139">
        <v>10200202517</v>
      </c>
      <c r="J420" s="139">
        <v>35512</v>
      </c>
      <c r="K420" s="139"/>
      <c r="L420" s="139"/>
      <c r="M420" s="118" t="s">
        <v>1373</v>
      </c>
      <c r="N420" s="118" t="s">
        <v>1374</v>
      </c>
      <c r="O420" s="139" t="s">
        <v>1368</v>
      </c>
      <c r="P420" s="180"/>
      <c r="Q420" s="118" t="s">
        <v>937</v>
      </c>
      <c r="R420" s="118" t="s">
        <v>1316</v>
      </c>
      <c r="S420" s="137" t="s">
        <v>355</v>
      </c>
      <c r="T420" s="124">
        <v>44201</v>
      </c>
      <c r="U420" s="124">
        <v>44565</v>
      </c>
      <c r="V420" s="181">
        <v>42011</v>
      </c>
      <c r="W420" s="124">
        <v>44533</v>
      </c>
      <c r="X420" s="182">
        <v>1410</v>
      </c>
      <c r="Y420" s="183" t="s">
        <v>356</v>
      </c>
      <c r="Z420" s="178"/>
      <c r="AA420" s="139"/>
      <c r="AB420" s="139" t="s">
        <v>357</v>
      </c>
    </row>
    <row r="421" spans="1:28" x14ac:dyDescent="0.25">
      <c r="A421" s="118">
        <v>418</v>
      </c>
      <c r="B421" s="118">
        <v>68587</v>
      </c>
      <c r="C421" s="206" t="s">
        <v>1375</v>
      </c>
      <c r="D421" s="147"/>
      <c r="E421" s="118" t="s">
        <v>347</v>
      </c>
      <c r="F421" s="118">
        <v>16006070</v>
      </c>
      <c r="G421" s="121" t="s">
        <v>348</v>
      </c>
      <c r="H421" s="118"/>
      <c r="I421" s="139">
        <v>10200202815</v>
      </c>
      <c r="J421" s="249"/>
      <c r="K421" s="179">
        <v>35892</v>
      </c>
      <c r="L421" s="179">
        <v>35892</v>
      </c>
      <c r="M421" s="118" t="s">
        <v>1376</v>
      </c>
      <c r="N421" s="118" t="s">
        <v>1377</v>
      </c>
      <c r="O421" s="139" t="s">
        <v>1368</v>
      </c>
      <c r="P421" s="180"/>
      <c r="Q421" s="118" t="s">
        <v>937</v>
      </c>
      <c r="R421" s="118" t="s">
        <v>1316</v>
      </c>
      <c r="S421" s="139" t="s">
        <v>355</v>
      </c>
      <c r="T421" s="124">
        <v>44291</v>
      </c>
      <c r="U421" s="124">
        <v>44655</v>
      </c>
      <c r="V421" s="181">
        <v>42468</v>
      </c>
      <c r="W421" s="124">
        <v>44533</v>
      </c>
      <c r="X421" s="182">
        <v>48.93333333333333</v>
      </c>
      <c r="Y421" s="183" t="s">
        <v>356</v>
      </c>
      <c r="Z421" s="184" t="s">
        <v>1378</v>
      </c>
      <c r="AA421" s="181">
        <v>43906</v>
      </c>
      <c r="AB421" s="178" t="s">
        <v>357</v>
      </c>
    </row>
    <row r="422" spans="1:28" x14ac:dyDescent="0.25">
      <c r="A422" s="118">
        <v>419</v>
      </c>
      <c r="B422" s="118">
        <v>32480</v>
      </c>
      <c r="C422" s="157" t="s">
        <v>1379</v>
      </c>
      <c r="D422" s="197"/>
      <c r="E422" s="118" t="s">
        <v>347</v>
      </c>
      <c r="F422" s="118">
        <v>2718</v>
      </c>
      <c r="G422" s="121" t="s">
        <v>348</v>
      </c>
      <c r="H422" s="118"/>
      <c r="I422" s="189">
        <v>10200200823</v>
      </c>
      <c r="J422" s="139"/>
      <c r="K422" s="139"/>
      <c r="L422" s="139"/>
      <c r="M422" s="118" t="s">
        <v>479</v>
      </c>
      <c r="N422" s="118" t="s">
        <v>626</v>
      </c>
      <c r="O422" s="139" t="s">
        <v>1380</v>
      </c>
      <c r="P422" s="180"/>
      <c r="Q422" s="118" t="s">
        <v>937</v>
      </c>
      <c r="R422" s="118" t="s">
        <v>1316</v>
      </c>
      <c r="S422" s="139" t="s">
        <v>355</v>
      </c>
      <c r="T422" s="124">
        <v>44378</v>
      </c>
      <c r="U422" s="124">
        <v>44742</v>
      </c>
      <c r="V422" s="181">
        <v>38812</v>
      </c>
      <c r="W422" s="124">
        <v>44533</v>
      </c>
      <c r="X422" s="182">
        <v>158</v>
      </c>
      <c r="Y422" s="183" t="s">
        <v>356</v>
      </c>
      <c r="Z422" s="178"/>
      <c r="AA422" s="139"/>
      <c r="AB422" s="139" t="s">
        <v>357</v>
      </c>
    </row>
    <row r="423" spans="1:28" x14ac:dyDescent="0.25">
      <c r="A423" s="118">
        <v>420</v>
      </c>
      <c r="B423" s="118">
        <v>30714</v>
      </c>
      <c r="C423" s="157" t="s">
        <v>1316</v>
      </c>
      <c r="D423" s="197"/>
      <c r="E423" s="118" t="s">
        <v>347</v>
      </c>
      <c r="F423" s="118">
        <v>14008094</v>
      </c>
      <c r="G423" s="121" t="s">
        <v>348</v>
      </c>
      <c r="H423" s="118"/>
      <c r="I423" s="189">
        <v>10200200853</v>
      </c>
      <c r="J423" s="139"/>
      <c r="K423" s="139"/>
      <c r="L423" s="139"/>
      <c r="M423" s="118" t="s">
        <v>678</v>
      </c>
      <c r="N423" s="118" t="s">
        <v>1381</v>
      </c>
      <c r="O423" s="139" t="s">
        <v>1382</v>
      </c>
      <c r="P423" s="180"/>
      <c r="Q423" s="118" t="s">
        <v>937</v>
      </c>
      <c r="R423" s="118" t="s">
        <v>968</v>
      </c>
      <c r="S423" s="139" t="s">
        <v>355</v>
      </c>
      <c r="T423" s="124">
        <v>44199</v>
      </c>
      <c r="U423" s="124">
        <v>44563</v>
      </c>
      <c r="V423" s="181">
        <v>38996</v>
      </c>
      <c r="W423" s="124">
        <v>44533</v>
      </c>
      <c r="X423" s="182">
        <v>164.66666666666666</v>
      </c>
      <c r="Y423" s="183" t="s">
        <v>356</v>
      </c>
      <c r="Z423" s="178"/>
      <c r="AA423" s="139"/>
      <c r="AB423" s="139" t="s">
        <v>357</v>
      </c>
    </row>
    <row r="424" spans="1:28" x14ac:dyDescent="0.25">
      <c r="A424" s="118">
        <v>421</v>
      </c>
      <c r="B424" s="118">
        <v>3240812</v>
      </c>
      <c r="C424" s="187" t="s">
        <v>1383</v>
      </c>
      <c r="D424" s="146"/>
      <c r="E424" s="118" t="s">
        <v>347</v>
      </c>
      <c r="F424" s="118">
        <v>2085</v>
      </c>
      <c r="G424" s="121" t="s">
        <v>348</v>
      </c>
      <c r="H424" s="118">
        <v>570245</v>
      </c>
      <c r="I424" s="178">
        <v>10200200750</v>
      </c>
      <c r="J424" s="179">
        <v>2076</v>
      </c>
      <c r="K424" s="139"/>
      <c r="L424" s="179">
        <v>31269</v>
      </c>
      <c r="M424" s="118" t="s">
        <v>625</v>
      </c>
      <c r="N424" s="118" t="s">
        <v>1384</v>
      </c>
      <c r="O424" s="139" t="s">
        <v>1385</v>
      </c>
      <c r="P424" s="180"/>
      <c r="Q424" s="118" t="s">
        <v>937</v>
      </c>
      <c r="R424" s="118" t="s">
        <v>1386</v>
      </c>
      <c r="S424" s="139" t="s">
        <v>355</v>
      </c>
      <c r="T424" s="124">
        <v>44497</v>
      </c>
      <c r="U424" s="124">
        <v>44800</v>
      </c>
      <c r="V424" s="181">
        <v>38808</v>
      </c>
      <c r="W424" s="124">
        <v>44533</v>
      </c>
      <c r="X424" s="182">
        <v>170.93333333333334</v>
      </c>
      <c r="Y424" s="183" t="s">
        <v>356</v>
      </c>
      <c r="Z424" s="178"/>
      <c r="AA424" s="139"/>
      <c r="AB424" s="139" t="s">
        <v>357</v>
      </c>
    </row>
  </sheetData>
  <autoFilter ref="C2:R424" xr:uid="{00000000-0009-0000-0000-000009000000}">
    <filterColumn colId="7" showButton="0"/>
  </autoFilter>
  <mergeCells count="27">
    <mergeCell ref="F2:F3"/>
    <mergeCell ref="A2:A3"/>
    <mergeCell ref="B2:B3"/>
    <mergeCell ref="C2:C3"/>
    <mergeCell ref="D2:D3"/>
    <mergeCell ref="E2:E3"/>
    <mergeCell ref="S2:S3"/>
    <mergeCell ref="G2:G3"/>
    <mergeCell ref="H2:H3"/>
    <mergeCell ref="I2:I3"/>
    <mergeCell ref="J2:K2"/>
    <mergeCell ref="L2:L3"/>
    <mergeCell ref="M2:M3"/>
    <mergeCell ref="N2:N3"/>
    <mergeCell ref="O2:O3"/>
    <mergeCell ref="P2:P3"/>
    <mergeCell ref="Q2:Q3"/>
    <mergeCell ref="R2:R3"/>
    <mergeCell ref="Z2:Z3"/>
    <mergeCell ref="AA2:AA3"/>
    <mergeCell ref="AB2:AB3"/>
    <mergeCell ref="T2:T3"/>
    <mergeCell ref="U2:U3"/>
    <mergeCell ref="V2:V3"/>
    <mergeCell ref="W2:W3"/>
    <mergeCell ref="X2:X3"/>
    <mergeCell ref="Y2:Y3"/>
  </mergeCells>
  <conditionalFormatting sqref="F202:F204">
    <cfRule type="duplicateValues" dxfId="101" priority="106"/>
  </conditionalFormatting>
  <conditionalFormatting sqref="F205">
    <cfRule type="duplicateValues" dxfId="100" priority="105"/>
  </conditionalFormatting>
  <conditionalFormatting sqref="F206">
    <cfRule type="duplicateValues" dxfId="99" priority="104"/>
  </conditionalFormatting>
  <conditionalFormatting sqref="F207">
    <cfRule type="duplicateValues" dxfId="98" priority="103"/>
  </conditionalFormatting>
  <conditionalFormatting sqref="F191">
    <cfRule type="duplicateValues" dxfId="97" priority="102"/>
  </conditionalFormatting>
  <conditionalFormatting sqref="F221">
    <cfRule type="duplicateValues" dxfId="96" priority="101"/>
  </conditionalFormatting>
  <conditionalFormatting sqref="I198">
    <cfRule type="duplicateValues" dxfId="95" priority="99"/>
  </conditionalFormatting>
  <conditionalFormatting sqref="I201">
    <cfRule type="duplicateValues" dxfId="94" priority="98"/>
  </conditionalFormatting>
  <conditionalFormatting sqref="I200">
    <cfRule type="duplicateValues" dxfId="93" priority="100"/>
  </conditionalFormatting>
  <conditionalFormatting sqref="I206">
    <cfRule type="duplicateValues" dxfId="92" priority="97"/>
  </conditionalFormatting>
  <conditionalFormatting sqref="I207">
    <cfRule type="duplicateValues" dxfId="91" priority="96"/>
  </conditionalFormatting>
  <conditionalFormatting sqref="I191">
    <cfRule type="duplicateValues" dxfId="90" priority="95"/>
  </conditionalFormatting>
  <conditionalFormatting sqref="I221">
    <cfRule type="duplicateValues" dxfId="89" priority="94"/>
  </conditionalFormatting>
  <conditionalFormatting sqref="I192">
    <cfRule type="duplicateValues" dxfId="88" priority="93"/>
  </conditionalFormatting>
  <conditionalFormatting sqref="F250">
    <cfRule type="duplicateValues" dxfId="87" priority="92"/>
  </conditionalFormatting>
  <conditionalFormatting sqref="F236:F237">
    <cfRule type="duplicateValues" dxfId="86" priority="91"/>
  </conditionalFormatting>
  <conditionalFormatting sqref="F241">
    <cfRule type="duplicateValues" dxfId="85" priority="90"/>
  </conditionalFormatting>
  <conditionalFormatting sqref="F242">
    <cfRule type="duplicateValues" dxfId="84" priority="89"/>
  </conditionalFormatting>
  <conditionalFormatting sqref="F243">
    <cfRule type="duplicateValues" dxfId="83" priority="88"/>
  </conditionalFormatting>
  <conditionalFormatting sqref="F244">
    <cfRule type="duplicateValues" dxfId="82" priority="87"/>
  </conditionalFormatting>
  <conditionalFormatting sqref="F252:F253">
    <cfRule type="duplicateValues" dxfId="81" priority="86"/>
  </conditionalFormatting>
  <conditionalFormatting sqref="I250">
    <cfRule type="duplicateValues" dxfId="80" priority="85"/>
  </conditionalFormatting>
  <conditionalFormatting sqref="I236:I237">
    <cfRule type="duplicateValues" dxfId="79" priority="84"/>
  </conditionalFormatting>
  <conditionalFormatting sqref="I242">
    <cfRule type="duplicateValues" dxfId="78" priority="83"/>
  </conditionalFormatting>
  <conditionalFormatting sqref="N243">
    <cfRule type="duplicateValues" dxfId="77" priority="82"/>
  </conditionalFormatting>
  <conditionalFormatting sqref="F326">
    <cfRule type="duplicateValues" dxfId="76" priority="81"/>
  </conditionalFormatting>
  <conditionalFormatting sqref="F298">
    <cfRule type="duplicateValues" dxfId="75" priority="80"/>
  </conditionalFormatting>
  <conditionalFormatting sqref="F325">
    <cfRule type="duplicateValues" dxfId="74" priority="79"/>
  </conditionalFormatting>
  <conditionalFormatting sqref="F337:F338">
    <cfRule type="duplicateValues" dxfId="73" priority="78"/>
  </conditionalFormatting>
  <conditionalFormatting sqref="F334">
    <cfRule type="duplicateValues" dxfId="72" priority="77"/>
  </conditionalFormatting>
  <conditionalFormatting sqref="F336">
    <cfRule type="duplicateValues" dxfId="71" priority="76"/>
  </conditionalFormatting>
  <conditionalFormatting sqref="F307">
    <cfRule type="duplicateValues" dxfId="70" priority="75"/>
  </conditionalFormatting>
  <conditionalFormatting sqref="I304">
    <cfRule type="duplicateValues" dxfId="69" priority="73"/>
  </conditionalFormatting>
  <conditionalFormatting sqref="I306">
    <cfRule type="duplicateValues" dxfId="68" priority="72"/>
  </conditionalFormatting>
  <conditionalFormatting sqref="I341">
    <cfRule type="duplicateValues" dxfId="67" priority="71"/>
  </conditionalFormatting>
  <conditionalFormatting sqref="I343">
    <cfRule type="duplicateValues" dxfId="66" priority="70"/>
  </conditionalFormatting>
  <conditionalFormatting sqref="I347">
    <cfRule type="duplicateValues" dxfId="65" priority="69"/>
  </conditionalFormatting>
  <conditionalFormatting sqref="I342 I340">
    <cfRule type="duplicateValues" dxfId="64" priority="74"/>
  </conditionalFormatting>
  <conditionalFormatting sqref="I337:I338">
    <cfRule type="duplicateValues" dxfId="63" priority="68"/>
  </conditionalFormatting>
  <conditionalFormatting sqref="K298">
    <cfRule type="duplicateValues" dxfId="62" priority="67"/>
  </conditionalFormatting>
  <conditionalFormatting sqref="K298">
    <cfRule type="duplicateValues" dxfId="61" priority="66"/>
  </conditionalFormatting>
  <conditionalFormatting sqref="K298">
    <cfRule type="duplicateValues" dxfId="60" priority="62"/>
    <cfRule type="duplicateValues" priority="63"/>
    <cfRule type="duplicateValues" dxfId="59" priority="64"/>
    <cfRule type="duplicateValues" dxfId="58" priority="65"/>
  </conditionalFormatting>
  <conditionalFormatting sqref="K298">
    <cfRule type="duplicateValues" dxfId="57" priority="60"/>
    <cfRule type="duplicateValues" dxfId="56" priority="61"/>
  </conditionalFormatting>
  <conditionalFormatting sqref="N293">
    <cfRule type="duplicateValues" dxfId="55" priority="59"/>
  </conditionalFormatting>
  <conditionalFormatting sqref="N295">
    <cfRule type="duplicateValues" dxfId="54" priority="58"/>
  </conditionalFormatting>
  <conditionalFormatting sqref="N296">
    <cfRule type="duplicateValues" dxfId="53" priority="57"/>
  </conditionalFormatting>
  <conditionalFormatting sqref="N348">
    <cfRule type="duplicateValues" dxfId="52" priority="56"/>
  </conditionalFormatting>
  <conditionalFormatting sqref="N349">
    <cfRule type="duplicateValues" dxfId="51" priority="55"/>
  </conditionalFormatting>
  <conditionalFormatting sqref="N298">
    <cfRule type="duplicateValues" dxfId="50" priority="47"/>
  </conditionalFormatting>
  <conditionalFormatting sqref="N298">
    <cfRule type="duplicateValues" dxfId="49" priority="48"/>
  </conditionalFormatting>
  <conditionalFormatting sqref="N298">
    <cfRule type="duplicateValues" dxfId="48" priority="49"/>
    <cfRule type="duplicateValues" priority="50"/>
    <cfRule type="duplicateValues" dxfId="47" priority="51"/>
    <cfRule type="duplicateValues" dxfId="46" priority="52"/>
  </conditionalFormatting>
  <conditionalFormatting sqref="N298">
    <cfRule type="duplicateValues" dxfId="45" priority="53"/>
    <cfRule type="duplicateValues" dxfId="44" priority="54"/>
  </conditionalFormatting>
  <conditionalFormatting sqref="I311">
    <cfRule type="duplicateValues" dxfId="43" priority="46"/>
  </conditionalFormatting>
  <conditionalFormatting sqref="F354">
    <cfRule type="duplicateValues" dxfId="42" priority="45"/>
  </conditionalFormatting>
  <conditionalFormatting sqref="F351">
    <cfRule type="duplicateValues" dxfId="41" priority="44"/>
  </conditionalFormatting>
  <conditionalFormatting sqref="I354">
    <cfRule type="duplicateValues" dxfId="40" priority="43"/>
  </conditionalFormatting>
  <conditionalFormatting sqref="I351">
    <cfRule type="duplicateValues" dxfId="39" priority="42"/>
  </conditionalFormatting>
  <conditionalFormatting sqref="I355">
    <cfRule type="duplicateValues" dxfId="38" priority="41"/>
  </conditionalFormatting>
  <conditionalFormatting sqref="I369">
    <cfRule type="duplicateValues" dxfId="37" priority="40"/>
  </conditionalFormatting>
  <conditionalFormatting sqref="I370">
    <cfRule type="duplicateValues" dxfId="36" priority="39"/>
  </conditionalFormatting>
  <conditionalFormatting sqref="I377:I378">
    <cfRule type="duplicateValues" dxfId="35" priority="38"/>
  </conditionalFormatting>
  <conditionalFormatting sqref="I379">
    <cfRule type="duplicateValues" dxfId="34" priority="37"/>
  </conditionalFormatting>
  <conditionalFormatting sqref="L380">
    <cfRule type="duplicateValues" dxfId="33" priority="29"/>
  </conditionalFormatting>
  <conditionalFormatting sqref="L380">
    <cfRule type="duplicateValues" dxfId="32" priority="30"/>
  </conditionalFormatting>
  <conditionalFormatting sqref="L380">
    <cfRule type="duplicateValues" dxfId="31" priority="31"/>
    <cfRule type="duplicateValues" priority="32"/>
    <cfRule type="duplicateValues" dxfId="30" priority="33"/>
    <cfRule type="duplicateValues" dxfId="29" priority="34"/>
  </conditionalFormatting>
  <conditionalFormatting sqref="L380">
    <cfRule type="duplicateValues" dxfId="28" priority="35"/>
    <cfRule type="duplicateValues" dxfId="27" priority="36"/>
  </conditionalFormatting>
  <conditionalFormatting sqref="N380">
    <cfRule type="duplicateValues" dxfId="26" priority="21"/>
  </conditionalFormatting>
  <conditionalFormatting sqref="N380">
    <cfRule type="duplicateValues" dxfId="25" priority="22"/>
  </conditionalFormatting>
  <conditionalFormatting sqref="N380">
    <cfRule type="duplicateValues" dxfId="24" priority="23"/>
    <cfRule type="duplicateValues" priority="24"/>
    <cfRule type="duplicateValues" dxfId="23" priority="25"/>
    <cfRule type="duplicateValues" dxfId="22" priority="26"/>
  </conditionalFormatting>
  <conditionalFormatting sqref="N380">
    <cfRule type="duplicateValues" dxfId="21" priority="27"/>
    <cfRule type="duplicateValues" dxfId="20" priority="28"/>
  </conditionalFormatting>
  <conditionalFormatting sqref="I387">
    <cfRule type="duplicateValues" dxfId="19" priority="20"/>
  </conditionalFormatting>
  <conditionalFormatting sqref="F388">
    <cfRule type="duplicateValues" dxfId="18" priority="19"/>
  </conditionalFormatting>
  <conditionalFormatting sqref="F402">
    <cfRule type="duplicateValues" dxfId="17" priority="18"/>
  </conditionalFormatting>
  <conditionalFormatting sqref="F403">
    <cfRule type="duplicateValues" dxfId="16" priority="17"/>
  </conditionalFormatting>
  <conditionalFormatting sqref="F404">
    <cfRule type="duplicateValues" dxfId="15" priority="16"/>
  </conditionalFormatting>
  <conditionalFormatting sqref="F405">
    <cfRule type="duplicateValues" dxfId="14" priority="15"/>
  </conditionalFormatting>
  <conditionalFormatting sqref="F407:F409">
    <cfRule type="duplicateValues" dxfId="13" priority="14"/>
  </conditionalFormatting>
  <conditionalFormatting sqref="F406">
    <cfRule type="duplicateValues" dxfId="12" priority="13"/>
  </conditionalFormatting>
  <conditionalFormatting sqref="I403">
    <cfRule type="duplicateValues" dxfId="11" priority="12"/>
  </conditionalFormatting>
  <conditionalFormatting sqref="I407:I409">
    <cfRule type="duplicateValues" dxfId="10" priority="11"/>
  </conditionalFormatting>
  <conditionalFormatting sqref="F414">
    <cfRule type="duplicateValues" dxfId="9" priority="10"/>
  </conditionalFormatting>
  <conditionalFormatting sqref="I415">
    <cfRule type="duplicateValues" dxfId="8" priority="9"/>
  </conditionalFormatting>
  <conditionalFormatting sqref="F417">
    <cfRule type="duplicateValues" dxfId="7" priority="8"/>
  </conditionalFormatting>
  <conditionalFormatting sqref="I417">
    <cfRule type="duplicateValues" dxfId="6" priority="7"/>
  </conditionalFormatting>
  <conditionalFormatting sqref="I418">
    <cfRule type="duplicateValues" dxfId="5" priority="6"/>
  </conditionalFormatting>
  <conditionalFormatting sqref="N420">
    <cfRule type="duplicateValues" dxfId="4" priority="4"/>
  </conditionalFormatting>
  <conditionalFormatting sqref="N420">
    <cfRule type="duplicateValues" dxfId="3" priority="5"/>
  </conditionalFormatting>
  <conditionalFormatting sqref="I422">
    <cfRule type="duplicateValues" dxfId="2" priority="3"/>
  </conditionalFormatting>
  <conditionalFormatting sqref="I423">
    <cfRule type="duplicateValues" dxfId="1" priority="2"/>
  </conditionalFormatting>
  <conditionalFormatting sqref="I4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Yudha</dc:creator>
  <cp:lastModifiedBy>Yudha</cp:lastModifiedBy>
  <dcterms:created xsi:type="dcterms:W3CDTF">2022-01-04T11:31:01Z</dcterms:created>
  <dcterms:modified xsi:type="dcterms:W3CDTF">2022-01-05T02:11:36Z</dcterms:modified>
</cp:coreProperties>
</file>