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Administrasi CC Telkomsel\#DOKUMEN HR SUPPORT\INVOICE\2022\3. MARET 2022\RPA\"/>
    </mc:Choice>
  </mc:AlternateContent>
  <bookViews>
    <workbookView xWindow="0" yWindow="0" windowWidth="21600" windowHeight="9600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N387" i="2" l="1"/>
  <c r="ADG387" i="2"/>
  <c r="ADF387" i="2"/>
  <c r="ADE387" i="2"/>
  <c r="ADD387" i="2"/>
  <c r="ADC387" i="2"/>
  <c r="ADB387" i="2"/>
  <c r="ADA387" i="2"/>
  <c r="ACZ387" i="2"/>
  <c r="ACY387" i="2"/>
  <c r="ACO387" i="2"/>
  <c r="ACN387" i="2"/>
  <c r="AAX387" i="2"/>
  <c r="AAW387" i="2"/>
  <c r="AAV387" i="2"/>
  <c r="AAU387" i="2"/>
  <c r="AAT387" i="2"/>
  <c r="ZW387" i="2"/>
  <c r="ZV387" i="2"/>
  <c r="ZT387" i="2"/>
  <c r="ZS387" i="2"/>
  <c r="RV387" i="2"/>
  <c r="RU387" i="2"/>
  <c r="RS387" i="2"/>
  <c r="RR387" i="2"/>
  <c r="RO387" i="2"/>
  <c r="RN387" i="2"/>
  <c r="RL387" i="2"/>
  <c r="RK387" i="2"/>
  <c r="RI387" i="2"/>
  <c r="RH387" i="2"/>
  <c r="RF387" i="2"/>
  <c r="RE387" i="2"/>
  <c r="DK387" i="2"/>
  <c r="DJ387" i="2"/>
  <c r="DH387" i="2"/>
  <c r="DG387" i="2"/>
  <c r="DE387" i="2"/>
  <c r="DD387" i="2"/>
  <c r="DB387" i="2"/>
  <c r="DA387" i="2"/>
  <c r="V387" i="2"/>
  <c r="A387" i="2"/>
  <c r="ADN386" i="2"/>
  <c r="ADG386" i="2"/>
  <c r="ADF386" i="2"/>
  <c r="ADE386" i="2"/>
  <c r="ADD386" i="2"/>
  <c r="ADC386" i="2"/>
  <c r="ADB386" i="2"/>
  <c r="ADA386" i="2"/>
  <c r="ACZ386" i="2"/>
  <c r="ACY386" i="2"/>
  <c r="ACO386" i="2"/>
  <c r="ACN386" i="2"/>
  <c r="AAX386" i="2"/>
  <c r="AAW386" i="2"/>
  <c r="AAV386" i="2"/>
  <c r="AAU386" i="2"/>
  <c r="AAT386" i="2"/>
  <c r="ZW386" i="2"/>
  <c r="ZV386" i="2"/>
  <c r="ZT386" i="2"/>
  <c r="ZS386" i="2"/>
  <c r="RV386" i="2"/>
  <c r="RU386" i="2"/>
  <c r="RS386" i="2"/>
  <c r="RR386" i="2"/>
  <c r="RO386" i="2"/>
  <c r="RN386" i="2"/>
  <c r="RL386" i="2"/>
  <c r="RK386" i="2"/>
  <c r="RI386" i="2"/>
  <c r="RH386" i="2"/>
  <c r="RF386" i="2"/>
  <c r="RE386" i="2"/>
  <c r="DK386" i="2"/>
  <c r="DJ386" i="2"/>
  <c r="DH386" i="2"/>
  <c r="DG386" i="2"/>
  <c r="DE386" i="2"/>
  <c r="DD386" i="2"/>
  <c r="DB386" i="2"/>
  <c r="DA386" i="2"/>
  <c r="V386" i="2"/>
  <c r="A386" i="2"/>
  <c r="ADN385" i="2"/>
  <c r="ADG385" i="2"/>
  <c r="ADF385" i="2"/>
  <c r="ADE385" i="2"/>
  <c r="ADD385" i="2"/>
  <c r="ADC385" i="2"/>
  <c r="ADB385" i="2"/>
  <c r="ADA385" i="2"/>
  <c r="ACZ385" i="2"/>
  <c r="ACY385" i="2"/>
  <c r="ACO385" i="2"/>
  <c r="ACN385" i="2"/>
  <c r="AAX385" i="2"/>
  <c r="AAW385" i="2"/>
  <c r="AAV385" i="2"/>
  <c r="AAU385" i="2"/>
  <c r="AAT385" i="2"/>
  <c r="ZW385" i="2"/>
  <c r="ZV385" i="2"/>
  <c r="ZT385" i="2"/>
  <c r="ZS385" i="2"/>
  <c r="RV385" i="2"/>
  <c r="RU385" i="2"/>
  <c r="RS385" i="2"/>
  <c r="RR385" i="2"/>
  <c r="RO385" i="2"/>
  <c r="RN385" i="2"/>
  <c r="RL385" i="2"/>
  <c r="RK385" i="2"/>
  <c r="RI385" i="2"/>
  <c r="RH385" i="2"/>
  <c r="RF385" i="2"/>
  <c r="RE385" i="2"/>
  <c r="DK385" i="2"/>
  <c r="DJ385" i="2"/>
  <c r="DH385" i="2"/>
  <c r="DG385" i="2"/>
  <c r="DE385" i="2"/>
  <c r="DD385" i="2"/>
  <c r="DB385" i="2"/>
  <c r="DA385" i="2"/>
  <c r="V385" i="2"/>
  <c r="A385" i="2"/>
  <c r="ADN384" i="2"/>
  <c r="ADG384" i="2"/>
  <c r="ADF384" i="2"/>
  <c r="ADE384" i="2"/>
  <c r="ADD384" i="2"/>
  <c r="ADC384" i="2"/>
  <c r="ADB384" i="2"/>
  <c r="ADA384" i="2"/>
  <c r="ACZ384" i="2"/>
  <c r="ACY384" i="2"/>
  <c r="ACO384" i="2"/>
  <c r="ACN384" i="2"/>
  <c r="AAX384" i="2"/>
  <c r="AAW384" i="2"/>
  <c r="AAV384" i="2"/>
  <c r="AAU384" i="2"/>
  <c r="AAT384" i="2"/>
  <c r="ZW384" i="2"/>
  <c r="ZV384" i="2"/>
  <c r="ZT384" i="2"/>
  <c r="ZS384" i="2"/>
  <c r="RV384" i="2"/>
  <c r="RU384" i="2"/>
  <c r="RS384" i="2"/>
  <c r="RR384" i="2"/>
  <c r="RO384" i="2"/>
  <c r="RN384" i="2"/>
  <c r="RL384" i="2"/>
  <c r="RK384" i="2"/>
  <c r="RI384" i="2"/>
  <c r="RH384" i="2"/>
  <c r="RF384" i="2"/>
  <c r="RE384" i="2"/>
  <c r="DK384" i="2"/>
  <c r="DJ384" i="2"/>
  <c r="DH384" i="2"/>
  <c r="DG384" i="2"/>
  <c r="DE384" i="2"/>
  <c r="DD384" i="2"/>
  <c r="DB384" i="2"/>
  <c r="DA384" i="2"/>
  <c r="V384" i="2"/>
  <c r="A384" i="2"/>
  <c r="ADN383" i="2"/>
  <c r="ADG383" i="2"/>
  <c r="ADF383" i="2"/>
  <c r="ADE383" i="2"/>
  <c r="ADD383" i="2"/>
  <c r="ADC383" i="2"/>
  <c r="ADB383" i="2"/>
  <c r="ADA383" i="2"/>
  <c r="ACZ383" i="2"/>
  <c r="ACY383" i="2"/>
  <c r="ACO383" i="2"/>
  <c r="ACN383" i="2"/>
  <c r="AAX383" i="2"/>
  <c r="AAW383" i="2"/>
  <c r="AAV383" i="2"/>
  <c r="AAU383" i="2"/>
  <c r="AAT383" i="2"/>
  <c r="ZW383" i="2"/>
  <c r="ZV383" i="2"/>
  <c r="ZT383" i="2"/>
  <c r="ZS383" i="2"/>
  <c r="RV383" i="2"/>
  <c r="RU383" i="2"/>
  <c r="RS383" i="2"/>
  <c r="RR383" i="2"/>
  <c r="RO383" i="2"/>
  <c r="RN383" i="2"/>
  <c r="RL383" i="2"/>
  <c r="RK383" i="2"/>
  <c r="RI383" i="2"/>
  <c r="RH383" i="2"/>
  <c r="RF383" i="2"/>
  <c r="RE383" i="2"/>
  <c r="DK383" i="2"/>
  <c r="DJ383" i="2"/>
  <c r="DH383" i="2"/>
  <c r="DG383" i="2"/>
  <c r="DE383" i="2"/>
  <c r="DD383" i="2"/>
  <c r="DB383" i="2"/>
  <c r="DA383" i="2"/>
  <c r="V383" i="2"/>
  <c r="A383" i="2"/>
  <c r="ADN382" i="2"/>
  <c r="ADG382" i="2"/>
  <c r="ADF382" i="2"/>
  <c r="ADE382" i="2"/>
  <c r="ADD382" i="2"/>
  <c r="ADC382" i="2"/>
  <c r="ADB382" i="2"/>
  <c r="ADA382" i="2"/>
  <c r="ACZ382" i="2"/>
  <c r="ACY382" i="2"/>
  <c r="ACO382" i="2"/>
  <c r="ACN382" i="2"/>
  <c r="AAX382" i="2"/>
  <c r="AAW382" i="2"/>
  <c r="AAV382" i="2"/>
  <c r="AAU382" i="2"/>
  <c r="AAT382" i="2"/>
  <c r="ZW382" i="2"/>
  <c r="ZV382" i="2"/>
  <c r="ZT382" i="2"/>
  <c r="ZS382" i="2"/>
  <c r="RV382" i="2"/>
  <c r="RU382" i="2"/>
  <c r="RS382" i="2"/>
  <c r="RR382" i="2"/>
  <c r="RO382" i="2"/>
  <c r="RN382" i="2"/>
  <c r="RL382" i="2"/>
  <c r="RK382" i="2"/>
  <c r="RI382" i="2"/>
  <c r="RH382" i="2"/>
  <c r="RF382" i="2"/>
  <c r="RE382" i="2"/>
  <c r="DK382" i="2"/>
  <c r="DJ382" i="2"/>
  <c r="DH382" i="2"/>
  <c r="DG382" i="2"/>
  <c r="DE382" i="2"/>
  <c r="DD382" i="2"/>
  <c r="DB382" i="2"/>
  <c r="DA382" i="2"/>
  <c r="V382" i="2"/>
  <c r="A382" i="2"/>
  <c r="ADN381" i="2"/>
  <c r="ADG381" i="2"/>
  <c r="ADF381" i="2"/>
  <c r="ADE381" i="2"/>
  <c r="ADD381" i="2"/>
  <c r="ADC381" i="2"/>
  <c r="ADB381" i="2"/>
  <c r="ADA381" i="2"/>
  <c r="ACZ381" i="2"/>
  <c r="ACY381" i="2"/>
  <c r="ACO381" i="2"/>
  <c r="ACN381" i="2"/>
  <c r="AAX381" i="2"/>
  <c r="AAW381" i="2"/>
  <c r="AAV381" i="2"/>
  <c r="AAU381" i="2"/>
  <c r="AAT381" i="2"/>
  <c r="ZW381" i="2"/>
  <c r="ZV381" i="2"/>
  <c r="ZT381" i="2"/>
  <c r="ZS381" i="2"/>
  <c r="RV381" i="2"/>
  <c r="RU381" i="2"/>
  <c r="RS381" i="2"/>
  <c r="RR381" i="2"/>
  <c r="RO381" i="2"/>
  <c r="RN381" i="2"/>
  <c r="RL381" i="2"/>
  <c r="RK381" i="2"/>
  <c r="RI381" i="2"/>
  <c r="RH381" i="2"/>
  <c r="RF381" i="2"/>
  <c r="RE381" i="2"/>
  <c r="DK381" i="2"/>
  <c r="DJ381" i="2"/>
  <c r="DH381" i="2"/>
  <c r="DG381" i="2"/>
  <c r="DE381" i="2"/>
  <c r="DD381" i="2"/>
  <c r="DB381" i="2"/>
  <c r="DA381" i="2"/>
  <c r="V381" i="2"/>
  <c r="A381" i="2"/>
  <c r="ADN380" i="2"/>
  <c r="ADG380" i="2"/>
  <c r="ADF380" i="2"/>
  <c r="ADE380" i="2"/>
  <c r="ADD380" i="2"/>
  <c r="ADC380" i="2"/>
  <c r="ADB380" i="2"/>
  <c r="ADA380" i="2"/>
  <c r="ACZ380" i="2"/>
  <c r="ACY380" i="2"/>
  <c r="ACO380" i="2"/>
  <c r="ACN380" i="2"/>
  <c r="AAX380" i="2"/>
  <c r="AAW380" i="2"/>
  <c r="AAV380" i="2"/>
  <c r="AAU380" i="2"/>
  <c r="AAT380" i="2"/>
  <c r="ZW380" i="2"/>
  <c r="ZV380" i="2"/>
  <c r="ZT380" i="2"/>
  <c r="ZS380" i="2"/>
  <c r="RV380" i="2"/>
  <c r="RU380" i="2"/>
  <c r="RS380" i="2"/>
  <c r="RR380" i="2"/>
  <c r="RO380" i="2"/>
  <c r="RN380" i="2"/>
  <c r="RL380" i="2"/>
  <c r="RK380" i="2"/>
  <c r="RI380" i="2"/>
  <c r="RH380" i="2"/>
  <c r="RF380" i="2"/>
  <c r="RE380" i="2"/>
  <c r="DK380" i="2"/>
  <c r="DJ380" i="2"/>
  <c r="DH380" i="2"/>
  <c r="DG380" i="2"/>
  <c r="DE380" i="2"/>
  <c r="DD380" i="2"/>
  <c r="DB380" i="2"/>
  <c r="DA380" i="2"/>
  <c r="V380" i="2"/>
  <c r="A380" i="2"/>
  <c r="ADN379" i="2"/>
  <c r="ADG379" i="2"/>
  <c r="ADF379" i="2"/>
  <c r="ADE379" i="2"/>
  <c r="ADD379" i="2"/>
  <c r="ADC379" i="2"/>
  <c r="ADB379" i="2"/>
  <c r="ADA379" i="2"/>
  <c r="ACZ379" i="2"/>
  <c r="ACY379" i="2"/>
  <c r="ACO379" i="2"/>
  <c r="ACN379" i="2"/>
  <c r="AAX379" i="2"/>
  <c r="AAW379" i="2"/>
  <c r="AAV379" i="2"/>
  <c r="AAU379" i="2"/>
  <c r="AAT379" i="2"/>
  <c r="ZW379" i="2"/>
  <c r="ZV379" i="2"/>
  <c r="ZT379" i="2"/>
  <c r="ZS379" i="2"/>
  <c r="RV379" i="2"/>
  <c r="RU379" i="2"/>
  <c r="RS379" i="2"/>
  <c r="RR379" i="2"/>
  <c r="RO379" i="2"/>
  <c r="RN379" i="2"/>
  <c r="RL379" i="2"/>
  <c r="RK379" i="2"/>
  <c r="RI379" i="2"/>
  <c r="RH379" i="2"/>
  <c r="RF379" i="2"/>
  <c r="RE379" i="2"/>
  <c r="DK379" i="2"/>
  <c r="DJ379" i="2"/>
  <c r="DH379" i="2"/>
  <c r="DG379" i="2"/>
  <c r="DE379" i="2"/>
  <c r="DD379" i="2"/>
  <c r="DB379" i="2"/>
  <c r="DA379" i="2"/>
  <c r="V379" i="2"/>
  <c r="A379" i="2"/>
  <c r="ADN378" i="2"/>
  <c r="ADG378" i="2"/>
  <c r="ADF378" i="2"/>
  <c r="ADE378" i="2"/>
  <c r="ADD378" i="2"/>
  <c r="ADC378" i="2"/>
  <c r="ADB378" i="2"/>
  <c r="ADA378" i="2"/>
  <c r="ACZ378" i="2"/>
  <c r="ACY378" i="2"/>
  <c r="ACO378" i="2"/>
  <c r="ACN378" i="2"/>
  <c r="AAX378" i="2"/>
  <c r="AAW378" i="2"/>
  <c r="AAV378" i="2"/>
  <c r="AAU378" i="2"/>
  <c r="AAT378" i="2"/>
  <c r="ZW378" i="2"/>
  <c r="ZV378" i="2"/>
  <c r="ZT378" i="2"/>
  <c r="ZS378" i="2"/>
  <c r="RV378" i="2"/>
  <c r="RU378" i="2"/>
  <c r="RS378" i="2"/>
  <c r="RR378" i="2"/>
  <c r="RO378" i="2"/>
  <c r="RN378" i="2"/>
  <c r="RL378" i="2"/>
  <c r="RK378" i="2"/>
  <c r="RI378" i="2"/>
  <c r="RH378" i="2"/>
  <c r="RF378" i="2"/>
  <c r="RE378" i="2"/>
  <c r="DK378" i="2"/>
  <c r="DJ378" i="2"/>
  <c r="DH378" i="2"/>
  <c r="DG378" i="2"/>
  <c r="DE378" i="2"/>
  <c r="DD378" i="2"/>
  <c r="DB378" i="2"/>
  <c r="DA378" i="2"/>
  <c r="V378" i="2"/>
  <c r="A378" i="2"/>
  <c r="ADN377" i="2"/>
  <c r="ADG377" i="2"/>
  <c r="ADF377" i="2"/>
  <c r="ADE377" i="2"/>
  <c r="ADD377" i="2"/>
  <c r="ADC377" i="2"/>
  <c r="ADB377" i="2"/>
  <c r="ADA377" i="2"/>
  <c r="ACZ377" i="2"/>
  <c r="ACY377" i="2"/>
  <c r="ACO377" i="2"/>
  <c r="ACN377" i="2"/>
  <c r="AAX377" i="2"/>
  <c r="AAW377" i="2"/>
  <c r="AAV377" i="2"/>
  <c r="AAU377" i="2"/>
  <c r="AAT377" i="2"/>
  <c r="ZW377" i="2"/>
  <c r="ZV377" i="2"/>
  <c r="ZT377" i="2"/>
  <c r="ZS377" i="2"/>
  <c r="RV377" i="2"/>
  <c r="RU377" i="2"/>
  <c r="RS377" i="2"/>
  <c r="RR377" i="2"/>
  <c r="RO377" i="2"/>
  <c r="RN377" i="2"/>
  <c r="RL377" i="2"/>
  <c r="RK377" i="2"/>
  <c r="RI377" i="2"/>
  <c r="RH377" i="2"/>
  <c r="RF377" i="2"/>
  <c r="RE377" i="2"/>
  <c r="DK377" i="2"/>
  <c r="DJ377" i="2"/>
  <c r="DH377" i="2"/>
  <c r="DG377" i="2"/>
  <c r="DE377" i="2"/>
  <c r="DD377" i="2"/>
  <c r="DB377" i="2"/>
  <c r="DA377" i="2"/>
  <c r="V377" i="2"/>
  <c r="A377" i="2"/>
  <c r="ADN376" i="2"/>
  <c r="ADG376" i="2"/>
  <c r="ADF376" i="2"/>
  <c r="ADE376" i="2"/>
  <c r="ADD376" i="2"/>
  <c r="ADC376" i="2"/>
  <c r="ADB376" i="2"/>
  <c r="ADA376" i="2"/>
  <c r="ACZ376" i="2"/>
  <c r="ACY376" i="2"/>
  <c r="ACO376" i="2"/>
  <c r="ACN376" i="2"/>
  <c r="AAX376" i="2"/>
  <c r="AAW376" i="2"/>
  <c r="AAV376" i="2"/>
  <c r="AAU376" i="2"/>
  <c r="AAT376" i="2"/>
  <c r="ZW376" i="2"/>
  <c r="ZV376" i="2"/>
  <c r="ZT376" i="2"/>
  <c r="ZS376" i="2"/>
  <c r="RV376" i="2"/>
  <c r="RU376" i="2"/>
  <c r="RS376" i="2"/>
  <c r="RR376" i="2"/>
  <c r="RO376" i="2"/>
  <c r="RN376" i="2"/>
  <c r="RL376" i="2"/>
  <c r="RK376" i="2"/>
  <c r="RI376" i="2"/>
  <c r="RH376" i="2"/>
  <c r="RF376" i="2"/>
  <c r="RE376" i="2"/>
  <c r="DK376" i="2"/>
  <c r="DJ376" i="2"/>
  <c r="DH376" i="2"/>
  <c r="DG376" i="2"/>
  <c r="DE376" i="2"/>
  <c r="DD376" i="2"/>
  <c r="DB376" i="2"/>
  <c r="DA376" i="2"/>
  <c r="V376" i="2"/>
  <c r="A376" i="2"/>
  <c r="ADN375" i="2"/>
  <c r="ADG375" i="2"/>
  <c r="ADF375" i="2"/>
  <c r="ADE375" i="2"/>
  <c r="ADD375" i="2"/>
  <c r="ADC375" i="2"/>
  <c r="ADB375" i="2"/>
  <c r="ADA375" i="2"/>
  <c r="ACZ375" i="2"/>
  <c r="ACY375" i="2"/>
  <c r="ACO375" i="2"/>
  <c r="ACN375" i="2"/>
  <c r="AAX375" i="2"/>
  <c r="AAW375" i="2"/>
  <c r="AAV375" i="2"/>
  <c r="AAU375" i="2"/>
  <c r="AAT375" i="2"/>
  <c r="ZW375" i="2"/>
  <c r="ZV375" i="2"/>
  <c r="ZT375" i="2"/>
  <c r="ZS375" i="2"/>
  <c r="RV375" i="2"/>
  <c r="RU375" i="2"/>
  <c r="RS375" i="2"/>
  <c r="RR375" i="2"/>
  <c r="RO375" i="2"/>
  <c r="RN375" i="2"/>
  <c r="RL375" i="2"/>
  <c r="RK375" i="2"/>
  <c r="RI375" i="2"/>
  <c r="RH375" i="2"/>
  <c r="RF375" i="2"/>
  <c r="RE375" i="2"/>
  <c r="DK375" i="2"/>
  <c r="DJ375" i="2"/>
  <c r="DH375" i="2"/>
  <c r="DG375" i="2"/>
  <c r="DE375" i="2"/>
  <c r="DD375" i="2"/>
  <c r="DB375" i="2"/>
  <c r="DA375" i="2"/>
  <c r="V375" i="2"/>
  <c r="A375" i="2"/>
  <c r="ADN374" i="2"/>
  <c r="ADG374" i="2"/>
  <c r="ADF374" i="2"/>
  <c r="ADE374" i="2"/>
  <c r="ADD374" i="2"/>
  <c r="ADC374" i="2"/>
  <c r="ADB374" i="2"/>
  <c r="ADA374" i="2"/>
  <c r="ACZ374" i="2"/>
  <c r="ACY374" i="2"/>
  <c r="ACO374" i="2"/>
  <c r="ACN374" i="2"/>
  <c r="AAX374" i="2"/>
  <c r="AAW374" i="2"/>
  <c r="AAV374" i="2"/>
  <c r="AAU374" i="2"/>
  <c r="AAT374" i="2"/>
  <c r="ZW374" i="2"/>
  <c r="ZV374" i="2"/>
  <c r="ZT374" i="2"/>
  <c r="ZS374" i="2"/>
  <c r="RV374" i="2"/>
  <c r="RU374" i="2"/>
  <c r="RS374" i="2"/>
  <c r="RR374" i="2"/>
  <c r="RO374" i="2"/>
  <c r="RN374" i="2"/>
  <c r="RL374" i="2"/>
  <c r="RK374" i="2"/>
  <c r="RI374" i="2"/>
  <c r="RH374" i="2"/>
  <c r="RF374" i="2"/>
  <c r="RE374" i="2"/>
  <c r="DK374" i="2"/>
  <c r="DJ374" i="2"/>
  <c r="DH374" i="2"/>
  <c r="DG374" i="2"/>
  <c r="DE374" i="2"/>
  <c r="DD374" i="2"/>
  <c r="DB374" i="2"/>
  <c r="DA374" i="2"/>
  <c r="V374" i="2"/>
  <c r="A374" i="2"/>
  <c r="ADN373" i="2"/>
  <c r="ADG373" i="2"/>
  <c r="ADF373" i="2"/>
  <c r="ADE373" i="2"/>
  <c r="ADD373" i="2"/>
  <c r="ADC373" i="2"/>
  <c r="ADB373" i="2"/>
  <c r="ADA373" i="2"/>
  <c r="ACZ373" i="2"/>
  <c r="ACY373" i="2"/>
  <c r="ACO373" i="2"/>
  <c r="ACN373" i="2"/>
  <c r="AAX373" i="2"/>
  <c r="AAW373" i="2"/>
  <c r="AAV373" i="2"/>
  <c r="AAU373" i="2"/>
  <c r="AAT373" i="2"/>
  <c r="ZW373" i="2"/>
  <c r="ZV373" i="2"/>
  <c r="ZT373" i="2"/>
  <c r="ZS373" i="2"/>
  <c r="RV373" i="2"/>
  <c r="RU373" i="2"/>
  <c r="RS373" i="2"/>
  <c r="RR373" i="2"/>
  <c r="RO373" i="2"/>
  <c r="RN373" i="2"/>
  <c r="RL373" i="2"/>
  <c r="RK373" i="2"/>
  <c r="RI373" i="2"/>
  <c r="RH373" i="2"/>
  <c r="RF373" i="2"/>
  <c r="RE373" i="2"/>
  <c r="DK373" i="2"/>
  <c r="DJ373" i="2"/>
  <c r="DH373" i="2"/>
  <c r="DG373" i="2"/>
  <c r="DE373" i="2"/>
  <c r="DD373" i="2"/>
  <c r="DB373" i="2"/>
  <c r="DA373" i="2"/>
  <c r="V373" i="2"/>
  <c r="A373" i="2"/>
  <c r="ADN372" i="2"/>
  <c r="ADG372" i="2"/>
  <c r="ADF372" i="2"/>
  <c r="ADE372" i="2"/>
  <c r="ADD372" i="2"/>
  <c r="ADC372" i="2"/>
  <c r="ADB372" i="2"/>
  <c r="ADA372" i="2"/>
  <c r="ACZ372" i="2"/>
  <c r="ACY372" i="2"/>
  <c r="ACO372" i="2"/>
  <c r="ACN372" i="2"/>
  <c r="AAX372" i="2"/>
  <c r="AAW372" i="2"/>
  <c r="AAV372" i="2"/>
  <c r="AAU372" i="2"/>
  <c r="AAT372" i="2"/>
  <c r="ZW372" i="2"/>
  <c r="ZV372" i="2"/>
  <c r="ZT372" i="2"/>
  <c r="ZS372" i="2"/>
  <c r="RV372" i="2"/>
  <c r="RU372" i="2"/>
  <c r="RS372" i="2"/>
  <c r="RR372" i="2"/>
  <c r="RO372" i="2"/>
  <c r="RN372" i="2"/>
  <c r="RL372" i="2"/>
  <c r="RK372" i="2"/>
  <c r="RI372" i="2"/>
  <c r="RH372" i="2"/>
  <c r="RF372" i="2"/>
  <c r="RE372" i="2"/>
  <c r="DK372" i="2"/>
  <c r="DJ372" i="2"/>
  <c r="DH372" i="2"/>
  <c r="DG372" i="2"/>
  <c r="DE372" i="2"/>
  <c r="DD372" i="2"/>
  <c r="DB372" i="2"/>
  <c r="DA372" i="2"/>
  <c r="V372" i="2"/>
  <c r="A372" i="2"/>
  <c r="ADN371" i="2"/>
  <c r="ADG371" i="2"/>
  <c r="ADF371" i="2"/>
  <c r="ADE371" i="2"/>
  <c r="ADD371" i="2"/>
  <c r="ADC371" i="2"/>
  <c r="ADB371" i="2"/>
  <c r="ADA371" i="2"/>
  <c r="ACZ371" i="2"/>
  <c r="ACY371" i="2"/>
  <c r="ACO371" i="2"/>
  <c r="ACN371" i="2"/>
  <c r="AAX371" i="2"/>
  <c r="AAW371" i="2"/>
  <c r="AAV371" i="2"/>
  <c r="AAU371" i="2"/>
  <c r="AAT371" i="2"/>
  <c r="ZW371" i="2"/>
  <c r="ZV371" i="2"/>
  <c r="ZT371" i="2"/>
  <c r="ZS371" i="2"/>
  <c r="RV371" i="2"/>
  <c r="RU371" i="2"/>
  <c r="RS371" i="2"/>
  <c r="RR371" i="2"/>
  <c r="RO371" i="2"/>
  <c r="RN371" i="2"/>
  <c r="RL371" i="2"/>
  <c r="RK371" i="2"/>
  <c r="RI371" i="2"/>
  <c r="RH371" i="2"/>
  <c r="RF371" i="2"/>
  <c r="RE371" i="2"/>
  <c r="DK371" i="2"/>
  <c r="DJ371" i="2"/>
  <c r="DH371" i="2"/>
  <c r="DG371" i="2"/>
  <c r="DE371" i="2"/>
  <c r="DD371" i="2"/>
  <c r="DB371" i="2"/>
  <c r="DA371" i="2"/>
  <c r="V371" i="2"/>
  <c r="A371" i="2"/>
  <c r="ADN370" i="2"/>
  <c r="ADG370" i="2"/>
  <c r="ADF370" i="2"/>
  <c r="ADE370" i="2"/>
  <c r="ADD370" i="2"/>
  <c r="ADC370" i="2"/>
  <c r="ADB370" i="2"/>
  <c r="ADA370" i="2"/>
  <c r="ACZ370" i="2"/>
  <c r="ACY370" i="2"/>
  <c r="ACO370" i="2"/>
  <c r="ACN370" i="2"/>
  <c r="AAX370" i="2"/>
  <c r="AAW370" i="2"/>
  <c r="AAV370" i="2"/>
  <c r="AAU370" i="2"/>
  <c r="AAT370" i="2"/>
  <c r="ZW370" i="2"/>
  <c r="ZV370" i="2"/>
  <c r="ZT370" i="2"/>
  <c r="ZS370" i="2"/>
  <c r="RV370" i="2"/>
  <c r="RU370" i="2"/>
  <c r="RS370" i="2"/>
  <c r="RR370" i="2"/>
  <c r="RO370" i="2"/>
  <c r="RN370" i="2"/>
  <c r="RL370" i="2"/>
  <c r="RK370" i="2"/>
  <c r="RI370" i="2"/>
  <c r="RH370" i="2"/>
  <c r="RF370" i="2"/>
  <c r="RE370" i="2"/>
  <c r="DK370" i="2"/>
  <c r="DJ370" i="2"/>
  <c r="DH370" i="2"/>
  <c r="DG370" i="2"/>
  <c r="DE370" i="2"/>
  <c r="DD370" i="2"/>
  <c r="DB370" i="2"/>
  <c r="DA370" i="2"/>
  <c r="V370" i="2"/>
  <c r="A370" i="2"/>
  <c r="ADN369" i="2"/>
  <c r="ADG369" i="2"/>
  <c r="ADF369" i="2"/>
  <c r="ADE369" i="2"/>
  <c r="ADD369" i="2"/>
  <c r="ADC369" i="2"/>
  <c r="ADB369" i="2"/>
  <c r="ADA369" i="2"/>
  <c r="ACZ369" i="2"/>
  <c r="ACY369" i="2"/>
  <c r="ACO369" i="2"/>
  <c r="ACN369" i="2"/>
  <c r="AAX369" i="2"/>
  <c r="AAW369" i="2"/>
  <c r="AAV369" i="2"/>
  <c r="AAU369" i="2"/>
  <c r="AAT369" i="2"/>
  <c r="ZW369" i="2"/>
  <c r="ZV369" i="2"/>
  <c r="ZT369" i="2"/>
  <c r="ZS369" i="2"/>
  <c r="RV369" i="2"/>
  <c r="RU369" i="2"/>
  <c r="RS369" i="2"/>
  <c r="RR369" i="2"/>
  <c r="RO369" i="2"/>
  <c r="RN369" i="2"/>
  <c r="RL369" i="2"/>
  <c r="RK369" i="2"/>
  <c r="RI369" i="2"/>
  <c r="RH369" i="2"/>
  <c r="RF369" i="2"/>
  <c r="RE369" i="2"/>
  <c r="DK369" i="2"/>
  <c r="DJ369" i="2"/>
  <c r="DH369" i="2"/>
  <c r="DG369" i="2"/>
  <c r="DE369" i="2"/>
  <c r="DD369" i="2"/>
  <c r="DB369" i="2"/>
  <c r="DA369" i="2"/>
  <c r="V369" i="2"/>
  <c r="A369" i="2"/>
  <c r="ACN368" i="2"/>
  <c r="ZV368" i="2"/>
  <c r="ZW368" i="2" s="1"/>
  <c r="ZS368" i="2"/>
  <c r="ZT368" i="2" s="1"/>
  <c r="OL368" i="2"/>
  <c r="OM368" i="2" s="1"/>
  <c r="OH368" i="2"/>
  <c r="OI368" i="2" s="1"/>
  <c r="OC368" i="2"/>
  <c r="OD368" i="2" s="1"/>
  <c r="NY368" i="2"/>
  <c r="NZ368" i="2" s="1"/>
  <c r="NU368" i="2"/>
  <c r="NV368" i="2" s="1"/>
  <c r="CF368" i="2"/>
  <c r="CG368" i="2" s="1"/>
  <c r="BY368" i="2"/>
  <c r="CA368" i="2" s="1"/>
  <c r="CB368" i="2" s="1"/>
  <c r="CC368" i="2" s="1"/>
  <c r="BW368" i="2"/>
  <c r="BX368" i="2" s="1"/>
  <c r="BV368" i="2"/>
  <c r="BS368" i="2"/>
  <c r="BT368" i="2" s="1"/>
  <c r="BR368" i="2"/>
  <c r="V368" i="2"/>
  <c r="A368" i="2"/>
  <c r="ACN367" i="2"/>
  <c r="ZV367" i="2"/>
  <c r="ZW367" i="2" s="1"/>
  <c r="ZS367" i="2"/>
  <c r="ZT367" i="2" s="1"/>
  <c r="OL367" i="2"/>
  <c r="OM367" i="2" s="1"/>
  <c r="OH367" i="2"/>
  <c r="OI367" i="2" s="1"/>
  <c r="OC367" i="2"/>
  <c r="OD367" i="2" s="1"/>
  <c r="NY367" i="2"/>
  <c r="NZ367" i="2" s="1"/>
  <c r="NU367" i="2"/>
  <c r="NV367" i="2" s="1"/>
  <c r="CF367" i="2"/>
  <c r="CG367" i="2" s="1"/>
  <c r="BY367" i="2"/>
  <c r="CA367" i="2" s="1"/>
  <c r="CB367" i="2" s="1"/>
  <c r="CC367" i="2" s="1"/>
  <c r="BW367" i="2"/>
  <c r="BX367" i="2" s="1"/>
  <c r="BV367" i="2"/>
  <c r="BS367" i="2"/>
  <c r="BT367" i="2" s="1"/>
  <c r="BR367" i="2"/>
  <c r="V367" i="2"/>
  <c r="A367" i="2"/>
  <c r="ACN366" i="2"/>
  <c r="ACO366" i="2" s="1"/>
  <c r="ZV366" i="2"/>
  <c r="ZW366" i="2" s="1"/>
  <c r="ZS366" i="2"/>
  <c r="ZT366" i="2" s="1"/>
  <c r="OL366" i="2"/>
  <c r="OM366" i="2" s="1"/>
  <c r="OH366" i="2"/>
  <c r="OI366" i="2" s="1"/>
  <c r="OC366" i="2"/>
  <c r="OD366" i="2" s="1"/>
  <c r="NY366" i="2"/>
  <c r="NZ366" i="2" s="1"/>
  <c r="NU366" i="2"/>
  <c r="NV366" i="2" s="1"/>
  <c r="CF366" i="2"/>
  <c r="CG366" i="2" s="1"/>
  <c r="BY366" i="2"/>
  <c r="CA366" i="2" s="1"/>
  <c r="CB366" i="2" s="1"/>
  <c r="CC366" i="2" s="1"/>
  <c r="BW366" i="2"/>
  <c r="BX366" i="2" s="1"/>
  <c r="BV366" i="2"/>
  <c r="BS366" i="2"/>
  <c r="BT366" i="2" s="1"/>
  <c r="BR366" i="2"/>
  <c r="V366" i="2"/>
  <c r="A366" i="2"/>
  <c r="ACN365" i="2"/>
  <c r="ACO365" i="2" s="1"/>
  <c r="ZV365" i="2"/>
  <c r="ZW365" i="2" s="1"/>
  <c r="ZS365" i="2"/>
  <c r="ZT365" i="2" s="1"/>
  <c r="OL365" i="2"/>
  <c r="OM365" i="2" s="1"/>
  <c r="OH365" i="2"/>
  <c r="OI365" i="2" s="1"/>
  <c r="OC365" i="2"/>
  <c r="OD365" i="2" s="1"/>
  <c r="NY365" i="2"/>
  <c r="NZ365" i="2" s="1"/>
  <c r="NU365" i="2"/>
  <c r="NV365" i="2" s="1"/>
  <c r="CF365" i="2"/>
  <c r="CG365" i="2" s="1"/>
  <c r="BY365" i="2"/>
  <c r="CA365" i="2" s="1"/>
  <c r="CB365" i="2" s="1"/>
  <c r="CC365" i="2" s="1"/>
  <c r="BW365" i="2"/>
  <c r="BX365" i="2" s="1"/>
  <c r="BV365" i="2"/>
  <c r="BS365" i="2"/>
  <c r="BT365" i="2" s="1"/>
  <c r="BR365" i="2"/>
  <c r="V365" i="2"/>
  <c r="A365" i="2"/>
  <c r="ACN364" i="2"/>
  <c r="ACO364" i="2" s="1"/>
  <c r="ZV364" i="2"/>
  <c r="ZW364" i="2" s="1"/>
  <c r="ZS364" i="2"/>
  <c r="ZT364" i="2" s="1"/>
  <c r="OL364" i="2"/>
  <c r="OM364" i="2" s="1"/>
  <c r="OH364" i="2"/>
  <c r="OI364" i="2" s="1"/>
  <c r="OC364" i="2"/>
  <c r="OD364" i="2" s="1"/>
  <c r="NY364" i="2"/>
  <c r="NZ364" i="2" s="1"/>
  <c r="NU364" i="2"/>
  <c r="NV364" i="2" s="1"/>
  <c r="CF364" i="2"/>
  <c r="CG364" i="2" s="1"/>
  <c r="BY364" i="2"/>
  <c r="CA364" i="2" s="1"/>
  <c r="CB364" i="2" s="1"/>
  <c r="CC364" i="2" s="1"/>
  <c r="BW364" i="2"/>
  <c r="BX364" i="2" s="1"/>
  <c r="BV364" i="2"/>
  <c r="BS364" i="2"/>
  <c r="BT364" i="2" s="1"/>
  <c r="BR364" i="2"/>
  <c r="V364" i="2"/>
  <c r="A364" i="2"/>
  <c r="ACN363" i="2"/>
  <c r="ZV363" i="2"/>
  <c r="ZW363" i="2" s="1"/>
  <c r="ZS363" i="2"/>
  <c r="ZT363" i="2" s="1"/>
  <c r="OL363" i="2"/>
  <c r="OM363" i="2" s="1"/>
  <c r="OH363" i="2"/>
  <c r="OI363" i="2" s="1"/>
  <c r="OC363" i="2"/>
  <c r="OD363" i="2" s="1"/>
  <c r="NY363" i="2"/>
  <c r="NZ363" i="2" s="1"/>
  <c r="NU363" i="2"/>
  <c r="NV363" i="2" s="1"/>
  <c r="CF363" i="2"/>
  <c r="CG363" i="2" s="1"/>
  <c r="BY363" i="2"/>
  <c r="CA363" i="2" s="1"/>
  <c r="CB363" i="2" s="1"/>
  <c r="CC363" i="2" s="1"/>
  <c r="BW363" i="2"/>
  <c r="BX363" i="2" s="1"/>
  <c r="BV363" i="2"/>
  <c r="BS363" i="2"/>
  <c r="BT363" i="2" s="1"/>
  <c r="BR363" i="2"/>
  <c r="V363" i="2"/>
  <c r="A363" i="2"/>
  <c r="ACN362" i="2"/>
  <c r="ACO362" i="2" s="1"/>
  <c r="ZV362" i="2"/>
  <c r="ZW362" i="2" s="1"/>
  <c r="ZS362" i="2"/>
  <c r="ZT362" i="2" s="1"/>
  <c r="OL362" i="2"/>
  <c r="OM362" i="2" s="1"/>
  <c r="OH362" i="2"/>
  <c r="OI362" i="2" s="1"/>
  <c r="OC362" i="2"/>
  <c r="OD362" i="2" s="1"/>
  <c r="NY362" i="2"/>
  <c r="NZ362" i="2" s="1"/>
  <c r="NU362" i="2"/>
  <c r="NV362" i="2" s="1"/>
  <c r="CF362" i="2"/>
  <c r="CG362" i="2" s="1"/>
  <c r="BY362" i="2"/>
  <c r="CA362" i="2" s="1"/>
  <c r="CB362" i="2" s="1"/>
  <c r="CC362" i="2" s="1"/>
  <c r="BW362" i="2"/>
  <c r="BX362" i="2" s="1"/>
  <c r="BV362" i="2"/>
  <c r="BS362" i="2"/>
  <c r="BT362" i="2" s="1"/>
  <c r="BR362" i="2"/>
  <c r="V362" i="2"/>
  <c r="A362" i="2"/>
  <c r="ACN361" i="2"/>
  <c r="ACO361" i="2" s="1"/>
  <c r="ZV361" i="2"/>
  <c r="ZW361" i="2" s="1"/>
  <c r="ZS361" i="2"/>
  <c r="ZT361" i="2" s="1"/>
  <c r="OL361" i="2"/>
  <c r="OM361" i="2" s="1"/>
  <c r="OH361" i="2"/>
  <c r="OI361" i="2" s="1"/>
  <c r="OC361" i="2"/>
  <c r="OD361" i="2" s="1"/>
  <c r="NY361" i="2"/>
  <c r="NZ361" i="2" s="1"/>
  <c r="NU361" i="2"/>
  <c r="NV361" i="2" s="1"/>
  <c r="CF361" i="2"/>
  <c r="CG361" i="2" s="1"/>
  <c r="BY361" i="2"/>
  <c r="CA361" i="2" s="1"/>
  <c r="CB361" i="2" s="1"/>
  <c r="CC361" i="2" s="1"/>
  <c r="BW361" i="2"/>
  <c r="BX361" i="2" s="1"/>
  <c r="BV361" i="2"/>
  <c r="BS361" i="2"/>
  <c r="BT361" i="2" s="1"/>
  <c r="BR361" i="2"/>
  <c r="V361" i="2"/>
  <c r="A361" i="2"/>
  <c r="ACN360" i="2"/>
  <c r="ACO360" i="2" s="1"/>
  <c r="ZV360" i="2"/>
  <c r="ZW360" i="2" s="1"/>
  <c r="ZS360" i="2"/>
  <c r="ZT360" i="2" s="1"/>
  <c r="OL360" i="2"/>
  <c r="OM360" i="2" s="1"/>
  <c r="OH360" i="2"/>
  <c r="OI360" i="2" s="1"/>
  <c r="OC360" i="2"/>
  <c r="OD360" i="2" s="1"/>
  <c r="NY360" i="2"/>
  <c r="NZ360" i="2" s="1"/>
  <c r="NU360" i="2"/>
  <c r="NV360" i="2" s="1"/>
  <c r="CF360" i="2"/>
  <c r="CG360" i="2" s="1"/>
  <c r="BY360" i="2"/>
  <c r="CA360" i="2" s="1"/>
  <c r="CB360" i="2" s="1"/>
  <c r="CC360" i="2" s="1"/>
  <c r="BW360" i="2"/>
  <c r="BX360" i="2" s="1"/>
  <c r="BV360" i="2"/>
  <c r="BS360" i="2"/>
  <c r="BT360" i="2" s="1"/>
  <c r="BR360" i="2"/>
  <c r="V360" i="2"/>
  <c r="A360" i="2"/>
  <c r="ACN359" i="2"/>
  <c r="ZV359" i="2"/>
  <c r="ZW359" i="2" s="1"/>
  <c r="ZS359" i="2"/>
  <c r="ZT359" i="2" s="1"/>
  <c r="OL359" i="2"/>
  <c r="OM359" i="2" s="1"/>
  <c r="OH359" i="2"/>
  <c r="OI359" i="2" s="1"/>
  <c r="OC359" i="2"/>
  <c r="OD359" i="2" s="1"/>
  <c r="NY359" i="2"/>
  <c r="NZ359" i="2" s="1"/>
  <c r="NU359" i="2"/>
  <c r="NV359" i="2" s="1"/>
  <c r="CF359" i="2"/>
  <c r="CG359" i="2" s="1"/>
  <c r="BY359" i="2"/>
  <c r="CA359" i="2" s="1"/>
  <c r="CB359" i="2" s="1"/>
  <c r="CC359" i="2" s="1"/>
  <c r="BW359" i="2"/>
  <c r="BX359" i="2" s="1"/>
  <c r="BV359" i="2"/>
  <c r="BS359" i="2"/>
  <c r="BT359" i="2" s="1"/>
  <c r="BR359" i="2"/>
  <c r="V359" i="2"/>
  <c r="A359" i="2"/>
  <c r="ACN358" i="2"/>
  <c r="ACO358" i="2" s="1"/>
  <c r="ZV358" i="2"/>
  <c r="ZW358" i="2" s="1"/>
  <c r="ZS358" i="2"/>
  <c r="ZT358" i="2" s="1"/>
  <c r="NQ358" i="2"/>
  <c r="NR358" i="2" s="1"/>
  <c r="NM358" i="2"/>
  <c r="NN358" i="2" s="1"/>
  <c r="NH358" i="2"/>
  <c r="NI358" i="2" s="1"/>
  <c r="ND358" i="2"/>
  <c r="NE358" i="2" s="1"/>
  <c r="MZ358" i="2"/>
  <c r="NA358" i="2" s="1"/>
  <c r="CF358" i="2"/>
  <c r="CG358" i="2" s="1"/>
  <c r="BY358" i="2"/>
  <c r="CA358" i="2" s="1"/>
  <c r="CB358" i="2" s="1"/>
  <c r="CC358" i="2" s="1"/>
  <c r="BW358" i="2"/>
  <c r="BX358" i="2" s="1"/>
  <c r="BV358" i="2"/>
  <c r="BS358" i="2"/>
  <c r="BT358" i="2" s="1"/>
  <c r="BR358" i="2"/>
  <c r="V358" i="2"/>
  <c r="A358" i="2"/>
  <c r="ACN357" i="2"/>
  <c r="ACO357" i="2" s="1"/>
  <c r="ZV357" i="2"/>
  <c r="ZW357" i="2" s="1"/>
  <c r="ZS357" i="2"/>
  <c r="ZT357" i="2" s="1"/>
  <c r="NQ357" i="2"/>
  <c r="NR357" i="2" s="1"/>
  <c r="NM357" i="2"/>
  <c r="NN357" i="2" s="1"/>
  <c r="NH357" i="2"/>
  <c r="NI357" i="2" s="1"/>
  <c r="ND357" i="2"/>
  <c r="NE357" i="2" s="1"/>
  <c r="MZ357" i="2"/>
  <c r="NA357" i="2" s="1"/>
  <c r="CF357" i="2"/>
  <c r="CG357" i="2" s="1"/>
  <c r="BY357" i="2"/>
  <c r="CA357" i="2" s="1"/>
  <c r="CB357" i="2" s="1"/>
  <c r="CC357" i="2" s="1"/>
  <c r="BW357" i="2"/>
  <c r="BX357" i="2" s="1"/>
  <c r="BV357" i="2"/>
  <c r="BS357" i="2"/>
  <c r="BT357" i="2" s="1"/>
  <c r="BR357" i="2"/>
  <c r="V357" i="2"/>
  <c r="A357" i="2"/>
  <c r="ACN356" i="2"/>
  <c r="ACO356" i="2" s="1"/>
  <c r="ZV356" i="2"/>
  <c r="ZW356" i="2" s="1"/>
  <c r="ZS356" i="2"/>
  <c r="ZT356" i="2" s="1"/>
  <c r="NQ356" i="2"/>
  <c r="NR356" i="2" s="1"/>
  <c r="NM356" i="2"/>
  <c r="NN356" i="2" s="1"/>
  <c r="NH356" i="2"/>
  <c r="NI356" i="2" s="1"/>
  <c r="ND356" i="2"/>
  <c r="NE356" i="2" s="1"/>
  <c r="MZ356" i="2"/>
  <c r="NA356" i="2" s="1"/>
  <c r="CF356" i="2"/>
  <c r="CG356" i="2" s="1"/>
  <c r="BY356" i="2"/>
  <c r="CA356" i="2" s="1"/>
  <c r="CB356" i="2" s="1"/>
  <c r="CC356" i="2" s="1"/>
  <c r="BW356" i="2"/>
  <c r="BX356" i="2" s="1"/>
  <c r="BV356" i="2"/>
  <c r="BS356" i="2"/>
  <c r="BT356" i="2" s="1"/>
  <c r="BR356" i="2"/>
  <c r="V356" i="2"/>
  <c r="A356" i="2"/>
  <c r="ACN355" i="2"/>
  <c r="ACO355" i="2" s="1"/>
  <c r="ZV355" i="2"/>
  <c r="ZW355" i="2" s="1"/>
  <c r="ZS355" i="2"/>
  <c r="ZT355" i="2" s="1"/>
  <c r="NQ355" i="2"/>
  <c r="NR355" i="2" s="1"/>
  <c r="NM355" i="2"/>
  <c r="NN355" i="2" s="1"/>
  <c r="NH355" i="2"/>
  <c r="NI355" i="2" s="1"/>
  <c r="ND355" i="2"/>
  <c r="NE355" i="2" s="1"/>
  <c r="MZ355" i="2"/>
  <c r="NA355" i="2" s="1"/>
  <c r="CF355" i="2"/>
  <c r="CG355" i="2" s="1"/>
  <c r="BY355" i="2"/>
  <c r="CA355" i="2" s="1"/>
  <c r="CB355" i="2" s="1"/>
  <c r="CC355" i="2" s="1"/>
  <c r="BW355" i="2"/>
  <c r="BX355" i="2" s="1"/>
  <c r="BV355" i="2"/>
  <c r="BS355" i="2"/>
  <c r="BT355" i="2" s="1"/>
  <c r="BR355" i="2"/>
  <c r="V355" i="2"/>
  <c r="A355" i="2"/>
  <c r="ACN354" i="2"/>
  <c r="ACO354" i="2" s="1"/>
  <c r="ZV354" i="2"/>
  <c r="ZW354" i="2" s="1"/>
  <c r="ZS354" i="2"/>
  <c r="ZT354" i="2" s="1"/>
  <c r="NQ354" i="2"/>
  <c r="NR354" i="2" s="1"/>
  <c r="NM354" i="2"/>
  <c r="NN354" i="2" s="1"/>
  <c r="NH354" i="2"/>
  <c r="NI354" i="2" s="1"/>
  <c r="ND354" i="2"/>
  <c r="NE354" i="2" s="1"/>
  <c r="MZ354" i="2"/>
  <c r="NA354" i="2" s="1"/>
  <c r="CF354" i="2"/>
  <c r="CG354" i="2" s="1"/>
  <c r="BY354" i="2"/>
  <c r="CA354" i="2" s="1"/>
  <c r="CB354" i="2" s="1"/>
  <c r="CC354" i="2" s="1"/>
  <c r="BW354" i="2"/>
  <c r="BX354" i="2" s="1"/>
  <c r="BV354" i="2"/>
  <c r="BS354" i="2"/>
  <c r="BT354" i="2" s="1"/>
  <c r="BR354" i="2"/>
  <c r="V354" i="2"/>
  <c r="A354" i="2"/>
  <c r="ACN353" i="2"/>
  <c r="ZV353" i="2"/>
  <c r="ZW353" i="2" s="1"/>
  <c r="ZS353" i="2"/>
  <c r="ZT353" i="2" s="1"/>
  <c r="NQ353" i="2"/>
  <c r="NR353" i="2" s="1"/>
  <c r="NM353" i="2"/>
  <c r="NN353" i="2" s="1"/>
  <c r="NH353" i="2"/>
  <c r="NI353" i="2" s="1"/>
  <c r="ND353" i="2"/>
  <c r="NE353" i="2" s="1"/>
  <c r="MZ353" i="2"/>
  <c r="NA353" i="2" s="1"/>
  <c r="CF353" i="2"/>
  <c r="CG353" i="2" s="1"/>
  <c r="BY353" i="2"/>
  <c r="CA353" i="2" s="1"/>
  <c r="CB353" i="2" s="1"/>
  <c r="CC353" i="2" s="1"/>
  <c r="BW353" i="2"/>
  <c r="BX353" i="2" s="1"/>
  <c r="BV353" i="2"/>
  <c r="BS353" i="2"/>
  <c r="BT353" i="2" s="1"/>
  <c r="BR353" i="2"/>
  <c r="V353" i="2"/>
  <c r="A353" i="2"/>
  <c r="ACN352" i="2"/>
  <c r="ACO352" i="2" s="1"/>
  <c r="ZV352" i="2"/>
  <c r="ZW352" i="2" s="1"/>
  <c r="ZS352" i="2"/>
  <c r="ZT352" i="2" s="1"/>
  <c r="NQ352" i="2"/>
  <c r="NR352" i="2" s="1"/>
  <c r="NM352" i="2"/>
  <c r="NN352" i="2" s="1"/>
  <c r="NH352" i="2"/>
  <c r="NI352" i="2" s="1"/>
  <c r="ND352" i="2"/>
  <c r="NE352" i="2" s="1"/>
  <c r="MZ352" i="2"/>
  <c r="NA352" i="2" s="1"/>
  <c r="CF352" i="2"/>
  <c r="CG352" i="2" s="1"/>
  <c r="BY352" i="2"/>
  <c r="CA352" i="2" s="1"/>
  <c r="CB352" i="2" s="1"/>
  <c r="CC352" i="2" s="1"/>
  <c r="BW352" i="2"/>
  <c r="BX352" i="2" s="1"/>
  <c r="BV352" i="2"/>
  <c r="BS352" i="2"/>
  <c r="BT352" i="2" s="1"/>
  <c r="BR352" i="2"/>
  <c r="V352" i="2"/>
  <c r="A352" i="2"/>
  <c r="ACN351" i="2"/>
  <c r="ACO351" i="2" s="1"/>
  <c r="ZV351" i="2"/>
  <c r="ZW351" i="2" s="1"/>
  <c r="ZS351" i="2"/>
  <c r="ZT351" i="2" s="1"/>
  <c r="NQ351" i="2"/>
  <c r="NR351" i="2" s="1"/>
  <c r="NM351" i="2"/>
  <c r="NN351" i="2" s="1"/>
  <c r="NH351" i="2"/>
  <c r="NI351" i="2" s="1"/>
  <c r="ND351" i="2"/>
  <c r="NE351" i="2" s="1"/>
  <c r="MZ351" i="2"/>
  <c r="NA351" i="2" s="1"/>
  <c r="CF351" i="2"/>
  <c r="CG351" i="2" s="1"/>
  <c r="BY351" i="2"/>
  <c r="CA351" i="2" s="1"/>
  <c r="CB351" i="2" s="1"/>
  <c r="CC351" i="2" s="1"/>
  <c r="BW351" i="2"/>
  <c r="BX351" i="2" s="1"/>
  <c r="BV351" i="2"/>
  <c r="BS351" i="2"/>
  <c r="BT351" i="2" s="1"/>
  <c r="BR351" i="2"/>
  <c r="V351" i="2"/>
  <c r="A351" i="2"/>
  <c r="ACN350" i="2"/>
  <c r="ACO350" i="2" s="1"/>
  <c r="ZV350" i="2"/>
  <c r="ZW350" i="2" s="1"/>
  <c r="ZS350" i="2"/>
  <c r="ZT350" i="2" s="1"/>
  <c r="NQ350" i="2"/>
  <c r="NR350" i="2" s="1"/>
  <c r="NM350" i="2"/>
  <c r="NN350" i="2" s="1"/>
  <c r="NH350" i="2"/>
  <c r="NI350" i="2" s="1"/>
  <c r="ND350" i="2"/>
  <c r="NE350" i="2" s="1"/>
  <c r="MZ350" i="2"/>
  <c r="NA350" i="2" s="1"/>
  <c r="CF350" i="2"/>
  <c r="CG350" i="2" s="1"/>
  <c r="BY350" i="2"/>
  <c r="CA350" i="2" s="1"/>
  <c r="CB350" i="2" s="1"/>
  <c r="CC350" i="2" s="1"/>
  <c r="BW350" i="2"/>
  <c r="BX350" i="2" s="1"/>
  <c r="BV350" i="2"/>
  <c r="BS350" i="2"/>
  <c r="BT350" i="2" s="1"/>
  <c r="BR350" i="2"/>
  <c r="V350" i="2"/>
  <c r="A350" i="2"/>
  <c r="ACN349" i="2"/>
  <c r="ZV349" i="2"/>
  <c r="ZW349" i="2" s="1"/>
  <c r="ZS349" i="2"/>
  <c r="ZT349" i="2" s="1"/>
  <c r="NQ349" i="2"/>
  <c r="NR349" i="2" s="1"/>
  <c r="NM349" i="2"/>
  <c r="NN349" i="2" s="1"/>
  <c r="NH349" i="2"/>
  <c r="NI349" i="2" s="1"/>
  <c r="ND349" i="2"/>
  <c r="NE349" i="2" s="1"/>
  <c r="MZ349" i="2"/>
  <c r="NA349" i="2" s="1"/>
  <c r="CF349" i="2"/>
  <c r="CG349" i="2" s="1"/>
  <c r="BY349" i="2"/>
  <c r="CA349" i="2" s="1"/>
  <c r="CB349" i="2" s="1"/>
  <c r="CC349" i="2" s="1"/>
  <c r="BW349" i="2"/>
  <c r="BX349" i="2" s="1"/>
  <c r="BV349" i="2"/>
  <c r="BS349" i="2"/>
  <c r="BT349" i="2" s="1"/>
  <c r="BR349" i="2"/>
  <c r="V349" i="2"/>
  <c r="A349" i="2"/>
  <c r="ACN348" i="2"/>
  <c r="ACO348" i="2" s="1"/>
  <c r="ZV348" i="2"/>
  <c r="ZW348" i="2" s="1"/>
  <c r="ZS348" i="2"/>
  <c r="ZT348" i="2" s="1"/>
  <c r="NQ348" i="2"/>
  <c r="NR348" i="2" s="1"/>
  <c r="NM348" i="2"/>
  <c r="NN348" i="2" s="1"/>
  <c r="NH348" i="2"/>
  <c r="NI348" i="2" s="1"/>
  <c r="ND348" i="2"/>
  <c r="NE348" i="2" s="1"/>
  <c r="MZ348" i="2"/>
  <c r="NA348" i="2" s="1"/>
  <c r="CF348" i="2"/>
  <c r="CG348" i="2" s="1"/>
  <c r="BY348" i="2"/>
  <c r="CA348" i="2" s="1"/>
  <c r="CB348" i="2" s="1"/>
  <c r="CC348" i="2" s="1"/>
  <c r="BW348" i="2"/>
  <c r="BX348" i="2" s="1"/>
  <c r="BV348" i="2"/>
  <c r="BS348" i="2"/>
  <c r="BT348" i="2" s="1"/>
  <c r="BR348" i="2"/>
  <c r="V348" i="2"/>
  <c r="A348" i="2"/>
  <c r="ACN347" i="2"/>
  <c r="ACO347" i="2" s="1"/>
  <c r="ZV347" i="2"/>
  <c r="ZW347" i="2" s="1"/>
  <c r="ZS347" i="2"/>
  <c r="ZT347" i="2" s="1"/>
  <c r="NQ347" i="2"/>
  <c r="NR347" i="2" s="1"/>
  <c r="NM347" i="2"/>
  <c r="NN347" i="2" s="1"/>
  <c r="NH347" i="2"/>
  <c r="NI347" i="2" s="1"/>
  <c r="ND347" i="2"/>
  <c r="NE347" i="2" s="1"/>
  <c r="MZ347" i="2"/>
  <c r="NA347" i="2" s="1"/>
  <c r="CF347" i="2"/>
  <c r="CG347" i="2" s="1"/>
  <c r="BY347" i="2"/>
  <c r="CA347" i="2" s="1"/>
  <c r="CB347" i="2" s="1"/>
  <c r="CC347" i="2" s="1"/>
  <c r="BW347" i="2"/>
  <c r="BX347" i="2" s="1"/>
  <c r="BV347" i="2"/>
  <c r="BS347" i="2"/>
  <c r="BT347" i="2" s="1"/>
  <c r="BR347" i="2"/>
  <c r="V347" i="2"/>
  <c r="A347" i="2"/>
  <c r="ACN346" i="2"/>
  <c r="ACO346" i="2" s="1"/>
  <c r="ZV346" i="2"/>
  <c r="ZW346" i="2" s="1"/>
  <c r="ZS346" i="2"/>
  <c r="ZT346" i="2" s="1"/>
  <c r="NQ346" i="2"/>
  <c r="NR346" i="2" s="1"/>
  <c r="NM346" i="2"/>
  <c r="NN346" i="2" s="1"/>
  <c r="NH346" i="2"/>
  <c r="NI346" i="2" s="1"/>
  <c r="ND346" i="2"/>
  <c r="NE346" i="2" s="1"/>
  <c r="MZ346" i="2"/>
  <c r="NA346" i="2" s="1"/>
  <c r="CF346" i="2"/>
  <c r="CG346" i="2" s="1"/>
  <c r="BY346" i="2"/>
  <c r="CA346" i="2" s="1"/>
  <c r="CB346" i="2" s="1"/>
  <c r="CC346" i="2" s="1"/>
  <c r="BW346" i="2"/>
  <c r="BX346" i="2" s="1"/>
  <c r="BV346" i="2"/>
  <c r="BS346" i="2"/>
  <c r="BT346" i="2" s="1"/>
  <c r="BR346" i="2"/>
  <c r="V346" i="2"/>
  <c r="A346" i="2"/>
  <c r="ACN345" i="2"/>
  <c r="ACO345" i="2" s="1"/>
  <c r="ZV345" i="2"/>
  <c r="ZW345" i="2" s="1"/>
  <c r="ZS345" i="2"/>
  <c r="ZT345" i="2" s="1"/>
  <c r="NQ345" i="2"/>
  <c r="NR345" i="2" s="1"/>
  <c r="NM345" i="2"/>
  <c r="NN345" i="2" s="1"/>
  <c r="NH345" i="2"/>
  <c r="NI345" i="2" s="1"/>
  <c r="ND345" i="2"/>
  <c r="NE345" i="2" s="1"/>
  <c r="MZ345" i="2"/>
  <c r="NA345" i="2" s="1"/>
  <c r="CF345" i="2"/>
  <c r="CG345" i="2" s="1"/>
  <c r="BY345" i="2"/>
  <c r="CA345" i="2" s="1"/>
  <c r="CB345" i="2" s="1"/>
  <c r="CC345" i="2" s="1"/>
  <c r="BW345" i="2"/>
  <c r="BX345" i="2" s="1"/>
  <c r="BV345" i="2"/>
  <c r="BS345" i="2"/>
  <c r="BT345" i="2" s="1"/>
  <c r="BR345" i="2"/>
  <c r="V345" i="2"/>
  <c r="A345" i="2"/>
  <c r="ACN344" i="2"/>
  <c r="ACO344" i="2" s="1"/>
  <c r="ZV344" i="2"/>
  <c r="ZW344" i="2" s="1"/>
  <c r="ZS344" i="2"/>
  <c r="ZT344" i="2" s="1"/>
  <c r="NQ344" i="2"/>
  <c r="NR344" i="2" s="1"/>
  <c r="NM344" i="2"/>
  <c r="NN344" i="2" s="1"/>
  <c r="NH344" i="2"/>
  <c r="NI344" i="2" s="1"/>
  <c r="ND344" i="2"/>
  <c r="NE344" i="2" s="1"/>
  <c r="MZ344" i="2"/>
  <c r="NA344" i="2" s="1"/>
  <c r="CF344" i="2"/>
  <c r="CG344" i="2" s="1"/>
  <c r="BY344" i="2"/>
  <c r="CA344" i="2" s="1"/>
  <c r="CB344" i="2" s="1"/>
  <c r="CC344" i="2" s="1"/>
  <c r="BW344" i="2"/>
  <c r="BX344" i="2" s="1"/>
  <c r="BV344" i="2"/>
  <c r="BS344" i="2"/>
  <c r="BT344" i="2" s="1"/>
  <c r="BR344" i="2"/>
  <c r="V344" i="2"/>
  <c r="A344" i="2"/>
  <c r="ACN343" i="2"/>
  <c r="ACO343" i="2" s="1"/>
  <c r="ZV343" i="2"/>
  <c r="ZW343" i="2" s="1"/>
  <c r="ZS343" i="2"/>
  <c r="ZT343" i="2" s="1"/>
  <c r="NQ343" i="2"/>
  <c r="NR343" i="2" s="1"/>
  <c r="NM343" i="2"/>
  <c r="NN343" i="2" s="1"/>
  <c r="NH343" i="2"/>
  <c r="NI343" i="2" s="1"/>
  <c r="ND343" i="2"/>
  <c r="NE343" i="2" s="1"/>
  <c r="MZ343" i="2"/>
  <c r="NA343" i="2" s="1"/>
  <c r="CF343" i="2"/>
  <c r="CG343" i="2" s="1"/>
  <c r="BY343" i="2"/>
  <c r="CA343" i="2" s="1"/>
  <c r="CB343" i="2" s="1"/>
  <c r="CC343" i="2" s="1"/>
  <c r="BW343" i="2"/>
  <c r="BX343" i="2" s="1"/>
  <c r="BV343" i="2"/>
  <c r="BS343" i="2"/>
  <c r="BT343" i="2" s="1"/>
  <c r="BR343" i="2"/>
  <c r="V343" i="2"/>
  <c r="A343" i="2"/>
  <c r="ACN342" i="2"/>
  <c r="ACO342" i="2" s="1"/>
  <c r="ZV342" i="2"/>
  <c r="ZW342" i="2" s="1"/>
  <c r="ZS342" i="2"/>
  <c r="ZT342" i="2" s="1"/>
  <c r="NQ342" i="2"/>
  <c r="NR342" i="2" s="1"/>
  <c r="NM342" i="2"/>
  <c r="NN342" i="2" s="1"/>
  <c r="NH342" i="2"/>
  <c r="NI342" i="2" s="1"/>
  <c r="ND342" i="2"/>
  <c r="NE342" i="2" s="1"/>
  <c r="MZ342" i="2"/>
  <c r="NA342" i="2" s="1"/>
  <c r="CF342" i="2"/>
  <c r="CG342" i="2" s="1"/>
  <c r="BY342" i="2"/>
  <c r="CA342" i="2" s="1"/>
  <c r="CB342" i="2" s="1"/>
  <c r="CC342" i="2" s="1"/>
  <c r="BW342" i="2"/>
  <c r="BX342" i="2" s="1"/>
  <c r="BV342" i="2"/>
  <c r="BS342" i="2"/>
  <c r="BT342" i="2" s="1"/>
  <c r="BR342" i="2"/>
  <c r="V342" i="2"/>
  <c r="A342" i="2"/>
  <c r="ACN341" i="2"/>
  <c r="ACO341" i="2" s="1"/>
  <c r="ZV341" i="2"/>
  <c r="ZW341" i="2" s="1"/>
  <c r="ZS341" i="2"/>
  <c r="ZT341" i="2" s="1"/>
  <c r="NQ341" i="2"/>
  <c r="NR341" i="2" s="1"/>
  <c r="NM341" i="2"/>
  <c r="NN341" i="2" s="1"/>
  <c r="NH341" i="2"/>
  <c r="NI341" i="2" s="1"/>
  <c r="ND341" i="2"/>
  <c r="NE341" i="2" s="1"/>
  <c r="MZ341" i="2"/>
  <c r="NA341" i="2" s="1"/>
  <c r="CF341" i="2"/>
  <c r="CG341" i="2" s="1"/>
  <c r="BY341" i="2"/>
  <c r="CA341" i="2" s="1"/>
  <c r="CB341" i="2" s="1"/>
  <c r="CC341" i="2" s="1"/>
  <c r="BW341" i="2"/>
  <c r="BX341" i="2" s="1"/>
  <c r="BV341" i="2"/>
  <c r="BS341" i="2"/>
  <c r="BT341" i="2" s="1"/>
  <c r="BR341" i="2"/>
  <c r="V341" i="2"/>
  <c r="A341" i="2"/>
  <c r="ACN340" i="2"/>
  <c r="ACO340" i="2" s="1"/>
  <c r="ZV340" i="2"/>
  <c r="ZW340" i="2" s="1"/>
  <c r="ZS340" i="2"/>
  <c r="ZT340" i="2" s="1"/>
  <c r="NQ340" i="2"/>
  <c r="NR340" i="2" s="1"/>
  <c r="NM340" i="2"/>
  <c r="NN340" i="2" s="1"/>
  <c r="NH340" i="2"/>
  <c r="NI340" i="2" s="1"/>
  <c r="ND340" i="2"/>
  <c r="NE340" i="2" s="1"/>
  <c r="MZ340" i="2"/>
  <c r="NA340" i="2" s="1"/>
  <c r="CF340" i="2"/>
  <c r="CG340" i="2" s="1"/>
  <c r="BY340" i="2"/>
  <c r="CA340" i="2" s="1"/>
  <c r="CB340" i="2" s="1"/>
  <c r="CC340" i="2" s="1"/>
  <c r="BW340" i="2"/>
  <c r="BX340" i="2" s="1"/>
  <c r="BV340" i="2"/>
  <c r="BS340" i="2"/>
  <c r="BT340" i="2" s="1"/>
  <c r="BR340" i="2"/>
  <c r="V340" i="2"/>
  <c r="A340" i="2"/>
  <c r="ACN339" i="2"/>
  <c r="ACO339" i="2" s="1"/>
  <c r="ZV339" i="2"/>
  <c r="ZW339" i="2" s="1"/>
  <c r="ZS339" i="2"/>
  <c r="ZT339" i="2" s="1"/>
  <c r="NQ339" i="2"/>
  <c r="NR339" i="2" s="1"/>
  <c r="NM339" i="2"/>
  <c r="NN339" i="2" s="1"/>
  <c r="NH339" i="2"/>
  <c r="NI339" i="2" s="1"/>
  <c r="ND339" i="2"/>
  <c r="NE339" i="2" s="1"/>
  <c r="MZ339" i="2"/>
  <c r="NA339" i="2" s="1"/>
  <c r="CF339" i="2"/>
  <c r="CG339" i="2" s="1"/>
  <c r="BY339" i="2"/>
  <c r="CA339" i="2" s="1"/>
  <c r="CB339" i="2" s="1"/>
  <c r="CC339" i="2" s="1"/>
  <c r="BW339" i="2"/>
  <c r="BX339" i="2" s="1"/>
  <c r="BV339" i="2"/>
  <c r="BS339" i="2"/>
  <c r="BT339" i="2" s="1"/>
  <c r="BR339" i="2"/>
  <c r="V339" i="2"/>
  <c r="A339" i="2"/>
  <c r="ACN338" i="2"/>
  <c r="ACO338" i="2" s="1"/>
  <c r="ZV338" i="2"/>
  <c r="ZW338" i="2" s="1"/>
  <c r="ZS338" i="2"/>
  <c r="ZT338" i="2" s="1"/>
  <c r="NQ338" i="2"/>
  <c r="NR338" i="2" s="1"/>
  <c r="NM338" i="2"/>
  <c r="NN338" i="2" s="1"/>
  <c r="NH338" i="2"/>
  <c r="NI338" i="2" s="1"/>
  <c r="ND338" i="2"/>
  <c r="NE338" i="2" s="1"/>
  <c r="MZ338" i="2"/>
  <c r="NA338" i="2" s="1"/>
  <c r="CF338" i="2"/>
  <c r="CG338" i="2" s="1"/>
  <c r="BY338" i="2"/>
  <c r="CA338" i="2" s="1"/>
  <c r="CB338" i="2" s="1"/>
  <c r="CC338" i="2" s="1"/>
  <c r="BW338" i="2"/>
  <c r="BX338" i="2" s="1"/>
  <c r="BV338" i="2"/>
  <c r="BS338" i="2"/>
  <c r="BT338" i="2" s="1"/>
  <c r="BR338" i="2"/>
  <c r="V338" i="2"/>
  <c r="A338" i="2"/>
  <c r="ACN337" i="2"/>
  <c r="ACO337" i="2" s="1"/>
  <c r="ZV337" i="2"/>
  <c r="ZW337" i="2" s="1"/>
  <c r="ZS337" i="2"/>
  <c r="ZT337" i="2" s="1"/>
  <c r="NQ337" i="2"/>
  <c r="NR337" i="2" s="1"/>
  <c r="NM337" i="2"/>
  <c r="NN337" i="2" s="1"/>
  <c r="NH337" i="2"/>
  <c r="NI337" i="2" s="1"/>
  <c r="ND337" i="2"/>
  <c r="NE337" i="2" s="1"/>
  <c r="MZ337" i="2"/>
  <c r="NA337" i="2" s="1"/>
  <c r="CF337" i="2"/>
  <c r="CG337" i="2" s="1"/>
  <c r="BY337" i="2"/>
  <c r="CA337" i="2" s="1"/>
  <c r="CB337" i="2" s="1"/>
  <c r="CC337" i="2" s="1"/>
  <c r="BW337" i="2"/>
  <c r="BX337" i="2" s="1"/>
  <c r="BV337" i="2"/>
  <c r="BS337" i="2"/>
  <c r="BT337" i="2" s="1"/>
  <c r="BR337" i="2"/>
  <c r="V337" i="2"/>
  <c r="A337" i="2"/>
  <c r="ACN336" i="2"/>
  <c r="ACO336" i="2" s="1"/>
  <c r="ZV336" i="2"/>
  <c r="ZW336" i="2" s="1"/>
  <c r="ZS336" i="2"/>
  <c r="ZT336" i="2" s="1"/>
  <c r="NQ336" i="2"/>
  <c r="NR336" i="2" s="1"/>
  <c r="NM336" i="2"/>
  <c r="NN336" i="2" s="1"/>
  <c r="NH336" i="2"/>
  <c r="NI336" i="2" s="1"/>
  <c r="ND336" i="2"/>
  <c r="NE336" i="2" s="1"/>
  <c r="MZ336" i="2"/>
  <c r="NA336" i="2" s="1"/>
  <c r="CF336" i="2"/>
  <c r="CG336" i="2" s="1"/>
  <c r="BY336" i="2"/>
  <c r="CA336" i="2" s="1"/>
  <c r="CB336" i="2" s="1"/>
  <c r="CC336" i="2" s="1"/>
  <c r="BW336" i="2"/>
  <c r="BX336" i="2" s="1"/>
  <c r="BV336" i="2"/>
  <c r="BS336" i="2"/>
  <c r="BT336" i="2" s="1"/>
  <c r="BR336" i="2"/>
  <c r="V336" i="2"/>
  <c r="A336" i="2"/>
  <c r="ACN335" i="2"/>
  <c r="ACO335" i="2" s="1"/>
  <c r="ZV335" i="2"/>
  <c r="ZW335" i="2" s="1"/>
  <c r="ZS335" i="2"/>
  <c r="ZT335" i="2" s="1"/>
  <c r="NQ335" i="2"/>
  <c r="NR335" i="2" s="1"/>
  <c r="NM335" i="2"/>
  <c r="NN335" i="2" s="1"/>
  <c r="NH335" i="2"/>
  <c r="NI335" i="2" s="1"/>
  <c r="ND335" i="2"/>
  <c r="NE335" i="2" s="1"/>
  <c r="MZ335" i="2"/>
  <c r="NA335" i="2" s="1"/>
  <c r="CF335" i="2"/>
  <c r="CG335" i="2" s="1"/>
  <c r="BY335" i="2"/>
  <c r="CA335" i="2" s="1"/>
  <c r="CB335" i="2" s="1"/>
  <c r="CC335" i="2" s="1"/>
  <c r="BW335" i="2"/>
  <c r="BX335" i="2" s="1"/>
  <c r="BV335" i="2"/>
  <c r="BS335" i="2"/>
  <c r="BT335" i="2" s="1"/>
  <c r="BR335" i="2"/>
  <c r="V335" i="2"/>
  <c r="A335" i="2"/>
  <c r="ACN334" i="2"/>
  <c r="ZV334" i="2"/>
  <c r="ZW334" i="2" s="1"/>
  <c r="ZS334" i="2"/>
  <c r="ZT334" i="2" s="1"/>
  <c r="NQ334" i="2"/>
  <c r="NR334" i="2" s="1"/>
  <c r="NM334" i="2"/>
  <c r="NN334" i="2" s="1"/>
  <c r="NH334" i="2"/>
  <c r="NI334" i="2" s="1"/>
  <c r="ND334" i="2"/>
  <c r="NE334" i="2" s="1"/>
  <c r="MZ334" i="2"/>
  <c r="NA334" i="2" s="1"/>
  <c r="CF334" i="2"/>
  <c r="CG334" i="2" s="1"/>
  <c r="BY334" i="2"/>
  <c r="CA334" i="2" s="1"/>
  <c r="CB334" i="2" s="1"/>
  <c r="CC334" i="2" s="1"/>
  <c r="BW334" i="2"/>
  <c r="BX334" i="2" s="1"/>
  <c r="BV334" i="2"/>
  <c r="BS334" i="2"/>
  <c r="BT334" i="2" s="1"/>
  <c r="BR334" i="2"/>
  <c r="V334" i="2"/>
  <c r="A334" i="2"/>
  <c r="ACN333" i="2"/>
  <c r="ACO333" i="2" s="1"/>
  <c r="ZV333" i="2"/>
  <c r="ZW333" i="2" s="1"/>
  <c r="ZS333" i="2"/>
  <c r="ZT333" i="2" s="1"/>
  <c r="NQ333" i="2"/>
  <c r="NR333" i="2" s="1"/>
  <c r="NM333" i="2"/>
  <c r="NN333" i="2" s="1"/>
  <c r="NH333" i="2"/>
  <c r="NI333" i="2" s="1"/>
  <c r="ND333" i="2"/>
  <c r="NE333" i="2" s="1"/>
  <c r="MZ333" i="2"/>
  <c r="NA333" i="2" s="1"/>
  <c r="CF333" i="2"/>
  <c r="CG333" i="2" s="1"/>
  <c r="BY333" i="2"/>
  <c r="CA333" i="2" s="1"/>
  <c r="CB333" i="2" s="1"/>
  <c r="CC333" i="2" s="1"/>
  <c r="BW333" i="2"/>
  <c r="BX333" i="2" s="1"/>
  <c r="BV333" i="2"/>
  <c r="BS333" i="2"/>
  <c r="BT333" i="2" s="1"/>
  <c r="BR333" i="2"/>
  <c r="V333" i="2"/>
  <c r="A333" i="2"/>
  <c r="ACN332" i="2"/>
  <c r="ZV332" i="2"/>
  <c r="ZW332" i="2" s="1"/>
  <c r="ZS332" i="2"/>
  <c r="ZT332" i="2" s="1"/>
  <c r="NQ332" i="2"/>
  <c r="NR332" i="2" s="1"/>
  <c r="NM332" i="2"/>
  <c r="NN332" i="2" s="1"/>
  <c r="NH332" i="2"/>
  <c r="NI332" i="2" s="1"/>
  <c r="ND332" i="2"/>
  <c r="NE332" i="2" s="1"/>
  <c r="MZ332" i="2"/>
  <c r="NA332" i="2" s="1"/>
  <c r="CF332" i="2"/>
  <c r="CG332" i="2" s="1"/>
  <c r="BY332" i="2"/>
  <c r="CA332" i="2" s="1"/>
  <c r="CB332" i="2" s="1"/>
  <c r="CC332" i="2" s="1"/>
  <c r="BW332" i="2"/>
  <c r="BX332" i="2" s="1"/>
  <c r="BV332" i="2"/>
  <c r="BS332" i="2"/>
  <c r="BT332" i="2" s="1"/>
  <c r="BR332" i="2"/>
  <c r="V332" i="2"/>
  <c r="A332" i="2"/>
  <c r="ACN331" i="2"/>
  <c r="ZV331" i="2"/>
  <c r="ZW331" i="2" s="1"/>
  <c r="ZS331" i="2"/>
  <c r="ZT331" i="2" s="1"/>
  <c r="NQ331" i="2"/>
  <c r="NR331" i="2" s="1"/>
  <c r="NM331" i="2"/>
  <c r="NN331" i="2" s="1"/>
  <c r="NH331" i="2"/>
  <c r="NI331" i="2" s="1"/>
  <c r="ND331" i="2"/>
  <c r="NE331" i="2" s="1"/>
  <c r="MZ331" i="2"/>
  <c r="NA331" i="2" s="1"/>
  <c r="CF331" i="2"/>
  <c r="CG331" i="2" s="1"/>
  <c r="BY331" i="2"/>
  <c r="CA331" i="2" s="1"/>
  <c r="CB331" i="2" s="1"/>
  <c r="CC331" i="2" s="1"/>
  <c r="BW331" i="2"/>
  <c r="BX331" i="2" s="1"/>
  <c r="BV331" i="2"/>
  <c r="BS331" i="2"/>
  <c r="BT331" i="2" s="1"/>
  <c r="BR331" i="2"/>
  <c r="V331" i="2"/>
  <c r="A331" i="2"/>
  <c r="ACN330" i="2"/>
  <c r="ACO330" i="2" s="1"/>
  <c r="ZV330" i="2"/>
  <c r="ZW330" i="2" s="1"/>
  <c r="ZS330" i="2"/>
  <c r="ZT330" i="2" s="1"/>
  <c r="NQ330" i="2"/>
  <c r="NR330" i="2" s="1"/>
  <c r="NM330" i="2"/>
  <c r="NN330" i="2" s="1"/>
  <c r="NH330" i="2"/>
  <c r="NI330" i="2" s="1"/>
  <c r="ND330" i="2"/>
  <c r="NE330" i="2" s="1"/>
  <c r="MZ330" i="2"/>
  <c r="NA330" i="2" s="1"/>
  <c r="CF330" i="2"/>
  <c r="CG330" i="2" s="1"/>
  <c r="BY330" i="2"/>
  <c r="CA330" i="2" s="1"/>
  <c r="CB330" i="2" s="1"/>
  <c r="CC330" i="2" s="1"/>
  <c r="BW330" i="2"/>
  <c r="BX330" i="2" s="1"/>
  <c r="BV330" i="2"/>
  <c r="BS330" i="2"/>
  <c r="BT330" i="2" s="1"/>
  <c r="BR330" i="2"/>
  <c r="V330" i="2"/>
  <c r="A330" i="2"/>
  <c r="ACN329" i="2"/>
  <c r="ACO329" i="2" s="1"/>
  <c r="ZV329" i="2"/>
  <c r="ZW329" i="2" s="1"/>
  <c r="ZS329" i="2"/>
  <c r="ZT329" i="2" s="1"/>
  <c r="NQ329" i="2"/>
  <c r="NR329" i="2" s="1"/>
  <c r="NM329" i="2"/>
  <c r="NN329" i="2" s="1"/>
  <c r="NH329" i="2"/>
  <c r="NI329" i="2" s="1"/>
  <c r="ND329" i="2"/>
  <c r="NE329" i="2" s="1"/>
  <c r="MZ329" i="2"/>
  <c r="NA329" i="2" s="1"/>
  <c r="CF329" i="2"/>
  <c r="CG329" i="2" s="1"/>
  <c r="BY329" i="2"/>
  <c r="CA329" i="2" s="1"/>
  <c r="CB329" i="2" s="1"/>
  <c r="CC329" i="2" s="1"/>
  <c r="BW329" i="2"/>
  <c r="BX329" i="2" s="1"/>
  <c r="BV329" i="2"/>
  <c r="BS329" i="2"/>
  <c r="BT329" i="2" s="1"/>
  <c r="BR329" i="2"/>
  <c r="V329" i="2"/>
  <c r="A329" i="2"/>
  <c r="ACN328" i="2"/>
  <c r="ZV328" i="2"/>
  <c r="ZW328" i="2" s="1"/>
  <c r="ZS328" i="2"/>
  <c r="ZT328" i="2" s="1"/>
  <c r="NQ328" i="2"/>
  <c r="NR328" i="2" s="1"/>
  <c r="NM328" i="2"/>
  <c r="NN328" i="2" s="1"/>
  <c r="NH328" i="2"/>
  <c r="NI328" i="2" s="1"/>
  <c r="ND328" i="2"/>
  <c r="NE328" i="2" s="1"/>
  <c r="MZ328" i="2"/>
  <c r="NA328" i="2" s="1"/>
  <c r="CF328" i="2"/>
  <c r="CG328" i="2" s="1"/>
  <c r="BY328" i="2"/>
  <c r="CA328" i="2" s="1"/>
  <c r="CB328" i="2" s="1"/>
  <c r="CC328" i="2" s="1"/>
  <c r="BW328" i="2"/>
  <c r="BX328" i="2" s="1"/>
  <c r="BV328" i="2"/>
  <c r="BS328" i="2"/>
  <c r="BT328" i="2" s="1"/>
  <c r="BR328" i="2"/>
  <c r="V328" i="2"/>
  <c r="A328" i="2"/>
  <c r="ACN327" i="2"/>
  <c r="ZV327" i="2"/>
  <c r="ZW327" i="2" s="1"/>
  <c r="ZS327" i="2"/>
  <c r="ZT327" i="2" s="1"/>
  <c r="NQ327" i="2"/>
  <c r="NR327" i="2" s="1"/>
  <c r="NM327" i="2"/>
  <c r="NN327" i="2" s="1"/>
  <c r="NH327" i="2"/>
  <c r="NI327" i="2" s="1"/>
  <c r="ND327" i="2"/>
  <c r="NE327" i="2" s="1"/>
  <c r="MZ327" i="2"/>
  <c r="NA327" i="2" s="1"/>
  <c r="CF327" i="2"/>
  <c r="CG327" i="2" s="1"/>
  <c r="BY327" i="2"/>
  <c r="CA327" i="2" s="1"/>
  <c r="CB327" i="2" s="1"/>
  <c r="CC327" i="2" s="1"/>
  <c r="BW327" i="2"/>
  <c r="BX327" i="2" s="1"/>
  <c r="BV327" i="2"/>
  <c r="BS327" i="2"/>
  <c r="BT327" i="2" s="1"/>
  <c r="BR327" i="2"/>
  <c r="V327" i="2"/>
  <c r="A327" i="2"/>
  <c r="ACN326" i="2"/>
  <c r="ACO326" i="2" s="1"/>
  <c r="ZV326" i="2"/>
  <c r="ZW326" i="2" s="1"/>
  <c r="ZS326" i="2"/>
  <c r="ZT326" i="2" s="1"/>
  <c r="NQ326" i="2"/>
  <c r="NR326" i="2" s="1"/>
  <c r="NM326" i="2"/>
  <c r="NN326" i="2" s="1"/>
  <c r="NH326" i="2"/>
  <c r="NI326" i="2" s="1"/>
  <c r="ND326" i="2"/>
  <c r="NE326" i="2" s="1"/>
  <c r="MZ326" i="2"/>
  <c r="NA326" i="2" s="1"/>
  <c r="CF326" i="2"/>
  <c r="CG326" i="2" s="1"/>
  <c r="BY326" i="2"/>
  <c r="CA326" i="2" s="1"/>
  <c r="CB326" i="2" s="1"/>
  <c r="CC326" i="2" s="1"/>
  <c r="BW326" i="2"/>
  <c r="BX326" i="2" s="1"/>
  <c r="BV326" i="2"/>
  <c r="BS326" i="2"/>
  <c r="BT326" i="2" s="1"/>
  <c r="BR326" i="2"/>
  <c r="V326" i="2"/>
  <c r="A326" i="2"/>
  <c r="ACN325" i="2"/>
  <c r="ACO325" i="2" s="1"/>
  <c r="ZV325" i="2"/>
  <c r="ZW325" i="2" s="1"/>
  <c r="ZS325" i="2"/>
  <c r="ZT325" i="2" s="1"/>
  <c r="NQ325" i="2"/>
  <c r="NR325" i="2" s="1"/>
  <c r="NM325" i="2"/>
  <c r="NN325" i="2" s="1"/>
  <c r="NH325" i="2"/>
  <c r="NI325" i="2" s="1"/>
  <c r="ND325" i="2"/>
  <c r="NE325" i="2" s="1"/>
  <c r="MZ325" i="2"/>
  <c r="NA325" i="2" s="1"/>
  <c r="CF325" i="2"/>
  <c r="CG325" i="2" s="1"/>
  <c r="BY325" i="2"/>
  <c r="CA325" i="2" s="1"/>
  <c r="CB325" i="2" s="1"/>
  <c r="CC325" i="2" s="1"/>
  <c r="BW325" i="2"/>
  <c r="BX325" i="2" s="1"/>
  <c r="BV325" i="2"/>
  <c r="BS325" i="2"/>
  <c r="BT325" i="2" s="1"/>
  <c r="BR325" i="2"/>
  <c r="V325" i="2"/>
  <c r="A325" i="2"/>
  <c r="ACN324" i="2"/>
  <c r="ZV324" i="2"/>
  <c r="ZW324" i="2" s="1"/>
  <c r="ZS324" i="2"/>
  <c r="ZT324" i="2" s="1"/>
  <c r="NQ324" i="2"/>
  <c r="NR324" i="2" s="1"/>
  <c r="NM324" i="2"/>
  <c r="NN324" i="2" s="1"/>
  <c r="NH324" i="2"/>
  <c r="NI324" i="2" s="1"/>
  <c r="ND324" i="2"/>
  <c r="NE324" i="2" s="1"/>
  <c r="MZ324" i="2"/>
  <c r="NA324" i="2" s="1"/>
  <c r="CF324" i="2"/>
  <c r="CG324" i="2" s="1"/>
  <c r="BY324" i="2"/>
  <c r="CA324" i="2" s="1"/>
  <c r="CB324" i="2" s="1"/>
  <c r="CC324" i="2" s="1"/>
  <c r="BW324" i="2"/>
  <c r="BX324" i="2" s="1"/>
  <c r="BV324" i="2"/>
  <c r="BS324" i="2"/>
  <c r="BT324" i="2" s="1"/>
  <c r="BR324" i="2"/>
  <c r="V324" i="2"/>
  <c r="A324" i="2"/>
  <c r="ACN323" i="2"/>
  <c r="ZV323" i="2"/>
  <c r="ZW323" i="2" s="1"/>
  <c r="ZS323" i="2"/>
  <c r="ZT323" i="2" s="1"/>
  <c r="NQ323" i="2"/>
  <c r="NR323" i="2" s="1"/>
  <c r="NM323" i="2"/>
  <c r="NN323" i="2" s="1"/>
  <c r="NH323" i="2"/>
  <c r="NI323" i="2" s="1"/>
  <c r="ND323" i="2"/>
  <c r="NE323" i="2" s="1"/>
  <c r="MZ323" i="2"/>
  <c r="NA323" i="2" s="1"/>
  <c r="CF323" i="2"/>
  <c r="CG323" i="2" s="1"/>
  <c r="BY323" i="2"/>
  <c r="CA323" i="2" s="1"/>
  <c r="CB323" i="2" s="1"/>
  <c r="CC323" i="2" s="1"/>
  <c r="BW323" i="2"/>
  <c r="BX323" i="2" s="1"/>
  <c r="BV323" i="2"/>
  <c r="BS323" i="2"/>
  <c r="BT323" i="2" s="1"/>
  <c r="BR323" i="2"/>
  <c r="V323" i="2"/>
  <c r="A323" i="2"/>
  <c r="ACN322" i="2"/>
  <c r="ACO322" i="2" s="1"/>
  <c r="ZV322" i="2"/>
  <c r="ZW322" i="2" s="1"/>
  <c r="ZS322" i="2"/>
  <c r="ZT322" i="2" s="1"/>
  <c r="NQ322" i="2"/>
  <c r="NR322" i="2" s="1"/>
  <c r="NM322" i="2"/>
  <c r="NN322" i="2" s="1"/>
  <c r="NH322" i="2"/>
  <c r="NI322" i="2" s="1"/>
  <c r="ND322" i="2"/>
  <c r="NE322" i="2" s="1"/>
  <c r="MZ322" i="2"/>
  <c r="NA322" i="2" s="1"/>
  <c r="CF322" i="2"/>
  <c r="CG322" i="2" s="1"/>
  <c r="BY322" i="2"/>
  <c r="CA322" i="2" s="1"/>
  <c r="CB322" i="2" s="1"/>
  <c r="CC322" i="2" s="1"/>
  <c r="BW322" i="2"/>
  <c r="BX322" i="2" s="1"/>
  <c r="BV322" i="2"/>
  <c r="BS322" i="2"/>
  <c r="BT322" i="2" s="1"/>
  <c r="BR322" i="2"/>
  <c r="V322" i="2"/>
  <c r="A322" i="2"/>
  <c r="ACN321" i="2"/>
  <c r="ACO321" i="2" s="1"/>
  <c r="ZV321" i="2"/>
  <c r="ZW321" i="2" s="1"/>
  <c r="ZS321" i="2"/>
  <c r="ZT321" i="2" s="1"/>
  <c r="NQ321" i="2"/>
  <c r="NR321" i="2" s="1"/>
  <c r="NM321" i="2"/>
  <c r="NN321" i="2" s="1"/>
  <c r="NH321" i="2"/>
  <c r="NI321" i="2" s="1"/>
  <c r="ND321" i="2"/>
  <c r="NE321" i="2" s="1"/>
  <c r="MZ321" i="2"/>
  <c r="NA321" i="2" s="1"/>
  <c r="CF321" i="2"/>
  <c r="CG321" i="2" s="1"/>
  <c r="BY321" i="2"/>
  <c r="CA321" i="2" s="1"/>
  <c r="CB321" i="2" s="1"/>
  <c r="CC321" i="2" s="1"/>
  <c r="BW321" i="2"/>
  <c r="BX321" i="2" s="1"/>
  <c r="BV321" i="2"/>
  <c r="BS321" i="2"/>
  <c r="BT321" i="2" s="1"/>
  <c r="BR321" i="2"/>
  <c r="V321" i="2"/>
  <c r="A321" i="2"/>
  <c r="ACN320" i="2"/>
  <c r="ZV320" i="2"/>
  <c r="ZW320" i="2" s="1"/>
  <c r="ZS320" i="2"/>
  <c r="ZT320" i="2" s="1"/>
  <c r="NQ320" i="2"/>
  <c r="NR320" i="2" s="1"/>
  <c r="NM320" i="2"/>
  <c r="NN320" i="2" s="1"/>
  <c r="NH320" i="2"/>
  <c r="NI320" i="2" s="1"/>
  <c r="ND320" i="2"/>
  <c r="NE320" i="2" s="1"/>
  <c r="MZ320" i="2"/>
  <c r="NA320" i="2" s="1"/>
  <c r="CF320" i="2"/>
  <c r="CG320" i="2" s="1"/>
  <c r="BY320" i="2"/>
  <c r="CA320" i="2" s="1"/>
  <c r="CB320" i="2" s="1"/>
  <c r="CC320" i="2" s="1"/>
  <c r="BW320" i="2"/>
  <c r="BX320" i="2" s="1"/>
  <c r="BV320" i="2"/>
  <c r="BS320" i="2"/>
  <c r="BT320" i="2" s="1"/>
  <c r="BR320" i="2"/>
  <c r="V320" i="2"/>
  <c r="A320" i="2"/>
  <c r="ACN319" i="2"/>
  <c r="ACO319" i="2" s="1"/>
  <c r="ZV319" i="2"/>
  <c r="ZW319" i="2" s="1"/>
  <c r="ZS319" i="2"/>
  <c r="ZT319" i="2" s="1"/>
  <c r="NQ319" i="2"/>
  <c r="NR319" i="2" s="1"/>
  <c r="NM319" i="2"/>
  <c r="NN319" i="2" s="1"/>
  <c r="NH319" i="2"/>
  <c r="NI319" i="2" s="1"/>
  <c r="ND319" i="2"/>
  <c r="NE319" i="2" s="1"/>
  <c r="MZ319" i="2"/>
  <c r="NA319" i="2" s="1"/>
  <c r="CF319" i="2"/>
  <c r="CG319" i="2" s="1"/>
  <c r="BY319" i="2"/>
  <c r="CA319" i="2" s="1"/>
  <c r="CB319" i="2" s="1"/>
  <c r="CC319" i="2" s="1"/>
  <c r="BW319" i="2"/>
  <c r="BX319" i="2" s="1"/>
  <c r="BV319" i="2"/>
  <c r="BS319" i="2"/>
  <c r="BT319" i="2" s="1"/>
  <c r="BR319" i="2"/>
  <c r="V319" i="2"/>
  <c r="A319" i="2"/>
  <c r="ACN318" i="2"/>
  <c r="ACO318" i="2" s="1"/>
  <c r="ZV318" i="2"/>
  <c r="ZW318" i="2" s="1"/>
  <c r="ZS318" i="2"/>
  <c r="ZT318" i="2" s="1"/>
  <c r="NQ318" i="2"/>
  <c r="NR318" i="2" s="1"/>
  <c r="NM318" i="2"/>
  <c r="NN318" i="2" s="1"/>
  <c r="NH318" i="2"/>
  <c r="NI318" i="2" s="1"/>
  <c r="ND318" i="2"/>
  <c r="NE318" i="2" s="1"/>
  <c r="MZ318" i="2"/>
  <c r="NA318" i="2" s="1"/>
  <c r="CF318" i="2"/>
  <c r="CG318" i="2" s="1"/>
  <c r="BY318" i="2"/>
  <c r="CA318" i="2" s="1"/>
  <c r="CB318" i="2" s="1"/>
  <c r="CC318" i="2" s="1"/>
  <c r="BW318" i="2"/>
  <c r="BX318" i="2" s="1"/>
  <c r="BV318" i="2"/>
  <c r="BS318" i="2"/>
  <c r="BT318" i="2" s="1"/>
  <c r="BR318" i="2"/>
  <c r="V318" i="2"/>
  <c r="A318" i="2"/>
  <c r="ACN317" i="2"/>
  <c r="ACO317" i="2" s="1"/>
  <c r="ZV317" i="2"/>
  <c r="ZW317" i="2" s="1"/>
  <c r="ZS317" i="2"/>
  <c r="ZT317" i="2" s="1"/>
  <c r="NQ317" i="2"/>
  <c r="NR317" i="2" s="1"/>
  <c r="NM317" i="2"/>
  <c r="NN317" i="2" s="1"/>
  <c r="NH317" i="2"/>
  <c r="NI317" i="2" s="1"/>
  <c r="ND317" i="2"/>
  <c r="NE317" i="2" s="1"/>
  <c r="MZ317" i="2"/>
  <c r="NA317" i="2" s="1"/>
  <c r="CF317" i="2"/>
  <c r="CG317" i="2" s="1"/>
  <c r="BY317" i="2"/>
  <c r="CA317" i="2" s="1"/>
  <c r="CB317" i="2" s="1"/>
  <c r="CC317" i="2" s="1"/>
  <c r="BW317" i="2"/>
  <c r="BX317" i="2" s="1"/>
  <c r="BV317" i="2"/>
  <c r="BS317" i="2"/>
  <c r="BT317" i="2" s="1"/>
  <c r="BR317" i="2"/>
  <c r="V317" i="2"/>
  <c r="A317" i="2"/>
  <c r="ACN316" i="2"/>
  <c r="ZV316" i="2"/>
  <c r="ZW316" i="2" s="1"/>
  <c r="ZS316" i="2"/>
  <c r="ZT316" i="2" s="1"/>
  <c r="NQ316" i="2"/>
  <c r="NR316" i="2" s="1"/>
  <c r="NM316" i="2"/>
  <c r="NN316" i="2" s="1"/>
  <c r="NH316" i="2"/>
  <c r="NI316" i="2" s="1"/>
  <c r="ND316" i="2"/>
  <c r="NE316" i="2" s="1"/>
  <c r="MZ316" i="2"/>
  <c r="NA316" i="2" s="1"/>
  <c r="CF316" i="2"/>
  <c r="CG316" i="2" s="1"/>
  <c r="BY316" i="2"/>
  <c r="CA316" i="2" s="1"/>
  <c r="CB316" i="2" s="1"/>
  <c r="CC316" i="2" s="1"/>
  <c r="BW316" i="2"/>
  <c r="BX316" i="2" s="1"/>
  <c r="BV316" i="2"/>
  <c r="BS316" i="2"/>
  <c r="BT316" i="2" s="1"/>
  <c r="BR316" i="2"/>
  <c r="V316" i="2"/>
  <c r="A316" i="2"/>
  <c r="ACN315" i="2"/>
  <c r="ACO315" i="2" s="1"/>
  <c r="ZV315" i="2"/>
  <c r="ZW315" i="2" s="1"/>
  <c r="ZS315" i="2"/>
  <c r="ZT315" i="2" s="1"/>
  <c r="NQ315" i="2"/>
  <c r="NR315" i="2" s="1"/>
  <c r="NM315" i="2"/>
  <c r="NN315" i="2" s="1"/>
  <c r="NH315" i="2"/>
  <c r="NI315" i="2" s="1"/>
  <c r="ND315" i="2"/>
  <c r="NE315" i="2" s="1"/>
  <c r="MZ315" i="2"/>
  <c r="NA315" i="2" s="1"/>
  <c r="CF315" i="2"/>
  <c r="CG315" i="2" s="1"/>
  <c r="BY315" i="2"/>
  <c r="CA315" i="2" s="1"/>
  <c r="CB315" i="2" s="1"/>
  <c r="CC315" i="2" s="1"/>
  <c r="BW315" i="2"/>
  <c r="BX315" i="2" s="1"/>
  <c r="BV315" i="2"/>
  <c r="BS315" i="2"/>
  <c r="BT315" i="2" s="1"/>
  <c r="BR315" i="2"/>
  <c r="V315" i="2"/>
  <c r="A315" i="2"/>
  <c r="ACN314" i="2"/>
  <c r="ACO314" i="2" s="1"/>
  <c r="ZV314" i="2"/>
  <c r="ZW314" i="2" s="1"/>
  <c r="ZS314" i="2"/>
  <c r="ZT314" i="2" s="1"/>
  <c r="NQ314" i="2"/>
  <c r="NR314" i="2" s="1"/>
  <c r="NM314" i="2"/>
  <c r="NN314" i="2" s="1"/>
  <c r="NH314" i="2"/>
  <c r="NI314" i="2" s="1"/>
  <c r="ND314" i="2"/>
  <c r="NE314" i="2" s="1"/>
  <c r="MZ314" i="2"/>
  <c r="NA314" i="2" s="1"/>
  <c r="CF314" i="2"/>
  <c r="CG314" i="2" s="1"/>
  <c r="BY314" i="2"/>
  <c r="CA314" i="2" s="1"/>
  <c r="CB314" i="2" s="1"/>
  <c r="CC314" i="2" s="1"/>
  <c r="BW314" i="2"/>
  <c r="BX314" i="2" s="1"/>
  <c r="BV314" i="2"/>
  <c r="BS314" i="2"/>
  <c r="BT314" i="2" s="1"/>
  <c r="BR314" i="2"/>
  <c r="V314" i="2"/>
  <c r="A314" i="2"/>
  <c r="ACN313" i="2"/>
  <c r="ACO313" i="2" s="1"/>
  <c r="ZV313" i="2"/>
  <c r="ZW313" i="2" s="1"/>
  <c r="ZS313" i="2"/>
  <c r="ZT313" i="2" s="1"/>
  <c r="NQ313" i="2"/>
  <c r="NR313" i="2" s="1"/>
  <c r="NM313" i="2"/>
  <c r="NN313" i="2" s="1"/>
  <c r="NH313" i="2"/>
  <c r="NI313" i="2" s="1"/>
  <c r="ND313" i="2"/>
  <c r="NE313" i="2" s="1"/>
  <c r="MZ313" i="2"/>
  <c r="NA313" i="2" s="1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N312" i="2"/>
  <c r="ZV312" i="2"/>
  <c r="ZW312" i="2" s="1"/>
  <c r="ZS312" i="2"/>
  <c r="ZT312" i="2" s="1"/>
  <c r="NQ312" i="2"/>
  <c r="NR312" i="2" s="1"/>
  <c r="NM312" i="2"/>
  <c r="NN312" i="2" s="1"/>
  <c r="NH312" i="2"/>
  <c r="NI312" i="2" s="1"/>
  <c r="ND312" i="2"/>
  <c r="NE312" i="2" s="1"/>
  <c r="MZ312" i="2"/>
  <c r="NA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N311" i="2"/>
  <c r="ACO311" i="2" s="1"/>
  <c r="ZV311" i="2"/>
  <c r="ZW311" i="2" s="1"/>
  <c r="ZS311" i="2"/>
  <c r="ZT311" i="2" s="1"/>
  <c r="NQ311" i="2"/>
  <c r="NR311" i="2" s="1"/>
  <c r="NM311" i="2"/>
  <c r="NN311" i="2" s="1"/>
  <c r="NH311" i="2"/>
  <c r="NI311" i="2" s="1"/>
  <c r="ND311" i="2"/>
  <c r="NE311" i="2" s="1"/>
  <c r="MZ311" i="2"/>
  <c r="NA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N310" i="2"/>
  <c r="ACO310" i="2" s="1"/>
  <c r="ZV310" i="2"/>
  <c r="ZW310" i="2" s="1"/>
  <c r="ZS310" i="2"/>
  <c r="ZT310" i="2" s="1"/>
  <c r="NQ310" i="2"/>
  <c r="NR310" i="2" s="1"/>
  <c r="NM310" i="2"/>
  <c r="NN310" i="2" s="1"/>
  <c r="NH310" i="2"/>
  <c r="NI310" i="2" s="1"/>
  <c r="ND310" i="2"/>
  <c r="NE310" i="2" s="1"/>
  <c r="MZ310" i="2"/>
  <c r="NA310" i="2" s="1"/>
  <c r="CF310" i="2"/>
  <c r="CG310" i="2" s="1"/>
  <c r="BY310" i="2"/>
  <c r="CA310" i="2" s="1"/>
  <c r="CB310" i="2" s="1"/>
  <c r="CC310" i="2" s="1"/>
  <c r="BW310" i="2"/>
  <c r="BX310" i="2" s="1"/>
  <c r="BV310" i="2"/>
  <c r="BS310" i="2"/>
  <c r="BT310" i="2" s="1"/>
  <c r="BR310" i="2"/>
  <c r="V310" i="2"/>
  <c r="A310" i="2"/>
  <c r="ACN309" i="2"/>
  <c r="ACO309" i="2" s="1"/>
  <c r="ZV309" i="2"/>
  <c r="ZW309" i="2" s="1"/>
  <c r="ZS309" i="2"/>
  <c r="ZT309" i="2" s="1"/>
  <c r="NQ309" i="2"/>
  <c r="NR309" i="2" s="1"/>
  <c r="NM309" i="2"/>
  <c r="NN309" i="2" s="1"/>
  <c r="NH309" i="2"/>
  <c r="NI309" i="2" s="1"/>
  <c r="ND309" i="2"/>
  <c r="NE309" i="2" s="1"/>
  <c r="MZ309" i="2"/>
  <c r="NA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N308" i="2"/>
  <c r="ACO308" i="2" s="1"/>
  <c r="ZV308" i="2"/>
  <c r="ZW308" i="2" s="1"/>
  <c r="ZS308" i="2"/>
  <c r="ZT308" i="2" s="1"/>
  <c r="NQ308" i="2"/>
  <c r="NR308" i="2" s="1"/>
  <c r="NM308" i="2"/>
  <c r="NN308" i="2" s="1"/>
  <c r="NH308" i="2"/>
  <c r="NI308" i="2" s="1"/>
  <c r="ND308" i="2"/>
  <c r="NE308" i="2" s="1"/>
  <c r="MZ308" i="2"/>
  <c r="NA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N307" i="2"/>
  <c r="ACO307" i="2" s="1"/>
  <c r="ZV307" i="2"/>
  <c r="ZW307" i="2" s="1"/>
  <c r="ZS307" i="2"/>
  <c r="ZT307" i="2" s="1"/>
  <c r="NQ307" i="2"/>
  <c r="NR307" i="2" s="1"/>
  <c r="NM307" i="2"/>
  <c r="NN307" i="2" s="1"/>
  <c r="NH307" i="2"/>
  <c r="NI307" i="2" s="1"/>
  <c r="ND307" i="2"/>
  <c r="NE307" i="2" s="1"/>
  <c r="MZ307" i="2"/>
  <c r="NA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N306" i="2"/>
  <c r="ACO306" i="2" s="1"/>
  <c r="ZV306" i="2"/>
  <c r="ZW306" i="2" s="1"/>
  <c r="ZS306" i="2"/>
  <c r="ZT306" i="2" s="1"/>
  <c r="NQ306" i="2"/>
  <c r="NR306" i="2" s="1"/>
  <c r="NM306" i="2"/>
  <c r="NN306" i="2" s="1"/>
  <c r="NH306" i="2"/>
  <c r="NI306" i="2" s="1"/>
  <c r="ND306" i="2"/>
  <c r="NE306" i="2" s="1"/>
  <c r="MZ306" i="2"/>
  <c r="NA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N305" i="2"/>
  <c r="ACO305" i="2" s="1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BY305" i="2"/>
  <c r="CA305" i="2" s="1"/>
  <c r="CB305" i="2" s="1"/>
  <c r="CC305" i="2" s="1"/>
  <c r="BW305" i="2"/>
  <c r="BX305" i="2" s="1"/>
  <c r="BV305" i="2"/>
  <c r="BS305" i="2"/>
  <c r="BT305" i="2" s="1"/>
  <c r="BR305" i="2"/>
  <c r="V305" i="2"/>
  <c r="A305" i="2"/>
  <c r="ACN304" i="2"/>
  <c r="ACO304" i="2" s="1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N303" i="2"/>
  <c r="ACO303" i="2" s="1"/>
  <c r="ZV303" i="2"/>
  <c r="ZW303" i="2" s="1"/>
  <c r="ZS303" i="2"/>
  <c r="ZT303" i="2" s="1"/>
  <c r="NQ303" i="2"/>
  <c r="NR303" i="2" s="1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N302" i="2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N301" i="2"/>
  <c r="ACO301" i="2" s="1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MZ301" i="2"/>
  <c r="NA301" i="2" s="1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N300" i="2"/>
  <c r="ACO300" i="2" s="1"/>
  <c r="ZV300" i="2"/>
  <c r="ZW300" i="2" s="1"/>
  <c r="ZS300" i="2"/>
  <c r="ZT300" i="2" s="1"/>
  <c r="NQ300" i="2"/>
  <c r="NR300" i="2" s="1"/>
  <c r="NM300" i="2"/>
  <c r="NN300" i="2" s="1"/>
  <c r="NH300" i="2"/>
  <c r="NI300" i="2" s="1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N299" i="2"/>
  <c r="ACO299" i="2" s="1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N298" i="2"/>
  <c r="ACO298" i="2" s="1"/>
  <c r="ZV298" i="2"/>
  <c r="ZW298" i="2" s="1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S298" i="2"/>
  <c r="BT298" i="2" s="1"/>
  <c r="BR298" i="2"/>
  <c r="V298" i="2"/>
  <c r="A298" i="2"/>
  <c r="ACN297" i="2"/>
  <c r="ACO297" i="2" s="1"/>
  <c r="ZV297" i="2"/>
  <c r="ZW297" i="2" s="1"/>
  <c r="ZS297" i="2"/>
  <c r="ZT297" i="2" s="1"/>
  <c r="NQ297" i="2"/>
  <c r="NR297" i="2" s="1"/>
  <c r="NM297" i="2"/>
  <c r="NN297" i="2" s="1"/>
  <c r="NH297" i="2"/>
  <c r="NI297" i="2" s="1"/>
  <c r="ND297" i="2"/>
  <c r="NE297" i="2" s="1"/>
  <c r="MZ297" i="2"/>
  <c r="NA297" i="2" s="1"/>
  <c r="CF297" i="2"/>
  <c r="CG297" i="2" s="1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N296" i="2"/>
  <c r="ACO296" i="2" s="1"/>
  <c r="ZV296" i="2"/>
  <c r="ZW296" i="2" s="1"/>
  <c r="ZS296" i="2"/>
  <c r="ZT296" i="2" s="1"/>
  <c r="NQ296" i="2"/>
  <c r="NR296" i="2" s="1"/>
  <c r="NM296" i="2"/>
  <c r="NN296" i="2" s="1"/>
  <c r="NH296" i="2"/>
  <c r="NI296" i="2" s="1"/>
  <c r="ND296" i="2"/>
  <c r="NE296" i="2" s="1"/>
  <c r="MZ296" i="2"/>
  <c r="NA296" i="2" s="1"/>
  <c r="CF296" i="2"/>
  <c r="CG296" i="2" s="1"/>
  <c r="BY296" i="2"/>
  <c r="CA296" i="2" s="1"/>
  <c r="CB296" i="2" s="1"/>
  <c r="CC296" i="2" s="1"/>
  <c r="BW296" i="2"/>
  <c r="BX296" i="2" s="1"/>
  <c r="BV296" i="2"/>
  <c r="BS296" i="2"/>
  <c r="BT296" i="2" s="1"/>
  <c r="BR296" i="2"/>
  <c r="V296" i="2"/>
  <c r="A296" i="2"/>
  <c r="ACN295" i="2"/>
  <c r="ZV295" i="2"/>
  <c r="ZW295" i="2" s="1"/>
  <c r="ZS295" i="2"/>
  <c r="ZT295" i="2" s="1"/>
  <c r="NQ295" i="2"/>
  <c r="NR295" i="2" s="1"/>
  <c r="NM295" i="2"/>
  <c r="NN295" i="2" s="1"/>
  <c r="NH295" i="2"/>
  <c r="NI295" i="2" s="1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N294" i="2"/>
  <c r="ZV294" i="2"/>
  <c r="ZW294" i="2" s="1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BY294" i="2"/>
  <c r="CA294" i="2" s="1"/>
  <c r="CB294" i="2" s="1"/>
  <c r="CC294" i="2" s="1"/>
  <c r="BW294" i="2"/>
  <c r="BX294" i="2" s="1"/>
  <c r="BV294" i="2"/>
  <c r="BS294" i="2"/>
  <c r="BT294" i="2" s="1"/>
  <c r="BR294" i="2"/>
  <c r="V294" i="2"/>
  <c r="A294" i="2"/>
  <c r="ACN293" i="2"/>
  <c r="ACO293" i="2" s="1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N292" i="2"/>
  <c r="ACO292" i="2" s="1"/>
  <c r="ZV292" i="2"/>
  <c r="ZW292" i="2" s="1"/>
  <c r="ZS292" i="2"/>
  <c r="ZT292" i="2" s="1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N291" i="2"/>
  <c r="ACO291" i="2" s="1"/>
  <c r="ZV291" i="2"/>
  <c r="ZW291" i="2" s="1"/>
  <c r="ZS291" i="2"/>
  <c r="ZT291" i="2" s="1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N290" i="2"/>
  <c r="ZV290" i="2"/>
  <c r="ZW290" i="2" s="1"/>
  <c r="ZS290" i="2"/>
  <c r="ZT290" i="2" s="1"/>
  <c r="NQ290" i="2"/>
  <c r="NR290" i="2" s="1"/>
  <c r="NM290" i="2"/>
  <c r="NN290" i="2" s="1"/>
  <c r="NH290" i="2"/>
  <c r="NI290" i="2" s="1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N289" i="2"/>
  <c r="ACO289" i="2" s="1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BY289" i="2"/>
  <c r="CA289" i="2" s="1"/>
  <c r="CB289" i="2" s="1"/>
  <c r="CC289" i="2" s="1"/>
  <c r="BW289" i="2"/>
  <c r="BX289" i="2" s="1"/>
  <c r="BV289" i="2"/>
  <c r="BS289" i="2"/>
  <c r="BT289" i="2" s="1"/>
  <c r="BR289" i="2"/>
  <c r="V289" i="2"/>
  <c r="A289" i="2"/>
  <c r="ACN288" i="2"/>
  <c r="ACO288" i="2" s="1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F288" i="2"/>
  <c r="CG288" i="2" s="1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N287" i="2"/>
  <c r="ACO287" i="2" s="1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W287" i="2"/>
  <c r="BX287" i="2" s="1"/>
  <c r="BV287" i="2"/>
  <c r="BS287" i="2"/>
  <c r="BT287" i="2" s="1"/>
  <c r="BR287" i="2"/>
  <c r="V287" i="2"/>
  <c r="A287" i="2"/>
  <c r="ACN286" i="2"/>
  <c r="ZV286" i="2"/>
  <c r="ZW286" i="2" s="1"/>
  <c r="ZS286" i="2"/>
  <c r="ZT286" i="2" s="1"/>
  <c r="NQ286" i="2"/>
  <c r="NR286" i="2" s="1"/>
  <c r="NM286" i="2"/>
  <c r="NN286" i="2" s="1"/>
  <c r="NH286" i="2"/>
  <c r="NI286" i="2" s="1"/>
  <c r="ND286" i="2"/>
  <c r="NE286" i="2" s="1"/>
  <c r="MZ286" i="2"/>
  <c r="NA286" i="2" s="1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N285" i="2"/>
  <c r="ACO285" i="2" s="1"/>
  <c r="ZV285" i="2"/>
  <c r="ZW285" i="2" s="1"/>
  <c r="ZS285" i="2"/>
  <c r="ZT285" i="2" s="1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N284" i="2"/>
  <c r="ACO284" i="2" s="1"/>
  <c r="ZV284" i="2"/>
  <c r="ZW284" i="2" s="1"/>
  <c r="ZS284" i="2"/>
  <c r="ZT284" i="2" s="1"/>
  <c r="NQ284" i="2"/>
  <c r="NR284" i="2" s="1"/>
  <c r="NM284" i="2"/>
  <c r="NN284" i="2" s="1"/>
  <c r="NH284" i="2"/>
  <c r="NI284" i="2" s="1"/>
  <c r="ND284" i="2"/>
  <c r="NE284" i="2" s="1"/>
  <c r="MZ284" i="2"/>
  <c r="NA284" i="2" s="1"/>
  <c r="CF284" i="2"/>
  <c r="CG284" i="2" s="1"/>
  <c r="BY284" i="2"/>
  <c r="CA284" i="2" s="1"/>
  <c r="CB284" i="2" s="1"/>
  <c r="CC284" i="2" s="1"/>
  <c r="BW284" i="2"/>
  <c r="BX284" i="2" s="1"/>
  <c r="BV284" i="2"/>
  <c r="BS284" i="2"/>
  <c r="BT284" i="2" s="1"/>
  <c r="BR284" i="2"/>
  <c r="V284" i="2"/>
  <c r="A284" i="2"/>
  <c r="ACN283" i="2"/>
  <c r="ACO283" i="2" s="1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BY283" i="2"/>
  <c r="CA283" i="2" s="1"/>
  <c r="CB283" i="2" s="1"/>
  <c r="CC283" i="2" s="1"/>
  <c r="BW283" i="2"/>
  <c r="BX283" i="2" s="1"/>
  <c r="BV283" i="2"/>
  <c r="BS283" i="2"/>
  <c r="BT283" i="2" s="1"/>
  <c r="BR283" i="2"/>
  <c r="V283" i="2"/>
  <c r="A283" i="2"/>
  <c r="ACN282" i="2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N281" i="2"/>
  <c r="ACO281" i="2" s="1"/>
  <c r="ZV281" i="2"/>
  <c r="ZW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MZ281" i="2"/>
  <c r="NA281" i="2" s="1"/>
  <c r="CF281" i="2"/>
  <c r="CG281" i="2" s="1"/>
  <c r="BY281" i="2"/>
  <c r="CA281" i="2" s="1"/>
  <c r="CB281" i="2" s="1"/>
  <c r="CC281" i="2" s="1"/>
  <c r="BW281" i="2"/>
  <c r="BX281" i="2" s="1"/>
  <c r="BV281" i="2"/>
  <c r="BS281" i="2"/>
  <c r="BT281" i="2" s="1"/>
  <c r="BR281" i="2"/>
  <c r="V281" i="2"/>
  <c r="A281" i="2"/>
  <c r="ACN280" i="2"/>
  <c r="ACO280" i="2" s="1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MZ280" i="2"/>
  <c r="NA280" i="2" s="1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N279" i="2"/>
  <c r="ACO279" i="2" s="1"/>
  <c r="ZV279" i="2"/>
  <c r="ZW279" i="2" s="1"/>
  <c r="ZS279" i="2"/>
  <c r="ZT279" i="2" s="1"/>
  <c r="NQ279" i="2"/>
  <c r="NR279" i="2" s="1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S279" i="2"/>
  <c r="BT279" i="2" s="1"/>
  <c r="BR279" i="2"/>
  <c r="V279" i="2"/>
  <c r="A279" i="2"/>
  <c r="ACN278" i="2"/>
  <c r="ACO278" i="2" s="1"/>
  <c r="ZV278" i="2"/>
  <c r="ZW278" i="2" s="1"/>
  <c r="ZS278" i="2"/>
  <c r="ZT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BY278" i="2"/>
  <c r="CA278" i="2" s="1"/>
  <c r="CB278" i="2" s="1"/>
  <c r="CC278" i="2" s="1"/>
  <c r="BW278" i="2"/>
  <c r="BX278" i="2" s="1"/>
  <c r="BV278" i="2"/>
  <c r="BS278" i="2"/>
  <c r="BT278" i="2" s="1"/>
  <c r="BR278" i="2"/>
  <c r="V278" i="2"/>
  <c r="A278" i="2"/>
  <c r="ACN277" i="2"/>
  <c r="ACO277" i="2" s="1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N276" i="2"/>
  <c r="ACO276" i="2" s="1"/>
  <c r="ZV276" i="2"/>
  <c r="ZW276" i="2" s="1"/>
  <c r="ZS276" i="2"/>
  <c r="ZT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S276" i="2"/>
  <c r="BT276" i="2" s="1"/>
  <c r="BR276" i="2"/>
  <c r="V276" i="2"/>
  <c r="A276" i="2"/>
  <c r="ACN275" i="2"/>
  <c r="ACO275" i="2" s="1"/>
  <c r="ZV275" i="2"/>
  <c r="ZW275" i="2" s="1"/>
  <c r="ZS275" i="2"/>
  <c r="ZT275" i="2" s="1"/>
  <c r="NQ275" i="2"/>
  <c r="NR275" i="2" s="1"/>
  <c r="NM275" i="2"/>
  <c r="NN275" i="2" s="1"/>
  <c r="NH275" i="2"/>
  <c r="NI275" i="2" s="1"/>
  <c r="ND275" i="2"/>
  <c r="NE275" i="2" s="1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N274" i="2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S274" i="2"/>
  <c r="BT274" i="2" s="1"/>
  <c r="BR274" i="2"/>
  <c r="V274" i="2"/>
  <c r="A274" i="2"/>
  <c r="ACN273" i="2"/>
  <c r="ACO273" i="2" s="1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MZ273" i="2"/>
  <c r="NA273" i="2" s="1"/>
  <c r="CF273" i="2"/>
  <c r="CG273" i="2" s="1"/>
  <c r="BY273" i="2"/>
  <c r="CA273" i="2" s="1"/>
  <c r="CB273" i="2" s="1"/>
  <c r="CC273" i="2" s="1"/>
  <c r="BW273" i="2"/>
  <c r="BX273" i="2" s="1"/>
  <c r="BV273" i="2"/>
  <c r="BS273" i="2"/>
  <c r="BT273" i="2" s="1"/>
  <c r="BR273" i="2"/>
  <c r="V273" i="2"/>
  <c r="A273" i="2"/>
  <c r="ACN272" i="2"/>
  <c r="ACO272" i="2" s="1"/>
  <c r="ZV272" i="2"/>
  <c r="ZW272" i="2" s="1"/>
  <c r="ZS272" i="2"/>
  <c r="ZT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N271" i="2"/>
  <c r="ACO271" i="2" s="1"/>
  <c r="ZV271" i="2"/>
  <c r="ZW271" i="2" s="1"/>
  <c r="ZS271" i="2"/>
  <c r="ZT271" i="2" s="1"/>
  <c r="NQ271" i="2"/>
  <c r="NR271" i="2" s="1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N270" i="2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N269" i="2"/>
  <c r="ZV269" i="2"/>
  <c r="ZW269" i="2" s="1"/>
  <c r="ZS269" i="2"/>
  <c r="ZT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N268" i="2"/>
  <c r="ACO268" i="2" s="1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N267" i="2"/>
  <c r="ACO267" i="2" s="1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N266" i="2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MZ265" i="2"/>
  <c r="NA265" i="2" s="1"/>
  <c r="CF265" i="2"/>
  <c r="CG265" i="2" s="1"/>
  <c r="BY265" i="2"/>
  <c r="CA265" i="2" s="1"/>
  <c r="CB265" i="2" s="1"/>
  <c r="CC265" i="2" s="1"/>
  <c r="BW265" i="2"/>
  <c r="BX265" i="2" s="1"/>
  <c r="BV265" i="2"/>
  <c r="BS265" i="2"/>
  <c r="BT265" i="2" s="1"/>
  <c r="BR265" i="2"/>
  <c r="V265" i="2"/>
  <c r="A265" i="2"/>
  <c r="ACN264" i="2"/>
  <c r="ACO264" i="2" s="1"/>
  <c r="ZV264" i="2"/>
  <c r="ZW264" i="2" s="1"/>
  <c r="ZS264" i="2"/>
  <c r="ZT264" i="2" s="1"/>
  <c r="NQ264" i="2"/>
  <c r="NR264" i="2" s="1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N263" i="2"/>
  <c r="ACO263" i="2" s="1"/>
  <c r="ZV263" i="2"/>
  <c r="ZW263" i="2" s="1"/>
  <c r="ZS263" i="2"/>
  <c r="ZT263" i="2" s="1"/>
  <c r="NQ263" i="2"/>
  <c r="NR263" i="2" s="1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N262" i="2"/>
  <c r="ACO262" i="2" s="1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S262" i="2"/>
  <c r="BT262" i="2" s="1"/>
  <c r="BR262" i="2"/>
  <c r="V262" i="2"/>
  <c r="A262" i="2"/>
  <c r="ACN261" i="2"/>
  <c r="ACO261" i="2" s="1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N260" i="2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N259" i="2"/>
  <c r="ACO259" i="2" s="1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N258" i="2"/>
  <c r="ACO258" i="2" s="1"/>
  <c r="ZV258" i="2"/>
  <c r="ZW258" i="2" s="1"/>
  <c r="ZS258" i="2"/>
  <c r="ZT258" i="2" s="1"/>
  <c r="NQ258" i="2"/>
  <c r="NR258" i="2" s="1"/>
  <c r="NM258" i="2"/>
  <c r="NN258" i="2" s="1"/>
  <c r="NH258" i="2"/>
  <c r="NI258" i="2" s="1"/>
  <c r="ND258" i="2"/>
  <c r="NE258" i="2" s="1"/>
  <c r="MZ258" i="2"/>
  <c r="NA258" i="2" s="1"/>
  <c r="CF258" i="2"/>
  <c r="CG258" i="2" s="1"/>
  <c r="BY258" i="2"/>
  <c r="CA258" i="2" s="1"/>
  <c r="CB258" i="2" s="1"/>
  <c r="CC258" i="2" s="1"/>
  <c r="BW258" i="2"/>
  <c r="BX258" i="2" s="1"/>
  <c r="BV258" i="2"/>
  <c r="BS258" i="2"/>
  <c r="BT258" i="2" s="1"/>
  <c r="BR258" i="2"/>
  <c r="V258" i="2"/>
  <c r="A258" i="2"/>
  <c r="ACN257" i="2"/>
  <c r="ACO257" i="2" s="1"/>
  <c r="ZV257" i="2"/>
  <c r="ZW257" i="2" s="1"/>
  <c r="ZS257" i="2"/>
  <c r="ZT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N256" i="2"/>
  <c r="ACO256" i="2" s="1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BY256" i="2"/>
  <c r="CA256" i="2" s="1"/>
  <c r="CB256" i="2" s="1"/>
  <c r="CC256" i="2" s="1"/>
  <c r="BW256" i="2"/>
  <c r="BX256" i="2" s="1"/>
  <c r="BV256" i="2"/>
  <c r="BS256" i="2"/>
  <c r="BT256" i="2" s="1"/>
  <c r="BR256" i="2"/>
  <c r="V256" i="2"/>
  <c r="A256" i="2"/>
  <c r="ACN255" i="2"/>
  <c r="ZV255" i="2"/>
  <c r="ZW255" i="2" s="1"/>
  <c r="ZS255" i="2"/>
  <c r="ZT255" i="2" s="1"/>
  <c r="NQ255" i="2"/>
  <c r="NR255" i="2" s="1"/>
  <c r="NM255" i="2"/>
  <c r="NN255" i="2" s="1"/>
  <c r="NH255" i="2"/>
  <c r="NI255" i="2" s="1"/>
  <c r="ND255" i="2"/>
  <c r="NE255" i="2" s="1"/>
  <c r="MZ255" i="2"/>
  <c r="NA255" i="2" s="1"/>
  <c r="CF255" i="2"/>
  <c r="CG255" i="2" s="1"/>
  <c r="BY255" i="2"/>
  <c r="CA255" i="2" s="1"/>
  <c r="CB255" i="2" s="1"/>
  <c r="CC255" i="2" s="1"/>
  <c r="BW255" i="2"/>
  <c r="BX255" i="2" s="1"/>
  <c r="BV255" i="2"/>
  <c r="BS255" i="2"/>
  <c r="BT255" i="2" s="1"/>
  <c r="BR255" i="2"/>
  <c r="V255" i="2"/>
  <c r="A255" i="2"/>
  <c r="ACN254" i="2"/>
  <c r="ACO254" i="2" s="1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BY254" i="2"/>
  <c r="CA254" i="2" s="1"/>
  <c r="CB254" i="2" s="1"/>
  <c r="CC254" i="2" s="1"/>
  <c r="BW254" i="2"/>
  <c r="BX254" i="2" s="1"/>
  <c r="BV254" i="2"/>
  <c r="BS254" i="2"/>
  <c r="BT254" i="2" s="1"/>
  <c r="BR254" i="2"/>
  <c r="V254" i="2"/>
  <c r="A254" i="2"/>
  <c r="ACN253" i="2"/>
  <c r="ACO253" i="2" s="1"/>
  <c r="ZV253" i="2"/>
  <c r="ZW253" i="2" s="1"/>
  <c r="ZS253" i="2"/>
  <c r="ZT253" i="2" s="1"/>
  <c r="NQ253" i="2"/>
  <c r="NR253" i="2" s="1"/>
  <c r="NM253" i="2"/>
  <c r="NN253" i="2" s="1"/>
  <c r="NH253" i="2"/>
  <c r="NI253" i="2" s="1"/>
  <c r="ND253" i="2"/>
  <c r="NE253" i="2" s="1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N252" i="2"/>
  <c r="ACO252" i="2" s="1"/>
  <c r="ZV252" i="2"/>
  <c r="ZW252" i="2" s="1"/>
  <c r="ZS252" i="2"/>
  <c r="ZT252" i="2" s="1"/>
  <c r="NQ252" i="2"/>
  <c r="NR252" i="2" s="1"/>
  <c r="NM252" i="2"/>
  <c r="NN252" i="2" s="1"/>
  <c r="NH252" i="2"/>
  <c r="NI252" i="2" s="1"/>
  <c r="ND252" i="2"/>
  <c r="NE252" i="2" s="1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N251" i="2"/>
  <c r="ACO251" i="2" s="1"/>
  <c r="ZV251" i="2"/>
  <c r="ZW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BY251" i="2"/>
  <c r="CA251" i="2" s="1"/>
  <c r="CB251" i="2" s="1"/>
  <c r="CC251" i="2" s="1"/>
  <c r="BW251" i="2"/>
  <c r="BX251" i="2" s="1"/>
  <c r="BV251" i="2"/>
  <c r="BS251" i="2"/>
  <c r="BT251" i="2" s="1"/>
  <c r="BR251" i="2"/>
  <c r="V251" i="2"/>
  <c r="A251" i="2"/>
  <c r="ACN250" i="2"/>
  <c r="ACO250" i="2" s="1"/>
  <c r="ZV250" i="2"/>
  <c r="ZW250" i="2" s="1"/>
  <c r="ZS250" i="2"/>
  <c r="ZT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S250" i="2"/>
  <c r="BT250" i="2" s="1"/>
  <c r="BR250" i="2"/>
  <c r="V250" i="2"/>
  <c r="A250" i="2"/>
  <c r="ACN249" i="2"/>
  <c r="ACO249" i="2" s="1"/>
  <c r="ZV249" i="2"/>
  <c r="ZW249" i="2" s="1"/>
  <c r="ZS249" i="2"/>
  <c r="ZT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BW249" i="2"/>
  <c r="BX249" i="2" s="1"/>
  <c r="BV249" i="2"/>
  <c r="BS249" i="2"/>
  <c r="BT249" i="2" s="1"/>
  <c r="BR249" i="2"/>
  <c r="V249" i="2"/>
  <c r="A249" i="2"/>
  <c r="ACN248" i="2"/>
  <c r="ACO248" i="2" s="1"/>
  <c r="ZV248" i="2"/>
  <c r="ZW248" i="2" s="1"/>
  <c r="ZS248" i="2"/>
  <c r="ZT248" i="2" s="1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BY248" i="2"/>
  <c r="CA248" i="2" s="1"/>
  <c r="CB248" i="2" s="1"/>
  <c r="CC248" i="2" s="1"/>
  <c r="BW248" i="2"/>
  <c r="BX248" i="2" s="1"/>
  <c r="BV248" i="2"/>
  <c r="BS248" i="2"/>
  <c r="BT248" i="2" s="1"/>
  <c r="BR248" i="2"/>
  <c r="V248" i="2"/>
  <c r="A248" i="2"/>
  <c r="ACN247" i="2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S247" i="2"/>
  <c r="BT247" i="2" s="1"/>
  <c r="BR247" i="2"/>
  <c r="V247" i="2"/>
  <c r="A247" i="2"/>
  <c r="ACN246" i="2"/>
  <c r="ACO246" i="2" s="1"/>
  <c r="ZV246" i="2"/>
  <c r="ZW246" i="2" s="1"/>
  <c r="ZS246" i="2"/>
  <c r="ZT246" i="2" s="1"/>
  <c r="NQ246" i="2"/>
  <c r="NR246" i="2" s="1"/>
  <c r="NM246" i="2"/>
  <c r="NN246" i="2" s="1"/>
  <c r="NH246" i="2"/>
  <c r="NI246" i="2" s="1"/>
  <c r="ND246" i="2"/>
  <c r="NE246" i="2" s="1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N245" i="2"/>
  <c r="ACO245" i="2" s="1"/>
  <c r="ZV245" i="2"/>
  <c r="ZW245" i="2" s="1"/>
  <c r="ZS245" i="2"/>
  <c r="ZT245" i="2" s="1"/>
  <c r="NQ245" i="2"/>
  <c r="NR245" i="2" s="1"/>
  <c r="NM245" i="2"/>
  <c r="NN245" i="2" s="1"/>
  <c r="NH245" i="2"/>
  <c r="NI245" i="2" s="1"/>
  <c r="ND245" i="2"/>
  <c r="NE245" i="2" s="1"/>
  <c r="MZ245" i="2"/>
  <c r="NA245" i="2" s="1"/>
  <c r="CF245" i="2"/>
  <c r="CG245" i="2" s="1"/>
  <c r="BY245" i="2"/>
  <c r="CA245" i="2" s="1"/>
  <c r="CB245" i="2" s="1"/>
  <c r="CC245" i="2" s="1"/>
  <c r="BW245" i="2"/>
  <c r="BX245" i="2" s="1"/>
  <c r="BV245" i="2"/>
  <c r="BS245" i="2"/>
  <c r="BT245" i="2" s="1"/>
  <c r="BR245" i="2"/>
  <c r="V245" i="2"/>
  <c r="A245" i="2"/>
  <c r="ACN244" i="2"/>
  <c r="ACO244" i="2" s="1"/>
  <c r="ZV244" i="2"/>
  <c r="ZW244" i="2" s="1"/>
  <c r="ZS244" i="2"/>
  <c r="ZT244" i="2" s="1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BY244" i="2"/>
  <c r="CA244" i="2" s="1"/>
  <c r="CB244" i="2" s="1"/>
  <c r="CC244" i="2" s="1"/>
  <c r="BW244" i="2"/>
  <c r="BX244" i="2" s="1"/>
  <c r="BV244" i="2"/>
  <c r="BS244" i="2"/>
  <c r="BT244" i="2" s="1"/>
  <c r="BR244" i="2"/>
  <c r="V244" i="2"/>
  <c r="A244" i="2"/>
  <c r="ACN243" i="2"/>
  <c r="ACO243" i="2" s="1"/>
  <c r="ZV243" i="2"/>
  <c r="ZW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BY243" i="2"/>
  <c r="CA243" i="2" s="1"/>
  <c r="CB243" i="2" s="1"/>
  <c r="CC243" i="2" s="1"/>
  <c r="BW243" i="2"/>
  <c r="BX243" i="2" s="1"/>
  <c r="BV243" i="2"/>
  <c r="BS243" i="2"/>
  <c r="BT243" i="2" s="1"/>
  <c r="BR243" i="2"/>
  <c r="V243" i="2"/>
  <c r="A243" i="2"/>
  <c r="ACN242" i="2"/>
  <c r="ACO242" i="2" s="1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N241" i="2"/>
  <c r="ACO241" i="2" s="1"/>
  <c r="ZV241" i="2"/>
  <c r="ZW241" i="2" s="1"/>
  <c r="ZS241" i="2"/>
  <c r="ZT241" i="2" s="1"/>
  <c r="NQ241" i="2"/>
  <c r="NR241" i="2" s="1"/>
  <c r="NM241" i="2"/>
  <c r="NN241" i="2" s="1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N240" i="2"/>
  <c r="ACO240" i="2" s="1"/>
  <c r="ZV240" i="2"/>
  <c r="ZW240" i="2" s="1"/>
  <c r="ZS240" i="2"/>
  <c r="ZT240" i="2" s="1"/>
  <c r="NQ240" i="2"/>
  <c r="NR240" i="2" s="1"/>
  <c r="NM240" i="2"/>
  <c r="NN240" i="2" s="1"/>
  <c r="NH240" i="2"/>
  <c r="NI240" i="2" s="1"/>
  <c r="ND240" i="2"/>
  <c r="NE240" i="2" s="1"/>
  <c r="MZ240" i="2"/>
  <c r="NA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N239" i="2"/>
  <c r="ACO239" i="2" s="1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N238" i="2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N237" i="2"/>
  <c r="ACO237" i="2" s="1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N236" i="2"/>
  <c r="ACO236" i="2" s="1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N235" i="2"/>
  <c r="ACO235" i="2" s="1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S235" i="2"/>
  <c r="BT235" i="2" s="1"/>
  <c r="BR235" i="2"/>
  <c r="V235" i="2"/>
  <c r="A235" i="2"/>
  <c r="ACN234" i="2"/>
  <c r="ZV234" i="2"/>
  <c r="ZW234" i="2" s="1"/>
  <c r="ZS234" i="2"/>
  <c r="ZT234" i="2" s="1"/>
  <c r="NQ234" i="2"/>
  <c r="NR234" i="2" s="1"/>
  <c r="NM234" i="2"/>
  <c r="NN234" i="2" s="1"/>
  <c r="NH234" i="2"/>
  <c r="NI234" i="2" s="1"/>
  <c r="ND234" i="2"/>
  <c r="NE234" i="2" s="1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N233" i="2"/>
  <c r="ZV233" i="2"/>
  <c r="ZW233" i="2" s="1"/>
  <c r="ZS233" i="2"/>
  <c r="ZT233" i="2" s="1"/>
  <c r="NQ233" i="2"/>
  <c r="NR233" i="2" s="1"/>
  <c r="NM233" i="2"/>
  <c r="NN233" i="2" s="1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N232" i="2"/>
  <c r="ACO232" i="2" s="1"/>
  <c r="ZV232" i="2"/>
  <c r="ZW232" i="2" s="1"/>
  <c r="ZS232" i="2"/>
  <c r="ZT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N231" i="2"/>
  <c r="ACO231" i="2" s="1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N230" i="2"/>
  <c r="ACO230" i="2" s="1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S230" i="2"/>
  <c r="BT230" i="2" s="1"/>
  <c r="BR230" i="2"/>
  <c r="V230" i="2"/>
  <c r="A230" i="2"/>
  <c r="ACN229" i="2"/>
  <c r="ZV229" i="2"/>
  <c r="ZW229" i="2" s="1"/>
  <c r="ZS229" i="2"/>
  <c r="ZT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N228" i="2"/>
  <c r="ACO228" i="2" s="1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N227" i="2"/>
  <c r="ACO227" i="2" s="1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N226" i="2"/>
  <c r="ACO226" i="2" s="1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N225" i="2"/>
  <c r="ACO225" i="2" s="1"/>
  <c r="ZV225" i="2"/>
  <c r="ZW225" i="2" s="1"/>
  <c r="ZS225" i="2"/>
  <c r="ZT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S225" i="2"/>
  <c r="BT225" i="2" s="1"/>
  <c r="BR225" i="2"/>
  <c r="V225" i="2"/>
  <c r="A225" i="2"/>
  <c r="ACN224" i="2"/>
  <c r="ACO224" i="2" s="1"/>
  <c r="ZV224" i="2"/>
  <c r="ZW224" i="2" s="1"/>
  <c r="ZS224" i="2"/>
  <c r="ZT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N223" i="2"/>
  <c r="ACO223" i="2" s="1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N222" i="2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S222" i="2"/>
  <c r="BT222" i="2" s="1"/>
  <c r="BR222" i="2"/>
  <c r="V222" i="2"/>
  <c r="A222" i="2"/>
  <c r="ACN221" i="2"/>
  <c r="ACO221" i="2" s="1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N220" i="2"/>
  <c r="ACO220" i="2" s="1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BR220" i="2"/>
  <c r="V220" i="2"/>
  <c r="A220" i="2"/>
  <c r="ACN219" i="2"/>
  <c r="ACO219" i="2" s="1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S219" i="2"/>
  <c r="BT219" i="2" s="1"/>
  <c r="BR219" i="2"/>
  <c r="V219" i="2"/>
  <c r="A219" i="2"/>
  <c r="ACN218" i="2"/>
  <c r="ZV218" i="2"/>
  <c r="ZW218" i="2" s="1"/>
  <c r="ZS218" i="2"/>
  <c r="ZT218" i="2" s="1"/>
  <c r="NQ218" i="2"/>
  <c r="NR218" i="2" s="1"/>
  <c r="NM218" i="2"/>
  <c r="NN218" i="2" s="1"/>
  <c r="NH218" i="2"/>
  <c r="NI218" i="2" s="1"/>
  <c r="ND218" i="2"/>
  <c r="NE218" i="2" s="1"/>
  <c r="MZ218" i="2"/>
  <c r="NA218" i="2" s="1"/>
  <c r="CF218" i="2"/>
  <c r="CG218" i="2" s="1"/>
  <c r="BY218" i="2"/>
  <c r="CA218" i="2" s="1"/>
  <c r="CB218" i="2" s="1"/>
  <c r="CC218" i="2" s="1"/>
  <c r="BW218" i="2"/>
  <c r="BX218" i="2" s="1"/>
  <c r="BV218" i="2"/>
  <c r="BS218" i="2"/>
  <c r="BT218" i="2" s="1"/>
  <c r="BR218" i="2"/>
  <c r="V218" i="2"/>
  <c r="A218" i="2"/>
  <c r="ACN217" i="2"/>
  <c r="ZV217" i="2"/>
  <c r="ZW217" i="2" s="1"/>
  <c r="ZS217" i="2"/>
  <c r="ZT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BY217" i="2"/>
  <c r="CA217" i="2" s="1"/>
  <c r="CB217" i="2" s="1"/>
  <c r="CC217" i="2" s="1"/>
  <c r="BW217" i="2"/>
  <c r="BX217" i="2" s="1"/>
  <c r="BV217" i="2"/>
  <c r="BS217" i="2"/>
  <c r="BT217" i="2" s="1"/>
  <c r="BR217" i="2"/>
  <c r="V217" i="2"/>
  <c r="A217" i="2"/>
  <c r="ACN216" i="2"/>
  <c r="ACO216" i="2" s="1"/>
  <c r="ZV216" i="2"/>
  <c r="ZW216" i="2" s="1"/>
  <c r="ZS216" i="2"/>
  <c r="ZT216" i="2" s="1"/>
  <c r="NQ216" i="2"/>
  <c r="NR216" i="2" s="1"/>
  <c r="NM216" i="2"/>
  <c r="NN216" i="2" s="1"/>
  <c r="NH216" i="2"/>
  <c r="NI216" i="2" s="1"/>
  <c r="ND216" i="2"/>
  <c r="NE216" i="2" s="1"/>
  <c r="MZ216" i="2"/>
  <c r="NA216" i="2" s="1"/>
  <c r="CF216" i="2"/>
  <c r="CG216" i="2" s="1"/>
  <c r="BY216" i="2"/>
  <c r="CA216" i="2" s="1"/>
  <c r="CB216" i="2" s="1"/>
  <c r="CC216" i="2" s="1"/>
  <c r="BW216" i="2"/>
  <c r="BX216" i="2" s="1"/>
  <c r="BV216" i="2"/>
  <c r="BS216" i="2"/>
  <c r="BT216" i="2" s="1"/>
  <c r="BR216" i="2"/>
  <c r="V216" i="2"/>
  <c r="A216" i="2"/>
  <c r="ACN215" i="2"/>
  <c r="ACO215" i="2" s="1"/>
  <c r="ZV215" i="2"/>
  <c r="ZW215" i="2" s="1"/>
  <c r="ZS215" i="2"/>
  <c r="ZT215" i="2" s="1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BR215" i="2"/>
  <c r="V215" i="2"/>
  <c r="A215" i="2"/>
  <c r="ACN214" i="2"/>
  <c r="ZV214" i="2"/>
  <c r="ZW214" i="2" s="1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BY214" i="2"/>
  <c r="CA214" i="2" s="1"/>
  <c r="CB214" i="2" s="1"/>
  <c r="CC214" i="2" s="1"/>
  <c r="BW214" i="2"/>
  <c r="BX214" i="2" s="1"/>
  <c r="BV214" i="2"/>
  <c r="BS214" i="2"/>
  <c r="BT214" i="2" s="1"/>
  <c r="BR214" i="2"/>
  <c r="V214" i="2"/>
  <c r="A214" i="2"/>
  <c r="ACN213" i="2"/>
  <c r="ACO213" i="2" s="1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N212" i="2"/>
  <c r="ACO212" i="2" s="1"/>
  <c r="ZV212" i="2"/>
  <c r="ZW212" i="2" s="1"/>
  <c r="ZS212" i="2"/>
  <c r="ZT212" i="2" s="1"/>
  <c r="NQ212" i="2"/>
  <c r="NR212" i="2" s="1"/>
  <c r="NM212" i="2"/>
  <c r="NN212" i="2" s="1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N211" i="2"/>
  <c r="ACO211" i="2" s="1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N210" i="2"/>
  <c r="ZV210" i="2"/>
  <c r="ZW210" i="2" s="1"/>
  <c r="ZS210" i="2"/>
  <c r="ZT210" i="2" s="1"/>
  <c r="NQ210" i="2"/>
  <c r="NR210" i="2" s="1"/>
  <c r="NM210" i="2"/>
  <c r="NN210" i="2" s="1"/>
  <c r="NH210" i="2"/>
  <c r="NI210" i="2" s="1"/>
  <c r="ND210" i="2"/>
  <c r="NE210" i="2" s="1"/>
  <c r="MZ210" i="2"/>
  <c r="NA210" i="2" s="1"/>
  <c r="CF210" i="2"/>
  <c r="CG210" i="2" s="1"/>
  <c r="BY210" i="2"/>
  <c r="CA210" i="2" s="1"/>
  <c r="CB210" i="2" s="1"/>
  <c r="CC210" i="2" s="1"/>
  <c r="BW210" i="2"/>
  <c r="BX210" i="2" s="1"/>
  <c r="BV210" i="2"/>
  <c r="BS210" i="2"/>
  <c r="BT210" i="2" s="1"/>
  <c r="BR210" i="2"/>
  <c r="V210" i="2"/>
  <c r="A210" i="2"/>
  <c r="ACN209" i="2"/>
  <c r="ZV209" i="2"/>
  <c r="ZW209" i="2" s="1"/>
  <c r="ZS209" i="2"/>
  <c r="ZT209" i="2" s="1"/>
  <c r="NQ209" i="2"/>
  <c r="NR209" i="2" s="1"/>
  <c r="NM209" i="2"/>
  <c r="NN209" i="2" s="1"/>
  <c r="NH209" i="2"/>
  <c r="NI209" i="2" s="1"/>
  <c r="ND209" i="2"/>
  <c r="NE209" i="2" s="1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N208" i="2"/>
  <c r="ACO208" i="2" s="1"/>
  <c r="ZV208" i="2"/>
  <c r="ZW208" i="2" s="1"/>
  <c r="ZS208" i="2"/>
  <c r="ZT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F208" i="2"/>
  <c r="CG208" i="2" s="1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N207" i="2"/>
  <c r="ACO207" i="2" s="1"/>
  <c r="ZV207" i="2"/>
  <c r="ZW207" i="2" s="1"/>
  <c r="ZS207" i="2"/>
  <c r="ZT207" i="2" s="1"/>
  <c r="NQ207" i="2"/>
  <c r="NR207" i="2" s="1"/>
  <c r="NM207" i="2"/>
  <c r="NN207" i="2" s="1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CN206" i="2"/>
  <c r="ACO206" i="2" s="1"/>
  <c r="ZV206" i="2"/>
  <c r="ZW206" i="2" s="1"/>
  <c r="ZS206" i="2"/>
  <c r="ZT206" i="2" s="1"/>
  <c r="NQ206" i="2"/>
  <c r="NR206" i="2" s="1"/>
  <c r="NM206" i="2"/>
  <c r="NN206" i="2" s="1"/>
  <c r="NH206" i="2"/>
  <c r="NI206" i="2" s="1"/>
  <c r="ND206" i="2"/>
  <c r="NE206" i="2" s="1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N205" i="2"/>
  <c r="ZV205" i="2"/>
  <c r="ZW205" i="2" s="1"/>
  <c r="ZS205" i="2"/>
  <c r="ZT205" i="2" s="1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N204" i="2"/>
  <c r="ZV204" i="2"/>
  <c r="ZW204" i="2" s="1"/>
  <c r="ZS204" i="2"/>
  <c r="ZT204" i="2" s="1"/>
  <c r="NQ204" i="2"/>
  <c r="NR204" i="2" s="1"/>
  <c r="NM204" i="2"/>
  <c r="NN204" i="2" s="1"/>
  <c r="NH204" i="2"/>
  <c r="NI204" i="2" s="1"/>
  <c r="ND204" i="2"/>
  <c r="NE204" i="2" s="1"/>
  <c r="MZ204" i="2"/>
  <c r="NA204" i="2" s="1"/>
  <c r="CF204" i="2"/>
  <c r="CG204" i="2" s="1"/>
  <c r="BY204" i="2"/>
  <c r="CA204" i="2" s="1"/>
  <c r="CB204" i="2" s="1"/>
  <c r="CC204" i="2" s="1"/>
  <c r="BW204" i="2"/>
  <c r="BX204" i="2" s="1"/>
  <c r="BV204" i="2"/>
  <c r="BS204" i="2"/>
  <c r="BT204" i="2" s="1"/>
  <c r="BR204" i="2"/>
  <c r="V204" i="2"/>
  <c r="A204" i="2"/>
  <c r="ACN203" i="2"/>
  <c r="ACO203" i="2" s="1"/>
  <c r="ZV203" i="2"/>
  <c r="ZW203" i="2" s="1"/>
  <c r="ZS203" i="2"/>
  <c r="ZT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N202" i="2"/>
  <c r="ACO202" i="2" s="1"/>
  <c r="ZV202" i="2"/>
  <c r="ZW202" i="2" s="1"/>
  <c r="ZS202" i="2"/>
  <c r="ZT202" i="2" s="1"/>
  <c r="NQ202" i="2"/>
  <c r="NR202" i="2" s="1"/>
  <c r="NM202" i="2"/>
  <c r="NN202" i="2" s="1"/>
  <c r="NH202" i="2"/>
  <c r="NI202" i="2" s="1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N201" i="2"/>
  <c r="ACO201" i="2" s="1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F201" i="2"/>
  <c r="CG201" i="2" s="1"/>
  <c r="BY201" i="2"/>
  <c r="CA201" i="2" s="1"/>
  <c r="CB201" i="2" s="1"/>
  <c r="CC201" i="2" s="1"/>
  <c r="BW201" i="2"/>
  <c r="BX201" i="2" s="1"/>
  <c r="BV201" i="2"/>
  <c r="BS201" i="2"/>
  <c r="BT201" i="2" s="1"/>
  <c r="BR201" i="2"/>
  <c r="V201" i="2"/>
  <c r="A201" i="2"/>
  <c r="ACN200" i="2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F200" i="2"/>
  <c r="CG200" i="2" s="1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N199" i="2"/>
  <c r="ACO199" i="2" s="1"/>
  <c r="ZV199" i="2"/>
  <c r="ZW199" i="2" s="1"/>
  <c r="ZS199" i="2"/>
  <c r="ZT199" i="2" s="1"/>
  <c r="NQ199" i="2"/>
  <c r="NR199" i="2" s="1"/>
  <c r="NM199" i="2"/>
  <c r="NN199" i="2" s="1"/>
  <c r="NH199" i="2"/>
  <c r="NI199" i="2" s="1"/>
  <c r="ND199" i="2"/>
  <c r="NE199" i="2" s="1"/>
  <c r="MZ199" i="2"/>
  <c r="NA199" i="2" s="1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N198" i="2"/>
  <c r="ACO198" i="2" s="1"/>
  <c r="ZV198" i="2"/>
  <c r="ZW198" i="2" s="1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N197" i="2"/>
  <c r="ACO197" i="2" s="1"/>
  <c r="ZV197" i="2"/>
  <c r="ZW197" i="2" s="1"/>
  <c r="ZS197" i="2"/>
  <c r="ZT197" i="2" s="1"/>
  <c r="NQ197" i="2"/>
  <c r="NR197" i="2" s="1"/>
  <c r="NM197" i="2"/>
  <c r="NN197" i="2" s="1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N196" i="2"/>
  <c r="ACO196" i="2" s="1"/>
  <c r="ZV196" i="2"/>
  <c r="ZW196" i="2" s="1"/>
  <c r="ZS196" i="2"/>
  <c r="ZT196" i="2" s="1"/>
  <c r="NQ196" i="2"/>
  <c r="NR196" i="2" s="1"/>
  <c r="NM196" i="2"/>
  <c r="NN196" i="2" s="1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S196" i="2"/>
  <c r="BT196" i="2" s="1"/>
  <c r="BR196" i="2"/>
  <c r="V196" i="2"/>
  <c r="A196" i="2"/>
  <c r="ACN195" i="2"/>
  <c r="ACO195" i="2" s="1"/>
  <c r="ZV195" i="2"/>
  <c r="ZW195" i="2" s="1"/>
  <c r="ZS195" i="2"/>
  <c r="ZT195" i="2" s="1"/>
  <c r="NQ195" i="2"/>
  <c r="NR195" i="2" s="1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S195" i="2"/>
  <c r="BT195" i="2" s="1"/>
  <c r="BR195" i="2"/>
  <c r="V195" i="2"/>
  <c r="A195" i="2"/>
  <c r="ACN194" i="2"/>
  <c r="ACO194" i="2" s="1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ZV193" i="2"/>
  <c r="ZW193" i="2" s="1"/>
  <c r="ZS193" i="2"/>
  <c r="ZT193" i="2" s="1"/>
  <c r="NQ193" i="2"/>
  <c r="NR193" i="2" s="1"/>
  <c r="NM193" i="2"/>
  <c r="NN193" i="2" s="1"/>
  <c r="NH193" i="2"/>
  <c r="NI193" i="2" s="1"/>
  <c r="ND193" i="2"/>
  <c r="NE193" i="2" s="1"/>
  <c r="MZ193" i="2"/>
  <c r="NA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CN192" i="2"/>
  <c r="ACO192" i="2" s="1"/>
  <c r="ZV192" i="2"/>
  <c r="ZW192" i="2" s="1"/>
  <c r="ZS192" i="2"/>
  <c r="ZT192" i="2" s="1"/>
  <c r="NQ192" i="2"/>
  <c r="NR192" i="2" s="1"/>
  <c r="NM192" i="2"/>
  <c r="NN192" i="2" s="1"/>
  <c r="NH192" i="2"/>
  <c r="NI192" i="2" s="1"/>
  <c r="ND192" i="2"/>
  <c r="NE192" i="2" s="1"/>
  <c r="MZ192" i="2"/>
  <c r="NA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N191" i="2"/>
  <c r="ACO191" i="2" s="1"/>
  <c r="ZV191" i="2"/>
  <c r="ZW191" i="2" s="1"/>
  <c r="ZS191" i="2"/>
  <c r="ZT191" i="2" s="1"/>
  <c r="NQ191" i="2"/>
  <c r="NR191" i="2" s="1"/>
  <c r="NM191" i="2"/>
  <c r="NN191" i="2" s="1"/>
  <c r="NH191" i="2"/>
  <c r="NI191" i="2" s="1"/>
  <c r="ND191" i="2"/>
  <c r="NE191" i="2" s="1"/>
  <c r="MZ191" i="2"/>
  <c r="NA191" i="2" s="1"/>
  <c r="CF191" i="2"/>
  <c r="CG191" i="2" s="1"/>
  <c r="BY191" i="2"/>
  <c r="CA191" i="2" s="1"/>
  <c r="CB191" i="2" s="1"/>
  <c r="CC191" i="2" s="1"/>
  <c r="BW191" i="2"/>
  <c r="BX191" i="2" s="1"/>
  <c r="BV191" i="2"/>
  <c r="BS191" i="2"/>
  <c r="BT191" i="2" s="1"/>
  <c r="BR191" i="2"/>
  <c r="V191" i="2"/>
  <c r="A191" i="2"/>
  <c r="ACN190" i="2"/>
  <c r="ACO190" i="2" s="1"/>
  <c r="ZV190" i="2"/>
  <c r="ZW190" i="2" s="1"/>
  <c r="ZS190" i="2"/>
  <c r="ZT190" i="2" s="1"/>
  <c r="NQ190" i="2"/>
  <c r="NR190" i="2" s="1"/>
  <c r="NM190" i="2"/>
  <c r="NN190" i="2" s="1"/>
  <c r="NH190" i="2"/>
  <c r="NI190" i="2" s="1"/>
  <c r="ND190" i="2"/>
  <c r="NE190" i="2" s="1"/>
  <c r="MZ190" i="2"/>
  <c r="NA190" i="2" s="1"/>
  <c r="CF190" i="2"/>
  <c r="CG190" i="2" s="1"/>
  <c r="BY190" i="2"/>
  <c r="CA190" i="2" s="1"/>
  <c r="CB190" i="2" s="1"/>
  <c r="CC190" i="2" s="1"/>
  <c r="BW190" i="2"/>
  <c r="BX190" i="2" s="1"/>
  <c r="BV190" i="2"/>
  <c r="BS190" i="2"/>
  <c r="BT190" i="2" s="1"/>
  <c r="BR190" i="2"/>
  <c r="V190" i="2"/>
  <c r="A190" i="2"/>
  <c r="ACN189" i="2"/>
  <c r="ACO189" i="2" s="1"/>
  <c r="ZV189" i="2"/>
  <c r="ZW189" i="2" s="1"/>
  <c r="ZS189" i="2"/>
  <c r="ZT189" i="2" s="1"/>
  <c r="NQ189" i="2"/>
  <c r="NR189" i="2" s="1"/>
  <c r="NM189" i="2"/>
  <c r="NN189" i="2" s="1"/>
  <c r="NH189" i="2"/>
  <c r="NI189" i="2" s="1"/>
  <c r="ND189" i="2"/>
  <c r="NE189" i="2" s="1"/>
  <c r="MZ189" i="2"/>
  <c r="NA189" i="2" s="1"/>
  <c r="CF189" i="2"/>
  <c r="CG189" i="2" s="1"/>
  <c r="BY189" i="2"/>
  <c r="CA189" i="2" s="1"/>
  <c r="CB189" i="2" s="1"/>
  <c r="CC189" i="2" s="1"/>
  <c r="BW189" i="2"/>
  <c r="BX189" i="2" s="1"/>
  <c r="BV189" i="2"/>
  <c r="BS189" i="2"/>
  <c r="BT189" i="2" s="1"/>
  <c r="BR189" i="2"/>
  <c r="V189" i="2"/>
  <c r="A189" i="2"/>
  <c r="ACN188" i="2"/>
  <c r="ACO188" i="2" s="1"/>
  <c r="ZV188" i="2"/>
  <c r="ZW188" i="2" s="1"/>
  <c r="ZS188" i="2"/>
  <c r="ZT188" i="2" s="1"/>
  <c r="NQ188" i="2"/>
  <c r="NR188" i="2" s="1"/>
  <c r="NM188" i="2"/>
  <c r="NN188" i="2" s="1"/>
  <c r="NH188" i="2"/>
  <c r="NI188" i="2" s="1"/>
  <c r="ND188" i="2"/>
  <c r="NE188" i="2" s="1"/>
  <c r="MZ188" i="2"/>
  <c r="NA188" i="2" s="1"/>
  <c r="CF188" i="2"/>
  <c r="CG188" i="2" s="1"/>
  <c r="BY188" i="2"/>
  <c r="CA188" i="2" s="1"/>
  <c r="CB188" i="2" s="1"/>
  <c r="CC188" i="2" s="1"/>
  <c r="BW188" i="2"/>
  <c r="BX188" i="2" s="1"/>
  <c r="BV188" i="2"/>
  <c r="BS188" i="2"/>
  <c r="BT188" i="2" s="1"/>
  <c r="BR188" i="2"/>
  <c r="V188" i="2"/>
  <c r="A188" i="2"/>
  <c r="ACN187" i="2"/>
  <c r="ACO187" i="2" s="1"/>
  <c r="ZV187" i="2"/>
  <c r="ZW187" i="2" s="1"/>
  <c r="ZS187" i="2"/>
  <c r="ZT187" i="2" s="1"/>
  <c r="NQ187" i="2"/>
  <c r="NR187" i="2" s="1"/>
  <c r="NM187" i="2"/>
  <c r="NN187" i="2" s="1"/>
  <c r="NH187" i="2"/>
  <c r="NI187" i="2" s="1"/>
  <c r="ND187" i="2"/>
  <c r="NE187" i="2" s="1"/>
  <c r="MZ187" i="2"/>
  <c r="NA187" i="2" s="1"/>
  <c r="CF187" i="2"/>
  <c r="CG187" i="2" s="1"/>
  <c r="BY187" i="2"/>
  <c r="CA187" i="2" s="1"/>
  <c r="CB187" i="2" s="1"/>
  <c r="CC187" i="2" s="1"/>
  <c r="BW187" i="2"/>
  <c r="BX187" i="2" s="1"/>
  <c r="BV187" i="2"/>
  <c r="BS187" i="2"/>
  <c r="BT187" i="2" s="1"/>
  <c r="BR187" i="2"/>
  <c r="V187" i="2"/>
  <c r="A187" i="2"/>
  <c r="ACN186" i="2"/>
  <c r="ZV186" i="2"/>
  <c r="ZW186" i="2" s="1"/>
  <c r="ZS186" i="2"/>
  <c r="ZT186" i="2" s="1"/>
  <c r="NQ186" i="2"/>
  <c r="NR186" i="2" s="1"/>
  <c r="NM186" i="2"/>
  <c r="NN186" i="2" s="1"/>
  <c r="NH186" i="2"/>
  <c r="NI186" i="2" s="1"/>
  <c r="ND186" i="2"/>
  <c r="NE186" i="2" s="1"/>
  <c r="MZ186" i="2"/>
  <c r="NA186" i="2" s="1"/>
  <c r="CF186" i="2"/>
  <c r="CG186" i="2" s="1"/>
  <c r="BY186" i="2"/>
  <c r="CA186" i="2" s="1"/>
  <c r="CB186" i="2" s="1"/>
  <c r="CC186" i="2" s="1"/>
  <c r="BW186" i="2"/>
  <c r="BX186" i="2" s="1"/>
  <c r="BV186" i="2"/>
  <c r="BS186" i="2"/>
  <c r="BT186" i="2" s="1"/>
  <c r="BR186" i="2"/>
  <c r="V186" i="2"/>
  <c r="A186" i="2"/>
  <c r="ACN185" i="2"/>
  <c r="ACO185" i="2" s="1"/>
  <c r="ZV185" i="2"/>
  <c r="ZW185" i="2" s="1"/>
  <c r="ZS185" i="2"/>
  <c r="ZT185" i="2" s="1"/>
  <c r="NQ185" i="2"/>
  <c r="NR185" i="2" s="1"/>
  <c r="NM185" i="2"/>
  <c r="NN185" i="2" s="1"/>
  <c r="NH185" i="2"/>
  <c r="NI185" i="2" s="1"/>
  <c r="ND185" i="2"/>
  <c r="NE185" i="2" s="1"/>
  <c r="MZ185" i="2"/>
  <c r="NA185" i="2" s="1"/>
  <c r="CF185" i="2"/>
  <c r="CG185" i="2" s="1"/>
  <c r="BY185" i="2"/>
  <c r="CA185" i="2" s="1"/>
  <c r="CB185" i="2" s="1"/>
  <c r="CC185" i="2" s="1"/>
  <c r="BW185" i="2"/>
  <c r="BX185" i="2" s="1"/>
  <c r="BV185" i="2"/>
  <c r="BS185" i="2"/>
  <c r="BT185" i="2" s="1"/>
  <c r="BR185" i="2"/>
  <c r="V185" i="2"/>
  <c r="A185" i="2"/>
  <c r="ACN184" i="2"/>
  <c r="ACO184" i="2" s="1"/>
  <c r="ZV184" i="2"/>
  <c r="ZW184" i="2" s="1"/>
  <c r="ZS184" i="2"/>
  <c r="ZT184" i="2" s="1"/>
  <c r="NQ184" i="2"/>
  <c r="NR184" i="2" s="1"/>
  <c r="NM184" i="2"/>
  <c r="NN184" i="2" s="1"/>
  <c r="NH184" i="2"/>
  <c r="NI184" i="2" s="1"/>
  <c r="ND184" i="2"/>
  <c r="NE184" i="2" s="1"/>
  <c r="MZ184" i="2"/>
  <c r="NA184" i="2" s="1"/>
  <c r="CF184" i="2"/>
  <c r="CG184" i="2" s="1"/>
  <c r="BY184" i="2"/>
  <c r="CA184" i="2" s="1"/>
  <c r="CB184" i="2" s="1"/>
  <c r="CC184" i="2" s="1"/>
  <c r="BW184" i="2"/>
  <c r="BX184" i="2" s="1"/>
  <c r="BV184" i="2"/>
  <c r="BS184" i="2"/>
  <c r="BT184" i="2" s="1"/>
  <c r="BR184" i="2"/>
  <c r="V184" i="2"/>
  <c r="A184" i="2"/>
  <c r="ACN183" i="2"/>
  <c r="ACO183" i="2" s="1"/>
  <c r="ZV183" i="2"/>
  <c r="ZW183" i="2" s="1"/>
  <c r="ZS183" i="2"/>
  <c r="ZT183" i="2" s="1"/>
  <c r="NQ183" i="2"/>
  <c r="NR183" i="2" s="1"/>
  <c r="NM183" i="2"/>
  <c r="NN183" i="2" s="1"/>
  <c r="NH183" i="2"/>
  <c r="NI183" i="2" s="1"/>
  <c r="ND183" i="2"/>
  <c r="NE183" i="2" s="1"/>
  <c r="MZ183" i="2"/>
  <c r="NA183" i="2" s="1"/>
  <c r="CF183" i="2"/>
  <c r="CG183" i="2" s="1"/>
  <c r="BY183" i="2"/>
  <c r="CA183" i="2" s="1"/>
  <c r="CB183" i="2" s="1"/>
  <c r="CC183" i="2" s="1"/>
  <c r="BW183" i="2"/>
  <c r="BX183" i="2" s="1"/>
  <c r="BV183" i="2"/>
  <c r="BS183" i="2"/>
  <c r="BT183" i="2" s="1"/>
  <c r="BR183" i="2"/>
  <c r="V183" i="2"/>
  <c r="A183" i="2"/>
  <c r="ACN182" i="2"/>
  <c r="ZV182" i="2"/>
  <c r="ZW182" i="2" s="1"/>
  <c r="ZS182" i="2"/>
  <c r="ZT182" i="2" s="1"/>
  <c r="NQ182" i="2"/>
  <c r="NR182" i="2" s="1"/>
  <c r="NM182" i="2"/>
  <c r="NN182" i="2" s="1"/>
  <c r="NH182" i="2"/>
  <c r="NI182" i="2" s="1"/>
  <c r="ND182" i="2"/>
  <c r="NE182" i="2" s="1"/>
  <c r="MZ182" i="2"/>
  <c r="NA182" i="2" s="1"/>
  <c r="CF182" i="2"/>
  <c r="CG182" i="2" s="1"/>
  <c r="BY182" i="2"/>
  <c r="CA182" i="2" s="1"/>
  <c r="CB182" i="2" s="1"/>
  <c r="CC182" i="2" s="1"/>
  <c r="BW182" i="2"/>
  <c r="BX182" i="2" s="1"/>
  <c r="BV182" i="2"/>
  <c r="BS182" i="2"/>
  <c r="BT182" i="2" s="1"/>
  <c r="BR182" i="2"/>
  <c r="V182" i="2"/>
  <c r="A182" i="2"/>
  <c r="ACN181" i="2"/>
  <c r="ZV181" i="2"/>
  <c r="ZW181" i="2" s="1"/>
  <c r="ZS181" i="2"/>
  <c r="ZT181" i="2" s="1"/>
  <c r="NQ181" i="2"/>
  <c r="NR181" i="2" s="1"/>
  <c r="NM181" i="2"/>
  <c r="NN181" i="2" s="1"/>
  <c r="NH181" i="2"/>
  <c r="NI181" i="2" s="1"/>
  <c r="ND181" i="2"/>
  <c r="NE181" i="2" s="1"/>
  <c r="MZ181" i="2"/>
  <c r="NA181" i="2" s="1"/>
  <c r="CF181" i="2"/>
  <c r="CG181" i="2" s="1"/>
  <c r="BY181" i="2"/>
  <c r="CA181" i="2" s="1"/>
  <c r="CB181" i="2" s="1"/>
  <c r="CC181" i="2" s="1"/>
  <c r="BW181" i="2"/>
  <c r="BX181" i="2" s="1"/>
  <c r="BV181" i="2"/>
  <c r="BS181" i="2"/>
  <c r="BT181" i="2" s="1"/>
  <c r="BR181" i="2"/>
  <c r="V181" i="2"/>
  <c r="A181" i="2"/>
  <c r="ACN180" i="2"/>
  <c r="ACO180" i="2" s="1"/>
  <c r="ZV180" i="2"/>
  <c r="ZW180" i="2" s="1"/>
  <c r="ZS180" i="2"/>
  <c r="ZT180" i="2" s="1"/>
  <c r="NQ180" i="2"/>
  <c r="NR180" i="2" s="1"/>
  <c r="NM180" i="2"/>
  <c r="NN180" i="2" s="1"/>
  <c r="NH180" i="2"/>
  <c r="NI180" i="2" s="1"/>
  <c r="ND180" i="2"/>
  <c r="NE180" i="2" s="1"/>
  <c r="MZ180" i="2"/>
  <c r="NA180" i="2" s="1"/>
  <c r="CF180" i="2"/>
  <c r="CG180" i="2" s="1"/>
  <c r="BY180" i="2"/>
  <c r="CA180" i="2" s="1"/>
  <c r="CB180" i="2" s="1"/>
  <c r="CC180" i="2" s="1"/>
  <c r="BW180" i="2"/>
  <c r="BX180" i="2" s="1"/>
  <c r="BV180" i="2"/>
  <c r="BS180" i="2"/>
  <c r="BT180" i="2" s="1"/>
  <c r="BR180" i="2"/>
  <c r="V180" i="2"/>
  <c r="A180" i="2"/>
  <c r="ACN179" i="2"/>
  <c r="ACO179" i="2" s="1"/>
  <c r="ZV179" i="2"/>
  <c r="ZW179" i="2" s="1"/>
  <c r="ZS179" i="2"/>
  <c r="ZT179" i="2" s="1"/>
  <c r="NQ179" i="2"/>
  <c r="NR179" i="2" s="1"/>
  <c r="NM179" i="2"/>
  <c r="NN179" i="2" s="1"/>
  <c r="NH179" i="2"/>
  <c r="NI179" i="2" s="1"/>
  <c r="ND179" i="2"/>
  <c r="NE179" i="2" s="1"/>
  <c r="MZ179" i="2"/>
  <c r="NA179" i="2" s="1"/>
  <c r="CF179" i="2"/>
  <c r="CG179" i="2" s="1"/>
  <c r="BY179" i="2"/>
  <c r="CA179" i="2" s="1"/>
  <c r="CB179" i="2" s="1"/>
  <c r="CC179" i="2" s="1"/>
  <c r="BW179" i="2"/>
  <c r="BX179" i="2" s="1"/>
  <c r="BV179" i="2"/>
  <c r="BS179" i="2"/>
  <c r="BT179" i="2" s="1"/>
  <c r="BR179" i="2"/>
  <c r="V179" i="2"/>
  <c r="A179" i="2"/>
  <c r="ACN178" i="2"/>
  <c r="ZV178" i="2"/>
  <c r="ZW178" i="2" s="1"/>
  <c r="ZS178" i="2"/>
  <c r="ZT178" i="2" s="1"/>
  <c r="NQ178" i="2"/>
  <c r="NR178" i="2" s="1"/>
  <c r="NM178" i="2"/>
  <c r="NN178" i="2" s="1"/>
  <c r="NH178" i="2"/>
  <c r="NI178" i="2" s="1"/>
  <c r="ND178" i="2"/>
  <c r="NE178" i="2" s="1"/>
  <c r="MZ178" i="2"/>
  <c r="NA178" i="2" s="1"/>
  <c r="CF178" i="2"/>
  <c r="CG178" i="2" s="1"/>
  <c r="BY178" i="2"/>
  <c r="CA178" i="2" s="1"/>
  <c r="CB178" i="2" s="1"/>
  <c r="CC178" i="2" s="1"/>
  <c r="BW178" i="2"/>
  <c r="BX178" i="2" s="1"/>
  <c r="BV178" i="2"/>
  <c r="BS178" i="2"/>
  <c r="BT178" i="2" s="1"/>
  <c r="BR178" i="2"/>
  <c r="V178" i="2"/>
  <c r="A178" i="2"/>
  <c r="ACN177" i="2"/>
  <c r="ACO177" i="2" s="1"/>
  <c r="ZV177" i="2"/>
  <c r="ZW177" i="2" s="1"/>
  <c r="ZS177" i="2"/>
  <c r="ZT177" i="2" s="1"/>
  <c r="NQ177" i="2"/>
  <c r="NR177" i="2" s="1"/>
  <c r="NM177" i="2"/>
  <c r="NN177" i="2" s="1"/>
  <c r="NH177" i="2"/>
  <c r="NI177" i="2" s="1"/>
  <c r="ND177" i="2"/>
  <c r="NE177" i="2" s="1"/>
  <c r="MZ177" i="2"/>
  <c r="NA177" i="2" s="1"/>
  <c r="CF177" i="2"/>
  <c r="CG177" i="2" s="1"/>
  <c r="BY177" i="2"/>
  <c r="CA177" i="2" s="1"/>
  <c r="CB177" i="2" s="1"/>
  <c r="CC177" i="2" s="1"/>
  <c r="BW177" i="2"/>
  <c r="BX177" i="2" s="1"/>
  <c r="BV177" i="2"/>
  <c r="BS177" i="2"/>
  <c r="BT177" i="2" s="1"/>
  <c r="BR177" i="2"/>
  <c r="V177" i="2"/>
  <c r="A177" i="2"/>
  <c r="ACN176" i="2"/>
  <c r="ACO176" i="2" s="1"/>
  <c r="ZV176" i="2"/>
  <c r="ZW176" i="2" s="1"/>
  <c r="ZS176" i="2"/>
  <c r="ZT176" i="2" s="1"/>
  <c r="NQ176" i="2"/>
  <c r="NR176" i="2" s="1"/>
  <c r="NM176" i="2"/>
  <c r="NN176" i="2" s="1"/>
  <c r="NH176" i="2"/>
  <c r="NI176" i="2" s="1"/>
  <c r="ND176" i="2"/>
  <c r="NE176" i="2" s="1"/>
  <c r="MZ176" i="2"/>
  <c r="NA176" i="2" s="1"/>
  <c r="CF176" i="2"/>
  <c r="CG176" i="2" s="1"/>
  <c r="BY176" i="2"/>
  <c r="CA176" i="2" s="1"/>
  <c r="CB176" i="2" s="1"/>
  <c r="CC176" i="2" s="1"/>
  <c r="BW176" i="2"/>
  <c r="BX176" i="2" s="1"/>
  <c r="BV176" i="2"/>
  <c r="BS176" i="2"/>
  <c r="BT176" i="2" s="1"/>
  <c r="BR176" i="2"/>
  <c r="V176" i="2"/>
  <c r="A176" i="2"/>
  <c r="ACN175" i="2"/>
  <c r="ACO175" i="2" s="1"/>
  <c r="ZV175" i="2"/>
  <c r="ZW175" i="2" s="1"/>
  <c r="ZS175" i="2"/>
  <c r="ZT175" i="2" s="1"/>
  <c r="NQ175" i="2"/>
  <c r="NR175" i="2" s="1"/>
  <c r="NM175" i="2"/>
  <c r="NN175" i="2" s="1"/>
  <c r="NH175" i="2"/>
  <c r="NI175" i="2" s="1"/>
  <c r="ND175" i="2"/>
  <c r="NE175" i="2" s="1"/>
  <c r="MZ175" i="2"/>
  <c r="NA175" i="2" s="1"/>
  <c r="CF175" i="2"/>
  <c r="CG175" i="2" s="1"/>
  <c r="BY175" i="2"/>
  <c r="CA175" i="2" s="1"/>
  <c r="CB175" i="2" s="1"/>
  <c r="CC175" i="2" s="1"/>
  <c r="BW175" i="2"/>
  <c r="BX175" i="2" s="1"/>
  <c r="BV175" i="2"/>
  <c r="BS175" i="2"/>
  <c r="BT175" i="2" s="1"/>
  <c r="BR175" i="2"/>
  <c r="V175" i="2"/>
  <c r="A175" i="2"/>
  <c r="ACN174" i="2"/>
  <c r="ZV174" i="2"/>
  <c r="ZW174" i="2" s="1"/>
  <c r="ZS174" i="2"/>
  <c r="ZT174" i="2" s="1"/>
  <c r="NQ174" i="2"/>
  <c r="NR174" i="2" s="1"/>
  <c r="NM174" i="2"/>
  <c r="NN174" i="2" s="1"/>
  <c r="NH174" i="2"/>
  <c r="NI174" i="2" s="1"/>
  <c r="ND174" i="2"/>
  <c r="NE174" i="2" s="1"/>
  <c r="MZ174" i="2"/>
  <c r="NA174" i="2" s="1"/>
  <c r="CF174" i="2"/>
  <c r="CG174" i="2" s="1"/>
  <c r="BY174" i="2"/>
  <c r="CA174" i="2" s="1"/>
  <c r="CB174" i="2" s="1"/>
  <c r="CC174" i="2" s="1"/>
  <c r="BW174" i="2"/>
  <c r="BX174" i="2" s="1"/>
  <c r="BV174" i="2"/>
  <c r="BS174" i="2"/>
  <c r="BT174" i="2" s="1"/>
  <c r="BR174" i="2"/>
  <c r="V174" i="2"/>
  <c r="A174" i="2"/>
  <c r="ACN173" i="2"/>
  <c r="ZV173" i="2"/>
  <c r="ZW173" i="2" s="1"/>
  <c r="ZS173" i="2"/>
  <c r="ZT173" i="2" s="1"/>
  <c r="NQ173" i="2"/>
  <c r="NR173" i="2" s="1"/>
  <c r="NM173" i="2"/>
  <c r="NN173" i="2" s="1"/>
  <c r="NH173" i="2"/>
  <c r="NI173" i="2" s="1"/>
  <c r="ND173" i="2"/>
  <c r="NE173" i="2" s="1"/>
  <c r="MZ173" i="2"/>
  <c r="NA173" i="2" s="1"/>
  <c r="CF173" i="2"/>
  <c r="CG173" i="2" s="1"/>
  <c r="BY173" i="2"/>
  <c r="CA173" i="2" s="1"/>
  <c r="CB173" i="2" s="1"/>
  <c r="CC173" i="2" s="1"/>
  <c r="BW173" i="2"/>
  <c r="BX173" i="2" s="1"/>
  <c r="BV173" i="2"/>
  <c r="BS173" i="2"/>
  <c r="BT173" i="2" s="1"/>
  <c r="BR173" i="2"/>
  <c r="V173" i="2"/>
  <c r="A173" i="2"/>
  <c r="ACN172" i="2"/>
  <c r="ACO172" i="2" s="1"/>
  <c r="WI172" i="2"/>
  <c r="WJ172" i="2" s="1"/>
  <c r="WF172" i="2"/>
  <c r="WG172" i="2" s="1"/>
  <c r="WC172" i="2"/>
  <c r="WD172" i="2" s="1"/>
  <c r="VZ172" i="2"/>
  <c r="WA172" i="2" s="1"/>
  <c r="VW172" i="2"/>
  <c r="VX172" i="2" s="1"/>
  <c r="VT172" i="2"/>
  <c r="VU172" i="2" s="1"/>
  <c r="VQ172" i="2"/>
  <c r="VR172" i="2" s="1"/>
  <c r="VN172" i="2"/>
  <c r="VO172" i="2" s="1"/>
  <c r="VK172" i="2"/>
  <c r="VL172" i="2" s="1"/>
  <c r="FF172" i="2"/>
  <c r="FG172" i="2" s="1"/>
  <c r="FC172" i="2"/>
  <c r="FD172" i="2" s="1"/>
  <c r="EZ172" i="2"/>
  <c r="FA172" i="2" s="1"/>
  <c r="V172" i="2"/>
  <c r="A172" i="2"/>
  <c r="ACN171" i="2"/>
  <c r="ACO171" i="2" s="1"/>
  <c r="PI171" i="2"/>
  <c r="PJ171" i="2" s="1"/>
  <c r="PF171" i="2"/>
  <c r="PG171" i="2" s="1"/>
  <c r="PB171" i="2"/>
  <c r="PC171" i="2" s="1"/>
  <c r="OY171" i="2"/>
  <c r="OZ171" i="2" s="1"/>
  <c r="OV171" i="2"/>
  <c r="OW171" i="2" s="1"/>
  <c r="OS171" i="2"/>
  <c r="OT171" i="2" s="1"/>
  <c r="OP171" i="2"/>
  <c r="OQ171" i="2" s="1"/>
  <c r="CM171" i="2"/>
  <c r="CK171" i="2" s="1"/>
  <c r="CJ171" i="2"/>
  <c r="CH171" i="2" s="1"/>
  <c r="V171" i="2"/>
  <c r="A171" i="2"/>
  <c r="ACN170" i="2"/>
  <c r="ACO170" i="2" s="1"/>
  <c r="PI170" i="2"/>
  <c r="PJ170" i="2" s="1"/>
  <c r="PF170" i="2"/>
  <c r="PG170" i="2" s="1"/>
  <c r="PB170" i="2"/>
  <c r="PC170" i="2" s="1"/>
  <c r="OY170" i="2"/>
  <c r="OZ170" i="2" s="1"/>
  <c r="OV170" i="2"/>
  <c r="OW170" i="2" s="1"/>
  <c r="OS170" i="2"/>
  <c r="OT170" i="2" s="1"/>
  <c r="OP170" i="2"/>
  <c r="CM170" i="2"/>
  <c r="CK170" i="2" s="1"/>
  <c r="CJ170" i="2"/>
  <c r="CH170" i="2" s="1"/>
  <c r="V170" i="2"/>
  <c r="A170" i="2"/>
  <c r="ACN169" i="2"/>
  <c r="ACO169" i="2" s="1"/>
  <c r="PI169" i="2"/>
  <c r="PJ169" i="2" s="1"/>
  <c r="PF169" i="2"/>
  <c r="PG169" i="2" s="1"/>
  <c r="PB169" i="2"/>
  <c r="PC169" i="2" s="1"/>
  <c r="OY169" i="2"/>
  <c r="OZ169" i="2" s="1"/>
  <c r="OV169" i="2"/>
  <c r="OW169" i="2" s="1"/>
  <c r="OS169" i="2"/>
  <c r="OT169" i="2" s="1"/>
  <c r="OP169" i="2"/>
  <c r="OQ169" i="2" s="1"/>
  <c r="CM169" i="2"/>
  <c r="CK169" i="2" s="1"/>
  <c r="CJ169" i="2"/>
  <c r="CH169" i="2" s="1"/>
  <c r="V169" i="2"/>
  <c r="A169" i="2"/>
  <c r="ACN168" i="2"/>
  <c r="ACO168" i="2" s="1"/>
  <c r="PI168" i="2"/>
  <c r="PJ168" i="2" s="1"/>
  <c r="PF168" i="2"/>
  <c r="PG168" i="2" s="1"/>
  <c r="PB168" i="2"/>
  <c r="PC168" i="2" s="1"/>
  <c r="OY168" i="2"/>
  <c r="OZ168" i="2" s="1"/>
  <c r="OV168" i="2"/>
  <c r="OW168" i="2" s="1"/>
  <c r="OS168" i="2"/>
  <c r="OT168" i="2" s="1"/>
  <c r="OP168" i="2"/>
  <c r="OQ168" i="2" s="1"/>
  <c r="CM168" i="2"/>
  <c r="CK168" i="2" s="1"/>
  <c r="CJ168" i="2"/>
  <c r="V168" i="2"/>
  <c r="A168" i="2"/>
  <c r="ACN167" i="2"/>
  <c r="ACO167" i="2" s="1"/>
  <c r="PI167" i="2"/>
  <c r="PJ167" i="2" s="1"/>
  <c r="PF167" i="2"/>
  <c r="PG167" i="2" s="1"/>
  <c r="PB167" i="2"/>
  <c r="PC167" i="2" s="1"/>
  <c r="OY167" i="2"/>
  <c r="OZ167" i="2" s="1"/>
  <c r="OV167" i="2"/>
  <c r="OW167" i="2" s="1"/>
  <c r="OS167" i="2"/>
  <c r="OT167" i="2" s="1"/>
  <c r="OP167" i="2"/>
  <c r="OQ167" i="2" s="1"/>
  <c r="CM167" i="2"/>
  <c r="CK167" i="2" s="1"/>
  <c r="CJ167" i="2"/>
  <c r="CH167" i="2" s="1"/>
  <c r="V167" i="2"/>
  <c r="A167" i="2"/>
  <c r="ACN166" i="2"/>
  <c r="ACO166" i="2" s="1"/>
  <c r="PI166" i="2"/>
  <c r="PJ166" i="2" s="1"/>
  <c r="PF166" i="2"/>
  <c r="PG166" i="2" s="1"/>
  <c r="PB166" i="2"/>
  <c r="PC166" i="2" s="1"/>
  <c r="OY166" i="2"/>
  <c r="OZ166" i="2" s="1"/>
  <c r="OV166" i="2"/>
  <c r="OW166" i="2" s="1"/>
  <c r="OS166" i="2"/>
  <c r="OT166" i="2" s="1"/>
  <c r="OP166" i="2"/>
  <c r="OQ166" i="2" s="1"/>
  <c r="CM166" i="2"/>
  <c r="CJ166" i="2"/>
  <c r="CH166" i="2" s="1"/>
  <c r="V166" i="2"/>
  <c r="A166" i="2"/>
  <c r="ACN165" i="2"/>
  <c r="ACO165" i="2" s="1"/>
  <c r="PI165" i="2"/>
  <c r="PJ165" i="2" s="1"/>
  <c r="PF165" i="2"/>
  <c r="PG165" i="2" s="1"/>
  <c r="PB165" i="2"/>
  <c r="PC165" i="2" s="1"/>
  <c r="OY165" i="2"/>
  <c r="OZ165" i="2" s="1"/>
  <c r="OV165" i="2"/>
  <c r="OW165" i="2" s="1"/>
  <c r="OS165" i="2"/>
  <c r="OP165" i="2"/>
  <c r="OQ165" i="2" s="1"/>
  <c r="CM165" i="2"/>
  <c r="CK165" i="2" s="1"/>
  <c r="CJ165" i="2"/>
  <c r="CH165" i="2" s="1"/>
  <c r="V165" i="2"/>
  <c r="A165" i="2"/>
  <c r="ACN164" i="2"/>
  <c r="ACO164" i="2" s="1"/>
  <c r="PI164" i="2"/>
  <c r="PJ164" i="2" s="1"/>
  <c r="PF164" i="2"/>
  <c r="PG164" i="2" s="1"/>
  <c r="PB164" i="2"/>
  <c r="PC164" i="2" s="1"/>
  <c r="OY164" i="2"/>
  <c r="OZ164" i="2" s="1"/>
  <c r="OV164" i="2"/>
  <c r="OW164" i="2" s="1"/>
  <c r="OS164" i="2"/>
  <c r="OT164" i="2" s="1"/>
  <c r="OP164" i="2"/>
  <c r="OQ164" i="2" s="1"/>
  <c r="CM164" i="2"/>
  <c r="CK164" i="2" s="1"/>
  <c r="CJ164" i="2"/>
  <c r="V164" i="2"/>
  <c r="A164" i="2"/>
  <c r="ACN163" i="2"/>
  <c r="ACO163" i="2" s="1"/>
  <c r="PI163" i="2"/>
  <c r="PJ163" i="2" s="1"/>
  <c r="PF163" i="2"/>
  <c r="PG163" i="2" s="1"/>
  <c r="PB163" i="2"/>
  <c r="PC163" i="2" s="1"/>
  <c r="OY163" i="2"/>
  <c r="OZ163" i="2" s="1"/>
  <c r="OV163" i="2"/>
  <c r="OW163" i="2" s="1"/>
  <c r="OS163" i="2"/>
  <c r="OT163" i="2" s="1"/>
  <c r="OP163" i="2"/>
  <c r="OQ163" i="2" s="1"/>
  <c r="CM163" i="2"/>
  <c r="CK163" i="2" s="1"/>
  <c r="CJ163" i="2"/>
  <c r="CH163" i="2" s="1"/>
  <c r="V163" i="2"/>
  <c r="A163" i="2"/>
  <c r="ACN162" i="2"/>
  <c r="ACO162" i="2" s="1"/>
  <c r="PI162" i="2"/>
  <c r="PJ162" i="2" s="1"/>
  <c r="PF162" i="2"/>
  <c r="PG162" i="2" s="1"/>
  <c r="PB162" i="2"/>
  <c r="PC162" i="2" s="1"/>
  <c r="OY162" i="2"/>
  <c r="OZ162" i="2" s="1"/>
  <c r="OV162" i="2"/>
  <c r="OW162" i="2" s="1"/>
  <c r="OS162" i="2"/>
  <c r="OT162" i="2" s="1"/>
  <c r="OP162" i="2"/>
  <c r="OQ162" i="2" s="1"/>
  <c r="CM162" i="2"/>
  <c r="CJ162" i="2"/>
  <c r="CH162" i="2" s="1"/>
  <c r="V162" i="2"/>
  <c r="A162" i="2"/>
  <c r="ACN161" i="2"/>
  <c r="ACO161" i="2" s="1"/>
  <c r="PI161" i="2"/>
  <c r="PJ161" i="2" s="1"/>
  <c r="PF161" i="2"/>
  <c r="PG161" i="2" s="1"/>
  <c r="PB161" i="2"/>
  <c r="PC161" i="2" s="1"/>
  <c r="OY161" i="2"/>
  <c r="OZ161" i="2" s="1"/>
  <c r="OV161" i="2"/>
  <c r="OW161" i="2" s="1"/>
  <c r="OS161" i="2"/>
  <c r="OP161" i="2"/>
  <c r="OQ161" i="2" s="1"/>
  <c r="CM161" i="2"/>
  <c r="CK161" i="2" s="1"/>
  <c r="CJ161" i="2"/>
  <c r="CH161" i="2" s="1"/>
  <c r="V161" i="2"/>
  <c r="A161" i="2"/>
  <c r="ACN160" i="2"/>
  <c r="ACO160" i="2" s="1"/>
  <c r="PI160" i="2"/>
  <c r="PJ160" i="2" s="1"/>
  <c r="PF160" i="2"/>
  <c r="PG160" i="2" s="1"/>
  <c r="PB160" i="2"/>
  <c r="PC160" i="2" s="1"/>
  <c r="OY160" i="2"/>
  <c r="OZ160" i="2" s="1"/>
  <c r="OV160" i="2"/>
  <c r="OW160" i="2" s="1"/>
  <c r="OS160" i="2"/>
  <c r="OP160" i="2"/>
  <c r="OQ160" i="2" s="1"/>
  <c r="CM160" i="2"/>
  <c r="CK160" i="2" s="1"/>
  <c r="CJ160" i="2"/>
  <c r="V160" i="2"/>
  <c r="A160" i="2"/>
  <c r="ACN159" i="2"/>
  <c r="ACO159" i="2" s="1"/>
  <c r="PI159" i="2"/>
  <c r="PJ159" i="2" s="1"/>
  <c r="PF159" i="2"/>
  <c r="PG159" i="2" s="1"/>
  <c r="PB159" i="2"/>
  <c r="PC159" i="2" s="1"/>
  <c r="OY159" i="2"/>
  <c r="OZ159" i="2" s="1"/>
  <c r="OV159" i="2"/>
  <c r="OW159" i="2" s="1"/>
  <c r="OS159" i="2"/>
  <c r="OT159" i="2" s="1"/>
  <c r="OP159" i="2"/>
  <c r="OQ159" i="2" s="1"/>
  <c r="CM159" i="2"/>
  <c r="CK159" i="2" s="1"/>
  <c r="CJ159" i="2"/>
  <c r="CH159" i="2" s="1"/>
  <c r="V159" i="2"/>
  <c r="A159" i="2"/>
  <c r="ACN158" i="2"/>
  <c r="ACO158" i="2" s="1"/>
  <c r="PI158" i="2"/>
  <c r="PJ158" i="2" s="1"/>
  <c r="PF158" i="2"/>
  <c r="PG158" i="2" s="1"/>
  <c r="PB158" i="2"/>
  <c r="PC158" i="2" s="1"/>
  <c r="OY158" i="2"/>
  <c r="OZ158" i="2" s="1"/>
  <c r="OV158" i="2"/>
  <c r="OW158" i="2" s="1"/>
  <c r="OS158" i="2"/>
  <c r="OT158" i="2" s="1"/>
  <c r="OP158" i="2"/>
  <c r="CM158" i="2"/>
  <c r="CJ158" i="2"/>
  <c r="CH158" i="2" s="1"/>
  <c r="V158" i="2"/>
  <c r="A158" i="2"/>
  <c r="ACN157" i="2"/>
  <c r="ACO157" i="2" s="1"/>
  <c r="PI157" i="2"/>
  <c r="PJ157" i="2" s="1"/>
  <c r="PF157" i="2"/>
  <c r="PG157" i="2" s="1"/>
  <c r="PB157" i="2"/>
  <c r="PC157" i="2" s="1"/>
  <c r="OY157" i="2"/>
  <c r="OZ157" i="2" s="1"/>
  <c r="OV157" i="2"/>
  <c r="OW157" i="2" s="1"/>
  <c r="OS157" i="2"/>
  <c r="OP157" i="2"/>
  <c r="OQ157" i="2" s="1"/>
  <c r="CM157" i="2"/>
  <c r="CK157" i="2" s="1"/>
  <c r="CJ157" i="2"/>
  <c r="CH157" i="2" s="1"/>
  <c r="V157" i="2"/>
  <c r="A157" i="2"/>
  <c r="ACN156" i="2"/>
  <c r="ACO156" i="2" s="1"/>
  <c r="PI156" i="2"/>
  <c r="PJ156" i="2" s="1"/>
  <c r="PF156" i="2"/>
  <c r="PG156" i="2" s="1"/>
  <c r="PB156" i="2"/>
  <c r="PC156" i="2" s="1"/>
  <c r="OY156" i="2"/>
  <c r="OZ156" i="2" s="1"/>
  <c r="OV156" i="2"/>
  <c r="OW156" i="2" s="1"/>
  <c r="OS156" i="2"/>
  <c r="OT156" i="2" s="1"/>
  <c r="OP156" i="2"/>
  <c r="OQ156" i="2" s="1"/>
  <c r="CM156" i="2"/>
  <c r="CK156" i="2" s="1"/>
  <c r="CJ156" i="2"/>
  <c r="V156" i="2"/>
  <c r="A156" i="2"/>
  <c r="ACN155" i="2"/>
  <c r="ACO155" i="2" s="1"/>
  <c r="PI155" i="2"/>
  <c r="PJ155" i="2" s="1"/>
  <c r="PF155" i="2"/>
  <c r="PG155" i="2" s="1"/>
  <c r="PB155" i="2"/>
  <c r="PC155" i="2" s="1"/>
  <c r="OY155" i="2"/>
  <c r="OZ155" i="2" s="1"/>
  <c r="OV155" i="2"/>
  <c r="OW155" i="2" s="1"/>
  <c r="OS155" i="2"/>
  <c r="OT155" i="2" s="1"/>
  <c r="OP155" i="2"/>
  <c r="OQ155" i="2" s="1"/>
  <c r="CM155" i="2"/>
  <c r="CK155" i="2" s="1"/>
  <c r="CJ155" i="2"/>
  <c r="CH155" i="2" s="1"/>
  <c r="V155" i="2"/>
  <c r="A155" i="2"/>
  <c r="ACN154" i="2"/>
  <c r="ACO154" i="2" s="1"/>
  <c r="PI154" i="2"/>
  <c r="PJ154" i="2" s="1"/>
  <c r="PF154" i="2"/>
  <c r="PG154" i="2" s="1"/>
  <c r="PB154" i="2"/>
  <c r="PC154" i="2" s="1"/>
  <c r="OY154" i="2"/>
  <c r="OZ154" i="2" s="1"/>
  <c r="OV154" i="2"/>
  <c r="OW154" i="2" s="1"/>
  <c r="OS154" i="2"/>
  <c r="OT154" i="2" s="1"/>
  <c r="OP154" i="2"/>
  <c r="OQ154" i="2" s="1"/>
  <c r="CM154" i="2"/>
  <c r="CJ154" i="2"/>
  <c r="CH154" i="2" s="1"/>
  <c r="V154" i="2"/>
  <c r="A154" i="2"/>
  <c r="ACN153" i="2"/>
  <c r="ACO153" i="2" s="1"/>
  <c r="PI153" i="2"/>
  <c r="PJ153" i="2" s="1"/>
  <c r="PF153" i="2"/>
  <c r="PG153" i="2" s="1"/>
  <c r="PB153" i="2"/>
  <c r="PC153" i="2" s="1"/>
  <c r="OY153" i="2"/>
  <c r="OZ153" i="2" s="1"/>
  <c r="OV153" i="2"/>
  <c r="OW153" i="2" s="1"/>
  <c r="OS153" i="2"/>
  <c r="OP153" i="2"/>
  <c r="OQ153" i="2" s="1"/>
  <c r="CM153" i="2"/>
  <c r="CK153" i="2" s="1"/>
  <c r="CJ153" i="2"/>
  <c r="CH153" i="2" s="1"/>
  <c r="V153" i="2"/>
  <c r="A153" i="2"/>
  <c r="ACN152" i="2"/>
  <c r="ACO152" i="2" s="1"/>
  <c r="PI152" i="2"/>
  <c r="PJ152" i="2" s="1"/>
  <c r="PF152" i="2"/>
  <c r="PG152" i="2" s="1"/>
  <c r="PB152" i="2"/>
  <c r="PC152" i="2" s="1"/>
  <c r="OY152" i="2"/>
  <c r="OZ152" i="2" s="1"/>
  <c r="OV152" i="2"/>
  <c r="OW152" i="2" s="1"/>
  <c r="OS152" i="2"/>
  <c r="OT152" i="2" s="1"/>
  <c r="OP152" i="2"/>
  <c r="OQ152" i="2" s="1"/>
  <c r="CM152" i="2"/>
  <c r="CK152" i="2" s="1"/>
  <c r="CJ152" i="2"/>
  <c r="V152" i="2"/>
  <c r="A152" i="2"/>
  <c r="ACN151" i="2"/>
  <c r="ACO151" i="2" s="1"/>
  <c r="PI151" i="2"/>
  <c r="PJ151" i="2" s="1"/>
  <c r="PF151" i="2"/>
  <c r="PG151" i="2" s="1"/>
  <c r="PB151" i="2"/>
  <c r="PC151" i="2" s="1"/>
  <c r="OY151" i="2"/>
  <c r="OZ151" i="2" s="1"/>
  <c r="OV151" i="2"/>
  <c r="OW151" i="2" s="1"/>
  <c r="OS151" i="2"/>
  <c r="OT151" i="2" s="1"/>
  <c r="OP151" i="2"/>
  <c r="OQ151" i="2" s="1"/>
  <c r="CM151" i="2"/>
  <c r="CK151" i="2" s="1"/>
  <c r="CJ151" i="2"/>
  <c r="CH151" i="2" s="1"/>
  <c r="V151" i="2"/>
  <c r="A151" i="2"/>
  <c r="ACN150" i="2"/>
  <c r="ACO150" i="2" s="1"/>
  <c r="PI150" i="2"/>
  <c r="PJ150" i="2" s="1"/>
  <c r="PF150" i="2"/>
  <c r="PG150" i="2" s="1"/>
  <c r="PB150" i="2"/>
  <c r="PC150" i="2" s="1"/>
  <c r="OY150" i="2"/>
  <c r="OZ150" i="2" s="1"/>
  <c r="OV150" i="2"/>
  <c r="OW150" i="2" s="1"/>
  <c r="OS150" i="2"/>
  <c r="OT150" i="2" s="1"/>
  <c r="OP150" i="2"/>
  <c r="OQ150" i="2" s="1"/>
  <c r="CM150" i="2"/>
  <c r="CJ150" i="2"/>
  <c r="CH150" i="2" s="1"/>
  <c r="V150" i="2"/>
  <c r="A150" i="2"/>
  <c r="ACN149" i="2"/>
  <c r="ACO149" i="2" s="1"/>
  <c r="PI149" i="2"/>
  <c r="PJ149" i="2" s="1"/>
  <c r="PF149" i="2"/>
  <c r="PG149" i="2" s="1"/>
  <c r="PB149" i="2"/>
  <c r="PC149" i="2" s="1"/>
  <c r="OY149" i="2"/>
  <c r="OZ149" i="2" s="1"/>
  <c r="OV149" i="2"/>
  <c r="OW149" i="2" s="1"/>
  <c r="OS149" i="2"/>
  <c r="OP149" i="2"/>
  <c r="OQ149" i="2" s="1"/>
  <c r="CM149" i="2"/>
  <c r="CK149" i="2" s="1"/>
  <c r="CJ149" i="2"/>
  <c r="CH149" i="2" s="1"/>
  <c r="V149" i="2"/>
  <c r="A149" i="2"/>
  <c r="ACN148" i="2"/>
  <c r="ACO148" i="2" s="1"/>
  <c r="PI148" i="2"/>
  <c r="PJ148" i="2" s="1"/>
  <c r="PF148" i="2"/>
  <c r="PG148" i="2" s="1"/>
  <c r="PB148" i="2"/>
  <c r="PC148" i="2" s="1"/>
  <c r="OY148" i="2"/>
  <c r="OZ148" i="2" s="1"/>
  <c r="OV148" i="2"/>
  <c r="OW148" i="2" s="1"/>
  <c r="OS148" i="2"/>
  <c r="OT148" i="2" s="1"/>
  <c r="OP148" i="2"/>
  <c r="OQ148" i="2" s="1"/>
  <c r="CM148" i="2"/>
  <c r="CK148" i="2" s="1"/>
  <c r="CJ148" i="2"/>
  <c r="V148" i="2"/>
  <c r="A148" i="2"/>
  <c r="ACN147" i="2"/>
  <c r="ACO147" i="2" s="1"/>
  <c r="PI147" i="2"/>
  <c r="PJ147" i="2" s="1"/>
  <c r="PF147" i="2"/>
  <c r="PG147" i="2" s="1"/>
  <c r="PB147" i="2"/>
  <c r="PC147" i="2" s="1"/>
  <c r="OY147" i="2"/>
  <c r="OZ147" i="2" s="1"/>
  <c r="OV147" i="2"/>
  <c r="OW147" i="2" s="1"/>
  <c r="OS147" i="2"/>
  <c r="OT147" i="2" s="1"/>
  <c r="OP147" i="2"/>
  <c r="OQ147" i="2" s="1"/>
  <c r="CM147" i="2"/>
  <c r="CK147" i="2" s="1"/>
  <c r="CJ147" i="2"/>
  <c r="CH147" i="2" s="1"/>
  <c r="V147" i="2"/>
  <c r="A147" i="2"/>
  <c r="ACN146" i="2"/>
  <c r="ACO146" i="2" s="1"/>
  <c r="PI146" i="2"/>
  <c r="PJ146" i="2" s="1"/>
  <c r="PF146" i="2"/>
  <c r="PG146" i="2" s="1"/>
  <c r="PB146" i="2"/>
  <c r="PC146" i="2" s="1"/>
  <c r="OY146" i="2"/>
  <c r="OZ146" i="2" s="1"/>
  <c r="OV146" i="2"/>
  <c r="OW146" i="2" s="1"/>
  <c r="OS146" i="2"/>
  <c r="OT146" i="2" s="1"/>
  <c r="OP146" i="2"/>
  <c r="OQ146" i="2" s="1"/>
  <c r="CM146" i="2"/>
  <c r="CJ146" i="2"/>
  <c r="CH146" i="2" s="1"/>
  <c r="V146" i="2"/>
  <c r="A146" i="2"/>
  <c r="ACN145" i="2"/>
  <c r="ACO145" i="2" s="1"/>
  <c r="PI145" i="2"/>
  <c r="PJ145" i="2" s="1"/>
  <c r="PF145" i="2"/>
  <c r="PG145" i="2" s="1"/>
  <c r="PB145" i="2"/>
  <c r="PC145" i="2" s="1"/>
  <c r="OY145" i="2"/>
  <c r="OZ145" i="2" s="1"/>
  <c r="OV145" i="2"/>
  <c r="OW145" i="2" s="1"/>
  <c r="OS145" i="2"/>
  <c r="OP145" i="2"/>
  <c r="OQ145" i="2" s="1"/>
  <c r="CM145" i="2"/>
  <c r="CK145" i="2" s="1"/>
  <c r="CJ145" i="2"/>
  <c r="CH145" i="2" s="1"/>
  <c r="V145" i="2"/>
  <c r="A145" i="2"/>
  <c r="ACN144" i="2"/>
  <c r="ACO144" i="2" s="1"/>
  <c r="PI144" i="2"/>
  <c r="PJ144" i="2" s="1"/>
  <c r="PF144" i="2"/>
  <c r="PG144" i="2" s="1"/>
  <c r="PB144" i="2"/>
  <c r="PC144" i="2" s="1"/>
  <c r="OY144" i="2"/>
  <c r="OZ144" i="2" s="1"/>
  <c r="OV144" i="2"/>
  <c r="OW144" i="2" s="1"/>
  <c r="OS144" i="2"/>
  <c r="OT144" i="2" s="1"/>
  <c r="OP144" i="2"/>
  <c r="OQ144" i="2" s="1"/>
  <c r="CM144" i="2"/>
  <c r="CK144" i="2" s="1"/>
  <c r="CJ144" i="2"/>
  <c r="V144" i="2"/>
  <c r="A144" i="2"/>
  <c r="ACN143" i="2"/>
  <c r="ACO143" i="2" s="1"/>
  <c r="PI143" i="2"/>
  <c r="PJ143" i="2" s="1"/>
  <c r="PF143" i="2"/>
  <c r="PG143" i="2" s="1"/>
  <c r="PB143" i="2"/>
  <c r="PC143" i="2" s="1"/>
  <c r="OY143" i="2"/>
  <c r="OZ143" i="2" s="1"/>
  <c r="OV143" i="2"/>
  <c r="OW143" i="2" s="1"/>
  <c r="OS143" i="2"/>
  <c r="OT143" i="2" s="1"/>
  <c r="OP143" i="2"/>
  <c r="OQ143" i="2" s="1"/>
  <c r="CM143" i="2"/>
  <c r="CK143" i="2" s="1"/>
  <c r="CJ143" i="2"/>
  <c r="CH143" i="2" s="1"/>
  <c r="V143" i="2"/>
  <c r="A143" i="2"/>
  <c r="ACN142" i="2"/>
  <c r="ACO142" i="2" s="1"/>
  <c r="PI142" i="2"/>
  <c r="PJ142" i="2" s="1"/>
  <c r="PF142" i="2"/>
  <c r="PG142" i="2" s="1"/>
  <c r="PB142" i="2"/>
  <c r="PC142" i="2" s="1"/>
  <c r="OY142" i="2"/>
  <c r="OZ142" i="2" s="1"/>
  <c r="OV142" i="2"/>
  <c r="OW142" i="2" s="1"/>
  <c r="OS142" i="2"/>
  <c r="OT142" i="2" s="1"/>
  <c r="OP142" i="2"/>
  <c r="CM142" i="2"/>
  <c r="CJ142" i="2"/>
  <c r="CH142" i="2" s="1"/>
  <c r="V142" i="2"/>
  <c r="A142" i="2"/>
  <c r="ACN141" i="2"/>
  <c r="ACO141" i="2" s="1"/>
  <c r="PI141" i="2"/>
  <c r="PJ141" i="2" s="1"/>
  <c r="PF141" i="2"/>
  <c r="PG141" i="2" s="1"/>
  <c r="PB141" i="2"/>
  <c r="PC141" i="2" s="1"/>
  <c r="OY141" i="2"/>
  <c r="OZ141" i="2" s="1"/>
  <c r="OV141" i="2"/>
  <c r="OW141" i="2" s="1"/>
  <c r="OS141" i="2"/>
  <c r="OP141" i="2"/>
  <c r="OQ141" i="2" s="1"/>
  <c r="CM141" i="2"/>
  <c r="CK141" i="2" s="1"/>
  <c r="CJ141" i="2"/>
  <c r="CH141" i="2" s="1"/>
  <c r="V141" i="2"/>
  <c r="A141" i="2"/>
  <c r="ACN140" i="2"/>
  <c r="ACO140" i="2" s="1"/>
  <c r="PI140" i="2"/>
  <c r="PJ140" i="2" s="1"/>
  <c r="PF140" i="2"/>
  <c r="PG140" i="2" s="1"/>
  <c r="PB140" i="2"/>
  <c r="PC140" i="2" s="1"/>
  <c r="OY140" i="2"/>
  <c r="OZ140" i="2" s="1"/>
  <c r="OV140" i="2"/>
  <c r="OW140" i="2" s="1"/>
  <c r="OS140" i="2"/>
  <c r="OT140" i="2" s="1"/>
  <c r="OP140" i="2"/>
  <c r="OQ140" i="2" s="1"/>
  <c r="CM140" i="2"/>
  <c r="CK140" i="2" s="1"/>
  <c r="CJ140" i="2"/>
  <c r="V140" i="2"/>
  <c r="A140" i="2"/>
  <c r="ACN139" i="2"/>
  <c r="ACO139" i="2" s="1"/>
  <c r="PI139" i="2"/>
  <c r="PJ139" i="2" s="1"/>
  <c r="PF139" i="2"/>
  <c r="PG139" i="2" s="1"/>
  <c r="PB139" i="2"/>
  <c r="PC139" i="2" s="1"/>
  <c r="OY139" i="2"/>
  <c r="OZ139" i="2" s="1"/>
  <c r="OV139" i="2"/>
  <c r="OW139" i="2" s="1"/>
  <c r="OS139" i="2"/>
  <c r="OT139" i="2" s="1"/>
  <c r="OP139" i="2"/>
  <c r="OQ139" i="2" s="1"/>
  <c r="CM139" i="2"/>
  <c r="CK139" i="2" s="1"/>
  <c r="CJ139" i="2"/>
  <c r="CH139" i="2" s="1"/>
  <c r="V139" i="2"/>
  <c r="A139" i="2"/>
  <c r="ACN138" i="2"/>
  <c r="ACO138" i="2" s="1"/>
  <c r="PI138" i="2"/>
  <c r="PJ138" i="2" s="1"/>
  <c r="PF138" i="2"/>
  <c r="PG138" i="2" s="1"/>
  <c r="PB138" i="2"/>
  <c r="PC138" i="2" s="1"/>
  <c r="OY138" i="2"/>
  <c r="OZ138" i="2" s="1"/>
  <c r="OV138" i="2"/>
  <c r="OW138" i="2" s="1"/>
  <c r="OS138" i="2"/>
  <c r="OT138" i="2" s="1"/>
  <c r="OP138" i="2"/>
  <c r="OQ138" i="2" s="1"/>
  <c r="CM138" i="2"/>
  <c r="CJ138" i="2"/>
  <c r="CH138" i="2" s="1"/>
  <c r="V138" i="2"/>
  <c r="A138" i="2"/>
  <c r="ACN137" i="2"/>
  <c r="ACO137" i="2" s="1"/>
  <c r="PI137" i="2"/>
  <c r="PJ137" i="2" s="1"/>
  <c r="PF137" i="2"/>
  <c r="PG137" i="2" s="1"/>
  <c r="PB137" i="2"/>
  <c r="PC137" i="2" s="1"/>
  <c r="OY137" i="2"/>
  <c r="OZ137" i="2" s="1"/>
  <c r="OV137" i="2"/>
  <c r="OW137" i="2" s="1"/>
  <c r="OS137" i="2"/>
  <c r="OP137" i="2"/>
  <c r="OQ137" i="2" s="1"/>
  <c r="CM137" i="2"/>
  <c r="CK137" i="2" s="1"/>
  <c r="CJ137" i="2"/>
  <c r="CH137" i="2" s="1"/>
  <c r="V137" i="2"/>
  <c r="A137" i="2"/>
  <c r="ACN136" i="2"/>
  <c r="ACO136" i="2" s="1"/>
  <c r="PI136" i="2"/>
  <c r="PJ136" i="2" s="1"/>
  <c r="PF136" i="2"/>
  <c r="PG136" i="2" s="1"/>
  <c r="PB136" i="2"/>
  <c r="PC136" i="2" s="1"/>
  <c r="OY136" i="2"/>
  <c r="OZ136" i="2" s="1"/>
  <c r="OV136" i="2"/>
  <c r="OW136" i="2" s="1"/>
  <c r="OS136" i="2"/>
  <c r="OT136" i="2" s="1"/>
  <c r="OP136" i="2"/>
  <c r="OQ136" i="2" s="1"/>
  <c r="CM136" i="2"/>
  <c r="CK136" i="2" s="1"/>
  <c r="CJ136" i="2"/>
  <c r="V136" i="2"/>
  <c r="A136" i="2"/>
  <c r="ACN135" i="2"/>
  <c r="ACO135" i="2" s="1"/>
  <c r="PI135" i="2"/>
  <c r="PJ135" i="2" s="1"/>
  <c r="PF135" i="2"/>
  <c r="PG135" i="2" s="1"/>
  <c r="PB135" i="2"/>
  <c r="PC135" i="2" s="1"/>
  <c r="OY135" i="2"/>
  <c r="OZ135" i="2" s="1"/>
  <c r="OV135" i="2"/>
  <c r="OW135" i="2" s="1"/>
  <c r="OS135" i="2"/>
  <c r="OT135" i="2" s="1"/>
  <c r="OP135" i="2"/>
  <c r="OQ135" i="2" s="1"/>
  <c r="CM135" i="2"/>
  <c r="CK135" i="2" s="1"/>
  <c r="CJ135" i="2"/>
  <c r="CH135" i="2" s="1"/>
  <c r="V135" i="2"/>
  <c r="A135" i="2"/>
  <c r="ACN134" i="2"/>
  <c r="ACO134" i="2" s="1"/>
  <c r="PI134" i="2"/>
  <c r="PJ134" i="2" s="1"/>
  <c r="PF134" i="2"/>
  <c r="PG134" i="2" s="1"/>
  <c r="PB134" i="2"/>
  <c r="PC134" i="2" s="1"/>
  <c r="OY134" i="2"/>
  <c r="OZ134" i="2" s="1"/>
  <c r="OV134" i="2"/>
  <c r="OW134" i="2" s="1"/>
  <c r="OS134" i="2"/>
  <c r="OT134" i="2" s="1"/>
  <c r="OP134" i="2"/>
  <c r="OQ134" i="2" s="1"/>
  <c r="CM134" i="2"/>
  <c r="CJ134" i="2"/>
  <c r="CH134" i="2" s="1"/>
  <c r="V134" i="2"/>
  <c r="A134" i="2"/>
  <c r="ACN133" i="2"/>
  <c r="ACO133" i="2" s="1"/>
  <c r="PI133" i="2"/>
  <c r="PJ133" i="2" s="1"/>
  <c r="PF133" i="2"/>
  <c r="PG133" i="2" s="1"/>
  <c r="PB133" i="2"/>
  <c r="PC133" i="2" s="1"/>
  <c r="OY133" i="2"/>
  <c r="OZ133" i="2" s="1"/>
  <c r="OV133" i="2"/>
  <c r="OW133" i="2" s="1"/>
  <c r="OS133" i="2"/>
  <c r="OP133" i="2"/>
  <c r="OQ133" i="2" s="1"/>
  <c r="CM133" i="2"/>
  <c r="CK133" i="2" s="1"/>
  <c r="CJ133" i="2"/>
  <c r="CH133" i="2" s="1"/>
  <c r="V133" i="2"/>
  <c r="A133" i="2"/>
  <c r="ACN132" i="2"/>
  <c r="ACO132" i="2" s="1"/>
  <c r="PI132" i="2"/>
  <c r="PJ132" i="2" s="1"/>
  <c r="PF132" i="2"/>
  <c r="PG132" i="2" s="1"/>
  <c r="PB132" i="2"/>
  <c r="PC132" i="2" s="1"/>
  <c r="OY132" i="2"/>
  <c r="OZ132" i="2" s="1"/>
  <c r="OV132" i="2"/>
  <c r="OW132" i="2" s="1"/>
  <c r="OS132" i="2"/>
  <c r="OT132" i="2" s="1"/>
  <c r="OP132" i="2"/>
  <c r="OQ132" i="2" s="1"/>
  <c r="CM132" i="2"/>
  <c r="CK132" i="2" s="1"/>
  <c r="CJ132" i="2"/>
  <c r="V132" i="2"/>
  <c r="A132" i="2"/>
  <c r="ACN131" i="2"/>
  <c r="ACO131" i="2" s="1"/>
  <c r="PI131" i="2"/>
  <c r="PJ131" i="2" s="1"/>
  <c r="PF131" i="2"/>
  <c r="PG131" i="2" s="1"/>
  <c r="PB131" i="2"/>
  <c r="PC131" i="2" s="1"/>
  <c r="OY131" i="2"/>
  <c r="OZ131" i="2" s="1"/>
  <c r="OV131" i="2"/>
  <c r="OW131" i="2" s="1"/>
  <c r="OS131" i="2"/>
  <c r="OT131" i="2" s="1"/>
  <c r="OP131" i="2"/>
  <c r="OQ131" i="2" s="1"/>
  <c r="CM131" i="2"/>
  <c r="CK131" i="2" s="1"/>
  <c r="CJ131" i="2"/>
  <c r="CH131" i="2" s="1"/>
  <c r="V131" i="2"/>
  <c r="A131" i="2"/>
  <c r="ACN130" i="2"/>
  <c r="ACO130" i="2" s="1"/>
  <c r="PI130" i="2"/>
  <c r="PJ130" i="2" s="1"/>
  <c r="PF130" i="2"/>
  <c r="PG130" i="2" s="1"/>
  <c r="PB130" i="2"/>
  <c r="PC130" i="2" s="1"/>
  <c r="OY130" i="2"/>
  <c r="OZ130" i="2" s="1"/>
  <c r="OV130" i="2"/>
  <c r="OW130" i="2" s="1"/>
  <c r="OS130" i="2"/>
  <c r="OT130" i="2" s="1"/>
  <c r="OP130" i="2"/>
  <c r="OQ130" i="2" s="1"/>
  <c r="CM130" i="2"/>
  <c r="CJ130" i="2"/>
  <c r="CH130" i="2" s="1"/>
  <c r="V130" i="2"/>
  <c r="A130" i="2"/>
  <c r="ACN129" i="2"/>
  <c r="ACO129" i="2" s="1"/>
  <c r="PI129" i="2"/>
  <c r="PJ129" i="2" s="1"/>
  <c r="PF129" i="2"/>
  <c r="PG129" i="2" s="1"/>
  <c r="PB129" i="2"/>
  <c r="PC129" i="2" s="1"/>
  <c r="OY129" i="2"/>
  <c r="OZ129" i="2" s="1"/>
  <c r="OV129" i="2"/>
  <c r="OW129" i="2" s="1"/>
  <c r="OS129" i="2"/>
  <c r="OP129" i="2"/>
  <c r="OQ129" i="2" s="1"/>
  <c r="CM129" i="2"/>
  <c r="CK129" i="2" s="1"/>
  <c r="CJ129" i="2"/>
  <c r="CH129" i="2" s="1"/>
  <c r="V129" i="2"/>
  <c r="A129" i="2"/>
  <c r="ACN128" i="2"/>
  <c r="ACO128" i="2" s="1"/>
  <c r="PI128" i="2"/>
  <c r="PJ128" i="2" s="1"/>
  <c r="PF128" i="2"/>
  <c r="PG128" i="2" s="1"/>
  <c r="PB128" i="2"/>
  <c r="PC128" i="2" s="1"/>
  <c r="OY128" i="2"/>
  <c r="OZ128" i="2" s="1"/>
  <c r="OV128" i="2"/>
  <c r="OW128" i="2" s="1"/>
  <c r="OS128" i="2"/>
  <c r="OT128" i="2" s="1"/>
  <c r="OP128" i="2"/>
  <c r="OQ128" i="2" s="1"/>
  <c r="CM128" i="2"/>
  <c r="CK128" i="2" s="1"/>
  <c r="CJ128" i="2"/>
  <c r="V128" i="2"/>
  <c r="A128" i="2"/>
  <c r="ACN127" i="2"/>
  <c r="ACO127" i="2" s="1"/>
  <c r="PI127" i="2"/>
  <c r="PJ127" i="2" s="1"/>
  <c r="PF127" i="2"/>
  <c r="PG127" i="2" s="1"/>
  <c r="PB127" i="2"/>
  <c r="PC127" i="2" s="1"/>
  <c r="OY127" i="2"/>
  <c r="OZ127" i="2" s="1"/>
  <c r="OV127" i="2"/>
  <c r="OW127" i="2" s="1"/>
  <c r="OS127" i="2"/>
  <c r="OT127" i="2" s="1"/>
  <c r="OP127" i="2"/>
  <c r="CM127" i="2"/>
  <c r="CK127" i="2" s="1"/>
  <c r="CJ127" i="2"/>
  <c r="V127" i="2"/>
  <c r="A127" i="2"/>
  <c r="ACN126" i="2"/>
  <c r="ACO126" i="2" s="1"/>
  <c r="PI126" i="2"/>
  <c r="PJ126" i="2" s="1"/>
  <c r="PF126" i="2"/>
  <c r="PG126" i="2" s="1"/>
  <c r="PB126" i="2"/>
  <c r="PC126" i="2" s="1"/>
  <c r="OY126" i="2"/>
  <c r="OZ126" i="2" s="1"/>
  <c r="OV126" i="2"/>
  <c r="OW126" i="2" s="1"/>
  <c r="OS126" i="2"/>
  <c r="OT126" i="2" s="1"/>
  <c r="OP126" i="2"/>
  <c r="CM126" i="2"/>
  <c r="CJ126" i="2"/>
  <c r="CH126" i="2" s="1"/>
  <c r="V126" i="2"/>
  <c r="A126" i="2"/>
  <c r="ACN125" i="2"/>
  <c r="ACO125" i="2" s="1"/>
  <c r="PI125" i="2"/>
  <c r="PJ125" i="2" s="1"/>
  <c r="PF125" i="2"/>
  <c r="PG125" i="2" s="1"/>
  <c r="PB125" i="2"/>
  <c r="PC125" i="2" s="1"/>
  <c r="OY125" i="2"/>
  <c r="OZ125" i="2" s="1"/>
  <c r="OV125" i="2"/>
  <c r="OW125" i="2" s="1"/>
  <c r="OS125" i="2"/>
  <c r="OP125" i="2"/>
  <c r="OQ125" i="2" s="1"/>
  <c r="CM125" i="2"/>
  <c r="CK125" i="2" s="1"/>
  <c r="CJ125" i="2"/>
  <c r="CH125" i="2" s="1"/>
  <c r="V125" i="2"/>
  <c r="A125" i="2"/>
  <c r="ACN124" i="2"/>
  <c r="ACO124" i="2" s="1"/>
  <c r="PI124" i="2"/>
  <c r="PJ124" i="2" s="1"/>
  <c r="PF124" i="2"/>
  <c r="PG124" i="2" s="1"/>
  <c r="PB124" i="2"/>
  <c r="PC124" i="2" s="1"/>
  <c r="OY124" i="2"/>
  <c r="OZ124" i="2" s="1"/>
  <c r="OV124" i="2"/>
  <c r="OW124" i="2" s="1"/>
  <c r="OS124" i="2"/>
  <c r="OT124" i="2" s="1"/>
  <c r="OP124" i="2"/>
  <c r="OQ124" i="2" s="1"/>
  <c r="CM124" i="2"/>
  <c r="CK124" i="2" s="1"/>
  <c r="CJ124" i="2"/>
  <c r="V124" i="2"/>
  <c r="A124" i="2"/>
  <c r="ACN123" i="2"/>
  <c r="ACO123" i="2" s="1"/>
  <c r="PI123" i="2"/>
  <c r="PJ123" i="2" s="1"/>
  <c r="PF123" i="2"/>
  <c r="PG123" i="2" s="1"/>
  <c r="PB123" i="2"/>
  <c r="PC123" i="2" s="1"/>
  <c r="OY123" i="2"/>
  <c r="OZ123" i="2" s="1"/>
  <c r="OV123" i="2"/>
  <c r="OW123" i="2" s="1"/>
  <c r="OS123" i="2"/>
  <c r="OT123" i="2" s="1"/>
  <c r="OP123" i="2"/>
  <c r="OQ123" i="2" s="1"/>
  <c r="CM123" i="2"/>
  <c r="CK123" i="2" s="1"/>
  <c r="CJ123" i="2"/>
  <c r="V123" i="2"/>
  <c r="A123" i="2"/>
  <c r="ACN122" i="2"/>
  <c r="ACO122" i="2" s="1"/>
  <c r="PI122" i="2"/>
  <c r="PJ122" i="2" s="1"/>
  <c r="PF122" i="2"/>
  <c r="PG122" i="2" s="1"/>
  <c r="PB122" i="2"/>
  <c r="PC122" i="2" s="1"/>
  <c r="OY122" i="2"/>
  <c r="OZ122" i="2" s="1"/>
  <c r="OV122" i="2"/>
  <c r="OW122" i="2" s="1"/>
  <c r="OS122" i="2"/>
  <c r="OT122" i="2" s="1"/>
  <c r="OP122" i="2"/>
  <c r="CM122" i="2"/>
  <c r="CK122" i="2" s="1"/>
  <c r="CJ122" i="2"/>
  <c r="CH122" i="2" s="1"/>
  <c r="V122" i="2"/>
  <c r="A122" i="2"/>
  <c r="ACN121" i="2"/>
  <c r="ACO121" i="2" s="1"/>
  <c r="PI121" i="2"/>
  <c r="PJ121" i="2" s="1"/>
  <c r="PF121" i="2"/>
  <c r="PG121" i="2" s="1"/>
  <c r="PB121" i="2"/>
  <c r="PC121" i="2" s="1"/>
  <c r="OY121" i="2"/>
  <c r="OZ121" i="2" s="1"/>
  <c r="OV121" i="2"/>
  <c r="OW121" i="2" s="1"/>
  <c r="OS121" i="2"/>
  <c r="OP121" i="2"/>
  <c r="OQ121" i="2" s="1"/>
  <c r="CM121" i="2"/>
  <c r="CJ121" i="2"/>
  <c r="CH121" i="2" s="1"/>
  <c r="V121" i="2"/>
  <c r="A121" i="2"/>
  <c r="ACN120" i="2"/>
  <c r="ACO120" i="2" s="1"/>
  <c r="PI120" i="2"/>
  <c r="PJ120" i="2" s="1"/>
  <c r="PF120" i="2"/>
  <c r="PG120" i="2" s="1"/>
  <c r="PB120" i="2"/>
  <c r="PC120" i="2" s="1"/>
  <c r="OY120" i="2"/>
  <c r="OZ120" i="2" s="1"/>
  <c r="OV120" i="2"/>
  <c r="OW120" i="2" s="1"/>
  <c r="OS120" i="2"/>
  <c r="OT120" i="2" s="1"/>
  <c r="OP120" i="2"/>
  <c r="OQ120" i="2" s="1"/>
  <c r="CM120" i="2"/>
  <c r="CJ120" i="2"/>
  <c r="CH120" i="2" s="1"/>
  <c r="V120" i="2"/>
  <c r="A120" i="2"/>
  <c r="ACN119" i="2"/>
  <c r="ACO119" i="2" s="1"/>
  <c r="PI119" i="2"/>
  <c r="PJ119" i="2" s="1"/>
  <c r="PF119" i="2"/>
  <c r="PG119" i="2" s="1"/>
  <c r="PB119" i="2"/>
  <c r="PC119" i="2" s="1"/>
  <c r="OY119" i="2"/>
  <c r="OZ119" i="2" s="1"/>
  <c r="OV119" i="2"/>
  <c r="OW119" i="2" s="1"/>
  <c r="OS119" i="2"/>
  <c r="OT119" i="2" s="1"/>
  <c r="OP119" i="2"/>
  <c r="OQ119" i="2" s="1"/>
  <c r="CM119" i="2"/>
  <c r="CK119" i="2" s="1"/>
  <c r="CJ119" i="2"/>
  <c r="CH119" i="2" s="1"/>
  <c r="V119" i="2"/>
  <c r="A119" i="2"/>
  <c r="ACN118" i="2"/>
  <c r="ACO118" i="2" s="1"/>
  <c r="PI118" i="2"/>
  <c r="PJ118" i="2" s="1"/>
  <c r="PF118" i="2"/>
  <c r="PG118" i="2" s="1"/>
  <c r="PB118" i="2"/>
  <c r="PC118" i="2" s="1"/>
  <c r="OY118" i="2"/>
  <c r="OZ118" i="2" s="1"/>
  <c r="OV118" i="2"/>
  <c r="OW118" i="2" s="1"/>
  <c r="OS118" i="2"/>
  <c r="OT118" i="2" s="1"/>
  <c r="OP118" i="2"/>
  <c r="CM118" i="2"/>
  <c r="CK118" i="2" s="1"/>
  <c r="CJ118" i="2"/>
  <c r="V118" i="2"/>
  <c r="A118" i="2"/>
  <c r="ACN117" i="2"/>
  <c r="ACO117" i="2" s="1"/>
  <c r="PI117" i="2"/>
  <c r="PJ117" i="2" s="1"/>
  <c r="PF117" i="2"/>
  <c r="PG117" i="2" s="1"/>
  <c r="PB117" i="2"/>
  <c r="PC117" i="2" s="1"/>
  <c r="OY117" i="2"/>
  <c r="OZ117" i="2" s="1"/>
  <c r="OV117" i="2"/>
  <c r="OW117" i="2" s="1"/>
  <c r="OS117" i="2"/>
  <c r="OT117" i="2" s="1"/>
  <c r="OP117" i="2"/>
  <c r="CM117" i="2"/>
  <c r="CK117" i="2" s="1"/>
  <c r="CJ117" i="2"/>
  <c r="V117" i="2"/>
  <c r="A117" i="2"/>
  <c r="ACN116" i="2"/>
  <c r="ACO116" i="2" s="1"/>
  <c r="PI116" i="2"/>
  <c r="PJ116" i="2" s="1"/>
  <c r="PF116" i="2"/>
  <c r="PG116" i="2" s="1"/>
  <c r="PB116" i="2"/>
  <c r="PC116" i="2" s="1"/>
  <c r="OY116" i="2"/>
  <c r="OZ116" i="2" s="1"/>
  <c r="OV116" i="2"/>
  <c r="OW116" i="2" s="1"/>
  <c r="OS116" i="2"/>
  <c r="OT116" i="2" s="1"/>
  <c r="OP116" i="2"/>
  <c r="CM116" i="2"/>
  <c r="CK116" i="2" s="1"/>
  <c r="CJ116" i="2"/>
  <c r="V116" i="2"/>
  <c r="A116" i="2"/>
  <c r="ACN115" i="2"/>
  <c r="ACO115" i="2" s="1"/>
  <c r="PI115" i="2"/>
  <c r="PJ115" i="2" s="1"/>
  <c r="PF115" i="2"/>
  <c r="PG115" i="2" s="1"/>
  <c r="PB115" i="2"/>
  <c r="PC115" i="2" s="1"/>
  <c r="OY115" i="2"/>
  <c r="OZ115" i="2" s="1"/>
  <c r="OV115" i="2"/>
  <c r="OW115" i="2" s="1"/>
  <c r="OS115" i="2"/>
  <c r="OT115" i="2" s="1"/>
  <c r="OP115" i="2"/>
  <c r="CM115" i="2"/>
  <c r="CK115" i="2" s="1"/>
  <c r="CJ115" i="2"/>
  <c r="CH115" i="2" s="1"/>
  <c r="V115" i="2"/>
  <c r="A115" i="2"/>
  <c r="ACN114" i="2"/>
  <c r="ACO114" i="2" s="1"/>
  <c r="PI114" i="2"/>
  <c r="PJ114" i="2" s="1"/>
  <c r="PF114" i="2"/>
  <c r="PG114" i="2" s="1"/>
  <c r="PB114" i="2"/>
  <c r="PC114" i="2" s="1"/>
  <c r="OY114" i="2"/>
  <c r="OZ114" i="2" s="1"/>
  <c r="OV114" i="2"/>
  <c r="OW114" i="2" s="1"/>
  <c r="OS114" i="2"/>
  <c r="OT114" i="2" s="1"/>
  <c r="OP114" i="2"/>
  <c r="OQ114" i="2" s="1"/>
  <c r="CM114" i="2"/>
  <c r="CK114" i="2" s="1"/>
  <c r="CJ114" i="2"/>
  <c r="V114" i="2"/>
  <c r="A114" i="2"/>
  <c r="ACN113" i="2"/>
  <c r="ACO113" i="2" s="1"/>
  <c r="PI113" i="2"/>
  <c r="PJ113" i="2" s="1"/>
  <c r="PF113" i="2"/>
  <c r="PG113" i="2" s="1"/>
  <c r="PB113" i="2"/>
  <c r="PC113" i="2" s="1"/>
  <c r="OY113" i="2"/>
  <c r="OZ113" i="2" s="1"/>
  <c r="OV113" i="2"/>
  <c r="OW113" i="2" s="1"/>
  <c r="OS113" i="2"/>
  <c r="OP113" i="2"/>
  <c r="OQ113" i="2" s="1"/>
  <c r="CM113" i="2"/>
  <c r="CK113" i="2" s="1"/>
  <c r="CJ113" i="2"/>
  <c r="CH113" i="2" s="1"/>
  <c r="V113" i="2"/>
  <c r="A113" i="2"/>
  <c r="ACN112" i="2"/>
  <c r="ACO112" i="2" s="1"/>
  <c r="PI112" i="2"/>
  <c r="PJ112" i="2" s="1"/>
  <c r="PF112" i="2"/>
  <c r="PG112" i="2" s="1"/>
  <c r="PB112" i="2"/>
  <c r="PC112" i="2" s="1"/>
  <c r="OY112" i="2"/>
  <c r="OZ112" i="2" s="1"/>
  <c r="OV112" i="2"/>
  <c r="OW112" i="2" s="1"/>
  <c r="OS112" i="2"/>
  <c r="OT112" i="2" s="1"/>
  <c r="OP112" i="2"/>
  <c r="CM112" i="2"/>
  <c r="CK112" i="2" s="1"/>
  <c r="CJ112" i="2"/>
  <c r="V112" i="2"/>
  <c r="A112" i="2"/>
  <c r="ACN111" i="2"/>
  <c r="ACO111" i="2" s="1"/>
  <c r="PI111" i="2"/>
  <c r="PJ111" i="2" s="1"/>
  <c r="PF111" i="2"/>
  <c r="PG111" i="2" s="1"/>
  <c r="PB111" i="2"/>
  <c r="PC111" i="2" s="1"/>
  <c r="OY111" i="2"/>
  <c r="OZ111" i="2" s="1"/>
  <c r="OV111" i="2"/>
  <c r="OW111" i="2" s="1"/>
  <c r="OS111" i="2"/>
  <c r="OT111" i="2" s="1"/>
  <c r="OP111" i="2"/>
  <c r="OQ111" i="2" s="1"/>
  <c r="CM111" i="2"/>
  <c r="CK111" i="2" s="1"/>
  <c r="CJ111" i="2"/>
  <c r="CH111" i="2" s="1"/>
  <c r="V111" i="2"/>
  <c r="A111" i="2"/>
  <c r="ACN110" i="2"/>
  <c r="ACO110" i="2" s="1"/>
  <c r="PI110" i="2"/>
  <c r="PJ110" i="2" s="1"/>
  <c r="PF110" i="2"/>
  <c r="PG110" i="2" s="1"/>
  <c r="PB110" i="2"/>
  <c r="PC110" i="2" s="1"/>
  <c r="OY110" i="2"/>
  <c r="OZ110" i="2" s="1"/>
  <c r="OV110" i="2"/>
  <c r="OW110" i="2" s="1"/>
  <c r="OS110" i="2"/>
  <c r="OT110" i="2" s="1"/>
  <c r="OP110" i="2"/>
  <c r="OQ110" i="2" s="1"/>
  <c r="CM110" i="2"/>
  <c r="CJ110" i="2"/>
  <c r="CH110" i="2" s="1"/>
  <c r="V110" i="2"/>
  <c r="A110" i="2"/>
  <c r="ACN109" i="2"/>
  <c r="ACO109" i="2" s="1"/>
  <c r="PI109" i="2"/>
  <c r="PJ109" i="2" s="1"/>
  <c r="PF109" i="2"/>
  <c r="PG109" i="2" s="1"/>
  <c r="PB109" i="2"/>
  <c r="PC109" i="2" s="1"/>
  <c r="OY109" i="2"/>
  <c r="OZ109" i="2" s="1"/>
  <c r="OV109" i="2"/>
  <c r="OW109" i="2" s="1"/>
  <c r="OS109" i="2"/>
  <c r="OT109" i="2" s="1"/>
  <c r="OP109" i="2"/>
  <c r="OQ109" i="2" s="1"/>
  <c r="CM109" i="2"/>
  <c r="CK109" i="2" s="1"/>
  <c r="CJ109" i="2"/>
  <c r="CH109" i="2" s="1"/>
  <c r="V109" i="2"/>
  <c r="A109" i="2"/>
  <c r="ACN108" i="2"/>
  <c r="ACO108" i="2" s="1"/>
  <c r="PI108" i="2"/>
  <c r="PJ108" i="2" s="1"/>
  <c r="PF108" i="2"/>
  <c r="PG108" i="2" s="1"/>
  <c r="PB108" i="2"/>
  <c r="PC108" i="2" s="1"/>
  <c r="OY108" i="2"/>
  <c r="OZ108" i="2" s="1"/>
  <c r="OV108" i="2"/>
  <c r="OW108" i="2" s="1"/>
  <c r="OS108" i="2"/>
  <c r="OT108" i="2" s="1"/>
  <c r="OP108" i="2"/>
  <c r="CM108" i="2"/>
  <c r="CK108" i="2" s="1"/>
  <c r="CJ108" i="2"/>
  <c r="V108" i="2"/>
  <c r="A108" i="2"/>
  <c r="ACN107" i="2"/>
  <c r="ACO107" i="2" s="1"/>
  <c r="PI107" i="2"/>
  <c r="PJ107" i="2" s="1"/>
  <c r="PF107" i="2"/>
  <c r="PG107" i="2" s="1"/>
  <c r="PB107" i="2"/>
  <c r="PC107" i="2" s="1"/>
  <c r="OY107" i="2"/>
  <c r="OZ107" i="2" s="1"/>
  <c r="OV107" i="2"/>
  <c r="OW107" i="2" s="1"/>
  <c r="OS107" i="2"/>
  <c r="OT107" i="2" s="1"/>
  <c r="OP107" i="2"/>
  <c r="CM107" i="2"/>
  <c r="CK107" i="2" s="1"/>
  <c r="CJ107" i="2"/>
  <c r="V107" i="2"/>
  <c r="A107" i="2"/>
  <c r="ACN106" i="2"/>
  <c r="ACO106" i="2" s="1"/>
  <c r="PI106" i="2"/>
  <c r="PJ106" i="2" s="1"/>
  <c r="PF106" i="2"/>
  <c r="PG106" i="2" s="1"/>
  <c r="PB106" i="2"/>
  <c r="PC106" i="2" s="1"/>
  <c r="OY106" i="2"/>
  <c r="OZ106" i="2" s="1"/>
  <c r="OV106" i="2"/>
  <c r="OW106" i="2" s="1"/>
  <c r="OS106" i="2"/>
  <c r="OT106" i="2" s="1"/>
  <c r="OP106" i="2"/>
  <c r="OQ106" i="2" s="1"/>
  <c r="CM106" i="2"/>
  <c r="CJ106" i="2"/>
  <c r="CH106" i="2" s="1"/>
  <c r="V106" i="2"/>
  <c r="A106" i="2"/>
  <c r="ACN105" i="2"/>
  <c r="ACO105" i="2" s="1"/>
  <c r="PI105" i="2"/>
  <c r="PJ105" i="2" s="1"/>
  <c r="PF105" i="2"/>
  <c r="PG105" i="2" s="1"/>
  <c r="PB105" i="2"/>
  <c r="PC105" i="2" s="1"/>
  <c r="OY105" i="2"/>
  <c r="OZ105" i="2" s="1"/>
  <c r="OV105" i="2"/>
  <c r="OW105" i="2" s="1"/>
  <c r="OS105" i="2"/>
  <c r="OT105" i="2" s="1"/>
  <c r="OP105" i="2"/>
  <c r="OQ105" i="2" s="1"/>
  <c r="CM105" i="2"/>
  <c r="CK105" i="2" s="1"/>
  <c r="CJ105" i="2"/>
  <c r="CH105" i="2" s="1"/>
  <c r="V105" i="2"/>
  <c r="A105" i="2"/>
  <c r="ACN104" i="2"/>
  <c r="ACO104" i="2" s="1"/>
  <c r="PI104" i="2"/>
  <c r="PJ104" i="2" s="1"/>
  <c r="PF104" i="2"/>
  <c r="PG104" i="2" s="1"/>
  <c r="PB104" i="2"/>
  <c r="PC104" i="2" s="1"/>
  <c r="OY104" i="2"/>
  <c r="OZ104" i="2" s="1"/>
  <c r="OV104" i="2"/>
  <c r="OW104" i="2" s="1"/>
  <c r="OS104" i="2"/>
  <c r="OT104" i="2" s="1"/>
  <c r="OP104" i="2"/>
  <c r="CM104" i="2"/>
  <c r="CK104" i="2" s="1"/>
  <c r="CJ104" i="2"/>
  <c r="V104" i="2"/>
  <c r="A104" i="2"/>
  <c r="ACN103" i="2"/>
  <c r="ACO103" i="2" s="1"/>
  <c r="PI103" i="2"/>
  <c r="PJ103" i="2" s="1"/>
  <c r="PF103" i="2"/>
  <c r="PG103" i="2" s="1"/>
  <c r="PB103" i="2"/>
  <c r="PC103" i="2" s="1"/>
  <c r="OY103" i="2"/>
  <c r="OZ103" i="2" s="1"/>
  <c r="OV103" i="2"/>
  <c r="OW103" i="2" s="1"/>
  <c r="OS103" i="2"/>
  <c r="OT103" i="2" s="1"/>
  <c r="OP103" i="2"/>
  <c r="OQ103" i="2" s="1"/>
  <c r="CM103" i="2"/>
  <c r="CJ103" i="2"/>
  <c r="CH103" i="2" s="1"/>
  <c r="V103" i="2"/>
  <c r="A103" i="2"/>
  <c r="ACN102" i="2"/>
  <c r="ACO102" i="2" s="1"/>
  <c r="PI102" i="2"/>
  <c r="PJ102" i="2" s="1"/>
  <c r="PF102" i="2"/>
  <c r="PG102" i="2" s="1"/>
  <c r="PB102" i="2"/>
  <c r="PC102" i="2" s="1"/>
  <c r="OY102" i="2"/>
  <c r="OZ102" i="2" s="1"/>
  <c r="OV102" i="2"/>
  <c r="OW102" i="2" s="1"/>
  <c r="OS102" i="2"/>
  <c r="OT102" i="2" s="1"/>
  <c r="OP102" i="2"/>
  <c r="OQ102" i="2" s="1"/>
  <c r="CM102" i="2"/>
  <c r="CJ102" i="2"/>
  <c r="CH102" i="2" s="1"/>
  <c r="V102" i="2"/>
  <c r="A102" i="2"/>
  <c r="ACN101" i="2"/>
  <c r="ACO101" i="2" s="1"/>
  <c r="PI101" i="2"/>
  <c r="PJ101" i="2" s="1"/>
  <c r="PF101" i="2"/>
  <c r="PG101" i="2" s="1"/>
  <c r="PB101" i="2"/>
  <c r="PC101" i="2" s="1"/>
  <c r="OY101" i="2"/>
  <c r="OZ101" i="2" s="1"/>
  <c r="OV101" i="2"/>
  <c r="OW101" i="2" s="1"/>
  <c r="OS101" i="2"/>
  <c r="OT101" i="2" s="1"/>
  <c r="OP101" i="2"/>
  <c r="CM101" i="2"/>
  <c r="CK101" i="2" s="1"/>
  <c r="CJ101" i="2"/>
  <c r="V101" i="2"/>
  <c r="A101" i="2"/>
  <c r="ACN100" i="2"/>
  <c r="ACO100" i="2" s="1"/>
  <c r="PI100" i="2"/>
  <c r="PJ100" i="2" s="1"/>
  <c r="PF100" i="2"/>
  <c r="PG100" i="2" s="1"/>
  <c r="PB100" i="2"/>
  <c r="PC100" i="2" s="1"/>
  <c r="OY100" i="2"/>
  <c r="OZ100" i="2" s="1"/>
  <c r="OV100" i="2"/>
  <c r="OW100" i="2" s="1"/>
  <c r="OS100" i="2"/>
  <c r="OT100" i="2" s="1"/>
  <c r="OP100" i="2"/>
  <c r="CM100" i="2"/>
  <c r="CK100" i="2" s="1"/>
  <c r="CJ100" i="2"/>
  <c r="V100" i="2"/>
  <c r="A100" i="2"/>
  <c r="ACN99" i="2"/>
  <c r="ACO99" i="2" s="1"/>
  <c r="PI99" i="2"/>
  <c r="PJ99" i="2" s="1"/>
  <c r="PF99" i="2"/>
  <c r="PG99" i="2" s="1"/>
  <c r="PB99" i="2"/>
  <c r="PC99" i="2" s="1"/>
  <c r="OY99" i="2"/>
  <c r="OZ99" i="2" s="1"/>
  <c r="OV99" i="2"/>
  <c r="OW99" i="2" s="1"/>
  <c r="OS99" i="2"/>
  <c r="OT99" i="2" s="1"/>
  <c r="OP99" i="2"/>
  <c r="CM99" i="2"/>
  <c r="CK99" i="2" s="1"/>
  <c r="CJ99" i="2"/>
  <c r="CH99" i="2" s="1"/>
  <c r="V99" i="2"/>
  <c r="A99" i="2"/>
  <c r="ACN98" i="2"/>
  <c r="ACO98" i="2" s="1"/>
  <c r="PI98" i="2"/>
  <c r="PJ98" i="2" s="1"/>
  <c r="PF98" i="2"/>
  <c r="PG98" i="2" s="1"/>
  <c r="PB98" i="2"/>
  <c r="PC98" i="2" s="1"/>
  <c r="OY98" i="2"/>
  <c r="OZ98" i="2" s="1"/>
  <c r="OV98" i="2"/>
  <c r="OW98" i="2" s="1"/>
  <c r="OS98" i="2"/>
  <c r="OT98" i="2" s="1"/>
  <c r="OP98" i="2"/>
  <c r="OQ98" i="2" s="1"/>
  <c r="CM98" i="2"/>
  <c r="CJ98" i="2"/>
  <c r="CH98" i="2" s="1"/>
  <c r="V98" i="2"/>
  <c r="A98" i="2"/>
  <c r="ACN97" i="2"/>
  <c r="ACO97" i="2" s="1"/>
  <c r="PI97" i="2"/>
  <c r="PJ97" i="2" s="1"/>
  <c r="PF97" i="2"/>
  <c r="PG97" i="2" s="1"/>
  <c r="PB97" i="2"/>
  <c r="PC97" i="2" s="1"/>
  <c r="OY97" i="2"/>
  <c r="OZ97" i="2" s="1"/>
  <c r="OV97" i="2"/>
  <c r="OW97" i="2" s="1"/>
  <c r="OS97" i="2"/>
  <c r="OP97" i="2"/>
  <c r="OQ97" i="2" s="1"/>
  <c r="CM97" i="2"/>
  <c r="CK97" i="2" s="1"/>
  <c r="CJ97" i="2"/>
  <c r="CH97" i="2" s="1"/>
  <c r="V97" i="2"/>
  <c r="A97" i="2"/>
  <c r="ACN96" i="2"/>
  <c r="ACO96" i="2" s="1"/>
  <c r="PI96" i="2"/>
  <c r="PJ96" i="2" s="1"/>
  <c r="PF96" i="2"/>
  <c r="PG96" i="2" s="1"/>
  <c r="PB96" i="2"/>
  <c r="PC96" i="2" s="1"/>
  <c r="OY96" i="2"/>
  <c r="OZ96" i="2" s="1"/>
  <c r="OV96" i="2"/>
  <c r="OW96" i="2" s="1"/>
  <c r="OS96" i="2"/>
  <c r="OT96" i="2" s="1"/>
  <c r="OP96" i="2"/>
  <c r="CM96" i="2"/>
  <c r="CK96" i="2" s="1"/>
  <c r="CJ96" i="2"/>
  <c r="V96" i="2"/>
  <c r="A96" i="2"/>
  <c r="ACN95" i="2"/>
  <c r="ACO95" i="2" s="1"/>
  <c r="PI95" i="2"/>
  <c r="PJ95" i="2" s="1"/>
  <c r="PF95" i="2"/>
  <c r="PG95" i="2" s="1"/>
  <c r="PB95" i="2"/>
  <c r="PC95" i="2" s="1"/>
  <c r="OY95" i="2"/>
  <c r="OZ95" i="2" s="1"/>
  <c r="OV95" i="2"/>
  <c r="OW95" i="2" s="1"/>
  <c r="OS95" i="2"/>
  <c r="OT95" i="2" s="1"/>
  <c r="OP95" i="2"/>
  <c r="OQ95" i="2" s="1"/>
  <c r="CM95" i="2"/>
  <c r="CK95" i="2" s="1"/>
  <c r="CJ95" i="2"/>
  <c r="CH95" i="2" s="1"/>
  <c r="V95" i="2"/>
  <c r="A95" i="2"/>
  <c r="ACN94" i="2"/>
  <c r="ACO94" i="2" s="1"/>
  <c r="PI94" i="2"/>
  <c r="PJ94" i="2" s="1"/>
  <c r="PF94" i="2"/>
  <c r="PG94" i="2" s="1"/>
  <c r="PB94" i="2"/>
  <c r="PC94" i="2" s="1"/>
  <c r="OY94" i="2"/>
  <c r="OZ94" i="2" s="1"/>
  <c r="OV94" i="2"/>
  <c r="OW94" i="2" s="1"/>
  <c r="OS94" i="2"/>
  <c r="OT94" i="2" s="1"/>
  <c r="OP94" i="2"/>
  <c r="OQ94" i="2" s="1"/>
  <c r="CM94" i="2"/>
  <c r="CJ94" i="2"/>
  <c r="CH94" i="2" s="1"/>
  <c r="V94" i="2"/>
  <c r="A94" i="2"/>
  <c r="ACN93" i="2"/>
  <c r="ACO93" i="2" s="1"/>
  <c r="PI93" i="2"/>
  <c r="PJ93" i="2" s="1"/>
  <c r="PF93" i="2"/>
  <c r="PG93" i="2" s="1"/>
  <c r="PB93" i="2"/>
  <c r="PC93" i="2" s="1"/>
  <c r="OY93" i="2"/>
  <c r="OZ93" i="2" s="1"/>
  <c r="OV93" i="2"/>
  <c r="OW93" i="2" s="1"/>
  <c r="OS93" i="2"/>
  <c r="OT93" i="2" s="1"/>
  <c r="OP93" i="2"/>
  <c r="CM93" i="2"/>
  <c r="CK93" i="2" s="1"/>
  <c r="CJ93" i="2"/>
  <c r="V93" i="2"/>
  <c r="A93" i="2"/>
  <c r="ACN92" i="2"/>
  <c r="ACO92" i="2" s="1"/>
  <c r="PI92" i="2"/>
  <c r="PJ92" i="2" s="1"/>
  <c r="PF92" i="2"/>
  <c r="PG92" i="2" s="1"/>
  <c r="PB92" i="2"/>
  <c r="PC92" i="2" s="1"/>
  <c r="OY92" i="2"/>
  <c r="OZ92" i="2" s="1"/>
  <c r="OV92" i="2"/>
  <c r="OW92" i="2" s="1"/>
  <c r="OS92" i="2"/>
  <c r="OT92" i="2" s="1"/>
  <c r="OP92" i="2"/>
  <c r="CM92" i="2"/>
  <c r="CK92" i="2" s="1"/>
  <c r="CJ92" i="2"/>
  <c r="V92" i="2"/>
  <c r="A92" i="2"/>
  <c r="ACN91" i="2"/>
  <c r="ACO91" i="2" s="1"/>
  <c r="PI91" i="2"/>
  <c r="PJ91" i="2" s="1"/>
  <c r="PF91" i="2"/>
  <c r="PG91" i="2" s="1"/>
  <c r="PB91" i="2"/>
  <c r="PC91" i="2" s="1"/>
  <c r="OY91" i="2"/>
  <c r="OZ91" i="2" s="1"/>
  <c r="OV91" i="2"/>
  <c r="OW91" i="2" s="1"/>
  <c r="OS91" i="2"/>
  <c r="OT91" i="2" s="1"/>
  <c r="OP91" i="2"/>
  <c r="CM91" i="2"/>
  <c r="CK91" i="2" s="1"/>
  <c r="CJ91" i="2"/>
  <c r="V91" i="2"/>
  <c r="A91" i="2"/>
  <c r="ACN90" i="2"/>
  <c r="ACO90" i="2" s="1"/>
  <c r="PI90" i="2"/>
  <c r="PJ90" i="2" s="1"/>
  <c r="PF90" i="2"/>
  <c r="PG90" i="2" s="1"/>
  <c r="PB90" i="2"/>
  <c r="PC90" i="2" s="1"/>
  <c r="OY90" i="2"/>
  <c r="OZ90" i="2" s="1"/>
  <c r="OV90" i="2"/>
  <c r="OW90" i="2" s="1"/>
  <c r="OS90" i="2"/>
  <c r="OT90" i="2" s="1"/>
  <c r="OP90" i="2"/>
  <c r="OQ90" i="2" s="1"/>
  <c r="CM90" i="2"/>
  <c r="CJ90" i="2"/>
  <c r="CH90" i="2" s="1"/>
  <c r="V90" i="2"/>
  <c r="A90" i="2"/>
  <c r="ACN89" i="2"/>
  <c r="ACO89" i="2" s="1"/>
  <c r="PI89" i="2"/>
  <c r="PJ89" i="2" s="1"/>
  <c r="PF89" i="2"/>
  <c r="PG89" i="2" s="1"/>
  <c r="PB89" i="2"/>
  <c r="PC89" i="2" s="1"/>
  <c r="OY89" i="2"/>
  <c r="OZ89" i="2" s="1"/>
  <c r="OV89" i="2"/>
  <c r="OW89" i="2" s="1"/>
  <c r="OS89" i="2"/>
  <c r="OP89" i="2"/>
  <c r="OQ89" i="2" s="1"/>
  <c r="CM89" i="2"/>
  <c r="CK89" i="2" s="1"/>
  <c r="CJ89" i="2"/>
  <c r="CH89" i="2" s="1"/>
  <c r="V89" i="2"/>
  <c r="A89" i="2"/>
  <c r="ACN88" i="2"/>
  <c r="ACO88" i="2" s="1"/>
  <c r="PI88" i="2"/>
  <c r="PJ88" i="2" s="1"/>
  <c r="PF88" i="2"/>
  <c r="PG88" i="2" s="1"/>
  <c r="PB88" i="2"/>
  <c r="PC88" i="2" s="1"/>
  <c r="OY88" i="2"/>
  <c r="OZ88" i="2" s="1"/>
  <c r="OV88" i="2"/>
  <c r="OW88" i="2" s="1"/>
  <c r="OS88" i="2"/>
  <c r="OT88" i="2" s="1"/>
  <c r="OP88" i="2"/>
  <c r="CM88" i="2"/>
  <c r="CK88" i="2" s="1"/>
  <c r="CJ88" i="2"/>
  <c r="V88" i="2"/>
  <c r="A88" i="2"/>
  <c r="ACN87" i="2"/>
  <c r="ACO87" i="2" s="1"/>
  <c r="PI87" i="2"/>
  <c r="PJ87" i="2" s="1"/>
  <c r="PF87" i="2"/>
  <c r="PG87" i="2" s="1"/>
  <c r="PB87" i="2"/>
  <c r="PC87" i="2" s="1"/>
  <c r="OY87" i="2"/>
  <c r="OZ87" i="2" s="1"/>
  <c r="OV87" i="2"/>
  <c r="OW87" i="2" s="1"/>
  <c r="OS87" i="2"/>
  <c r="OT87" i="2" s="1"/>
  <c r="OP87" i="2"/>
  <c r="OQ87" i="2" s="1"/>
  <c r="CM87" i="2"/>
  <c r="CK87" i="2" s="1"/>
  <c r="CJ87" i="2"/>
  <c r="CH87" i="2" s="1"/>
  <c r="V87" i="2"/>
  <c r="A87" i="2"/>
  <c r="ACN86" i="2"/>
  <c r="ACO86" i="2" s="1"/>
  <c r="PI86" i="2"/>
  <c r="PJ86" i="2" s="1"/>
  <c r="PF86" i="2"/>
  <c r="PG86" i="2" s="1"/>
  <c r="PB86" i="2"/>
  <c r="PC86" i="2" s="1"/>
  <c r="OY86" i="2"/>
  <c r="OZ86" i="2" s="1"/>
  <c r="OV86" i="2"/>
  <c r="OW86" i="2" s="1"/>
  <c r="OS86" i="2"/>
  <c r="OT86" i="2" s="1"/>
  <c r="OP86" i="2"/>
  <c r="OQ86" i="2" s="1"/>
  <c r="CM86" i="2"/>
  <c r="CJ86" i="2"/>
  <c r="CH86" i="2" s="1"/>
  <c r="V86" i="2"/>
  <c r="A86" i="2"/>
  <c r="ACN85" i="2"/>
  <c r="ACO85" i="2" s="1"/>
  <c r="PI85" i="2"/>
  <c r="PJ85" i="2" s="1"/>
  <c r="PF85" i="2"/>
  <c r="PG85" i="2" s="1"/>
  <c r="PB85" i="2"/>
  <c r="PC85" i="2" s="1"/>
  <c r="OY85" i="2"/>
  <c r="OZ85" i="2" s="1"/>
  <c r="OV85" i="2"/>
  <c r="OW85" i="2" s="1"/>
  <c r="OS85" i="2"/>
  <c r="OT85" i="2" s="1"/>
  <c r="OP85" i="2"/>
  <c r="CM85" i="2"/>
  <c r="CK85" i="2" s="1"/>
  <c r="CJ85" i="2"/>
  <c r="V85" i="2"/>
  <c r="A85" i="2"/>
  <c r="ACN84" i="2"/>
  <c r="ACO84" i="2" s="1"/>
  <c r="PI84" i="2"/>
  <c r="PJ84" i="2" s="1"/>
  <c r="PF84" i="2"/>
  <c r="PG84" i="2" s="1"/>
  <c r="PB84" i="2"/>
  <c r="PC84" i="2" s="1"/>
  <c r="OY84" i="2"/>
  <c r="OZ84" i="2" s="1"/>
  <c r="OV84" i="2"/>
  <c r="OW84" i="2" s="1"/>
  <c r="OS84" i="2"/>
  <c r="OT84" i="2" s="1"/>
  <c r="OP84" i="2"/>
  <c r="CM84" i="2"/>
  <c r="CK84" i="2" s="1"/>
  <c r="CJ84" i="2"/>
  <c r="V84" i="2"/>
  <c r="A84" i="2"/>
  <c r="ACN83" i="2"/>
  <c r="ACO83" i="2" s="1"/>
  <c r="PI83" i="2"/>
  <c r="PJ83" i="2" s="1"/>
  <c r="PF83" i="2"/>
  <c r="PG83" i="2" s="1"/>
  <c r="PB83" i="2"/>
  <c r="PC83" i="2" s="1"/>
  <c r="OY83" i="2"/>
  <c r="OZ83" i="2" s="1"/>
  <c r="OV83" i="2"/>
  <c r="OW83" i="2" s="1"/>
  <c r="OS83" i="2"/>
  <c r="OT83" i="2" s="1"/>
  <c r="OP83" i="2"/>
  <c r="CM83" i="2"/>
  <c r="CK83" i="2" s="1"/>
  <c r="CJ83" i="2"/>
  <c r="V83" i="2"/>
  <c r="A83" i="2"/>
  <c r="ACN82" i="2"/>
  <c r="ACO82" i="2" s="1"/>
  <c r="PI82" i="2"/>
  <c r="PJ82" i="2" s="1"/>
  <c r="PF82" i="2"/>
  <c r="PG82" i="2" s="1"/>
  <c r="PB82" i="2"/>
  <c r="PC82" i="2" s="1"/>
  <c r="OY82" i="2"/>
  <c r="OZ82" i="2" s="1"/>
  <c r="OV82" i="2"/>
  <c r="OW82" i="2" s="1"/>
  <c r="OS82" i="2"/>
  <c r="OT82" i="2" s="1"/>
  <c r="OP82" i="2"/>
  <c r="OQ82" i="2" s="1"/>
  <c r="CM82" i="2"/>
  <c r="CJ82" i="2"/>
  <c r="CH82" i="2" s="1"/>
  <c r="V82" i="2"/>
  <c r="A82" i="2"/>
  <c r="ACN81" i="2"/>
  <c r="ACO81" i="2" s="1"/>
  <c r="PI81" i="2"/>
  <c r="PJ81" i="2" s="1"/>
  <c r="PF81" i="2"/>
  <c r="PG81" i="2" s="1"/>
  <c r="PB81" i="2"/>
  <c r="PC81" i="2" s="1"/>
  <c r="OY81" i="2"/>
  <c r="OZ81" i="2" s="1"/>
  <c r="OV81" i="2"/>
  <c r="OW81" i="2" s="1"/>
  <c r="OS81" i="2"/>
  <c r="OP81" i="2"/>
  <c r="OQ81" i="2" s="1"/>
  <c r="CM81" i="2"/>
  <c r="CK81" i="2" s="1"/>
  <c r="CJ81" i="2"/>
  <c r="V81" i="2"/>
  <c r="A81" i="2"/>
  <c r="ACN80" i="2"/>
  <c r="ACO80" i="2" s="1"/>
  <c r="PI80" i="2"/>
  <c r="PJ80" i="2" s="1"/>
  <c r="PF80" i="2"/>
  <c r="PG80" i="2" s="1"/>
  <c r="PB80" i="2"/>
  <c r="PC80" i="2" s="1"/>
  <c r="OY80" i="2"/>
  <c r="OZ80" i="2" s="1"/>
  <c r="OV80" i="2"/>
  <c r="OW80" i="2" s="1"/>
  <c r="OS80" i="2"/>
  <c r="OT80" i="2" s="1"/>
  <c r="OP80" i="2"/>
  <c r="CM80" i="2"/>
  <c r="CK80" i="2" s="1"/>
  <c r="CJ80" i="2"/>
  <c r="V80" i="2"/>
  <c r="A80" i="2"/>
  <c r="ACN79" i="2"/>
  <c r="ACO79" i="2" s="1"/>
  <c r="PI79" i="2"/>
  <c r="PJ79" i="2" s="1"/>
  <c r="PF79" i="2"/>
  <c r="PG79" i="2" s="1"/>
  <c r="PB79" i="2"/>
  <c r="PC79" i="2" s="1"/>
  <c r="OY79" i="2"/>
  <c r="OZ79" i="2" s="1"/>
  <c r="OV79" i="2"/>
  <c r="OW79" i="2" s="1"/>
  <c r="OS79" i="2"/>
  <c r="OT79" i="2" s="1"/>
  <c r="OP79" i="2"/>
  <c r="OQ79" i="2" s="1"/>
  <c r="CM79" i="2"/>
  <c r="CK79" i="2" s="1"/>
  <c r="CJ79" i="2"/>
  <c r="CH79" i="2" s="1"/>
  <c r="V79" i="2"/>
  <c r="A79" i="2"/>
  <c r="ACN78" i="2"/>
  <c r="ACO78" i="2" s="1"/>
  <c r="SP78" i="2"/>
  <c r="SQ78" i="2" s="1"/>
  <c r="SM78" i="2"/>
  <c r="SN78" i="2" s="1"/>
  <c r="SJ78" i="2"/>
  <c r="SK78" i="2" s="1"/>
  <c r="SG78" i="2"/>
  <c r="SH78" i="2" s="1"/>
  <c r="SD78" i="2"/>
  <c r="SE78" i="2" s="1"/>
  <c r="SA78" i="2"/>
  <c r="SB78" i="2" s="1"/>
  <c r="RX78" i="2"/>
  <c r="DS78" i="2"/>
  <c r="DT78" i="2" s="1"/>
  <c r="DP78" i="2"/>
  <c r="DQ78" i="2" s="1"/>
  <c r="DM78" i="2"/>
  <c r="DN78" i="2" s="1"/>
  <c r="V78" i="2"/>
  <c r="A78" i="2"/>
  <c r="ACN77" i="2"/>
  <c r="ACO77" i="2" s="1"/>
  <c r="SP77" i="2"/>
  <c r="SQ77" i="2" s="1"/>
  <c r="SM77" i="2"/>
  <c r="SN77" i="2" s="1"/>
  <c r="SJ77" i="2"/>
  <c r="SK77" i="2" s="1"/>
  <c r="SG77" i="2"/>
  <c r="SH77" i="2" s="1"/>
  <c r="SD77" i="2"/>
  <c r="SE77" i="2" s="1"/>
  <c r="SA77" i="2"/>
  <c r="SB77" i="2" s="1"/>
  <c r="RX77" i="2"/>
  <c r="DS77" i="2"/>
  <c r="DT77" i="2" s="1"/>
  <c r="DP77" i="2"/>
  <c r="DQ77" i="2" s="1"/>
  <c r="DM77" i="2"/>
  <c r="DN77" i="2" s="1"/>
  <c r="V77" i="2"/>
  <c r="A77" i="2"/>
  <c r="ACN76" i="2"/>
  <c r="ACO76" i="2" s="1"/>
  <c r="SP76" i="2"/>
  <c r="SQ76" i="2" s="1"/>
  <c r="SM76" i="2"/>
  <c r="SN76" i="2" s="1"/>
  <c r="SJ76" i="2"/>
  <c r="SK76" i="2" s="1"/>
  <c r="SG76" i="2"/>
  <c r="SH76" i="2" s="1"/>
  <c r="SD76" i="2"/>
  <c r="SE76" i="2" s="1"/>
  <c r="SA76" i="2"/>
  <c r="SB76" i="2" s="1"/>
  <c r="RX76" i="2"/>
  <c r="DS76" i="2"/>
  <c r="DT76" i="2" s="1"/>
  <c r="DP76" i="2"/>
  <c r="DQ76" i="2" s="1"/>
  <c r="DM76" i="2"/>
  <c r="DN76" i="2" s="1"/>
  <c r="V76" i="2"/>
  <c r="A76" i="2"/>
  <c r="ACN75" i="2"/>
  <c r="ACO75" i="2" s="1"/>
  <c r="SP75" i="2"/>
  <c r="SQ75" i="2" s="1"/>
  <c r="SM75" i="2"/>
  <c r="SN75" i="2" s="1"/>
  <c r="SJ75" i="2"/>
  <c r="SK75" i="2" s="1"/>
  <c r="SG75" i="2"/>
  <c r="SH75" i="2" s="1"/>
  <c r="SD75" i="2"/>
  <c r="SE75" i="2" s="1"/>
  <c r="SA75" i="2"/>
  <c r="SB75" i="2" s="1"/>
  <c r="RX75" i="2"/>
  <c r="DS75" i="2"/>
  <c r="DT75" i="2" s="1"/>
  <c r="DP75" i="2"/>
  <c r="DQ75" i="2" s="1"/>
  <c r="DM75" i="2"/>
  <c r="DN75" i="2" s="1"/>
  <c r="V75" i="2"/>
  <c r="A75" i="2"/>
  <c r="ACN74" i="2"/>
  <c r="ACO74" i="2" s="1"/>
  <c r="SP74" i="2"/>
  <c r="SQ74" i="2" s="1"/>
  <c r="SM74" i="2"/>
  <c r="SN74" i="2" s="1"/>
  <c r="SJ74" i="2"/>
  <c r="SK74" i="2" s="1"/>
  <c r="SG74" i="2"/>
  <c r="SH74" i="2" s="1"/>
  <c r="SD74" i="2"/>
  <c r="SE74" i="2" s="1"/>
  <c r="SA74" i="2"/>
  <c r="SB74" i="2" s="1"/>
  <c r="RX74" i="2"/>
  <c r="DS74" i="2"/>
  <c r="DT74" i="2" s="1"/>
  <c r="DP74" i="2"/>
  <c r="DQ74" i="2" s="1"/>
  <c r="DM74" i="2"/>
  <c r="DN74" i="2" s="1"/>
  <c r="V74" i="2"/>
  <c r="A74" i="2"/>
  <c r="ACO73" i="2"/>
  <c r="ACN73" i="2"/>
  <c r="YH73" i="2"/>
  <c r="YI73" i="2" s="1"/>
  <c r="YE73" i="2"/>
  <c r="YF73" i="2" s="1"/>
  <c r="YB73" i="2"/>
  <c r="YC73" i="2" s="1"/>
  <c r="XY73" i="2"/>
  <c r="XZ73" i="2" s="1"/>
  <c r="XV73" i="2"/>
  <c r="XW73" i="2" s="1"/>
  <c r="XS73" i="2"/>
  <c r="XT73" i="2" s="1"/>
  <c r="XP73" i="2"/>
  <c r="XQ73" i="2" s="1"/>
  <c r="XM73" i="2"/>
  <c r="AE73" i="2"/>
  <c r="AF73" i="2" s="1"/>
  <c r="AB73" i="2"/>
  <c r="V73" i="2"/>
  <c r="A73" i="2"/>
  <c r="ACN72" i="2"/>
  <c r="ACO72" i="2" s="1"/>
  <c r="KN72" i="2"/>
  <c r="KO72" i="2" s="1"/>
  <c r="KK72" i="2"/>
  <c r="KL72" i="2" s="1"/>
  <c r="KH72" i="2"/>
  <c r="KI72" i="2" s="1"/>
  <c r="KE72" i="2"/>
  <c r="KF72" i="2" s="1"/>
  <c r="AE72" i="2"/>
  <c r="AF72" i="2" s="1"/>
  <c r="AB72" i="2"/>
  <c r="V72" i="2"/>
  <c r="A72" i="2"/>
  <c r="ACN71" i="2"/>
  <c r="ACO71" i="2" s="1"/>
  <c r="LC71" i="2"/>
  <c r="LD71" i="2" s="1"/>
  <c r="KZ71" i="2"/>
  <c r="LA71" i="2" s="1"/>
  <c r="KW71" i="2"/>
  <c r="KX71" i="2" s="1"/>
  <c r="KT71" i="2"/>
  <c r="KU71" i="2" s="1"/>
  <c r="KQ71" i="2"/>
  <c r="AE71" i="2"/>
  <c r="AF71" i="2" s="1"/>
  <c r="AB71" i="2"/>
  <c r="V71" i="2"/>
  <c r="A71" i="2"/>
  <c r="ACN70" i="2"/>
  <c r="ACO70" i="2" s="1"/>
  <c r="LC70" i="2"/>
  <c r="LD70" i="2" s="1"/>
  <c r="KZ70" i="2"/>
  <c r="LA70" i="2" s="1"/>
  <c r="KW70" i="2"/>
  <c r="KX70" i="2" s="1"/>
  <c r="KT70" i="2"/>
  <c r="KU70" i="2" s="1"/>
  <c r="KQ70" i="2"/>
  <c r="AE70" i="2"/>
  <c r="AF70" i="2" s="1"/>
  <c r="AB70" i="2"/>
  <c r="V70" i="2"/>
  <c r="A70" i="2"/>
  <c r="ACN69" i="2"/>
  <c r="ACO69" i="2" s="1"/>
  <c r="LC69" i="2"/>
  <c r="LD69" i="2" s="1"/>
  <c r="KZ69" i="2"/>
  <c r="LA69" i="2" s="1"/>
  <c r="KW69" i="2"/>
  <c r="KX69" i="2" s="1"/>
  <c r="KT69" i="2"/>
  <c r="KU69" i="2" s="1"/>
  <c r="KQ69" i="2"/>
  <c r="KR69" i="2" s="1"/>
  <c r="AE69" i="2"/>
  <c r="AB69" i="2"/>
  <c r="AC69" i="2" s="1"/>
  <c r="V69" i="2"/>
  <c r="A69" i="2"/>
  <c r="ACN68" i="2"/>
  <c r="ACO68" i="2" s="1"/>
  <c r="LC68" i="2"/>
  <c r="LD68" i="2" s="1"/>
  <c r="KZ68" i="2"/>
  <c r="LA68" i="2" s="1"/>
  <c r="KW68" i="2"/>
  <c r="KX68" i="2" s="1"/>
  <c r="KT68" i="2"/>
  <c r="KU68" i="2" s="1"/>
  <c r="KQ68" i="2"/>
  <c r="KR68" i="2" s="1"/>
  <c r="AE68" i="2"/>
  <c r="AF68" i="2" s="1"/>
  <c r="AB68" i="2"/>
  <c r="AC68" i="2" s="1"/>
  <c r="V68" i="2"/>
  <c r="A68" i="2"/>
  <c r="ACN67" i="2"/>
  <c r="ACO67" i="2" s="1"/>
  <c r="LC67" i="2"/>
  <c r="LD67" i="2" s="1"/>
  <c r="KZ67" i="2"/>
  <c r="LA67" i="2" s="1"/>
  <c r="KW67" i="2"/>
  <c r="KX67" i="2" s="1"/>
  <c r="KT67" i="2"/>
  <c r="KU67" i="2" s="1"/>
  <c r="KQ67" i="2"/>
  <c r="AE67" i="2"/>
  <c r="AF67" i="2" s="1"/>
  <c r="AB67" i="2"/>
  <c r="V67" i="2"/>
  <c r="A67" i="2"/>
  <c r="ACN66" i="2"/>
  <c r="ACO66" i="2" s="1"/>
  <c r="LC66" i="2"/>
  <c r="LD66" i="2" s="1"/>
  <c r="KZ66" i="2"/>
  <c r="LA66" i="2" s="1"/>
  <c r="KW66" i="2"/>
  <c r="KX66" i="2" s="1"/>
  <c r="KT66" i="2"/>
  <c r="KQ66" i="2"/>
  <c r="KR66" i="2" s="1"/>
  <c r="AE66" i="2"/>
  <c r="AF66" i="2" s="1"/>
  <c r="AB66" i="2"/>
  <c r="V66" i="2"/>
  <c r="A66" i="2"/>
  <c r="ACN65" i="2"/>
  <c r="ACO65" i="2" s="1"/>
  <c r="LC65" i="2"/>
  <c r="LD65" i="2" s="1"/>
  <c r="KZ65" i="2"/>
  <c r="LA65" i="2" s="1"/>
  <c r="KW65" i="2"/>
  <c r="KX65" i="2" s="1"/>
  <c r="KT65" i="2"/>
  <c r="KU65" i="2" s="1"/>
  <c r="KQ65" i="2"/>
  <c r="KR65" i="2" s="1"/>
  <c r="AE65" i="2"/>
  <c r="AB65" i="2"/>
  <c r="AC65" i="2" s="1"/>
  <c r="V65" i="2"/>
  <c r="A65" i="2"/>
  <c r="ACN64" i="2"/>
  <c r="ACO64" i="2" s="1"/>
  <c r="LC64" i="2"/>
  <c r="LD64" i="2" s="1"/>
  <c r="KZ64" i="2"/>
  <c r="LA64" i="2" s="1"/>
  <c r="KW64" i="2"/>
  <c r="KX64" i="2" s="1"/>
  <c r="KT64" i="2"/>
  <c r="KU64" i="2" s="1"/>
  <c r="KQ64" i="2"/>
  <c r="AE64" i="2"/>
  <c r="AF64" i="2" s="1"/>
  <c r="AB64" i="2"/>
  <c r="V64" i="2"/>
  <c r="A64" i="2"/>
  <c r="ACN63" i="2"/>
  <c r="ACO63" i="2" s="1"/>
  <c r="LC63" i="2"/>
  <c r="LD63" i="2" s="1"/>
  <c r="KZ63" i="2"/>
  <c r="LA63" i="2" s="1"/>
  <c r="KW63" i="2"/>
  <c r="KX63" i="2" s="1"/>
  <c r="KT63" i="2"/>
  <c r="KU63" i="2" s="1"/>
  <c r="KQ63" i="2"/>
  <c r="AE63" i="2"/>
  <c r="AF63" i="2" s="1"/>
  <c r="AB63" i="2"/>
  <c r="V63" i="2"/>
  <c r="A63" i="2"/>
  <c r="ACN62" i="2"/>
  <c r="ACO62" i="2" s="1"/>
  <c r="XJ62" i="2"/>
  <c r="XK62" i="2" s="1"/>
  <c r="XG62" i="2"/>
  <c r="XH62" i="2" s="1"/>
  <c r="XD62" i="2"/>
  <c r="XE62" i="2" s="1"/>
  <c r="XA62" i="2"/>
  <c r="XB62" i="2" s="1"/>
  <c r="WX62" i="2"/>
  <c r="WY62" i="2" s="1"/>
  <c r="WU62" i="2"/>
  <c r="WV62" i="2" s="1"/>
  <c r="WR62" i="2"/>
  <c r="WS62" i="2" s="1"/>
  <c r="WO62" i="2"/>
  <c r="WP62" i="2" s="1"/>
  <c r="WL62" i="2"/>
  <c r="FO62" i="2"/>
  <c r="FP62" i="2" s="1"/>
  <c r="FL62" i="2"/>
  <c r="FM62" i="2" s="1"/>
  <c r="FI62" i="2"/>
  <c r="FJ62" i="2" s="1"/>
  <c r="V62" i="2"/>
  <c r="A62" i="2"/>
  <c r="ACN61" i="2"/>
  <c r="ACO61" i="2" s="1"/>
  <c r="ZO61" i="2"/>
  <c r="ZP61" i="2" s="1"/>
  <c r="ZL61" i="2"/>
  <c r="QD61" i="2"/>
  <c r="QE61" i="2" s="1"/>
  <c r="QA61" i="2"/>
  <c r="QB61" i="2" s="1"/>
  <c r="PX61" i="2"/>
  <c r="PY61" i="2" s="1"/>
  <c r="PU61" i="2"/>
  <c r="PV61" i="2" s="1"/>
  <c r="PR61" i="2"/>
  <c r="PS61" i="2" s="1"/>
  <c r="PO61" i="2"/>
  <c r="PP61" i="2" s="1"/>
  <c r="PL61" i="2"/>
  <c r="PM61" i="2" s="1"/>
  <c r="CR61" i="2"/>
  <c r="CO61" i="2"/>
  <c r="CP61" i="2" s="1"/>
  <c r="V61" i="2"/>
  <c r="A61" i="2"/>
  <c r="ACN60" i="2"/>
  <c r="ACO60" i="2" s="1"/>
  <c r="ZO60" i="2"/>
  <c r="ZL60" i="2"/>
  <c r="ZM60" i="2" s="1"/>
  <c r="QD60" i="2"/>
  <c r="QE60" i="2" s="1"/>
  <c r="QA60" i="2"/>
  <c r="QB60" i="2" s="1"/>
  <c r="PX60" i="2"/>
  <c r="PY60" i="2" s="1"/>
  <c r="PU60" i="2"/>
  <c r="PV60" i="2" s="1"/>
  <c r="PR60" i="2"/>
  <c r="PS60" i="2" s="1"/>
  <c r="PO60" i="2"/>
  <c r="PP60" i="2" s="1"/>
  <c r="PL60" i="2"/>
  <c r="CR60" i="2"/>
  <c r="CS60" i="2" s="1"/>
  <c r="CO60" i="2"/>
  <c r="V60" i="2"/>
  <c r="A60" i="2"/>
  <c r="ACN59" i="2"/>
  <c r="ACO59" i="2" s="1"/>
  <c r="ZO59" i="2"/>
  <c r="ZP59" i="2" s="1"/>
  <c r="ZL59" i="2"/>
  <c r="ZM59" i="2" s="1"/>
  <c r="QD59" i="2"/>
  <c r="QE59" i="2" s="1"/>
  <c r="QA59" i="2"/>
  <c r="QB59" i="2" s="1"/>
  <c r="PX59" i="2"/>
  <c r="PY59" i="2" s="1"/>
  <c r="PU59" i="2"/>
  <c r="PV59" i="2" s="1"/>
  <c r="PR59" i="2"/>
  <c r="PS59" i="2" s="1"/>
  <c r="PO59" i="2"/>
  <c r="PP59" i="2" s="1"/>
  <c r="PL59" i="2"/>
  <c r="CR59" i="2"/>
  <c r="CS59" i="2" s="1"/>
  <c r="CO59" i="2"/>
  <c r="CP59" i="2" s="1"/>
  <c r="V59" i="2"/>
  <c r="A59" i="2"/>
  <c r="ACN58" i="2"/>
  <c r="ACO58" i="2" s="1"/>
  <c r="ZO58" i="2"/>
  <c r="ZP58" i="2" s="1"/>
  <c r="ZL58" i="2"/>
  <c r="ZM58" i="2" s="1"/>
  <c r="QD58" i="2"/>
  <c r="QE58" i="2" s="1"/>
  <c r="QA58" i="2"/>
  <c r="QB58" i="2" s="1"/>
  <c r="PX58" i="2"/>
  <c r="PY58" i="2" s="1"/>
  <c r="PU58" i="2"/>
  <c r="PV58" i="2" s="1"/>
  <c r="PR58" i="2"/>
  <c r="PS58" i="2" s="1"/>
  <c r="PO58" i="2"/>
  <c r="PL58" i="2"/>
  <c r="PM58" i="2" s="1"/>
  <c r="CR58" i="2"/>
  <c r="CS58" i="2" s="1"/>
  <c r="CO58" i="2"/>
  <c r="CP58" i="2" s="1"/>
  <c r="V58" i="2"/>
  <c r="A58" i="2"/>
  <c r="ACN57" i="2"/>
  <c r="ACO57" i="2" s="1"/>
  <c r="ZO57" i="2"/>
  <c r="ZP57" i="2" s="1"/>
  <c r="ZL57" i="2"/>
  <c r="QD57" i="2"/>
  <c r="QE57" i="2" s="1"/>
  <c r="QA57" i="2"/>
  <c r="QB57" i="2" s="1"/>
  <c r="PX57" i="2"/>
  <c r="PY57" i="2" s="1"/>
  <c r="PU57" i="2"/>
  <c r="PV57" i="2" s="1"/>
  <c r="PR57" i="2"/>
  <c r="PS57" i="2" s="1"/>
  <c r="PO57" i="2"/>
  <c r="PP57" i="2" s="1"/>
  <c r="PL57" i="2"/>
  <c r="CR57" i="2"/>
  <c r="CS57" i="2" s="1"/>
  <c r="CO57" i="2"/>
  <c r="CP57" i="2" s="1"/>
  <c r="V57" i="2"/>
  <c r="A57" i="2"/>
  <c r="ACN56" i="2"/>
  <c r="ACO56" i="2" s="1"/>
  <c r="ZO56" i="2"/>
  <c r="ZP56" i="2" s="1"/>
  <c r="ZL56" i="2"/>
  <c r="ZM56" i="2" s="1"/>
  <c r="QD56" i="2"/>
  <c r="QE56" i="2" s="1"/>
  <c r="QA56" i="2"/>
  <c r="QB56" i="2" s="1"/>
  <c r="PX56" i="2"/>
  <c r="PY56" i="2" s="1"/>
  <c r="PU56" i="2"/>
  <c r="PV56" i="2" s="1"/>
  <c r="PR56" i="2"/>
  <c r="PS56" i="2" s="1"/>
  <c r="PO56" i="2"/>
  <c r="PP56" i="2" s="1"/>
  <c r="PL56" i="2"/>
  <c r="CR56" i="2"/>
  <c r="CS56" i="2" s="1"/>
  <c r="CO56" i="2"/>
  <c r="V56" i="2"/>
  <c r="A56" i="2"/>
  <c r="ACN55" i="2"/>
  <c r="ACO55" i="2" s="1"/>
  <c r="ZO55" i="2"/>
  <c r="ZP55" i="2" s="1"/>
  <c r="ZL55" i="2"/>
  <c r="ZM55" i="2" s="1"/>
  <c r="QD55" i="2"/>
  <c r="QE55" i="2" s="1"/>
  <c r="QA55" i="2"/>
  <c r="QB55" i="2" s="1"/>
  <c r="PX55" i="2"/>
  <c r="PY55" i="2" s="1"/>
  <c r="PU55" i="2"/>
  <c r="PV55" i="2" s="1"/>
  <c r="PR55" i="2"/>
  <c r="PS55" i="2" s="1"/>
  <c r="PO55" i="2"/>
  <c r="PP55" i="2" s="1"/>
  <c r="PL55" i="2"/>
  <c r="CR55" i="2"/>
  <c r="CS55" i="2" s="1"/>
  <c r="CO55" i="2"/>
  <c r="V55" i="2"/>
  <c r="A55" i="2"/>
  <c r="ACN54" i="2"/>
  <c r="ACO54" i="2" s="1"/>
  <c r="ZO54" i="2"/>
  <c r="ZP54" i="2" s="1"/>
  <c r="ZL54" i="2"/>
  <c r="QD54" i="2"/>
  <c r="QE54" i="2" s="1"/>
  <c r="QA54" i="2"/>
  <c r="QB54" i="2" s="1"/>
  <c r="PX54" i="2"/>
  <c r="PY54" i="2" s="1"/>
  <c r="PU54" i="2"/>
  <c r="PV54" i="2" s="1"/>
  <c r="PR54" i="2"/>
  <c r="PS54" i="2" s="1"/>
  <c r="PO54" i="2"/>
  <c r="PL54" i="2"/>
  <c r="PM54" i="2" s="1"/>
  <c r="CR54" i="2"/>
  <c r="CS54" i="2" s="1"/>
  <c r="CO54" i="2"/>
  <c r="CP54" i="2" s="1"/>
  <c r="V54" i="2"/>
  <c r="A54" i="2"/>
  <c r="ACN53" i="2"/>
  <c r="ACO53" i="2" s="1"/>
  <c r="ZO53" i="2"/>
  <c r="ZP53" i="2" s="1"/>
  <c r="ZL53" i="2"/>
  <c r="QD53" i="2"/>
  <c r="QE53" i="2" s="1"/>
  <c r="QA53" i="2"/>
  <c r="QB53" i="2" s="1"/>
  <c r="PX53" i="2"/>
  <c r="PY53" i="2" s="1"/>
  <c r="PU53" i="2"/>
  <c r="PV53" i="2" s="1"/>
  <c r="PR53" i="2"/>
  <c r="PS53" i="2" s="1"/>
  <c r="PO53" i="2"/>
  <c r="PP53" i="2" s="1"/>
  <c r="PL53" i="2"/>
  <c r="CR53" i="2"/>
  <c r="CS53" i="2" s="1"/>
  <c r="CO53" i="2"/>
  <c r="CP53" i="2" s="1"/>
  <c r="V53" i="2"/>
  <c r="A53" i="2"/>
  <c r="ACN52" i="2"/>
  <c r="ACO52" i="2" s="1"/>
  <c r="ZO52" i="2"/>
  <c r="ZP52" i="2" s="1"/>
  <c r="ZL52" i="2"/>
  <c r="ZM52" i="2" s="1"/>
  <c r="QD52" i="2"/>
  <c r="QE52" i="2" s="1"/>
  <c r="QA52" i="2"/>
  <c r="QB52" i="2" s="1"/>
  <c r="PX52" i="2"/>
  <c r="PY52" i="2" s="1"/>
  <c r="PU52" i="2"/>
  <c r="PV52" i="2" s="1"/>
  <c r="PR52" i="2"/>
  <c r="PS52" i="2" s="1"/>
  <c r="PO52" i="2"/>
  <c r="PP52" i="2" s="1"/>
  <c r="PL52" i="2"/>
  <c r="CR52" i="2"/>
  <c r="CS52" i="2" s="1"/>
  <c r="CO52" i="2"/>
  <c r="V52" i="2"/>
  <c r="A52" i="2"/>
  <c r="ACN51" i="2"/>
  <c r="ACO51" i="2" s="1"/>
  <c r="ZO51" i="2"/>
  <c r="ZP51" i="2" s="1"/>
  <c r="ZL51" i="2"/>
  <c r="QD51" i="2"/>
  <c r="QE51" i="2" s="1"/>
  <c r="QA51" i="2"/>
  <c r="QB51" i="2" s="1"/>
  <c r="PX51" i="2"/>
  <c r="PY51" i="2" s="1"/>
  <c r="PU51" i="2"/>
  <c r="PV51" i="2" s="1"/>
  <c r="PR51" i="2"/>
  <c r="PS51" i="2" s="1"/>
  <c r="PO51" i="2"/>
  <c r="PP51" i="2" s="1"/>
  <c r="PL51" i="2"/>
  <c r="CR51" i="2"/>
  <c r="CS51" i="2" s="1"/>
  <c r="CO51" i="2"/>
  <c r="V51" i="2"/>
  <c r="A51" i="2"/>
  <c r="ACN50" i="2"/>
  <c r="ACO50" i="2" s="1"/>
  <c r="ZO50" i="2"/>
  <c r="ZP50" i="2" s="1"/>
  <c r="ZL50" i="2"/>
  <c r="QD50" i="2"/>
  <c r="QE50" i="2" s="1"/>
  <c r="QA50" i="2"/>
  <c r="QB50" i="2" s="1"/>
  <c r="PX50" i="2"/>
  <c r="PY50" i="2" s="1"/>
  <c r="PU50" i="2"/>
  <c r="PV50" i="2" s="1"/>
  <c r="PR50" i="2"/>
  <c r="PS50" i="2" s="1"/>
  <c r="PO50" i="2"/>
  <c r="PL50" i="2"/>
  <c r="PM50" i="2" s="1"/>
  <c r="CR50" i="2"/>
  <c r="CS50" i="2" s="1"/>
  <c r="CO50" i="2"/>
  <c r="CP50" i="2" s="1"/>
  <c r="V50" i="2"/>
  <c r="A50" i="2"/>
  <c r="ACN49" i="2"/>
  <c r="ACO49" i="2" s="1"/>
  <c r="ZO49" i="2"/>
  <c r="ZP49" i="2" s="1"/>
  <c r="ZL49" i="2"/>
  <c r="QD49" i="2"/>
  <c r="QE49" i="2" s="1"/>
  <c r="QA49" i="2"/>
  <c r="QB49" i="2" s="1"/>
  <c r="PX49" i="2"/>
  <c r="PY49" i="2" s="1"/>
  <c r="PU49" i="2"/>
  <c r="PV49" i="2" s="1"/>
  <c r="PR49" i="2"/>
  <c r="PS49" i="2" s="1"/>
  <c r="PO49" i="2"/>
  <c r="PP49" i="2" s="1"/>
  <c r="PL49" i="2"/>
  <c r="PM49" i="2" s="1"/>
  <c r="CR49" i="2"/>
  <c r="CS49" i="2" s="1"/>
  <c r="CO49" i="2"/>
  <c r="CP49" i="2" s="1"/>
  <c r="V49" i="2"/>
  <c r="A49" i="2"/>
  <c r="ACN48" i="2"/>
  <c r="ACO48" i="2" s="1"/>
  <c r="ZO48" i="2"/>
  <c r="ZP48" i="2" s="1"/>
  <c r="ZL48" i="2"/>
  <c r="ZM48" i="2" s="1"/>
  <c r="QD48" i="2"/>
  <c r="QE48" i="2" s="1"/>
  <c r="QA48" i="2"/>
  <c r="QB48" i="2" s="1"/>
  <c r="PX48" i="2"/>
  <c r="PY48" i="2" s="1"/>
  <c r="PU48" i="2"/>
  <c r="PV48" i="2" s="1"/>
  <c r="PR48" i="2"/>
  <c r="PS48" i="2" s="1"/>
  <c r="PO48" i="2"/>
  <c r="PP48" i="2" s="1"/>
  <c r="PL48" i="2"/>
  <c r="CR48" i="2"/>
  <c r="CS48" i="2" s="1"/>
  <c r="CO48" i="2"/>
  <c r="V48" i="2"/>
  <c r="A48" i="2"/>
  <c r="ACN47" i="2"/>
  <c r="ACO47" i="2" s="1"/>
  <c r="ZO47" i="2"/>
  <c r="ZP47" i="2" s="1"/>
  <c r="ZL47" i="2"/>
  <c r="QD47" i="2"/>
  <c r="QE47" i="2" s="1"/>
  <c r="QA47" i="2"/>
  <c r="QB47" i="2" s="1"/>
  <c r="PX47" i="2"/>
  <c r="PY47" i="2" s="1"/>
  <c r="PU47" i="2"/>
  <c r="PV47" i="2" s="1"/>
  <c r="PR47" i="2"/>
  <c r="PS47" i="2" s="1"/>
  <c r="PO47" i="2"/>
  <c r="PP47" i="2" s="1"/>
  <c r="PL47" i="2"/>
  <c r="CR47" i="2"/>
  <c r="CS47" i="2" s="1"/>
  <c r="CO47" i="2"/>
  <c r="V47" i="2"/>
  <c r="A47" i="2"/>
  <c r="ACN46" i="2"/>
  <c r="ACO46" i="2" s="1"/>
  <c r="ZO46" i="2"/>
  <c r="ZP46" i="2" s="1"/>
  <c r="ZL46" i="2"/>
  <c r="QD46" i="2"/>
  <c r="QE46" i="2" s="1"/>
  <c r="QA46" i="2"/>
  <c r="QB46" i="2" s="1"/>
  <c r="PX46" i="2"/>
  <c r="PY46" i="2" s="1"/>
  <c r="PU46" i="2"/>
  <c r="PV46" i="2" s="1"/>
  <c r="PR46" i="2"/>
  <c r="PS46" i="2" s="1"/>
  <c r="PO46" i="2"/>
  <c r="PL46" i="2"/>
  <c r="PM46" i="2" s="1"/>
  <c r="CR46" i="2"/>
  <c r="CS46" i="2" s="1"/>
  <c r="CO46" i="2"/>
  <c r="CP46" i="2" s="1"/>
  <c r="V46" i="2"/>
  <c r="A46" i="2"/>
  <c r="ACN45" i="2"/>
  <c r="ACO45" i="2" s="1"/>
  <c r="ZO45" i="2"/>
  <c r="ZP45" i="2" s="1"/>
  <c r="ZL45" i="2"/>
  <c r="QD45" i="2"/>
  <c r="QE45" i="2" s="1"/>
  <c r="QA45" i="2"/>
  <c r="QB45" i="2" s="1"/>
  <c r="PX45" i="2"/>
  <c r="PY45" i="2" s="1"/>
  <c r="PU45" i="2"/>
  <c r="PV45" i="2" s="1"/>
  <c r="PR45" i="2"/>
  <c r="PS45" i="2" s="1"/>
  <c r="PO45" i="2"/>
  <c r="PP45" i="2" s="1"/>
  <c r="PL45" i="2"/>
  <c r="CR45" i="2"/>
  <c r="CS45" i="2" s="1"/>
  <c r="CO45" i="2"/>
  <c r="CP45" i="2" s="1"/>
  <c r="V45" i="2"/>
  <c r="A45" i="2"/>
  <c r="ACN44" i="2"/>
  <c r="ACO44" i="2" s="1"/>
  <c r="ZO44" i="2"/>
  <c r="ZP44" i="2" s="1"/>
  <c r="ZL44" i="2"/>
  <c r="ZM44" i="2" s="1"/>
  <c r="QD44" i="2"/>
  <c r="QE44" i="2" s="1"/>
  <c r="QA44" i="2"/>
  <c r="QB44" i="2" s="1"/>
  <c r="PX44" i="2"/>
  <c r="PY44" i="2" s="1"/>
  <c r="PU44" i="2"/>
  <c r="PV44" i="2" s="1"/>
  <c r="PR44" i="2"/>
  <c r="PS44" i="2" s="1"/>
  <c r="PO44" i="2"/>
  <c r="PP44" i="2" s="1"/>
  <c r="PL44" i="2"/>
  <c r="CR44" i="2"/>
  <c r="CS44" i="2" s="1"/>
  <c r="CO44" i="2"/>
  <c r="V44" i="2"/>
  <c r="A44" i="2"/>
  <c r="ACN43" i="2"/>
  <c r="ACO43" i="2" s="1"/>
  <c r="ZO43" i="2"/>
  <c r="ZP43" i="2" s="1"/>
  <c r="ZL43" i="2"/>
  <c r="ZM43" i="2" s="1"/>
  <c r="QD43" i="2"/>
  <c r="QE43" i="2" s="1"/>
  <c r="QA43" i="2"/>
  <c r="QB43" i="2" s="1"/>
  <c r="PX43" i="2"/>
  <c r="PY43" i="2" s="1"/>
  <c r="PU43" i="2"/>
  <c r="PV43" i="2" s="1"/>
  <c r="PR43" i="2"/>
  <c r="PS43" i="2" s="1"/>
  <c r="PO43" i="2"/>
  <c r="PP43" i="2" s="1"/>
  <c r="PL43" i="2"/>
  <c r="CR43" i="2"/>
  <c r="CS43" i="2" s="1"/>
  <c r="CO43" i="2"/>
  <c r="V43" i="2"/>
  <c r="A43" i="2"/>
  <c r="ACN42" i="2"/>
  <c r="ACO42" i="2" s="1"/>
  <c r="ZO42" i="2"/>
  <c r="ZP42" i="2" s="1"/>
  <c r="ZL42" i="2"/>
  <c r="QD42" i="2"/>
  <c r="QE42" i="2" s="1"/>
  <c r="QA42" i="2"/>
  <c r="QB42" i="2" s="1"/>
  <c r="PX42" i="2"/>
  <c r="PY42" i="2" s="1"/>
  <c r="PU42" i="2"/>
  <c r="PV42" i="2" s="1"/>
  <c r="PR42" i="2"/>
  <c r="PS42" i="2" s="1"/>
  <c r="PO42" i="2"/>
  <c r="PL42" i="2"/>
  <c r="PM42" i="2" s="1"/>
  <c r="CR42" i="2"/>
  <c r="CS42" i="2" s="1"/>
  <c r="CO42" i="2"/>
  <c r="CP42" i="2" s="1"/>
  <c r="V42" i="2"/>
  <c r="A42" i="2"/>
  <c r="ACN41" i="2"/>
  <c r="ACO41" i="2" s="1"/>
  <c r="ZO41" i="2"/>
  <c r="ZP41" i="2" s="1"/>
  <c r="ZL41" i="2"/>
  <c r="QD41" i="2"/>
  <c r="QE41" i="2" s="1"/>
  <c r="QA41" i="2"/>
  <c r="QB41" i="2" s="1"/>
  <c r="PX41" i="2"/>
  <c r="PY41" i="2" s="1"/>
  <c r="PU41" i="2"/>
  <c r="PV41" i="2" s="1"/>
  <c r="PR41" i="2"/>
  <c r="PS41" i="2" s="1"/>
  <c r="PO41" i="2"/>
  <c r="PP41" i="2" s="1"/>
  <c r="PL41" i="2"/>
  <c r="CR41" i="2"/>
  <c r="CS41" i="2" s="1"/>
  <c r="CO41" i="2"/>
  <c r="CP41" i="2" s="1"/>
  <c r="V41" i="2"/>
  <c r="A41" i="2"/>
  <c r="ACN40" i="2"/>
  <c r="ACO40" i="2" s="1"/>
  <c r="ZO40" i="2"/>
  <c r="ZP40" i="2" s="1"/>
  <c r="ZL40" i="2"/>
  <c r="ZM40" i="2" s="1"/>
  <c r="QD40" i="2"/>
  <c r="QE40" i="2" s="1"/>
  <c r="QA40" i="2"/>
  <c r="QB40" i="2" s="1"/>
  <c r="PX40" i="2"/>
  <c r="PY40" i="2" s="1"/>
  <c r="PU40" i="2"/>
  <c r="PV40" i="2" s="1"/>
  <c r="PR40" i="2"/>
  <c r="PS40" i="2" s="1"/>
  <c r="PO40" i="2"/>
  <c r="PP40" i="2" s="1"/>
  <c r="PL40" i="2"/>
  <c r="CR40" i="2"/>
  <c r="CS40" i="2" s="1"/>
  <c r="CO40" i="2"/>
  <c r="V40" i="2"/>
  <c r="A40" i="2"/>
  <c r="ACN39" i="2"/>
  <c r="ACO39" i="2" s="1"/>
  <c r="ZO39" i="2"/>
  <c r="ZP39" i="2" s="1"/>
  <c r="ZL39" i="2"/>
  <c r="QD39" i="2"/>
  <c r="QE39" i="2" s="1"/>
  <c r="QA39" i="2"/>
  <c r="QB39" i="2" s="1"/>
  <c r="PX39" i="2"/>
  <c r="PY39" i="2" s="1"/>
  <c r="PU39" i="2"/>
  <c r="PV39" i="2" s="1"/>
  <c r="PR39" i="2"/>
  <c r="PS39" i="2" s="1"/>
  <c r="PO39" i="2"/>
  <c r="PP39" i="2" s="1"/>
  <c r="PL39" i="2"/>
  <c r="CR39" i="2"/>
  <c r="CS39" i="2" s="1"/>
  <c r="CO39" i="2"/>
  <c r="V39" i="2"/>
  <c r="A39" i="2"/>
  <c r="ACN38" i="2"/>
  <c r="ACO38" i="2" s="1"/>
  <c r="ZO38" i="2"/>
  <c r="ZP38" i="2" s="1"/>
  <c r="ZL38" i="2"/>
  <c r="QD38" i="2"/>
  <c r="QE38" i="2" s="1"/>
  <c r="QA38" i="2"/>
  <c r="QB38" i="2" s="1"/>
  <c r="PX38" i="2"/>
  <c r="PY38" i="2" s="1"/>
  <c r="PU38" i="2"/>
  <c r="PV38" i="2" s="1"/>
  <c r="PR38" i="2"/>
  <c r="PS38" i="2" s="1"/>
  <c r="PO38" i="2"/>
  <c r="PL38" i="2"/>
  <c r="PM38" i="2" s="1"/>
  <c r="CR38" i="2"/>
  <c r="CS38" i="2" s="1"/>
  <c r="CO38" i="2"/>
  <c r="CP38" i="2" s="1"/>
  <c r="V38" i="2"/>
  <c r="A38" i="2"/>
  <c r="ACN37" i="2"/>
  <c r="ACO37" i="2" s="1"/>
  <c r="ZO37" i="2"/>
  <c r="ZP37" i="2" s="1"/>
  <c r="ZL37" i="2"/>
  <c r="QD37" i="2"/>
  <c r="QE37" i="2" s="1"/>
  <c r="QA37" i="2"/>
  <c r="QB37" i="2" s="1"/>
  <c r="PX37" i="2"/>
  <c r="PY37" i="2" s="1"/>
  <c r="PU37" i="2"/>
  <c r="PV37" i="2" s="1"/>
  <c r="PR37" i="2"/>
  <c r="PS37" i="2" s="1"/>
  <c r="PO37" i="2"/>
  <c r="PP37" i="2" s="1"/>
  <c r="PL37" i="2"/>
  <c r="CR37" i="2"/>
  <c r="CO37" i="2"/>
  <c r="CP37" i="2" s="1"/>
  <c r="V37" i="2"/>
  <c r="A37" i="2"/>
  <c r="ACN36" i="2"/>
  <c r="ACO36" i="2" s="1"/>
  <c r="ZO36" i="2"/>
  <c r="ZP36" i="2" s="1"/>
  <c r="ZL36" i="2"/>
  <c r="ZM36" i="2" s="1"/>
  <c r="QD36" i="2"/>
  <c r="QE36" i="2" s="1"/>
  <c r="QA36" i="2"/>
  <c r="QB36" i="2" s="1"/>
  <c r="PX36" i="2"/>
  <c r="PY36" i="2" s="1"/>
  <c r="PU36" i="2"/>
  <c r="PV36" i="2" s="1"/>
  <c r="PR36" i="2"/>
  <c r="PS36" i="2" s="1"/>
  <c r="PO36" i="2"/>
  <c r="PP36" i="2" s="1"/>
  <c r="PL36" i="2"/>
  <c r="CR36" i="2"/>
  <c r="CS36" i="2" s="1"/>
  <c r="CO36" i="2"/>
  <c r="V36" i="2"/>
  <c r="A36" i="2"/>
  <c r="ACN35" i="2"/>
  <c r="ACO35" i="2" s="1"/>
  <c r="ZO35" i="2"/>
  <c r="ZP35" i="2" s="1"/>
  <c r="ZL35" i="2"/>
  <c r="QD35" i="2"/>
  <c r="QE35" i="2" s="1"/>
  <c r="QA35" i="2"/>
  <c r="QB35" i="2" s="1"/>
  <c r="PX35" i="2"/>
  <c r="PY35" i="2" s="1"/>
  <c r="PU35" i="2"/>
  <c r="PV35" i="2" s="1"/>
  <c r="PR35" i="2"/>
  <c r="PS35" i="2" s="1"/>
  <c r="PO35" i="2"/>
  <c r="PP35" i="2" s="1"/>
  <c r="PL35" i="2"/>
  <c r="CR35" i="2"/>
  <c r="CS35" i="2" s="1"/>
  <c r="CO35" i="2"/>
  <c r="V35" i="2"/>
  <c r="A35" i="2"/>
  <c r="ACN34" i="2"/>
  <c r="ACO34" i="2" s="1"/>
  <c r="ZO34" i="2"/>
  <c r="ZP34" i="2" s="1"/>
  <c r="ZL34" i="2"/>
  <c r="ZM34" i="2" s="1"/>
  <c r="QD34" i="2"/>
  <c r="QE34" i="2" s="1"/>
  <c r="QA34" i="2"/>
  <c r="QB34" i="2" s="1"/>
  <c r="PX34" i="2"/>
  <c r="PY34" i="2" s="1"/>
  <c r="PU34" i="2"/>
  <c r="PV34" i="2" s="1"/>
  <c r="PR34" i="2"/>
  <c r="PS34" i="2" s="1"/>
  <c r="PO34" i="2"/>
  <c r="PL34" i="2"/>
  <c r="PM34" i="2" s="1"/>
  <c r="CR34" i="2"/>
  <c r="CS34" i="2" s="1"/>
  <c r="CO34" i="2"/>
  <c r="CP34" i="2" s="1"/>
  <c r="V34" i="2"/>
  <c r="A34" i="2"/>
  <c r="ACN33" i="2"/>
  <c r="ACO33" i="2" s="1"/>
  <c r="ZO33" i="2"/>
  <c r="ZP33" i="2" s="1"/>
  <c r="ZL33" i="2"/>
  <c r="QD33" i="2"/>
  <c r="QE33" i="2" s="1"/>
  <c r="QA33" i="2"/>
  <c r="QB33" i="2" s="1"/>
  <c r="PX33" i="2"/>
  <c r="PY33" i="2" s="1"/>
  <c r="PU33" i="2"/>
  <c r="PV33" i="2" s="1"/>
  <c r="PR33" i="2"/>
  <c r="PS33" i="2" s="1"/>
  <c r="PO33" i="2"/>
  <c r="PP33" i="2" s="1"/>
  <c r="PL33" i="2"/>
  <c r="CR33" i="2"/>
  <c r="CS33" i="2" s="1"/>
  <c r="CO33" i="2"/>
  <c r="CP33" i="2" s="1"/>
  <c r="V33" i="2"/>
  <c r="A33" i="2"/>
  <c r="ACN32" i="2"/>
  <c r="ACO32" i="2" s="1"/>
  <c r="ZO32" i="2"/>
  <c r="ZP32" i="2" s="1"/>
  <c r="ZL32" i="2"/>
  <c r="ZM32" i="2" s="1"/>
  <c r="QD32" i="2"/>
  <c r="QE32" i="2" s="1"/>
  <c r="QA32" i="2"/>
  <c r="QB32" i="2" s="1"/>
  <c r="PX32" i="2"/>
  <c r="PY32" i="2" s="1"/>
  <c r="PU32" i="2"/>
  <c r="PV32" i="2" s="1"/>
  <c r="PR32" i="2"/>
  <c r="PS32" i="2" s="1"/>
  <c r="PO32" i="2"/>
  <c r="PP32" i="2" s="1"/>
  <c r="PL32" i="2"/>
  <c r="CR32" i="2"/>
  <c r="CS32" i="2" s="1"/>
  <c r="CO32" i="2"/>
  <c r="V32" i="2"/>
  <c r="A32" i="2"/>
  <c r="ACN31" i="2"/>
  <c r="ACO31" i="2" s="1"/>
  <c r="TQ31" i="2"/>
  <c r="TR31" i="2" s="1"/>
  <c r="TN31" i="2"/>
  <c r="TO31" i="2" s="1"/>
  <c r="TK31" i="2"/>
  <c r="TL31" i="2" s="1"/>
  <c r="TH31" i="2"/>
  <c r="TI31" i="2" s="1"/>
  <c r="TE31" i="2"/>
  <c r="TF31" i="2" s="1"/>
  <c r="TB31" i="2"/>
  <c r="TC31" i="2" s="1"/>
  <c r="SY31" i="2"/>
  <c r="SZ31" i="2" s="1"/>
  <c r="SV31" i="2"/>
  <c r="SW31" i="2" s="1"/>
  <c r="SS31" i="2"/>
  <c r="EB31" i="2"/>
  <c r="EC31" i="2" s="1"/>
  <c r="DY31" i="2"/>
  <c r="DZ31" i="2" s="1"/>
  <c r="DV31" i="2"/>
  <c r="DW31" i="2" s="1"/>
  <c r="V31" i="2"/>
  <c r="A31" i="2"/>
  <c r="ACN30" i="2"/>
  <c r="ACO30" i="2" s="1"/>
  <c r="ZY30" i="2"/>
  <c r="ZZ30" i="2" s="1"/>
  <c r="AAF30" i="2" s="1"/>
  <c r="VH30" i="2"/>
  <c r="VI30" i="2" s="1"/>
  <c r="VE30" i="2"/>
  <c r="VF30" i="2" s="1"/>
  <c r="VB30" i="2"/>
  <c r="VC30" i="2" s="1"/>
  <c r="UY30" i="2"/>
  <c r="UZ30" i="2" s="1"/>
  <c r="UV30" i="2"/>
  <c r="UW30" i="2" s="1"/>
  <c r="US30" i="2"/>
  <c r="UT30" i="2" s="1"/>
  <c r="UP30" i="2"/>
  <c r="UQ30" i="2" s="1"/>
  <c r="EW30" i="2"/>
  <c r="EX30" i="2" s="1"/>
  <c r="ET30" i="2"/>
  <c r="EU30" i="2" s="1"/>
  <c r="EQ30" i="2"/>
  <c r="ER30" i="2" s="1"/>
  <c r="EN30" i="2"/>
  <c r="EO30" i="2" s="1"/>
  <c r="EK30" i="2"/>
  <c r="EL30" i="2" s="1"/>
  <c r="V30" i="2"/>
  <c r="A30" i="2"/>
  <c r="ACN29" i="2"/>
  <c r="ACO29" i="2" s="1"/>
  <c r="ZY29" i="2"/>
  <c r="ZZ29" i="2" s="1"/>
  <c r="AAF29" i="2" s="1"/>
  <c r="VH29" i="2"/>
  <c r="VI29" i="2" s="1"/>
  <c r="VE29" i="2"/>
  <c r="VF29" i="2" s="1"/>
  <c r="VB29" i="2"/>
  <c r="VC29" i="2" s="1"/>
  <c r="UY29" i="2"/>
  <c r="UZ29" i="2" s="1"/>
  <c r="UV29" i="2"/>
  <c r="UW29" i="2" s="1"/>
  <c r="US29" i="2"/>
  <c r="UT29" i="2" s="1"/>
  <c r="UP29" i="2"/>
  <c r="UQ29" i="2" s="1"/>
  <c r="EW29" i="2"/>
  <c r="EX29" i="2" s="1"/>
  <c r="ET29" i="2"/>
  <c r="EU29" i="2" s="1"/>
  <c r="EQ29" i="2"/>
  <c r="ER29" i="2" s="1"/>
  <c r="EN29" i="2"/>
  <c r="EO29" i="2" s="1"/>
  <c r="EK29" i="2"/>
  <c r="EL29" i="2" s="1"/>
  <c r="V29" i="2"/>
  <c r="A29" i="2"/>
  <c r="ACN28" i="2"/>
  <c r="ACO28" i="2" s="1"/>
  <c r="IL28" i="2"/>
  <c r="IM28" i="2" s="1"/>
  <c r="II28" i="2"/>
  <c r="IJ28" i="2" s="1"/>
  <c r="IF28" i="2"/>
  <c r="IG28" i="2" s="1"/>
  <c r="IC28" i="2"/>
  <c r="ID28" i="2" s="1"/>
  <c r="HZ28" i="2"/>
  <c r="IA28" i="2" s="1"/>
  <c r="HW28" i="2"/>
  <c r="AK28" i="2"/>
  <c r="AL28" i="2" s="1"/>
  <c r="AH28" i="2"/>
  <c r="V28" i="2"/>
  <c r="A28" i="2"/>
  <c r="ACN27" i="2"/>
  <c r="ACO27" i="2" s="1"/>
  <c r="IL27" i="2"/>
  <c r="IM27" i="2" s="1"/>
  <c r="II27" i="2"/>
  <c r="IJ27" i="2" s="1"/>
  <c r="IF27" i="2"/>
  <c r="IG27" i="2" s="1"/>
  <c r="IC27" i="2"/>
  <c r="ID27" i="2" s="1"/>
  <c r="HZ27" i="2"/>
  <c r="IA27" i="2" s="1"/>
  <c r="HW27" i="2"/>
  <c r="AK27" i="2"/>
  <c r="AL27" i="2" s="1"/>
  <c r="AH27" i="2"/>
  <c r="AI27" i="2" s="1"/>
  <c r="V27" i="2"/>
  <c r="A27" i="2"/>
  <c r="ACN26" i="2"/>
  <c r="ACO26" i="2" s="1"/>
  <c r="IL26" i="2"/>
  <c r="IM26" i="2" s="1"/>
  <c r="II26" i="2"/>
  <c r="IJ26" i="2" s="1"/>
  <c r="IF26" i="2"/>
  <c r="IG26" i="2" s="1"/>
  <c r="IC26" i="2"/>
  <c r="ID26" i="2" s="1"/>
  <c r="HZ26" i="2"/>
  <c r="IA26" i="2" s="1"/>
  <c r="HW26" i="2"/>
  <c r="AK26" i="2"/>
  <c r="AL26" i="2" s="1"/>
  <c r="AH26" i="2"/>
  <c r="V26" i="2"/>
  <c r="A26" i="2"/>
  <c r="ACN25" i="2"/>
  <c r="ACO25" i="2" s="1"/>
  <c r="HT25" i="2"/>
  <c r="HU25" i="2" s="1"/>
  <c r="HQ25" i="2"/>
  <c r="HR25" i="2" s="1"/>
  <c r="HN25" i="2"/>
  <c r="HO25" i="2" s="1"/>
  <c r="HK25" i="2"/>
  <c r="HL25" i="2" s="1"/>
  <c r="HH25" i="2"/>
  <c r="HI25" i="2" s="1"/>
  <c r="HE25" i="2"/>
  <c r="HF25" i="2" s="1"/>
  <c r="HB25" i="2"/>
  <c r="HC25" i="2" s="1"/>
  <c r="GY25" i="2"/>
  <c r="AK25" i="2"/>
  <c r="AL25" i="2" s="1"/>
  <c r="AH25" i="2"/>
  <c r="AI25" i="2" s="1"/>
  <c r="V25" i="2"/>
  <c r="A25" i="2"/>
  <c r="ACN24" i="2"/>
  <c r="ACO24" i="2" s="1"/>
  <c r="KB24" i="2"/>
  <c r="KC24" i="2" s="1"/>
  <c r="JY24" i="2"/>
  <c r="JZ24" i="2" s="1"/>
  <c r="JV24" i="2"/>
  <c r="JW24" i="2" s="1"/>
  <c r="JS24" i="2"/>
  <c r="JT24" i="2" s="1"/>
  <c r="JP24" i="2"/>
  <c r="JM24" i="2"/>
  <c r="JQ24" i="2" s="1"/>
  <c r="AQ24" i="2"/>
  <c r="AR24" i="2" s="1"/>
  <c r="AN24" i="2"/>
  <c r="V24" i="2"/>
  <c r="A24" i="2"/>
  <c r="ACN23" i="2"/>
  <c r="ACO23" i="2" s="1"/>
  <c r="KB23" i="2"/>
  <c r="KC23" i="2" s="1"/>
  <c r="JY23" i="2"/>
  <c r="JZ23" i="2" s="1"/>
  <c r="JV23" i="2"/>
  <c r="JW23" i="2" s="1"/>
  <c r="JS23" i="2"/>
  <c r="JT23" i="2" s="1"/>
  <c r="JP23" i="2"/>
  <c r="JM23" i="2"/>
  <c r="AQ23" i="2"/>
  <c r="AR23" i="2" s="1"/>
  <c r="AN23" i="2"/>
  <c r="AO23" i="2" s="1"/>
  <c r="V23" i="2"/>
  <c r="A23" i="2"/>
  <c r="ACN22" i="2"/>
  <c r="ACO22" i="2" s="1"/>
  <c r="GV22" i="2"/>
  <c r="GW22" i="2" s="1"/>
  <c r="GS22" i="2"/>
  <c r="GT22" i="2" s="1"/>
  <c r="GP22" i="2"/>
  <c r="GQ22" i="2" s="1"/>
  <c r="GM22" i="2"/>
  <c r="GN22" i="2" s="1"/>
  <c r="GJ22" i="2"/>
  <c r="GK22" i="2" s="1"/>
  <c r="GG22" i="2"/>
  <c r="GH22" i="2" s="1"/>
  <c r="GD22" i="2"/>
  <c r="GE22" i="2" s="1"/>
  <c r="GA22" i="2"/>
  <c r="GB22" i="2" s="1"/>
  <c r="BC22" i="2"/>
  <c r="BD22" i="2" s="1"/>
  <c r="AZ22" i="2"/>
  <c r="BA22" i="2" s="1"/>
  <c r="V22" i="2"/>
  <c r="A22" i="2"/>
  <c r="ACN21" i="2"/>
  <c r="ACO21" i="2" s="1"/>
  <c r="UL21" i="2"/>
  <c r="UM21" i="2" s="1"/>
  <c r="UI21" i="2"/>
  <c r="UJ21" i="2" s="1"/>
  <c r="UF21" i="2"/>
  <c r="UG21" i="2" s="1"/>
  <c r="UC21" i="2"/>
  <c r="UD21" i="2" s="1"/>
  <c r="TZ21" i="2"/>
  <c r="UA21" i="2" s="1"/>
  <c r="TW21" i="2"/>
  <c r="TX21" i="2" s="1"/>
  <c r="TT21" i="2"/>
  <c r="EH21" i="2"/>
  <c r="EI21" i="2" s="1"/>
  <c r="EE21" i="2"/>
  <c r="V21" i="2"/>
  <c r="A21" i="2"/>
  <c r="ACO20" i="2"/>
  <c r="JJ20" i="2"/>
  <c r="JK20" i="2" s="1"/>
  <c r="JG20" i="2"/>
  <c r="JH20" i="2" s="1"/>
  <c r="JD20" i="2"/>
  <c r="JE20" i="2" s="1"/>
  <c r="JA20" i="2"/>
  <c r="JB20" i="2" s="1"/>
  <c r="IX20" i="2"/>
  <c r="IY20" i="2" s="1"/>
  <c r="IU20" i="2"/>
  <c r="IV20" i="2" s="1"/>
  <c r="IR20" i="2"/>
  <c r="IS20" i="2" s="1"/>
  <c r="IO20" i="2"/>
  <c r="AW20" i="2"/>
  <c r="AX20" i="2" s="1"/>
  <c r="AT20" i="2"/>
  <c r="AU20" i="2" s="1"/>
  <c r="V20" i="2"/>
  <c r="A20" i="2"/>
  <c r="ACN19" i="2"/>
  <c r="ACO19" i="2" s="1"/>
  <c r="LU19" i="2"/>
  <c r="LV19" i="2" s="1"/>
  <c r="LR19" i="2"/>
  <c r="LS19" i="2" s="1"/>
  <c r="LO19" i="2"/>
  <c r="LP19" i="2" s="1"/>
  <c r="LL19" i="2"/>
  <c r="LM19" i="2" s="1"/>
  <c r="LI19" i="2"/>
  <c r="LJ19" i="2" s="1"/>
  <c r="LF19" i="2"/>
  <c r="LG19" i="2" s="1"/>
  <c r="BI19" i="2"/>
  <c r="BJ19" i="2" s="1"/>
  <c r="BF19" i="2"/>
  <c r="V19" i="2"/>
  <c r="A19" i="2"/>
  <c r="ACN18" i="2"/>
  <c r="ACO18" i="2" s="1"/>
  <c r="LU18" i="2"/>
  <c r="LV18" i="2" s="1"/>
  <c r="LR18" i="2"/>
  <c r="LS18" i="2" s="1"/>
  <c r="LO18" i="2"/>
  <c r="LP18" i="2" s="1"/>
  <c r="LL18" i="2"/>
  <c r="LM18" i="2" s="1"/>
  <c r="LI18" i="2"/>
  <c r="LJ18" i="2" s="1"/>
  <c r="LF18" i="2"/>
  <c r="BI18" i="2"/>
  <c r="BJ18" i="2" s="1"/>
  <c r="BF18" i="2"/>
  <c r="BG18" i="2" s="1"/>
  <c r="V18" i="2"/>
  <c r="A18" i="2"/>
  <c r="ACN17" i="2"/>
  <c r="ACO17" i="2" s="1"/>
  <c r="RB17" i="2"/>
  <c r="RC17" i="2" s="1"/>
  <c r="QY17" i="2"/>
  <c r="QZ17" i="2" s="1"/>
  <c r="QV17" i="2"/>
  <c r="QW17" i="2" s="1"/>
  <c r="QS17" i="2"/>
  <c r="QT17" i="2" s="1"/>
  <c r="QP17" i="2"/>
  <c r="QQ17" i="2" s="1"/>
  <c r="QM17" i="2"/>
  <c r="QN17" i="2" s="1"/>
  <c r="QJ17" i="2"/>
  <c r="QK17" i="2" s="1"/>
  <c r="QG17" i="2"/>
  <c r="CX17" i="2"/>
  <c r="CY17" i="2" s="1"/>
  <c r="CU17" i="2"/>
  <c r="V17" i="2"/>
  <c r="A17" i="2"/>
  <c r="ACN16" i="2"/>
  <c r="ACO16" i="2" s="1"/>
  <c r="RB16" i="2"/>
  <c r="RC16" i="2" s="1"/>
  <c r="QY16" i="2"/>
  <c r="QZ16" i="2" s="1"/>
  <c r="QV16" i="2"/>
  <c r="QW16" i="2" s="1"/>
  <c r="QS16" i="2"/>
  <c r="QT16" i="2" s="1"/>
  <c r="QP16" i="2"/>
  <c r="QQ16" i="2" s="1"/>
  <c r="QM16" i="2"/>
  <c r="QN16" i="2" s="1"/>
  <c r="QJ16" i="2"/>
  <c r="QK16" i="2" s="1"/>
  <c r="QG16" i="2"/>
  <c r="CX16" i="2"/>
  <c r="CY16" i="2" s="1"/>
  <c r="CU16" i="2"/>
  <c r="CV16" i="2" s="1"/>
  <c r="V16" i="2"/>
  <c r="A16" i="2"/>
  <c r="ACN15" i="2"/>
  <c r="ACO15" i="2" s="1"/>
  <c r="RB15" i="2"/>
  <c r="RC15" i="2" s="1"/>
  <c r="QY15" i="2"/>
  <c r="QZ15" i="2" s="1"/>
  <c r="QV15" i="2"/>
  <c r="QW15" i="2" s="1"/>
  <c r="QS15" i="2"/>
  <c r="QT15" i="2" s="1"/>
  <c r="QP15" i="2"/>
  <c r="QQ15" i="2" s="1"/>
  <c r="QM15" i="2"/>
  <c r="QN15" i="2" s="1"/>
  <c r="QJ15" i="2"/>
  <c r="QK15" i="2" s="1"/>
  <c r="QG15" i="2"/>
  <c r="QH15" i="2" s="1"/>
  <c r="CX15" i="2"/>
  <c r="CY15" i="2" s="1"/>
  <c r="CU15" i="2"/>
  <c r="V15" i="2"/>
  <c r="A15" i="2"/>
  <c r="ACN14" i="2"/>
  <c r="ACO14" i="2" s="1"/>
  <c r="MV14" i="2"/>
  <c r="MW14" i="2" s="1"/>
  <c r="MS14" i="2"/>
  <c r="MT14" i="2" s="1"/>
  <c r="MP14" i="2"/>
  <c r="MQ14" i="2" s="1"/>
  <c r="MM14" i="2"/>
  <c r="MN14" i="2" s="1"/>
  <c r="MJ14" i="2"/>
  <c r="MK14" i="2" s="1"/>
  <c r="MG14" i="2"/>
  <c r="MH14" i="2" s="1"/>
  <c r="MD14" i="2"/>
  <c r="ME14" i="2" s="1"/>
  <c r="MA14" i="2"/>
  <c r="MB14" i="2" s="1"/>
  <c r="LX14" i="2"/>
  <c r="LY14" i="2" s="1"/>
  <c r="BO14" i="2"/>
  <c r="BP14" i="2" s="1"/>
  <c r="BL14" i="2"/>
  <c r="BM14" i="2" s="1"/>
  <c r="V14" i="2"/>
  <c r="A14" i="2"/>
  <c r="ACN13" i="2"/>
  <c r="ACO13" i="2" s="1"/>
  <c r="MV13" i="2"/>
  <c r="MW13" i="2" s="1"/>
  <c r="MS13" i="2"/>
  <c r="MT13" i="2" s="1"/>
  <c r="MP13" i="2"/>
  <c r="MQ13" i="2" s="1"/>
  <c r="MM13" i="2"/>
  <c r="MN13" i="2" s="1"/>
  <c r="MJ13" i="2"/>
  <c r="MK13" i="2" s="1"/>
  <c r="MG13" i="2"/>
  <c r="MH13" i="2" s="1"/>
  <c r="MD13" i="2"/>
  <c r="ME13" i="2" s="1"/>
  <c r="MA13" i="2"/>
  <c r="MB13" i="2" s="1"/>
  <c r="LX13" i="2"/>
  <c r="BO13" i="2"/>
  <c r="BP13" i="2" s="1"/>
  <c r="BL13" i="2"/>
  <c r="V13" i="2"/>
  <c r="A13" i="2"/>
  <c r="ACN12" i="2"/>
  <c r="ACO12" i="2" s="1"/>
  <c r="MV12" i="2"/>
  <c r="MW12" i="2" s="1"/>
  <c r="MS12" i="2"/>
  <c r="MT12" i="2" s="1"/>
  <c r="MP12" i="2"/>
  <c r="MQ12" i="2" s="1"/>
  <c r="MM12" i="2"/>
  <c r="MN12" i="2" s="1"/>
  <c r="MJ12" i="2"/>
  <c r="MK12" i="2" s="1"/>
  <c r="MG12" i="2"/>
  <c r="MH12" i="2" s="1"/>
  <c r="MD12" i="2"/>
  <c r="ME12" i="2" s="1"/>
  <c r="MA12" i="2"/>
  <c r="MB12" i="2" s="1"/>
  <c r="LX12" i="2"/>
  <c r="BO12" i="2"/>
  <c r="BP12" i="2" s="1"/>
  <c r="BL12" i="2"/>
  <c r="V12" i="2"/>
  <c r="A12" i="2"/>
  <c r="ACN11" i="2"/>
  <c r="ACO11" i="2" s="1"/>
  <c r="MV11" i="2"/>
  <c r="MW11" i="2" s="1"/>
  <c r="MS11" i="2"/>
  <c r="MT11" i="2" s="1"/>
  <c r="MP11" i="2"/>
  <c r="MQ11" i="2" s="1"/>
  <c r="MM11" i="2"/>
  <c r="MN11" i="2" s="1"/>
  <c r="MJ11" i="2"/>
  <c r="MK11" i="2" s="1"/>
  <c r="MG11" i="2"/>
  <c r="MH11" i="2" s="1"/>
  <c r="MD11" i="2"/>
  <c r="ME11" i="2" s="1"/>
  <c r="MA11" i="2"/>
  <c r="MB11" i="2" s="1"/>
  <c r="LX11" i="2"/>
  <c r="BO11" i="2"/>
  <c r="BP11" i="2" s="1"/>
  <c r="BL11" i="2"/>
  <c r="V11" i="2"/>
  <c r="A11" i="2"/>
  <c r="ACN10" i="2"/>
  <c r="ACO10" i="2" s="1"/>
  <c r="RB10" i="2"/>
  <c r="RC10" i="2" s="1"/>
  <c r="QY10" i="2"/>
  <c r="QZ10" i="2" s="1"/>
  <c r="QV10" i="2"/>
  <c r="QW10" i="2" s="1"/>
  <c r="QS10" i="2"/>
  <c r="QT10" i="2" s="1"/>
  <c r="QP10" i="2"/>
  <c r="QQ10" i="2" s="1"/>
  <c r="QM10" i="2"/>
  <c r="QN10" i="2" s="1"/>
  <c r="QJ10" i="2"/>
  <c r="QK10" i="2" s="1"/>
  <c r="QG10" i="2"/>
  <c r="CX10" i="2"/>
  <c r="CY10" i="2" s="1"/>
  <c r="CU10" i="2"/>
  <c r="CV10" i="2" s="1"/>
  <c r="V10" i="2"/>
  <c r="A10" i="2"/>
  <c r="ACN9" i="2"/>
  <c r="ACO9" i="2" s="1"/>
  <c r="RB9" i="2"/>
  <c r="RC9" i="2" s="1"/>
  <c r="QY9" i="2"/>
  <c r="QZ9" i="2" s="1"/>
  <c r="QV9" i="2"/>
  <c r="QW9" i="2" s="1"/>
  <c r="QS9" i="2"/>
  <c r="QT9" i="2" s="1"/>
  <c r="QP9" i="2"/>
  <c r="QQ9" i="2" s="1"/>
  <c r="QM9" i="2"/>
  <c r="QN9" i="2" s="1"/>
  <c r="QJ9" i="2"/>
  <c r="QK9" i="2" s="1"/>
  <c r="QG9" i="2"/>
  <c r="QH9" i="2" s="1"/>
  <c r="CX9" i="2"/>
  <c r="CY9" i="2" s="1"/>
  <c r="CU9" i="2"/>
  <c r="V9" i="2"/>
  <c r="A9" i="2"/>
  <c r="ACN8" i="2"/>
  <c r="ACO8" i="2" s="1"/>
  <c r="RB8" i="2"/>
  <c r="RC8" i="2" s="1"/>
  <c r="QY8" i="2"/>
  <c r="QZ8" i="2" s="1"/>
  <c r="QV8" i="2"/>
  <c r="QW8" i="2" s="1"/>
  <c r="QS8" i="2"/>
  <c r="QT8" i="2" s="1"/>
  <c r="QP8" i="2"/>
  <c r="QQ8" i="2" s="1"/>
  <c r="QM8" i="2"/>
  <c r="QN8" i="2" s="1"/>
  <c r="QJ8" i="2"/>
  <c r="QK8" i="2" s="1"/>
  <c r="QG8" i="2"/>
  <c r="CX8" i="2"/>
  <c r="CY8" i="2" s="1"/>
  <c r="CU8" i="2"/>
  <c r="CV8" i="2" s="1"/>
  <c r="V8" i="2"/>
  <c r="A8" i="2"/>
  <c r="ACN7" i="2"/>
  <c r="ACO7" i="2" s="1"/>
  <c r="RB7" i="2"/>
  <c r="RC7" i="2" s="1"/>
  <c r="QY7" i="2"/>
  <c r="QZ7" i="2" s="1"/>
  <c r="QV7" i="2"/>
  <c r="QW7" i="2" s="1"/>
  <c r="QS7" i="2"/>
  <c r="QT7" i="2" s="1"/>
  <c r="QP7" i="2"/>
  <c r="QQ7" i="2" s="1"/>
  <c r="QM7" i="2"/>
  <c r="QN7" i="2" s="1"/>
  <c r="QJ7" i="2"/>
  <c r="QK7" i="2" s="1"/>
  <c r="QG7" i="2"/>
  <c r="QH7" i="2" s="1"/>
  <c r="CX7" i="2"/>
  <c r="CY7" i="2" s="1"/>
  <c r="CU7" i="2"/>
  <c r="V7" i="2"/>
  <c r="A7" i="2"/>
  <c r="ACN6" i="2"/>
  <c r="ACO6" i="2" s="1"/>
  <c r="RB6" i="2"/>
  <c r="RC6" i="2" s="1"/>
  <c r="QY6" i="2"/>
  <c r="QZ6" i="2" s="1"/>
  <c r="QV6" i="2"/>
  <c r="QW6" i="2" s="1"/>
  <c r="QS6" i="2"/>
  <c r="QT6" i="2" s="1"/>
  <c r="QP6" i="2"/>
  <c r="QQ6" i="2" s="1"/>
  <c r="QM6" i="2"/>
  <c r="QN6" i="2" s="1"/>
  <c r="QJ6" i="2"/>
  <c r="QK6" i="2" s="1"/>
  <c r="QG6" i="2"/>
  <c r="CX6" i="2"/>
  <c r="CY6" i="2" s="1"/>
  <c r="CU6" i="2"/>
  <c r="CV6" i="2" s="1"/>
  <c r="V6" i="2"/>
  <c r="A6" i="2"/>
  <c r="ACN5" i="2"/>
  <c r="ACO5" i="2" s="1"/>
  <c r="ZI5" i="2"/>
  <c r="ZJ5" i="2" s="1"/>
  <c r="ZF5" i="2"/>
  <c r="ZG5" i="2" s="1"/>
  <c r="ZC5" i="2"/>
  <c r="ZD5" i="2" s="1"/>
  <c r="YZ5" i="2"/>
  <c r="ZA5" i="2" s="1"/>
  <c r="YW5" i="2"/>
  <c r="YX5" i="2" s="1"/>
  <c r="YT5" i="2"/>
  <c r="YU5" i="2" s="1"/>
  <c r="YQ5" i="2"/>
  <c r="YR5" i="2" s="1"/>
  <c r="YN5" i="2"/>
  <c r="YO5" i="2" s="1"/>
  <c r="YK5" i="2"/>
  <c r="FX5" i="2"/>
  <c r="FY5" i="2" s="1"/>
  <c r="FU5" i="2"/>
  <c r="FV5" i="2" s="1"/>
  <c r="FR5" i="2"/>
  <c r="V5" i="2"/>
  <c r="A5" i="2"/>
  <c r="AAQ7" i="2" l="1"/>
  <c r="ABQ11" i="2"/>
  <c r="ABQ13" i="2"/>
  <c r="ACF284" i="2"/>
  <c r="ACF311" i="2"/>
  <c r="ACA130" i="2"/>
  <c r="ACA94" i="2"/>
  <c r="ACA98" i="2"/>
  <c r="ABW43" i="2"/>
  <c r="ACA162" i="2"/>
  <c r="ABR12" i="2"/>
  <c r="ABY33" i="2"/>
  <c r="ACA104" i="2"/>
  <c r="ACF298" i="2"/>
  <c r="ADJ298" i="2" s="1"/>
  <c r="ACF300" i="2"/>
  <c r="ABY38" i="2"/>
  <c r="ABL25" i="2"/>
  <c r="ABK28" i="2"/>
  <c r="ABW48" i="2"/>
  <c r="ACA168" i="2"/>
  <c r="ACF212" i="2"/>
  <c r="ACF296" i="2"/>
  <c r="ACF326" i="2"/>
  <c r="ABX60" i="2"/>
  <c r="ABW61" i="2"/>
  <c r="ACH65" i="2"/>
  <c r="ACB117" i="2"/>
  <c r="ACE244" i="2"/>
  <c r="ACP244" i="2" s="1"/>
  <c r="ADI244" i="2" s="1"/>
  <c r="ACD293" i="2"/>
  <c r="ACF334" i="2"/>
  <c r="ABY42" i="2"/>
  <c r="ABY60" i="2"/>
  <c r="ACB97" i="2"/>
  <c r="ACA107" i="2"/>
  <c r="ACA112" i="2"/>
  <c r="ACF235" i="2"/>
  <c r="ADJ235" i="2" s="1"/>
  <c r="ACF236" i="2"/>
  <c r="ADJ236" i="2" s="1"/>
  <c r="ACD316" i="2"/>
  <c r="ABY49" i="2"/>
  <c r="ACI64" i="2"/>
  <c r="ACB113" i="2"/>
  <c r="ACF175" i="2"/>
  <c r="ADJ175" i="2" s="1"/>
  <c r="ACE185" i="2"/>
  <c r="ACF185" i="2"/>
  <c r="ADJ185" i="2" s="1"/>
  <c r="ACF247" i="2"/>
  <c r="ACF248" i="2"/>
  <c r="ACF259" i="2"/>
  <c r="ADJ259" i="2" s="1"/>
  <c r="ACF330" i="2"/>
  <c r="ADJ330" i="2" s="1"/>
  <c r="ACD342" i="2"/>
  <c r="ACF278" i="2"/>
  <c r="ACF288" i="2"/>
  <c r="ACF310" i="2"/>
  <c r="ADJ310" i="2" s="1"/>
  <c r="ACD367" i="2"/>
  <c r="ABY35" i="2"/>
  <c r="ABY39" i="2"/>
  <c r="ABX52" i="2"/>
  <c r="ABR13" i="2"/>
  <c r="ABW35" i="2"/>
  <c r="ZM35" i="2"/>
  <c r="ABW37" i="2"/>
  <c r="ABW39" i="2"/>
  <c r="ZM39" i="2"/>
  <c r="ABY51" i="2"/>
  <c r="ZM51" i="2"/>
  <c r="ABX53" i="2"/>
  <c r="AAR17" i="2"/>
  <c r="ABX57" i="2"/>
  <c r="ABX46" i="2"/>
  <c r="ABY47" i="2"/>
  <c r="ABW51" i="2"/>
  <c r="ABW55" i="2"/>
  <c r="ABC76" i="2"/>
  <c r="ACA85" i="2"/>
  <c r="ACB93" i="2"/>
  <c r="ACA103" i="2"/>
  <c r="ACB108" i="2"/>
  <c r="ACA117" i="2"/>
  <c r="OQ117" i="2"/>
  <c r="ACA136" i="2"/>
  <c r="ACB158" i="2"/>
  <c r="ACB160" i="2"/>
  <c r="ACA146" i="2"/>
  <c r="ABY50" i="2"/>
  <c r="ABY54" i="2"/>
  <c r="ACH67" i="2"/>
  <c r="ABC74" i="2"/>
  <c r="ABC78" i="2"/>
  <c r="ACA83" i="2"/>
  <c r="ACB85" i="2"/>
  <c r="ACA93" i="2"/>
  <c r="ACB99" i="2"/>
  <c r="ACA101" i="2"/>
  <c r="ACA102" i="2"/>
  <c r="ACB142" i="2"/>
  <c r="ACA152" i="2"/>
  <c r="ACB170" i="2"/>
  <c r="ABX56" i="2"/>
  <c r="ACE305" i="2"/>
  <c r="ACE176" i="2"/>
  <c r="ACF180" i="2"/>
  <c r="ACF181" i="2"/>
  <c r="ACF225" i="2"/>
  <c r="ADJ225" i="2" s="1"/>
  <c r="ACF255" i="2"/>
  <c r="ACE256" i="2"/>
  <c r="ACF256" i="2"/>
  <c r="ADJ256" i="2" s="1"/>
  <c r="ACF257" i="2"/>
  <c r="ADJ257" i="2" s="1"/>
  <c r="ACF272" i="2"/>
  <c r="ACF306" i="2"/>
  <c r="ADJ306" i="2" s="1"/>
  <c r="ACD344" i="2"/>
  <c r="ACF346" i="2"/>
  <c r="ADJ346" i="2" s="1"/>
  <c r="ADJ212" i="2"/>
  <c r="ACF173" i="2"/>
  <c r="ACD178" i="2"/>
  <c r="ACF195" i="2"/>
  <c r="ACD206" i="2"/>
  <c r="ADH206" i="2" s="1"/>
  <c r="ACF217" i="2"/>
  <c r="ACF224" i="2"/>
  <c r="ADJ224" i="2" s="1"/>
  <c r="ACF241" i="2"/>
  <c r="ADJ241" i="2" s="1"/>
  <c r="ACF297" i="2"/>
  <c r="ACF304" i="2"/>
  <c r="ADJ304" i="2" s="1"/>
  <c r="ACF324" i="2"/>
  <c r="ACF345" i="2"/>
  <c r="ACF347" i="2"/>
  <c r="ADJ347" i="2" s="1"/>
  <c r="ACE223" i="2"/>
  <c r="ACE248" i="2"/>
  <c r="ADJ248" i="2"/>
  <c r="ADJ278" i="2"/>
  <c r="ACE280" i="2"/>
  <c r="ACP280" i="2" s="1"/>
  <c r="ADI280" i="2" s="1"/>
  <c r="ACD302" i="2"/>
  <c r="ACB105" i="2"/>
  <c r="ACA106" i="2"/>
  <c r="ACA109" i="2"/>
  <c r="ACB109" i="2"/>
  <c r="ACB115" i="2"/>
  <c r="AAR6" i="2"/>
  <c r="AAR10" i="2"/>
  <c r="ABX34" i="2"/>
  <c r="ABY37" i="2"/>
  <c r="ABX38" i="2"/>
  <c r="ABY41" i="2"/>
  <c r="ABX42" i="2"/>
  <c r="ABY43" i="2"/>
  <c r="ABY45" i="2"/>
  <c r="ABY46" i="2"/>
  <c r="ZM47" i="2"/>
  <c r="ABX48" i="2"/>
  <c r="ABX49" i="2"/>
  <c r="ABX51" i="2"/>
  <c r="ABW52" i="2"/>
  <c r="PM53" i="2"/>
  <c r="ABX55" i="2"/>
  <c r="ABW56" i="2"/>
  <c r="PM57" i="2"/>
  <c r="ABX59" i="2"/>
  <c r="ABW60" i="2"/>
  <c r="ABZ60" i="2" s="1"/>
  <c r="ACQ60" i="2" s="1"/>
  <c r="ACR60" i="2" s="1"/>
  <c r="ACS60" i="2" s="1"/>
  <c r="ADN60" i="2" s="1"/>
  <c r="ACI63" i="2"/>
  <c r="ACH64" i="2"/>
  <c r="ACH70" i="2"/>
  <c r="ACI71" i="2"/>
  <c r="ACH72" i="2"/>
  <c r="ACH73" i="2"/>
  <c r="ACB81" i="2"/>
  <c r="ACB83" i="2"/>
  <c r="ACA88" i="2"/>
  <c r="ACB92" i="2"/>
  <c r="CH93" i="2"/>
  <c r="OQ93" i="2"/>
  <c r="ABR11" i="2"/>
  <c r="ABQ12" i="2"/>
  <c r="BM13" i="2"/>
  <c r="LY13" i="2"/>
  <c r="AAQ17" i="2"/>
  <c r="ABT19" i="2"/>
  <c r="ABO23" i="2"/>
  <c r="ABX32" i="2"/>
  <c r="ABX33" i="2"/>
  <c r="ABX36" i="2"/>
  <c r="ABX37" i="2"/>
  <c r="ABX40" i="2"/>
  <c r="ABX41" i="2"/>
  <c r="ABX44" i="2"/>
  <c r="ABX45" i="2"/>
  <c r="ABX47" i="2"/>
  <c r="ABC75" i="2"/>
  <c r="ABC77" i="2"/>
  <c r="ACA80" i="2"/>
  <c r="ACB101" i="2"/>
  <c r="ACB107" i="2"/>
  <c r="ACA110" i="2"/>
  <c r="ACB121" i="2"/>
  <c r="ACB126" i="2"/>
  <c r="AAB5" i="2"/>
  <c r="AAR16" i="2"/>
  <c r="BG19" i="2"/>
  <c r="ABN24" i="2"/>
  <c r="ABL28" i="2"/>
  <c r="ABW32" i="2"/>
  <c r="PM33" i="2"/>
  <c r="ABX35" i="2"/>
  <c r="ABZ35" i="2" s="1"/>
  <c r="ACQ35" i="2" s="1"/>
  <c r="ACR35" i="2" s="1"/>
  <c r="ACS35" i="2" s="1"/>
  <c r="ADN35" i="2" s="1"/>
  <c r="ABW36" i="2"/>
  <c r="PM37" i="2"/>
  <c r="ABX39" i="2"/>
  <c r="ABW40" i="2"/>
  <c r="PM41" i="2"/>
  <c r="ABX43" i="2"/>
  <c r="ABW44" i="2"/>
  <c r="PM45" i="2"/>
  <c r="ABX50" i="2"/>
  <c r="ABY53" i="2"/>
  <c r="ABX54" i="2"/>
  <c r="ABY57" i="2"/>
  <c r="ABX58" i="2"/>
  <c r="ABY61" i="2"/>
  <c r="AAL62" i="2"/>
  <c r="ACH63" i="2"/>
  <c r="ACI66" i="2"/>
  <c r="ACI70" i="2"/>
  <c r="ACH71" i="2"/>
  <c r="ACB89" i="2"/>
  <c r="ACA96" i="2"/>
  <c r="OT97" i="2"/>
  <c r="ACB100" i="2"/>
  <c r="CH101" i="2"/>
  <c r="OQ101" i="2"/>
  <c r="OT113" i="2"/>
  <c r="ACB116" i="2"/>
  <c r="CH117" i="2"/>
  <c r="ACB119" i="2"/>
  <c r="ACE242" i="2"/>
  <c r="ACA126" i="2"/>
  <c r="ACA142" i="2"/>
  <c r="ACC142" i="2" s="1"/>
  <c r="ACQ142" i="2" s="1"/>
  <c r="ACR142" i="2" s="1"/>
  <c r="ACS142" i="2" s="1"/>
  <c r="ADN142" i="2" s="1"/>
  <c r="ACA158" i="2"/>
  <c r="AAH172" i="2"/>
  <c r="ACF174" i="2"/>
  <c r="ACF242" i="2"/>
  <c r="ACE250" i="2"/>
  <c r="ACE252" i="2"/>
  <c r="ACA123" i="2"/>
  <c r="ACB141" i="2"/>
  <c r="ACB157" i="2"/>
  <c r="OT160" i="2"/>
  <c r="OQ170" i="2"/>
  <c r="AAI172" i="2"/>
  <c r="ACF176" i="2"/>
  <c r="ACE177" i="2"/>
  <c r="ACF192" i="2"/>
  <c r="ACF196" i="2"/>
  <c r="ADJ196" i="2" s="1"/>
  <c r="ACF200" i="2"/>
  <c r="ACF204" i="2"/>
  <c r="ACF206" i="2"/>
  <c r="ACF208" i="2"/>
  <c r="ACF229" i="2"/>
  <c r="ACF232" i="2"/>
  <c r="ADJ232" i="2" s="1"/>
  <c r="ACE233" i="2"/>
  <c r="ACF249" i="2"/>
  <c r="ADJ249" i="2" s="1"/>
  <c r="ACE268" i="2"/>
  <c r="ACE341" i="2"/>
  <c r="ACD200" i="2"/>
  <c r="ACF215" i="2"/>
  <c r="ADJ215" i="2" s="1"/>
  <c r="ACE220" i="2"/>
  <c r="ACE230" i="2"/>
  <c r="ACE237" i="2"/>
  <c r="ACP237" i="2" s="1"/>
  <c r="ADI237" i="2" s="1"/>
  <c r="ACF268" i="2"/>
  <c r="ACD281" i="2"/>
  <c r="ACF184" i="2"/>
  <c r="ADJ184" i="2" s="1"/>
  <c r="ACD186" i="2"/>
  <c r="ACE189" i="2"/>
  <c r="ACF191" i="2"/>
  <c r="ACF194" i="2"/>
  <c r="ADJ194" i="2" s="1"/>
  <c r="ACD205" i="2"/>
  <c r="ACF211" i="2"/>
  <c r="ADJ211" i="2" s="1"/>
  <c r="ACF220" i="2"/>
  <c r="ADJ220" i="2" s="1"/>
  <c r="ACE221" i="2"/>
  <c r="ACD230" i="2"/>
  <c r="ADH230" i="2" s="1"/>
  <c r="ACF237" i="2"/>
  <c r="ACE241" i="2"/>
  <c r="ACF243" i="2"/>
  <c r="ADJ243" i="2" s="1"/>
  <c r="ACF245" i="2"/>
  <c r="ADJ245" i="2" s="1"/>
  <c r="ACE249" i="2"/>
  <c r="ACF251" i="2"/>
  <c r="ADJ251" i="2" s="1"/>
  <c r="ACF253" i="2"/>
  <c r="ACF258" i="2"/>
  <c r="ADJ258" i="2" s="1"/>
  <c r="ACF264" i="2"/>
  <c r="ADJ264" i="2" s="1"/>
  <c r="ACE271" i="2"/>
  <c r="ACP271" i="2" s="1"/>
  <c r="ADI271" i="2" s="1"/>
  <c r="ACF271" i="2"/>
  <c r="ADJ271" i="2" s="1"/>
  <c r="ACE191" i="2"/>
  <c r="ACP191" i="2" s="1"/>
  <c r="ADI191" i="2" s="1"/>
  <c r="ADJ195" i="2"/>
  <c r="ACE208" i="2"/>
  <c r="ACD209" i="2"/>
  <c r="ACD261" i="2"/>
  <c r="ACE275" i="2"/>
  <c r="ACP275" i="2" s="1"/>
  <c r="ADI275" i="2" s="1"/>
  <c r="ACE277" i="2"/>
  <c r="ACF277" i="2"/>
  <c r="ADJ277" i="2" s="1"/>
  <c r="ACF279" i="2"/>
  <c r="ADJ279" i="2" s="1"/>
  <c r="ACE299" i="2"/>
  <c r="ACE304" i="2"/>
  <c r="ACP304" i="2" s="1"/>
  <c r="ADI304" i="2" s="1"/>
  <c r="ACF305" i="2"/>
  <c r="ACF335" i="2"/>
  <c r="ADJ335" i="2" s="1"/>
  <c r="ACE337" i="2"/>
  <c r="ACE346" i="2"/>
  <c r="ACF360" i="2"/>
  <c r="ACF283" i="2"/>
  <c r="ADJ283" i="2" s="1"/>
  <c r="ACD289" i="2"/>
  <c r="ACF292" i="2"/>
  <c r="ADJ292" i="2" s="1"/>
  <c r="ACF302" i="2"/>
  <c r="ACF313" i="2"/>
  <c r="ADJ313" i="2" s="1"/>
  <c r="ACF314" i="2"/>
  <c r="ACD320" i="2"/>
  <c r="ACF322" i="2"/>
  <c r="ACF323" i="2"/>
  <c r="ACD332" i="2"/>
  <c r="ACF336" i="2"/>
  <c r="ADJ336" i="2" s="1"/>
  <c r="ACF363" i="2"/>
  <c r="ACF282" i="2"/>
  <c r="ADJ288" i="2"/>
  <c r="ADJ296" i="2"/>
  <c r="ACE313" i="2"/>
  <c r="ADJ326" i="2"/>
  <c r="ACD328" i="2"/>
  <c r="ACE343" i="2"/>
  <c r="ADJ345" i="2"/>
  <c r="ACD358" i="2"/>
  <c r="ACE363" i="2"/>
  <c r="ACF366" i="2"/>
  <c r="ADJ366" i="2" s="1"/>
  <c r="ACE284" i="2"/>
  <c r="ACF290" i="2"/>
  <c r="ACF308" i="2"/>
  <c r="ADJ308" i="2" s="1"/>
  <c r="ACD336" i="2"/>
  <c r="ACF357" i="2"/>
  <c r="ACF358" i="2"/>
  <c r="ADJ358" i="2" s="1"/>
  <c r="AAR7" i="2"/>
  <c r="AAS7" i="2" s="1"/>
  <c r="ACQ7" i="2" s="1"/>
  <c r="ACR7" i="2" s="1"/>
  <c r="ACS7" i="2" s="1"/>
  <c r="ADN7" i="2" s="1"/>
  <c r="YL5" i="2"/>
  <c r="CV7" i="2"/>
  <c r="BM11" i="2"/>
  <c r="LY11" i="2"/>
  <c r="ABS13" i="2"/>
  <c r="ACQ13" i="2" s="1"/>
  <c r="ACR13" i="2" s="1"/>
  <c r="ACS13" i="2" s="1"/>
  <c r="ADN13" i="2" s="1"/>
  <c r="CV17" i="2"/>
  <c r="QH17" i="2"/>
  <c r="ABK26" i="2"/>
  <c r="AI26" i="2"/>
  <c r="AAR8" i="2"/>
  <c r="AAQ9" i="2"/>
  <c r="AAR9" i="2"/>
  <c r="AAQ15" i="2"/>
  <c r="AAR15" i="2"/>
  <c r="ABU18" i="2"/>
  <c r="AAA5" i="2"/>
  <c r="AAC5" i="2" s="1"/>
  <c r="FS5" i="2"/>
  <c r="CV9" i="2"/>
  <c r="CV15" i="2"/>
  <c r="ABU19" i="2"/>
  <c r="ABV19" i="2" s="1"/>
  <c r="ACQ19" i="2" s="1"/>
  <c r="ACR19" i="2" s="1"/>
  <c r="ACS19" i="2" s="1"/>
  <c r="ADN19" i="2" s="1"/>
  <c r="AAO21" i="2"/>
  <c r="TU21" i="2"/>
  <c r="ABF22" i="2"/>
  <c r="ABL26" i="2"/>
  <c r="HX26" i="2"/>
  <c r="AAS17" i="2"/>
  <c r="ACQ17" i="2" s="1"/>
  <c r="ACR17" i="2" s="1"/>
  <c r="ACS17" i="2" s="1"/>
  <c r="ADN17" i="2" s="1"/>
  <c r="AAN21" i="2"/>
  <c r="EF21" i="2"/>
  <c r="ABI20" i="2"/>
  <c r="AI28" i="2"/>
  <c r="HX28" i="2"/>
  <c r="CP32" i="2"/>
  <c r="PM32" i="2"/>
  <c r="PP34" i="2"/>
  <c r="CP36" i="2"/>
  <c r="PM36" i="2"/>
  <c r="PP38" i="2"/>
  <c r="ZM38" i="2"/>
  <c r="CP40" i="2"/>
  <c r="PM40" i="2"/>
  <c r="PP42" i="2"/>
  <c r="ZM42" i="2"/>
  <c r="CP44" i="2"/>
  <c r="PM44" i="2"/>
  <c r="PP46" i="2"/>
  <c r="ZM46" i="2"/>
  <c r="ABW47" i="2"/>
  <c r="CP48" i="2"/>
  <c r="PM48" i="2"/>
  <c r="PP50" i="2"/>
  <c r="ZM50" i="2"/>
  <c r="CP52" i="2"/>
  <c r="PM52" i="2"/>
  <c r="PP54" i="2"/>
  <c r="ZM54" i="2"/>
  <c r="CP56" i="2"/>
  <c r="PM56" i="2"/>
  <c r="PP58" i="2"/>
  <c r="CP60" i="2"/>
  <c r="PM60" i="2"/>
  <c r="ZP60" i="2"/>
  <c r="ABX61" i="2"/>
  <c r="ABZ61" i="2" s="1"/>
  <c r="ACQ61" i="2" s="1"/>
  <c r="ACR61" i="2" s="1"/>
  <c r="ACS61" i="2" s="1"/>
  <c r="ADN61" i="2" s="1"/>
  <c r="WM62" i="2"/>
  <c r="ACJ64" i="2"/>
  <c r="KU66" i="2"/>
  <c r="ACI68" i="2"/>
  <c r="AC70" i="2"/>
  <c r="KR70" i="2"/>
  <c r="ACI72" i="2"/>
  <c r="ACJ72" i="2" s="1"/>
  <c r="ACQ72" i="2" s="1"/>
  <c r="ACR72" i="2" s="1"/>
  <c r="ACS72" i="2" s="1"/>
  <c r="ADN72" i="2" s="1"/>
  <c r="ACB79" i="2"/>
  <c r="OT81" i="2"/>
  <c r="ACA82" i="2"/>
  <c r="ACC83" i="2"/>
  <c r="ACQ83" i="2" s="1"/>
  <c r="ACR83" i="2" s="1"/>
  <c r="ACS83" i="2" s="1"/>
  <c r="ADN83" i="2" s="1"/>
  <c r="ACB84" i="2"/>
  <c r="CH85" i="2"/>
  <c r="OQ85" i="2"/>
  <c r="ACB87" i="2"/>
  <c r="OT89" i="2"/>
  <c r="ACA90" i="2"/>
  <c r="ACB95" i="2"/>
  <c r="ADJ176" i="2"/>
  <c r="ABE22" i="2"/>
  <c r="ABL27" i="2"/>
  <c r="ABY32" i="2"/>
  <c r="ZM33" i="2"/>
  <c r="ABW34" i="2"/>
  <c r="ABY34" i="2"/>
  <c r="CP35" i="2"/>
  <c r="PM35" i="2"/>
  <c r="ABY36" i="2"/>
  <c r="ABZ36" i="2" s="1"/>
  <c r="ACQ36" i="2" s="1"/>
  <c r="ACR36" i="2" s="1"/>
  <c r="ACS36" i="2" s="1"/>
  <c r="ADN36" i="2" s="1"/>
  <c r="CS37" i="2"/>
  <c r="ZM37" i="2"/>
  <c r="ABW38" i="2"/>
  <c r="ABZ38" i="2" s="1"/>
  <c r="ACQ38" i="2" s="1"/>
  <c r="ACR38" i="2" s="1"/>
  <c r="ACS38" i="2" s="1"/>
  <c r="ADN38" i="2" s="1"/>
  <c r="CP39" i="2"/>
  <c r="PM39" i="2"/>
  <c r="ABY40" i="2"/>
  <c r="ZM41" i="2"/>
  <c r="ABW42" i="2"/>
  <c r="CP43" i="2"/>
  <c r="PM43" i="2"/>
  <c r="ABY44" i="2"/>
  <c r="ABZ44" i="2" s="1"/>
  <c r="ACQ44" i="2" s="1"/>
  <c r="ACR44" i="2" s="1"/>
  <c r="ACS44" i="2" s="1"/>
  <c r="ADN44" i="2" s="1"/>
  <c r="ZM45" i="2"/>
  <c r="ABW46" i="2"/>
  <c r="CP47" i="2"/>
  <c r="PM47" i="2"/>
  <c r="ABY48" i="2"/>
  <c r="ABZ48" i="2" s="1"/>
  <c r="ACQ48" i="2" s="1"/>
  <c r="ACR48" i="2" s="1"/>
  <c r="ACS48" i="2" s="1"/>
  <c r="ADN48" i="2" s="1"/>
  <c r="ZM49" i="2"/>
  <c r="ABW50" i="2"/>
  <c r="CP51" i="2"/>
  <c r="PM51" i="2"/>
  <c r="ABY52" i="2"/>
  <c r="ZM53" i="2"/>
  <c r="ABW54" i="2"/>
  <c r="ABZ54" i="2" s="1"/>
  <c r="ACQ54" i="2" s="1"/>
  <c r="ACR54" i="2" s="1"/>
  <c r="ACS54" i="2" s="1"/>
  <c r="ADN54" i="2" s="1"/>
  <c r="CP55" i="2"/>
  <c r="PM55" i="2"/>
  <c r="ABY56" i="2"/>
  <c r="ZM57" i="2"/>
  <c r="ABW58" i="2"/>
  <c r="ABZ58" i="2" s="1"/>
  <c r="ACQ58" i="2" s="1"/>
  <c r="ACR58" i="2" s="1"/>
  <c r="ACS58" i="2" s="1"/>
  <c r="ADN58" i="2" s="1"/>
  <c r="ABY58" i="2"/>
  <c r="PM59" i="2"/>
  <c r="CS61" i="2"/>
  <c r="ZM61" i="2"/>
  <c r="AAK62" i="2"/>
  <c r="AAM62" i="2" s="1"/>
  <c r="ACQ62" i="2" s="1"/>
  <c r="ACR62" i="2" s="1"/>
  <c r="ACS62" i="2" s="1"/>
  <c r="ADN62" i="2" s="1"/>
  <c r="AC64" i="2"/>
  <c r="KR64" i="2"/>
  <c r="ACH66" i="2"/>
  <c r="ACJ66" i="2" s="1"/>
  <c r="ACQ66" i="2" s="1"/>
  <c r="ACR66" i="2" s="1"/>
  <c r="ACS66" i="2" s="1"/>
  <c r="ADN66" i="2" s="1"/>
  <c r="ACI67" i="2"/>
  <c r="ACH69" i="2"/>
  <c r="AC72" i="2"/>
  <c r="RY74" i="2"/>
  <c r="RY75" i="2"/>
  <c r="RY76" i="2"/>
  <c r="RY77" i="2"/>
  <c r="RY78" i="2"/>
  <c r="ACA81" i="2"/>
  <c r="ACC81" i="2" s="1"/>
  <c r="ACQ81" i="2" s="1"/>
  <c r="ACR81" i="2" s="1"/>
  <c r="ACS81" i="2" s="1"/>
  <c r="ADN81" i="2" s="1"/>
  <c r="CH83" i="2"/>
  <c r="OQ83" i="2"/>
  <c r="AAZ31" i="2"/>
  <c r="ABW33" i="2"/>
  <c r="ABW41" i="2"/>
  <c r="ABZ41" i="2" s="1"/>
  <c r="ACQ41" i="2" s="1"/>
  <c r="ACR41" i="2" s="1"/>
  <c r="ACS41" i="2" s="1"/>
  <c r="ADN41" i="2" s="1"/>
  <c r="ABW45" i="2"/>
  <c r="ABZ45" i="2" s="1"/>
  <c r="ACQ45" i="2" s="1"/>
  <c r="ACR45" i="2" s="1"/>
  <c r="ACS45" i="2" s="1"/>
  <c r="ADN45" i="2" s="1"/>
  <c r="ABW49" i="2"/>
  <c r="ABW53" i="2"/>
  <c r="ABZ53" i="2" s="1"/>
  <c r="ACQ53" i="2" s="1"/>
  <c r="ACR53" i="2" s="1"/>
  <c r="ACS53" i="2" s="1"/>
  <c r="ADN53" i="2" s="1"/>
  <c r="ABY55" i="2"/>
  <c r="ABW57" i="2"/>
  <c r="ABZ57" i="2" s="1"/>
  <c r="ACQ57" i="2" s="1"/>
  <c r="ACR57" i="2" s="1"/>
  <c r="ACS57" i="2" s="1"/>
  <c r="ADN57" i="2" s="1"/>
  <c r="ABW59" i="2"/>
  <c r="ABY59" i="2"/>
  <c r="AC66" i="2"/>
  <c r="ACH68" i="2"/>
  <c r="ACJ68" i="2" s="1"/>
  <c r="ACQ68" i="2" s="1"/>
  <c r="ACR68" i="2" s="1"/>
  <c r="ACS68" i="2" s="1"/>
  <c r="ADN68" i="2" s="1"/>
  <c r="ACI73" i="2"/>
  <c r="ABB74" i="2"/>
  <c r="ABD74" i="2" s="1"/>
  <c r="ABB75" i="2"/>
  <c r="ABD75" i="2" s="1"/>
  <c r="ABB76" i="2"/>
  <c r="ABD76" i="2" s="1"/>
  <c r="ABB77" i="2"/>
  <c r="ABD77" i="2" s="1"/>
  <c r="ABB78" i="2"/>
  <c r="ABD78" i="2" s="1"/>
  <c r="ACA79" i="2"/>
  <c r="ACC79" i="2" s="1"/>
  <c r="ACB80" i="2"/>
  <c r="ACC80" i="2" s="1"/>
  <c r="ACQ80" i="2" s="1"/>
  <c r="ACR80" i="2" s="1"/>
  <c r="ACS80" i="2" s="1"/>
  <c r="ADN80" i="2" s="1"/>
  <c r="CH81" i="2"/>
  <c r="ACA84" i="2"/>
  <c r="ACC84" i="2" s="1"/>
  <c r="ACA86" i="2"/>
  <c r="ACA87" i="2"/>
  <c r="ACC87" i="2" s="1"/>
  <c r="ACB88" i="2"/>
  <c r="ACB91" i="2"/>
  <c r="OQ91" i="2"/>
  <c r="ABM28" i="2"/>
  <c r="ACQ28" i="2" s="1"/>
  <c r="ACR28" i="2" s="1"/>
  <c r="ACS28" i="2" s="1"/>
  <c r="ADN28" i="2" s="1"/>
  <c r="ABZ56" i="2"/>
  <c r="ACQ56" i="2" s="1"/>
  <c r="ACR56" i="2" s="1"/>
  <c r="ACS56" i="2" s="1"/>
  <c r="ADN56" i="2" s="1"/>
  <c r="ACJ67" i="2"/>
  <c r="ACJ70" i="2"/>
  <c r="ACQ70" i="2" s="1"/>
  <c r="ACR70" i="2" s="1"/>
  <c r="ACS70" i="2" s="1"/>
  <c r="ADN70" i="2" s="1"/>
  <c r="ACC85" i="2"/>
  <c r="ACQ85" i="2" s="1"/>
  <c r="ACR85" i="2" s="1"/>
  <c r="ACS85" i="2" s="1"/>
  <c r="ADN85" i="2" s="1"/>
  <c r="ACA91" i="2"/>
  <c r="CH91" i="2"/>
  <c r="ACB103" i="2"/>
  <c r="ACC103" i="2" s="1"/>
  <c r="ACQ103" i="2" s="1"/>
  <c r="ACR103" i="2" s="1"/>
  <c r="ACS103" i="2" s="1"/>
  <c r="ADN103" i="2" s="1"/>
  <c r="ACC107" i="2"/>
  <c r="ACQ107" i="2" s="1"/>
  <c r="ACR107" i="2" s="1"/>
  <c r="ACS107" i="2" s="1"/>
  <c r="ADN107" i="2" s="1"/>
  <c r="ACB111" i="2"/>
  <c r="ACB132" i="2"/>
  <c r="ACB148" i="2"/>
  <c r="ACB164" i="2"/>
  <c r="ACD229" i="2"/>
  <c r="ACA89" i="2"/>
  <c r="ACA97" i="2"/>
  <c r="ACC97" i="2" s="1"/>
  <c r="ACQ97" i="2" s="1"/>
  <c r="ACR97" i="2" s="1"/>
  <c r="ACS97" i="2" s="1"/>
  <c r="ADN97" i="2" s="1"/>
  <c r="OQ99" i="2"/>
  <c r="CK103" i="2"/>
  <c r="ACA105" i="2"/>
  <c r="ACC105" i="2" s="1"/>
  <c r="ACQ105" i="2" s="1"/>
  <c r="ACR105" i="2" s="1"/>
  <c r="ACS105" i="2" s="1"/>
  <c r="ADN105" i="2" s="1"/>
  <c r="CH107" i="2"/>
  <c r="OQ107" i="2"/>
  <c r="ACA113" i="2"/>
  <c r="OQ115" i="2"/>
  <c r="ACA118" i="2"/>
  <c r="ACA119" i="2"/>
  <c r="ACC119" i="2" s="1"/>
  <c r="ACQ119" i="2" s="1"/>
  <c r="ACR119" i="2" s="1"/>
  <c r="ACS119" i="2" s="1"/>
  <c r="ADN119" i="2" s="1"/>
  <c r="ACA120" i="2"/>
  <c r="ACA121" i="2"/>
  <c r="ACB123" i="2"/>
  <c r="ACC123" i="2" s="1"/>
  <c r="ACQ123" i="2" s="1"/>
  <c r="ACR123" i="2" s="1"/>
  <c r="ACS123" i="2" s="1"/>
  <c r="ADN123" i="2" s="1"/>
  <c r="OQ126" i="2"/>
  <c r="ACB130" i="2"/>
  <c r="ACA134" i="2"/>
  <c r="ACB136" i="2"/>
  <c r="ACC136" i="2" s="1"/>
  <c r="ACQ136" i="2" s="1"/>
  <c r="ACR136" i="2" s="1"/>
  <c r="ACS136" i="2" s="1"/>
  <c r="ADN136" i="2" s="1"/>
  <c r="ACA140" i="2"/>
  <c r="OQ142" i="2"/>
  <c r="ACB145" i="2"/>
  <c r="ACB146" i="2"/>
  <c r="ACC146" i="2" s="1"/>
  <c r="ACQ146" i="2" s="1"/>
  <c r="ACR146" i="2" s="1"/>
  <c r="ACS146" i="2" s="1"/>
  <c r="ADN146" i="2" s="1"/>
  <c r="ACA150" i="2"/>
  <c r="ACB152" i="2"/>
  <c r="ACC152" i="2" s="1"/>
  <c r="ACQ152" i="2" s="1"/>
  <c r="ACR152" i="2" s="1"/>
  <c r="ACS152" i="2" s="1"/>
  <c r="ADN152" i="2" s="1"/>
  <c r="ACA156" i="2"/>
  <c r="OQ158" i="2"/>
  <c r="ACB161" i="2"/>
  <c r="ACB162" i="2"/>
  <c r="ACC162" i="2" s="1"/>
  <c r="ACQ162" i="2" s="1"/>
  <c r="ACR162" i="2" s="1"/>
  <c r="ACS162" i="2" s="1"/>
  <c r="ADN162" i="2" s="1"/>
  <c r="ACA166" i="2"/>
  <c r="ACB168" i="2"/>
  <c r="ACC168" i="2" s="1"/>
  <c r="ACQ168" i="2" s="1"/>
  <c r="ACR168" i="2" s="1"/>
  <c r="ACS168" i="2" s="1"/>
  <c r="ADN168" i="2" s="1"/>
  <c r="ACA170" i="2"/>
  <c r="ACC170" i="2" s="1"/>
  <c r="ACQ170" i="2" s="1"/>
  <c r="ACR170" i="2" s="1"/>
  <c r="ACS170" i="2" s="1"/>
  <c r="ADN170" i="2" s="1"/>
  <c r="ACP176" i="2"/>
  <c r="ADI176" i="2" s="1"/>
  <c r="ACE212" i="2"/>
  <c r="ACP212" i="2" s="1"/>
  <c r="ADI212" i="2" s="1"/>
  <c r="ACE217" i="2"/>
  <c r="ACA92" i="2"/>
  <c r="ACC92" i="2" s="1"/>
  <c r="ACA95" i="2"/>
  <c r="ACC95" i="2" s="1"/>
  <c r="ACB96" i="2"/>
  <c r="ACA99" i="2"/>
  <c r="ACC99" i="2" s="1"/>
  <c r="ACA100" i="2"/>
  <c r="ACC100" i="2" s="1"/>
  <c r="ACB104" i="2"/>
  <c r="ACC104" i="2" s="1"/>
  <c r="ACQ104" i="2" s="1"/>
  <c r="ACR104" i="2" s="1"/>
  <c r="ACS104" i="2" s="1"/>
  <c r="ADN104" i="2" s="1"/>
  <c r="ACA108" i="2"/>
  <c r="ACA111" i="2"/>
  <c r="ACB112" i="2"/>
  <c r="ACA115" i="2"/>
  <c r="ACC115" i="2" s="1"/>
  <c r="ACA116" i="2"/>
  <c r="ACC116" i="2" s="1"/>
  <c r="ACB124" i="2"/>
  <c r="ACA128" i="2"/>
  <c r="ACB133" i="2"/>
  <c r="ACB134" i="2"/>
  <c r="ACA138" i="2"/>
  <c r="ACB140" i="2"/>
  <c r="ACA144" i="2"/>
  <c r="ACB149" i="2"/>
  <c r="ACB150" i="2"/>
  <c r="ACA154" i="2"/>
  <c r="ACB156" i="2"/>
  <c r="ACA160" i="2"/>
  <c r="ACC160" i="2" s="1"/>
  <c r="ACQ160" i="2" s="1"/>
  <c r="ACR160" i="2" s="1"/>
  <c r="ACS160" i="2" s="1"/>
  <c r="ADN160" i="2" s="1"/>
  <c r="ACB165" i="2"/>
  <c r="ACB166" i="2"/>
  <c r="ACE175" i="2"/>
  <c r="ACP175" i="2" s="1"/>
  <c r="ADI175" i="2" s="1"/>
  <c r="ACD182" i="2"/>
  <c r="ACE192" i="2"/>
  <c r="ACD194" i="2"/>
  <c r="ADH194" i="2" s="1"/>
  <c r="ACE197" i="2"/>
  <c r="ACE203" i="2"/>
  <c r="ACC93" i="2"/>
  <c r="ACQ93" i="2" s="1"/>
  <c r="ACR93" i="2" s="1"/>
  <c r="ACS93" i="2" s="1"/>
  <c r="ADN93" i="2" s="1"/>
  <c r="ACC109" i="2"/>
  <c r="ACQ109" i="2" s="1"/>
  <c r="ACR109" i="2" s="1"/>
  <c r="ACS109" i="2" s="1"/>
  <c r="ADN109" i="2" s="1"/>
  <c r="ACA114" i="2"/>
  <c r="ACC117" i="2"/>
  <c r="ACQ117" i="2" s="1"/>
  <c r="ACR117" i="2" s="1"/>
  <c r="ACS117" i="2" s="1"/>
  <c r="ADN117" i="2" s="1"/>
  <c r="ACB122" i="2"/>
  <c r="ACB128" i="2"/>
  <c r="ACA132" i="2"/>
  <c r="ACC132" i="2" s="1"/>
  <c r="ACQ132" i="2" s="1"/>
  <c r="ACR132" i="2" s="1"/>
  <c r="ACS132" i="2" s="1"/>
  <c r="ADN132" i="2" s="1"/>
  <c r="ACB137" i="2"/>
  <c r="ACB138" i="2"/>
  <c r="ACB144" i="2"/>
  <c r="ACA148" i="2"/>
  <c r="ACB153" i="2"/>
  <c r="ACB154" i="2"/>
  <c r="ACA164" i="2"/>
  <c r="AAJ172" i="2"/>
  <c r="ACQ172" i="2" s="1"/>
  <c r="ACR172" i="2" s="1"/>
  <c r="ACS172" i="2" s="1"/>
  <c r="ADN172" i="2" s="1"/>
  <c r="ACD174" i="2"/>
  <c r="ADJ180" i="2"/>
  <c r="ACE207" i="2"/>
  <c r="ACE211" i="2"/>
  <c r="ACP211" i="2" s="1"/>
  <c r="ADI211" i="2" s="1"/>
  <c r="ACE184" i="2"/>
  <c r="ACP184" i="2" s="1"/>
  <c r="ADI184" i="2" s="1"/>
  <c r="ACD188" i="2"/>
  <c r="ACE188" i="2"/>
  <c r="ACP188" i="2" s="1"/>
  <c r="ADI188" i="2" s="1"/>
  <c r="ACD189" i="2"/>
  <c r="ADJ192" i="2"/>
  <c r="ACE193" i="2"/>
  <c r="ACD197" i="2"/>
  <c r="ACE201" i="2"/>
  <c r="ACF201" i="2"/>
  <c r="ADJ201" i="2" s="1"/>
  <c r="ACD202" i="2"/>
  <c r="ACF202" i="2"/>
  <c r="ADJ202" i="2" s="1"/>
  <c r="ACF207" i="2"/>
  <c r="ADJ207" i="2" s="1"/>
  <c r="ACD208" i="2"/>
  <c r="ACG208" i="2" s="1"/>
  <c r="ADL208" i="2" s="1"/>
  <c r="ACE209" i="2"/>
  <c r="ACF209" i="2"/>
  <c r="ACD213" i="2"/>
  <c r="ACD217" i="2"/>
  <c r="ACE229" i="2"/>
  <c r="ACF230" i="2"/>
  <c r="ADJ230" i="2" s="1"/>
  <c r="ACD231" i="2"/>
  <c r="ACF231" i="2"/>
  <c r="ADJ231" i="2" s="1"/>
  <c r="ACE232" i="2"/>
  <c r="ACE234" i="2"/>
  <c r="ACF188" i="2"/>
  <c r="ADJ188" i="2" s="1"/>
  <c r="ACE195" i="2"/>
  <c r="ACP195" i="2" s="1"/>
  <c r="ADI195" i="2" s="1"/>
  <c r="ACE205" i="2"/>
  <c r="ACF205" i="2"/>
  <c r="ACD207" i="2"/>
  <c r="ADH207" i="2" s="1"/>
  <c r="ACF210" i="2"/>
  <c r="ACF213" i="2"/>
  <c r="ADJ213" i="2" s="1"/>
  <c r="ACE219" i="2"/>
  <c r="ACP219" i="2" s="1"/>
  <c r="ADI219" i="2" s="1"/>
  <c r="ACF219" i="2"/>
  <c r="ADJ219" i="2" s="1"/>
  <c r="ACD221" i="2"/>
  <c r="ACD225" i="2"/>
  <c r="ACD226" i="2"/>
  <c r="ADH226" i="2" s="1"/>
  <c r="ACF179" i="2"/>
  <c r="ADJ179" i="2" s="1"/>
  <c r="ACE180" i="2"/>
  <c r="ACP180" i="2" s="1"/>
  <c r="ADI180" i="2" s="1"/>
  <c r="ACF182" i="2"/>
  <c r="ACF183" i="2"/>
  <c r="ADJ183" i="2" s="1"/>
  <c r="ACF190" i="2"/>
  <c r="ADJ190" i="2" s="1"/>
  <c r="ACD192" i="2"/>
  <c r="ACE196" i="2"/>
  <c r="ACP196" i="2" s="1"/>
  <c r="ADI196" i="2" s="1"/>
  <c r="ACF197" i="2"/>
  <c r="ACD198" i="2"/>
  <c r="ACE202" i="2"/>
  <c r="ACP202" i="2" s="1"/>
  <c r="ADI202" i="2" s="1"/>
  <c r="ADJ206" i="2"/>
  <c r="ADJ208" i="2"/>
  <c r="ACD222" i="2"/>
  <c r="ACF222" i="2"/>
  <c r="ACE225" i="2"/>
  <c r="ACP225" i="2" s="1"/>
  <c r="ADI225" i="2" s="1"/>
  <c r="ACF226" i="2"/>
  <c r="ADJ226" i="2" s="1"/>
  <c r="ACE228" i="2"/>
  <c r="ACP228" i="2" s="1"/>
  <c r="ADI228" i="2" s="1"/>
  <c r="ACD245" i="2"/>
  <c r="ACD253" i="2"/>
  <c r="ACD272" i="2"/>
  <c r="ADH272" i="2" s="1"/>
  <c r="ADJ272" i="2"/>
  <c r="ACD177" i="2"/>
  <c r="ACF177" i="2"/>
  <c r="ADJ177" i="2" s="1"/>
  <c r="ACE181" i="2"/>
  <c r="ACF186" i="2"/>
  <c r="ACD190" i="2"/>
  <c r="ADH190" i="2" s="1"/>
  <c r="ACE206" i="2"/>
  <c r="ACP206" i="2" s="1"/>
  <c r="ADI206" i="2" s="1"/>
  <c r="ACF218" i="2"/>
  <c r="ACF221" i="2"/>
  <c r="ADJ221" i="2" s="1"/>
  <c r="ACF227" i="2"/>
  <c r="ADJ227" i="2" s="1"/>
  <c r="ACD235" i="2"/>
  <c r="ACE236" i="2"/>
  <c r="ACP236" i="2" s="1"/>
  <c r="ADI236" i="2" s="1"/>
  <c r="ACE246" i="2"/>
  <c r="ACE254" i="2"/>
  <c r="ACE259" i="2"/>
  <c r="ACP259" i="2" s="1"/>
  <c r="ADI259" i="2" s="1"/>
  <c r="ADJ268" i="2"/>
  <c r="ACE273" i="2"/>
  <c r="ACF273" i="2"/>
  <c r="ADJ273" i="2" s="1"/>
  <c r="ACF275" i="2"/>
  <c r="ADJ275" i="2" s="1"/>
  <c r="ACD233" i="2"/>
  <c r="ACD243" i="2"/>
  <c r="ACD251" i="2"/>
  <c r="ACE257" i="2"/>
  <c r="ACF262" i="2"/>
  <c r="ADJ262" i="2" s="1"/>
  <c r="ACD265" i="2"/>
  <c r="ACE265" i="2"/>
  <c r="ACF269" i="2"/>
  <c r="ACE274" i="2"/>
  <c r="ACE303" i="2"/>
  <c r="ACF303" i="2"/>
  <c r="ADJ303" i="2" s="1"/>
  <c r="ACE239" i="2"/>
  <c r="ADJ242" i="2"/>
  <c r="ACF250" i="2"/>
  <c r="ADJ250" i="2" s="1"/>
  <c r="ADJ253" i="2"/>
  <c r="ACD257" i="2"/>
  <c r="ADH257" i="2" s="1"/>
  <c r="ACE260" i="2"/>
  <c r="ACE263" i="2"/>
  <c r="ACP263" i="2" s="1"/>
  <c r="ADI263" i="2" s="1"/>
  <c r="ACD266" i="2"/>
  <c r="ACD300" i="2"/>
  <c r="ADH300" i="2" s="1"/>
  <c r="ACF260" i="2"/>
  <c r="ACF265" i="2"/>
  <c r="ACE267" i="2"/>
  <c r="ACP267" i="2" s="1"/>
  <c r="ADI267" i="2" s="1"/>
  <c r="ACF267" i="2"/>
  <c r="ADJ267" i="2" s="1"/>
  <c r="ACD269" i="2"/>
  <c r="ACE269" i="2"/>
  <c r="ACD274" i="2"/>
  <c r="ACE278" i="2"/>
  <c r="ACP278" i="2" s="1"/>
  <c r="ADI278" i="2" s="1"/>
  <c r="ACP284" i="2"/>
  <c r="ADI284" i="2" s="1"/>
  <c r="ACE301" i="2"/>
  <c r="ACF261" i="2"/>
  <c r="ACD270" i="2"/>
  <c r="ACE272" i="2"/>
  <c r="ACP272" i="2" s="1"/>
  <c r="ADI272" i="2" s="1"/>
  <c r="ACF274" i="2"/>
  <c r="ACF276" i="2"/>
  <c r="ADJ276" i="2" s="1"/>
  <c r="ACD278" i="2"/>
  <c r="ADH278" i="2" s="1"/>
  <c r="ACE282" i="2"/>
  <c r="ADJ284" i="2"/>
  <c r="ACD279" i="2"/>
  <c r="ACE281" i="2"/>
  <c r="ACP281" i="2" s="1"/>
  <c r="ADI281" i="2" s="1"/>
  <c r="ACD283" i="2"/>
  <c r="ADH283" i="2" s="1"/>
  <c r="ACD285" i="2"/>
  <c r="ACE285" i="2"/>
  <c r="ACF285" i="2"/>
  <c r="ADJ285" i="2" s="1"/>
  <c r="ACF286" i="2"/>
  <c r="ACF291" i="2"/>
  <c r="ADJ291" i="2" s="1"/>
  <c r="ACE293" i="2"/>
  <c r="ACF295" i="2"/>
  <c r="ACD298" i="2"/>
  <c r="ACD306" i="2"/>
  <c r="ACD308" i="2"/>
  <c r="ADJ322" i="2"/>
  <c r="ACD288" i="2"/>
  <c r="ACE288" i="2"/>
  <c r="ACP288" i="2" s="1"/>
  <c r="ADI288" i="2" s="1"/>
  <c r="ACD290" i="2"/>
  <c r="ACE291" i="2"/>
  <c r="ACD294" i="2"/>
  <c r="ADJ300" i="2"/>
  <c r="ADJ305" i="2"/>
  <c r="ACD362" i="2"/>
  <c r="ACE283" i="2"/>
  <c r="ACP283" i="2" s="1"/>
  <c r="ADI283" i="2" s="1"/>
  <c r="ACD291" i="2"/>
  <c r="ADH291" i="2" s="1"/>
  <c r="ACF294" i="2"/>
  <c r="ACE307" i="2"/>
  <c r="ACE321" i="2"/>
  <c r="ACE350" i="2"/>
  <c r="ACP350" i="2" s="1"/>
  <c r="ADI350" i="2" s="1"/>
  <c r="ACE354" i="2"/>
  <c r="ACP354" i="2" s="1"/>
  <c r="ADI354" i="2" s="1"/>
  <c r="ADJ357" i="2"/>
  <c r="ACD282" i="2"/>
  <c r="ACD286" i="2"/>
  <c r="ACE289" i="2"/>
  <c r="ACE294" i="2"/>
  <c r="ACE297" i="2"/>
  <c r="ADJ297" i="2"/>
  <c r="ACE309" i="2"/>
  <c r="ACP309" i="2" s="1"/>
  <c r="ADI309" i="2" s="1"/>
  <c r="ACE311" i="2"/>
  <c r="ADJ311" i="2"/>
  <c r="ACP313" i="2"/>
  <c r="ADI313" i="2" s="1"/>
  <c r="ACE317" i="2"/>
  <c r="ACD322" i="2"/>
  <c r="ADL356" i="2"/>
  <c r="ACE358" i="2"/>
  <c r="ACF364" i="2"/>
  <c r="ACF365" i="2"/>
  <c r="ADJ365" i="2" s="1"/>
  <c r="ACF367" i="2"/>
  <c r="ACF316" i="2"/>
  <c r="ACE320" i="2"/>
  <c r="ACE325" i="2"/>
  <c r="ACF328" i="2"/>
  <c r="ACF332" i="2"/>
  <c r="ACF337" i="2"/>
  <c r="ADJ337" i="2" s="1"/>
  <c r="ACE339" i="2"/>
  <c r="ACF339" i="2"/>
  <c r="ADJ339" i="2" s="1"/>
  <c r="ACF341" i="2"/>
  <c r="ADJ341" i="2" s="1"/>
  <c r="ACP341" i="2"/>
  <c r="ADI341" i="2" s="1"/>
  <c r="ACF343" i="2"/>
  <c r="ADJ343" i="2" s="1"/>
  <c r="ACE345" i="2"/>
  <c r="ACP345" i="2" s="1"/>
  <c r="ADI345" i="2" s="1"/>
  <c r="ACE355" i="2"/>
  <c r="ACP355" i="2" s="1"/>
  <c r="ADI355" i="2" s="1"/>
  <c r="ACD313" i="2"/>
  <c r="ACD314" i="2"/>
  <c r="ADJ314" i="2"/>
  <c r="ACE315" i="2"/>
  <c r="ACF315" i="2"/>
  <c r="ACF318" i="2"/>
  <c r="ADJ318" i="2" s="1"/>
  <c r="ACF320" i="2"/>
  <c r="ACF325" i="2"/>
  <c r="ADJ325" i="2" s="1"/>
  <c r="ACE328" i="2"/>
  <c r="ACF329" i="2"/>
  <c r="ADJ329" i="2" s="1"/>
  <c r="ACE332" i="2"/>
  <c r="ACF333" i="2"/>
  <c r="ADJ333" i="2" s="1"/>
  <c r="ACE335" i="2"/>
  <c r="ACE336" i="2"/>
  <c r="ACD337" i="2"/>
  <c r="ADH337" i="2" s="1"/>
  <c r="ACD339" i="2"/>
  <c r="ACD341" i="2"/>
  <c r="ACD343" i="2"/>
  <c r="ACD345" i="2"/>
  <c r="ACE348" i="2"/>
  <c r="ACF348" i="2"/>
  <c r="ADJ348" i="2" s="1"/>
  <c r="ACF359" i="2"/>
  <c r="ACD361" i="2"/>
  <c r="ACE361" i="2"/>
  <c r="ACP361" i="2" s="1"/>
  <c r="ADI361" i="2" s="1"/>
  <c r="ACD364" i="2"/>
  <c r="ACE366" i="2"/>
  <c r="ACE367" i="2"/>
  <c r="ACF368" i="2"/>
  <c r="ACD315" i="2"/>
  <c r="ACF317" i="2"/>
  <c r="ADJ317" i="2" s="1"/>
  <c r="ACE319" i="2"/>
  <c r="ACP319" i="2" s="1"/>
  <c r="ADI319" i="2" s="1"/>
  <c r="ACF319" i="2"/>
  <c r="ADJ319" i="2" s="1"/>
  <c r="ACF350" i="2"/>
  <c r="ADJ350" i="2" s="1"/>
  <c r="ACE352" i="2"/>
  <c r="ACP352" i="2" s="1"/>
  <c r="ADI352" i="2" s="1"/>
  <c r="ACF352" i="2"/>
  <c r="ADJ352" i="2" s="1"/>
  <c r="ACF354" i="2"/>
  <c r="ADJ354" i="2" s="1"/>
  <c r="ACE356" i="2"/>
  <c r="ACP356" i="2" s="1"/>
  <c r="ADI356" i="2" s="1"/>
  <c r="ACE359" i="2"/>
  <c r="ACF361" i="2"/>
  <c r="ADJ361" i="2" s="1"/>
  <c r="ACD365" i="2"/>
  <c r="ADH365" i="2" s="1"/>
  <c r="ACD366" i="2"/>
  <c r="ACE368" i="2"/>
  <c r="AAD29" i="2"/>
  <c r="AAD30" i="2"/>
  <c r="ACQ64" i="2"/>
  <c r="ACR64" i="2" s="1"/>
  <c r="ACS64" i="2" s="1"/>
  <c r="ADN64" i="2" s="1"/>
  <c r="ACQ67" i="2"/>
  <c r="ACR67" i="2" s="1"/>
  <c r="ACS67" i="2" s="1"/>
  <c r="ADN67" i="2" s="1"/>
  <c r="ACQ74" i="2"/>
  <c r="ACR74" i="2" s="1"/>
  <c r="ACS74" i="2" s="1"/>
  <c r="ACQ75" i="2"/>
  <c r="ACR75" i="2" s="1"/>
  <c r="ACS75" i="2" s="1"/>
  <c r="ACQ76" i="2"/>
  <c r="ACR76" i="2" s="1"/>
  <c r="ACS76" i="2" s="1"/>
  <c r="ACQ77" i="2"/>
  <c r="ACR77" i="2" s="1"/>
  <c r="ACS77" i="2" s="1"/>
  <c r="ACQ78" i="2"/>
  <c r="ACR78" i="2" s="1"/>
  <c r="ACS78" i="2" s="1"/>
  <c r="ACQ99" i="2"/>
  <c r="ACR99" i="2" s="1"/>
  <c r="ACS99" i="2" s="1"/>
  <c r="ADN99" i="2" s="1"/>
  <c r="ACQ115" i="2"/>
  <c r="ACR115" i="2" s="1"/>
  <c r="ACS115" i="2" s="1"/>
  <c r="ADN115" i="2" s="1"/>
  <c r="ABS12" i="2"/>
  <c r="ACQ12" i="2" s="1"/>
  <c r="ACR12" i="2" s="1"/>
  <c r="ACS12" i="2" s="1"/>
  <c r="ADN12" i="2" s="1"/>
  <c r="AAE29" i="2"/>
  <c r="ACJ73" i="2"/>
  <c r="ACQ73" i="2" s="1"/>
  <c r="ACR73" i="2" s="1"/>
  <c r="ACS73" i="2" s="1"/>
  <c r="ADN73" i="2" s="1"/>
  <c r="ACQ84" i="2"/>
  <c r="ACR84" i="2" s="1"/>
  <c r="ACS84" i="2" s="1"/>
  <c r="ADN84" i="2" s="1"/>
  <c r="ACC88" i="2"/>
  <c r="ACQ88" i="2" s="1"/>
  <c r="ACR88" i="2" s="1"/>
  <c r="ACS88" i="2" s="1"/>
  <c r="ADN88" i="2" s="1"/>
  <c r="ACQ92" i="2"/>
  <c r="ACR92" i="2" s="1"/>
  <c r="ACS92" i="2" s="1"/>
  <c r="ADN92" i="2" s="1"/>
  <c r="ACC96" i="2"/>
  <c r="ACQ96" i="2" s="1"/>
  <c r="ACR96" i="2" s="1"/>
  <c r="ACS96" i="2" s="1"/>
  <c r="ADN96" i="2" s="1"/>
  <c r="ACQ100" i="2"/>
  <c r="ACR100" i="2" s="1"/>
  <c r="ACS100" i="2" s="1"/>
  <c r="ADN100" i="2" s="1"/>
  <c r="ACQ116" i="2"/>
  <c r="ACR116" i="2" s="1"/>
  <c r="ACS116" i="2" s="1"/>
  <c r="ADN116" i="2" s="1"/>
  <c r="AAE30" i="2"/>
  <c r="ABZ39" i="2"/>
  <c r="ACQ39" i="2" s="1"/>
  <c r="ACR39" i="2" s="1"/>
  <c r="ACS39" i="2" s="1"/>
  <c r="ADN39" i="2" s="1"/>
  <c r="ABZ43" i="2"/>
  <c r="ACQ43" i="2" s="1"/>
  <c r="ACR43" i="2" s="1"/>
  <c r="ACS43" i="2" s="1"/>
  <c r="ADN43" i="2" s="1"/>
  <c r="ABZ51" i="2"/>
  <c r="ACQ51" i="2" s="1"/>
  <c r="ACR51" i="2" s="1"/>
  <c r="ACS51" i="2" s="1"/>
  <c r="ADN51" i="2" s="1"/>
  <c r="ABZ55" i="2"/>
  <c r="ACQ55" i="2" s="1"/>
  <c r="ACR55" i="2" s="1"/>
  <c r="ACS55" i="2" s="1"/>
  <c r="ADN55" i="2" s="1"/>
  <c r="ACQ5" i="2"/>
  <c r="ACR5" i="2" s="1"/>
  <c r="ACS5" i="2" s="1"/>
  <c r="ADN5" i="2" s="1"/>
  <c r="ABZ42" i="2"/>
  <c r="ACQ42" i="2" s="1"/>
  <c r="ACR42" i="2" s="1"/>
  <c r="ACS42" i="2" s="1"/>
  <c r="ADN42" i="2" s="1"/>
  <c r="ABZ50" i="2"/>
  <c r="ACQ50" i="2" s="1"/>
  <c r="ACR50" i="2" s="1"/>
  <c r="ACS50" i="2" s="1"/>
  <c r="ADN50" i="2" s="1"/>
  <c r="ACJ63" i="2"/>
  <c r="ACQ63" i="2" s="1"/>
  <c r="ACR63" i="2" s="1"/>
  <c r="ACS63" i="2" s="1"/>
  <c r="ADN63" i="2" s="1"/>
  <c r="ACQ79" i="2"/>
  <c r="ACR79" i="2" s="1"/>
  <c r="ACS79" i="2" s="1"/>
  <c r="ADN79" i="2" s="1"/>
  <c r="ACQ87" i="2"/>
  <c r="ACR87" i="2" s="1"/>
  <c r="ACS87" i="2" s="1"/>
  <c r="ADN87" i="2" s="1"/>
  <c r="ACQ95" i="2"/>
  <c r="ACR95" i="2" s="1"/>
  <c r="ACS95" i="2" s="1"/>
  <c r="ADN95" i="2" s="1"/>
  <c r="ACC121" i="2"/>
  <c r="ACQ121" i="2" s="1"/>
  <c r="ACR121" i="2" s="1"/>
  <c r="ACS121" i="2" s="1"/>
  <c r="ADN121" i="2" s="1"/>
  <c r="AAQ6" i="2"/>
  <c r="AAS6" i="2" s="1"/>
  <c r="ACQ6" i="2" s="1"/>
  <c r="ACR6" i="2" s="1"/>
  <c r="ACS6" i="2" s="1"/>
  <c r="ADN6" i="2" s="1"/>
  <c r="AAQ10" i="2"/>
  <c r="AAS10" i="2" s="1"/>
  <c r="ACQ10" i="2" s="1"/>
  <c r="ACR10" i="2" s="1"/>
  <c r="ACS10" i="2" s="1"/>
  <c r="ADN10" i="2" s="1"/>
  <c r="ABQ14" i="2"/>
  <c r="ABT18" i="2"/>
  <c r="ABK27" i="2"/>
  <c r="ABM27" i="2" s="1"/>
  <c r="ACQ27" i="2" s="1"/>
  <c r="ACR27" i="2" s="1"/>
  <c r="ACS27" i="2" s="1"/>
  <c r="ADN27" i="2" s="1"/>
  <c r="QH6" i="2"/>
  <c r="QH10" i="2"/>
  <c r="BM12" i="2"/>
  <c r="LY12" i="2"/>
  <c r="ABR14" i="2"/>
  <c r="LG18" i="2"/>
  <c r="JQ23" i="2"/>
  <c r="AO24" i="2"/>
  <c r="JN24" i="2"/>
  <c r="ABO24" i="2"/>
  <c r="HX27" i="2"/>
  <c r="ST31" i="2"/>
  <c r="AC63" i="2"/>
  <c r="KR63" i="2"/>
  <c r="AF65" i="2"/>
  <c r="ACI65" i="2"/>
  <c r="ACJ65" i="2" s="1"/>
  <c r="ACQ65" i="2" s="1"/>
  <c r="ACR65" i="2" s="1"/>
  <c r="ACS65" i="2" s="1"/>
  <c r="ADN65" i="2" s="1"/>
  <c r="AC67" i="2"/>
  <c r="KR67" i="2"/>
  <c r="AF69" i="2"/>
  <c r="ACI69" i="2"/>
  <c r="ACJ69" i="2" s="1"/>
  <c r="ACQ69" i="2" s="1"/>
  <c r="ACR69" i="2" s="1"/>
  <c r="ACS69" i="2" s="1"/>
  <c r="ADN69" i="2" s="1"/>
  <c r="AC71" i="2"/>
  <c r="KR71" i="2"/>
  <c r="AC73" i="2"/>
  <c r="XN73" i="2"/>
  <c r="CH80" i="2"/>
  <c r="OQ80" i="2"/>
  <c r="CK82" i="2"/>
  <c r="ACB82" i="2"/>
  <c r="ACC82" i="2" s="1"/>
  <c r="ACQ82" i="2" s="1"/>
  <c r="ACR82" i="2" s="1"/>
  <c r="ACS82" i="2" s="1"/>
  <c r="ADN82" i="2" s="1"/>
  <c r="CH84" i="2"/>
  <c r="OQ84" i="2"/>
  <c r="CK86" i="2"/>
  <c r="ACB86" i="2"/>
  <c r="ACC86" i="2" s="1"/>
  <c r="ACQ86" i="2" s="1"/>
  <c r="ACR86" i="2" s="1"/>
  <c r="ACS86" i="2" s="1"/>
  <c r="ADN86" i="2" s="1"/>
  <c r="CH88" i="2"/>
  <c r="OQ88" i="2"/>
  <c r="CK90" i="2"/>
  <c r="ACB90" i="2"/>
  <c r="ACC90" i="2" s="1"/>
  <c r="ACQ90" i="2" s="1"/>
  <c r="ACR90" i="2" s="1"/>
  <c r="ACS90" i="2" s="1"/>
  <c r="ADN90" i="2" s="1"/>
  <c r="CH92" i="2"/>
  <c r="OQ92" i="2"/>
  <c r="CK94" i="2"/>
  <c r="ACB94" i="2"/>
  <c r="ACC94" i="2" s="1"/>
  <c r="ACQ94" i="2" s="1"/>
  <c r="ACR94" i="2" s="1"/>
  <c r="ACS94" i="2" s="1"/>
  <c r="ADN94" i="2" s="1"/>
  <c r="CH96" i="2"/>
  <c r="OQ96" i="2"/>
  <c r="CK98" i="2"/>
  <c r="ACB98" i="2"/>
  <c r="ACC98" i="2" s="1"/>
  <c r="ACQ98" i="2" s="1"/>
  <c r="ACR98" i="2" s="1"/>
  <c r="ACS98" i="2" s="1"/>
  <c r="ADN98" i="2" s="1"/>
  <c r="CH100" i="2"/>
  <c r="OQ100" i="2"/>
  <c r="CK102" i="2"/>
  <c r="ACB102" i="2"/>
  <c r="ACC102" i="2" s="1"/>
  <c r="ACQ102" i="2" s="1"/>
  <c r="ACR102" i="2" s="1"/>
  <c r="ACS102" i="2" s="1"/>
  <c r="ADN102" i="2" s="1"/>
  <c r="CH104" i="2"/>
  <c r="OQ104" i="2"/>
  <c r="CK106" i="2"/>
  <c r="ACB106" i="2"/>
  <c r="ACC106" i="2" s="1"/>
  <c r="ACQ106" i="2" s="1"/>
  <c r="ACR106" i="2" s="1"/>
  <c r="ACS106" i="2" s="1"/>
  <c r="ADN106" i="2" s="1"/>
  <c r="CH108" i="2"/>
  <c r="OQ108" i="2"/>
  <c r="CK110" i="2"/>
  <c r="ACB110" i="2"/>
  <c r="ACC110" i="2" s="1"/>
  <c r="ACQ110" i="2" s="1"/>
  <c r="ACR110" i="2" s="1"/>
  <c r="ACS110" i="2" s="1"/>
  <c r="ADN110" i="2" s="1"/>
  <c r="CH112" i="2"/>
  <c r="OQ112" i="2"/>
  <c r="ACB114" i="2"/>
  <c r="CH116" i="2"/>
  <c r="OQ116" i="2"/>
  <c r="CK120" i="2"/>
  <c r="ACB120" i="2"/>
  <c r="ACC120" i="2" s="1"/>
  <c r="ACQ120" i="2" s="1"/>
  <c r="ACR120" i="2" s="1"/>
  <c r="ACS120" i="2" s="1"/>
  <c r="ADN120" i="2" s="1"/>
  <c r="CK121" i="2"/>
  <c r="OT121" i="2"/>
  <c r="OQ122" i="2"/>
  <c r="CH123" i="2"/>
  <c r="ACC128" i="2"/>
  <c r="ACQ128" i="2" s="1"/>
  <c r="ACR128" i="2" s="1"/>
  <c r="ACS128" i="2" s="1"/>
  <c r="ADN128" i="2" s="1"/>
  <c r="ACB129" i="2"/>
  <c r="OT129" i="2"/>
  <c r="ACC158" i="2"/>
  <c r="ACQ158" i="2" s="1"/>
  <c r="ACR158" i="2" s="1"/>
  <c r="ACS158" i="2" s="1"/>
  <c r="ADN158" i="2" s="1"/>
  <c r="ACE173" i="2"/>
  <c r="ABN23" i="2"/>
  <c r="ABP23" i="2" s="1"/>
  <c r="ACQ23" i="2" s="1"/>
  <c r="ACS23" i="2" s="1"/>
  <c r="ADN23" i="2" s="1"/>
  <c r="ACB118" i="2"/>
  <c r="ACC118" i="2" s="1"/>
  <c r="ACQ118" i="2" s="1"/>
  <c r="ACR118" i="2" s="1"/>
  <c r="ACS118" i="2" s="1"/>
  <c r="ADN118" i="2" s="1"/>
  <c r="ACA124" i="2"/>
  <c r="CH124" i="2"/>
  <c r="ACB125" i="2"/>
  <c r="OT125" i="2"/>
  <c r="OQ127" i="2"/>
  <c r="ACB127" i="2"/>
  <c r="ACA129" i="2"/>
  <c r="AAQ8" i="2"/>
  <c r="AAS8" i="2" s="1"/>
  <c r="ACQ8" i="2" s="1"/>
  <c r="ACR8" i="2" s="1"/>
  <c r="ACS8" i="2" s="1"/>
  <c r="ADN8" i="2" s="1"/>
  <c r="AAQ16" i="2"/>
  <c r="AAS16" i="2" s="1"/>
  <c r="ACQ16" i="2" s="1"/>
  <c r="ACR16" i="2" s="1"/>
  <c r="ACS16" i="2" s="1"/>
  <c r="ADN16" i="2" s="1"/>
  <c r="ABH20" i="2"/>
  <c r="ABJ20" i="2" s="1"/>
  <c r="ACQ20" i="2" s="1"/>
  <c r="ACS20" i="2" s="1"/>
  <c r="ADN20" i="2" s="1"/>
  <c r="ABK25" i="2"/>
  <c r="ABM25" i="2" s="1"/>
  <c r="ACQ25" i="2" s="1"/>
  <c r="ACR25" i="2" s="1"/>
  <c r="ACS25" i="2" s="1"/>
  <c r="ADN25" i="2" s="1"/>
  <c r="AAY31" i="2"/>
  <c r="ABA31" i="2" s="1"/>
  <c r="ACQ31" i="2" s="1"/>
  <c r="ACR31" i="2" s="1"/>
  <c r="ACS31" i="2" s="1"/>
  <c r="ADN31" i="2" s="1"/>
  <c r="QH8" i="2"/>
  <c r="QH16" i="2"/>
  <c r="IP20" i="2"/>
  <c r="JN23" i="2"/>
  <c r="GZ25" i="2"/>
  <c r="CH114" i="2"/>
  <c r="CH118" i="2"/>
  <c r="OQ118" i="2"/>
  <c r="ACA122" i="2"/>
  <c r="ACC122" i="2" s="1"/>
  <c r="ACQ122" i="2" s="1"/>
  <c r="ACR122" i="2" s="1"/>
  <c r="ACS122" i="2" s="1"/>
  <c r="ADN122" i="2" s="1"/>
  <c r="ACA125" i="2"/>
  <c r="CH127" i="2"/>
  <c r="ACA127" i="2"/>
  <c r="ACC134" i="2"/>
  <c r="ACQ134" i="2" s="1"/>
  <c r="ACR134" i="2" s="1"/>
  <c r="ACS134" i="2" s="1"/>
  <c r="ADN134" i="2" s="1"/>
  <c r="ACC166" i="2"/>
  <c r="ACQ166" i="2" s="1"/>
  <c r="ACR166" i="2" s="1"/>
  <c r="ACS166" i="2" s="1"/>
  <c r="ADN166" i="2" s="1"/>
  <c r="ACD173" i="2"/>
  <c r="ACD181" i="2"/>
  <c r="ACE183" i="2"/>
  <c r="ACP183" i="2" s="1"/>
  <c r="ADI183" i="2" s="1"/>
  <c r="CK126" i="2"/>
  <c r="CH128" i="2"/>
  <c r="CK130" i="2"/>
  <c r="ACA131" i="2"/>
  <c r="CH132" i="2"/>
  <c r="CK134" i="2"/>
  <c r="ACA135" i="2"/>
  <c r="CH136" i="2"/>
  <c r="CK138" i="2"/>
  <c r="ACA139" i="2"/>
  <c r="CH140" i="2"/>
  <c r="CK142" i="2"/>
  <c r="ACA143" i="2"/>
  <c r="CH144" i="2"/>
  <c r="CK146" i="2"/>
  <c r="ACA147" i="2"/>
  <c r="CH148" i="2"/>
  <c r="CK150" i="2"/>
  <c r="ACA151" i="2"/>
  <c r="CH152" i="2"/>
  <c r="CK154" i="2"/>
  <c r="ACA155" i="2"/>
  <c r="CH156" i="2"/>
  <c r="CK158" i="2"/>
  <c r="ACA159" i="2"/>
  <c r="CH160" i="2"/>
  <c r="CK162" i="2"/>
  <c r="ACA163" i="2"/>
  <c r="CH164" i="2"/>
  <c r="CK166" i="2"/>
  <c r="ACA167" i="2"/>
  <c r="CH168" i="2"/>
  <c r="ACA171" i="2"/>
  <c r="ACD176" i="2"/>
  <c r="ACG176" i="2" s="1"/>
  <c r="ADL176" i="2" s="1"/>
  <c r="ACF178" i="2"/>
  <c r="ACD184" i="2"/>
  <c r="ACP185" i="2"/>
  <c r="ADI185" i="2" s="1"/>
  <c r="ACO186" i="2"/>
  <c r="ADJ186" i="2" s="1"/>
  <c r="ADH192" i="2"/>
  <c r="ACP192" i="2"/>
  <c r="ADI192" i="2" s="1"/>
  <c r="ACO193" i="2"/>
  <c r="ACF198" i="2"/>
  <c r="ADJ198" i="2" s="1"/>
  <c r="ACE199" i="2"/>
  <c r="ACP199" i="2" s="1"/>
  <c r="ADI199" i="2" s="1"/>
  <c r="ACF199" i="2"/>
  <c r="ADJ199" i="2" s="1"/>
  <c r="ACD201" i="2"/>
  <c r="ACF203" i="2"/>
  <c r="ADJ203" i="2" s="1"/>
  <c r="ACP203" i="2"/>
  <c r="ADI203" i="2" s="1"/>
  <c r="ACD210" i="2"/>
  <c r="ACE213" i="2"/>
  <c r="ACG213" i="2" s="1"/>
  <c r="ADL213" i="2" s="1"/>
  <c r="ACE215" i="2"/>
  <c r="ACP215" i="2" s="1"/>
  <c r="ADI215" i="2" s="1"/>
  <c r="ACD218" i="2"/>
  <c r="ADJ237" i="2"/>
  <c r="ACB131" i="2"/>
  <c r="ACB135" i="2"/>
  <c r="ACB139" i="2"/>
  <c r="ACB143" i="2"/>
  <c r="ACB147" i="2"/>
  <c r="ACB151" i="2"/>
  <c r="ACB155" i="2"/>
  <c r="ACB159" i="2"/>
  <c r="ACB163" i="2"/>
  <c r="ACB167" i="2"/>
  <c r="ACA169" i="2"/>
  <c r="ACB171" i="2"/>
  <c r="ADH177" i="2"/>
  <c r="ACP177" i="2"/>
  <c r="ADI177" i="2" s="1"/>
  <c r="ACE178" i="2"/>
  <c r="ACO178" i="2"/>
  <c r="ACD179" i="2"/>
  <c r="ACD185" i="2"/>
  <c r="ACG185" i="2" s="1"/>
  <c r="ADL185" i="2" s="1"/>
  <c r="ACE186" i="2"/>
  <c r="ACF187" i="2"/>
  <c r="ADJ187" i="2" s="1"/>
  <c r="ACF189" i="2"/>
  <c r="ADJ189" i="2" s="1"/>
  <c r="ADH189" i="2"/>
  <c r="ACP189" i="2"/>
  <c r="ADI189" i="2" s="1"/>
  <c r="ADJ191" i="2"/>
  <c r="ACD193" i="2"/>
  <c r="ACF193" i="2"/>
  <c r="ACE194" i="2"/>
  <c r="ACG194" i="2" s="1"/>
  <c r="ADL194" i="2" s="1"/>
  <c r="ADJ197" i="2"/>
  <c r="ACE200" i="2"/>
  <c r="ACG200" i="2" s="1"/>
  <c r="ADL200" i="2" s="1"/>
  <c r="ADH202" i="2"/>
  <c r="ACE204" i="2"/>
  <c r="ACG206" i="2"/>
  <c r="ADL206" i="2" s="1"/>
  <c r="ADM206" i="2" s="1"/>
  <c r="ADN206" i="2" s="1"/>
  <c r="ACP208" i="2"/>
  <c r="ADI208" i="2" s="1"/>
  <c r="ACD214" i="2"/>
  <c r="ADH231" i="2"/>
  <c r="ACA133" i="2"/>
  <c r="ACC133" i="2" s="1"/>
  <c r="ACQ133" i="2" s="1"/>
  <c r="ACR133" i="2" s="1"/>
  <c r="ACS133" i="2" s="1"/>
  <c r="ADN133" i="2" s="1"/>
  <c r="ACA137" i="2"/>
  <c r="ACC137" i="2" s="1"/>
  <c r="ACQ137" i="2" s="1"/>
  <c r="ACR137" i="2" s="1"/>
  <c r="ACS137" i="2" s="1"/>
  <c r="ADN137" i="2" s="1"/>
  <c r="ACA141" i="2"/>
  <c r="ACA145" i="2"/>
  <c r="ACC145" i="2" s="1"/>
  <c r="ACQ145" i="2" s="1"/>
  <c r="ACR145" i="2" s="1"/>
  <c r="ACS145" i="2" s="1"/>
  <c r="ADN145" i="2" s="1"/>
  <c r="ACA149" i="2"/>
  <c r="ACC149" i="2" s="1"/>
  <c r="ACQ149" i="2" s="1"/>
  <c r="ACR149" i="2" s="1"/>
  <c r="ACS149" i="2" s="1"/>
  <c r="ADN149" i="2" s="1"/>
  <c r="ACA153" i="2"/>
  <c r="ACC153" i="2" s="1"/>
  <c r="ACQ153" i="2" s="1"/>
  <c r="ACR153" i="2" s="1"/>
  <c r="ACS153" i="2" s="1"/>
  <c r="ADN153" i="2" s="1"/>
  <c r="ACA157" i="2"/>
  <c r="ACC157" i="2" s="1"/>
  <c r="ACQ157" i="2" s="1"/>
  <c r="ACR157" i="2" s="1"/>
  <c r="ACS157" i="2" s="1"/>
  <c r="ADN157" i="2" s="1"/>
  <c r="ACA161" i="2"/>
  <c r="ACC161" i="2" s="1"/>
  <c r="ACQ161" i="2" s="1"/>
  <c r="ACR161" i="2" s="1"/>
  <c r="ACS161" i="2" s="1"/>
  <c r="ADN161" i="2" s="1"/>
  <c r="ACA165" i="2"/>
  <c r="ACB169" i="2"/>
  <c r="ACE179" i="2"/>
  <c r="ACP179" i="2" s="1"/>
  <c r="ADI179" i="2" s="1"/>
  <c r="ACD180" i="2"/>
  <c r="ACG180" i="2" s="1"/>
  <c r="ADL180" i="2" s="1"/>
  <c r="ACD187" i="2"/>
  <c r="ACE187" i="2"/>
  <c r="ACP187" i="2" s="1"/>
  <c r="ADI187" i="2" s="1"/>
  <c r="ACD191" i="2"/>
  <c r="ACG191" i="2" s="1"/>
  <c r="ADL191" i="2" s="1"/>
  <c r="ACP197" i="2"/>
  <c r="ADI197" i="2" s="1"/>
  <c r="ADH197" i="2"/>
  <c r="ACD204" i="2"/>
  <c r="ACO204" i="2"/>
  <c r="ACE216" i="2"/>
  <c r="ACP216" i="2" s="1"/>
  <c r="ADI216" i="2" s="1"/>
  <c r="ACF216" i="2"/>
  <c r="ADJ216" i="2" s="1"/>
  <c r="ACG225" i="2"/>
  <c r="ADL225" i="2" s="1"/>
  <c r="ACD237" i="2"/>
  <c r="ACO238" i="2"/>
  <c r="OT133" i="2"/>
  <c r="OT137" i="2"/>
  <c r="OT141" i="2"/>
  <c r="OT145" i="2"/>
  <c r="OT149" i="2"/>
  <c r="OT153" i="2"/>
  <c r="OT157" i="2"/>
  <c r="OT161" i="2"/>
  <c r="OT165" i="2"/>
  <c r="ACO173" i="2"/>
  <c r="ACE174" i="2"/>
  <c r="ACO174" i="2"/>
  <c r="ACD175" i="2"/>
  <c r="ACO181" i="2"/>
  <c r="ACE182" i="2"/>
  <c r="ACO182" i="2"/>
  <c r="ACD183" i="2"/>
  <c r="ACG188" i="2"/>
  <c r="ADL188" i="2" s="1"/>
  <c r="ADH188" i="2"/>
  <c r="ACD196" i="2"/>
  <c r="ADH198" i="2"/>
  <c r="ACP207" i="2"/>
  <c r="ADI207" i="2" s="1"/>
  <c r="ACO209" i="2"/>
  <c r="ADJ209" i="2" s="1"/>
  <c r="ACO217" i="2"/>
  <c r="ADH235" i="2"/>
  <c r="ACD203" i="2"/>
  <c r="ACE210" i="2"/>
  <c r="ADL210" i="2"/>
  <c r="ACO210" i="2"/>
  <c r="ADJ210" i="2" s="1"/>
  <c r="ACD211" i="2"/>
  <c r="ACD212" i="2"/>
  <c r="ACG212" i="2" s="1"/>
  <c r="ADL212" i="2" s="1"/>
  <c r="ACE218" i="2"/>
  <c r="ACO218" i="2"/>
  <c r="ACD219" i="2"/>
  <c r="ACD220" i="2"/>
  <c r="ACG220" i="2" s="1"/>
  <c r="ADL220" i="2" s="1"/>
  <c r="ACP220" i="2"/>
  <c r="ADI220" i="2" s="1"/>
  <c r="ACE222" i="2"/>
  <c r="ACG222" i="2" s="1"/>
  <c r="ADL222" i="2" s="1"/>
  <c r="ACD223" i="2"/>
  <c r="ACE224" i="2"/>
  <c r="ACP224" i="2" s="1"/>
  <c r="ADI224" i="2" s="1"/>
  <c r="ACG229" i="2"/>
  <c r="ADL229" i="2" s="1"/>
  <c r="ACO233" i="2"/>
  <c r="ACD238" i="2"/>
  <c r="ACF238" i="2"/>
  <c r="ACD247" i="2"/>
  <c r="ACO247" i="2"/>
  <c r="ADJ247" i="2" s="1"/>
  <c r="ACP252" i="2"/>
  <c r="ADI252" i="2" s="1"/>
  <c r="ACD255" i="2"/>
  <c r="ACO255" i="2"/>
  <c r="ADJ255" i="2" s="1"/>
  <c r="ADH261" i="2"/>
  <c r="ACD199" i="2"/>
  <c r="ACO200" i="2"/>
  <c r="ADJ200" i="2" s="1"/>
  <c r="ACO205" i="2"/>
  <c r="ADJ205" i="2" s="1"/>
  <c r="ACF214" i="2"/>
  <c r="ACF223" i="2"/>
  <c r="ADJ223" i="2" s="1"/>
  <c r="ACE226" i="2"/>
  <c r="ACP226" i="2" s="1"/>
  <c r="ADI226" i="2" s="1"/>
  <c r="ACD227" i="2"/>
  <c r="ADH227" i="2" s="1"/>
  <c r="ACE231" i="2"/>
  <c r="ACP231" i="2" s="1"/>
  <c r="ADI231" i="2" s="1"/>
  <c r="ACE235" i="2"/>
  <c r="ACP235" i="2" s="1"/>
  <c r="ADI235" i="2" s="1"/>
  <c r="ACD236" i="2"/>
  <c r="ACE238" i="2"/>
  <c r="ACD239" i="2"/>
  <c r="ADH239" i="2" s="1"/>
  <c r="ACE240" i="2"/>
  <c r="ACF240" i="2"/>
  <c r="ADJ240" i="2" s="1"/>
  <c r="ACD241" i="2"/>
  <c r="ACG241" i="2" s="1"/>
  <c r="ADL241" i="2" s="1"/>
  <c r="ACD248" i="2"/>
  <c r="ACD249" i="2"/>
  <c r="ACD256" i="2"/>
  <c r="ACG257" i="2"/>
  <c r="ADL257" i="2" s="1"/>
  <c r="ACD258" i="2"/>
  <c r="ACO260" i="2"/>
  <c r="ACE190" i="2"/>
  <c r="ACP190" i="2" s="1"/>
  <c r="ADI190" i="2" s="1"/>
  <c r="ACD195" i="2"/>
  <c r="ACG195" i="2" s="1"/>
  <c r="ADL195" i="2" s="1"/>
  <c r="ACE198" i="2"/>
  <c r="ACP198" i="2" s="1"/>
  <c r="ADI198" i="2" s="1"/>
  <c r="ACP201" i="2"/>
  <c r="ADI201" i="2" s="1"/>
  <c r="ADH213" i="2"/>
  <c r="ACP213" i="2"/>
  <c r="ADI213" i="2" s="1"/>
  <c r="ACE214" i="2"/>
  <c r="ACO214" i="2"/>
  <c r="ACD215" i="2"/>
  <c r="ACD216" i="2"/>
  <c r="ADH221" i="2"/>
  <c r="ACP221" i="2"/>
  <c r="ADI221" i="2" s="1"/>
  <c r="ACO222" i="2"/>
  <c r="ADJ222" i="2" s="1"/>
  <c r="ACF228" i="2"/>
  <c r="ADJ228" i="2" s="1"/>
  <c r="ACF233" i="2"/>
  <c r="ACD234" i="2"/>
  <c r="ACF239" i="2"/>
  <c r="ADJ239" i="2" s="1"/>
  <c r="ACD232" i="2"/>
  <c r="ACG232" i="2" s="1"/>
  <c r="ADL232" i="2" s="1"/>
  <c r="ACD242" i="2"/>
  <c r="ACE243" i="2"/>
  <c r="ACP243" i="2" s="1"/>
  <c r="ADI243" i="2" s="1"/>
  <c r="ACP246" i="2"/>
  <c r="ADI246" i="2" s="1"/>
  <c r="ACD250" i="2"/>
  <c r="ACE251" i="2"/>
  <c r="ACP251" i="2" s="1"/>
  <c r="ADI251" i="2" s="1"/>
  <c r="ACP254" i="2"/>
  <c r="ADI254" i="2" s="1"/>
  <c r="ACE262" i="2"/>
  <c r="ACP262" i="2" s="1"/>
  <c r="ADI262" i="2" s="1"/>
  <c r="ACP223" i="2"/>
  <c r="ADI223" i="2" s="1"/>
  <c r="ACD228" i="2"/>
  <c r="ACO229" i="2"/>
  <c r="ACP232" i="2"/>
  <c r="ADI232" i="2" s="1"/>
  <c r="ACO234" i="2"/>
  <c r="ACP239" i="2"/>
  <c r="ADI239" i="2" s="1"/>
  <c r="ACP240" i="2"/>
  <c r="ADI240" i="2" s="1"/>
  <c r="ACP241" i="2"/>
  <c r="ADI241" i="2" s="1"/>
  <c r="ADH243" i="2"/>
  <c r="ACD244" i="2"/>
  <c r="ADH244" i="2" s="1"/>
  <c r="ACF244" i="2"/>
  <c r="ADJ244" i="2" s="1"/>
  <c r="ACE245" i="2"/>
  <c r="ACP245" i="2" s="1"/>
  <c r="ADI245" i="2" s="1"/>
  <c r="ACP248" i="2"/>
  <c r="ADI248" i="2" s="1"/>
  <c r="ACP249" i="2"/>
  <c r="ADI249" i="2" s="1"/>
  <c r="ADH251" i="2"/>
  <c r="ACD252" i="2"/>
  <c r="ACF252" i="2"/>
  <c r="ADJ252" i="2" s="1"/>
  <c r="ACE253" i="2"/>
  <c r="ACP253" i="2" s="1"/>
  <c r="ADI253" i="2" s="1"/>
  <c r="ACP256" i="2"/>
  <c r="ADI256" i="2" s="1"/>
  <c r="ACP257" i="2"/>
  <c r="ADI257" i="2" s="1"/>
  <c r="ACD260" i="2"/>
  <c r="ACG260" i="2" s="1"/>
  <c r="ADL260" i="2" s="1"/>
  <c r="ADJ261" i="2"/>
  <c r="ACD263" i="2"/>
  <c r="ACF263" i="2"/>
  <c r="ADJ263" i="2" s="1"/>
  <c r="ACE264" i="2"/>
  <c r="ACP264" i="2" s="1"/>
  <c r="ADI264" i="2" s="1"/>
  <c r="ACO265" i="2"/>
  <c r="ADJ265" i="2" s="1"/>
  <c r="ACP268" i="2"/>
  <c r="ADI268" i="2" s="1"/>
  <c r="ACO269" i="2"/>
  <c r="ADJ269" i="2" s="1"/>
  <c r="ACD224" i="2"/>
  <c r="ADH225" i="2"/>
  <c r="ACE227" i="2"/>
  <c r="ACP227" i="2" s="1"/>
  <c r="ADI227" i="2" s="1"/>
  <c r="ACP230" i="2"/>
  <c r="ADI230" i="2" s="1"/>
  <c r="ACF234" i="2"/>
  <c r="ADJ234" i="2" s="1"/>
  <c r="ACD240" i="2"/>
  <c r="ACP242" i="2"/>
  <c r="ADI242" i="2" s="1"/>
  <c r="ADH245" i="2"/>
  <c r="ACD246" i="2"/>
  <c r="ACF246" i="2"/>
  <c r="ADJ246" i="2" s="1"/>
  <c r="ACE247" i="2"/>
  <c r="ACP250" i="2"/>
  <c r="ADI250" i="2" s="1"/>
  <c r="ADH253" i="2"/>
  <c r="ACD254" i="2"/>
  <c r="ADH254" i="2" s="1"/>
  <c r="ACF254" i="2"/>
  <c r="ADJ254" i="2" s="1"/>
  <c r="ACE255" i="2"/>
  <c r="ACE258" i="2"/>
  <c r="ACP258" i="2" s="1"/>
  <c r="ADI258" i="2" s="1"/>
  <c r="ACE261" i="2"/>
  <c r="ACP261" i="2" s="1"/>
  <c r="ADI261" i="2" s="1"/>
  <c r="ACD262" i="2"/>
  <c r="ACF266" i="2"/>
  <c r="ACO282" i="2"/>
  <c r="ADJ282" i="2" s="1"/>
  <c r="ACE266" i="2"/>
  <c r="ACO266" i="2"/>
  <c r="ACD267" i="2"/>
  <c r="ACD268" i="2"/>
  <c r="ACG268" i="2" s="1"/>
  <c r="ADL268" i="2" s="1"/>
  <c r="ACD275" i="2"/>
  <c r="ACD277" i="2"/>
  <c r="ACG277" i="2" s="1"/>
  <c r="ADL277" i="2" s="1"/>
  <c r="ACP277" i="2"/>
  <c r="ADI277" i="2" s="1"/>
  <c r="ACG283" i="2"/>
  <c r="ADL283" i="2" s="1"/>
  <c r="ADM283" i="2" s="1"/>
  <c r="ADN283" i="2" s="1"/>
  <c r="ACF270" i="2"/>
  <c r="ACD276" i="2"/>
  <c r="ADH276" i="2" s="1"/>
  <c r="ACE276" i="2"/>
  <c r="ACP276" i="2" s="1"/>
  <c r="ADI276" i="2" s="1"/>
  <c r="ACF280" i="2"/>
  <c r="ADJ280" i="2" s="1"/>
  <c r="ADH281" i="2"/>
  <c r="ACD259" i="2"/>
  <c r="ACG259" i="2" s="1"/>
  <c r="ADL259" i="2" s="1"/>
  <c r="ACD264" i="2"/>
  <c r="ADH264" i="2" s="1"/>
  <c r="ACE270" i="2"/>
  <c r="ACO270" i="2"/>
  <c r="ACD271" i="2"/>
  <c r="ACD273" i="2"/>
  <c r="ACG273" i="2" s="1"/>
  <c r="ADL273" i="2" s="1"/>
  <c r="ACP273" i="2"/>
  <c r="ADI273" i="2" s="1"/>
  <c r="ACO274" i="2"/>
  <c r="ADJ274" i="2" s="1"/>
  <c r="ACG278" i="2"/>
  <c r="ADL278" i="2" s="1"/>
  <c r="ADH279" i="2"/>
  <c r="ADH288" i="2"/>
  <c r="ACD280" i="2"/>
  <c r="ACD284" i="2"/>
  <c r="ACG284" i="2" s="1"/>
  <c r="ADL284" i="2" s="1"/>
  <c r="ACO286" i="2"/>
  <c r="ADJ286" i="2" s="1"/>
  <c r="ACD292" i="2"/>
  <c r="ACE292" i="2"/>
  <c r="ACP292" i="2" s="1"/>
  <c r="ADI292" i="2" s="1"/>
  <c r="ACD295" i="2"/>
  <c r="ACE295" i="2"/>
  <c r="ACD297" i="2"/>
  <c r="ACD312" i="2"/>
  <c r="ACO320" i="2"/>
  <c r="ACE279" i="2"/>
  <c r="ACP279" i="2" s="1"/>
  <c r="ADI279" i="2" s="1"/>
  <c r="ADH285" i="2"/>
  <c r="ACP285" i="2"/>
  <c r="ADI285" i="2" s="1"/>
  <c r="ACE286" i="2"/>
  <c r="ACF287" i="2"/>
  <c r="ADJ287" i="2" s="1"/>
  <c r="ACF289" i="2"/>
  <c r="ADJ289" i="2" s="1"/>
  <c r="ADH289" i="2"/>
  <c r="ACP289" i="2"/>
  <c r="ADI289" i="2" s="1"/>
  <c r="ACO290" i="2"/>
  <c r="ADJ290" i="2" s="1"/>
  <c r="ACD296" i="2"/>
  <c r="ACE296" i="2"/>
  <c r="ACP296" i="2" s="1"/>
  <c r="ADI296" i="2" s="1"/>
  <c r="ACP299" i="2"/>
  <c r="ADI299" i="2" s="1"/>
  <c r="ACO302" i="2"/>
  <c r="ADJ302" i="2" s="1"/>
  <c r="ACP307" i="2"/>
  <c r="ADI307" i="2" s="1"/>
  <c r="ACG313" i="2"/>
  <c r="ADL313" i="2" s="1"/>
  <c r="ADH313" i="2"/>
  <c r="ACF281" i="2"/>
  <c r="ADJ281" i="2" s="1"/>
  <c r="ACD287" i="2"/>
  <c r="ACE287" i="2"/>
  <c r="ACP287" i="2" s="1"/>
  <c r="ADI287" i="2" s="1"/>
  <c r="ACE290" i="2"/>
  <c r="ACP291" i="2"/>
  <c r="ADI291" i="2" s="1"/>
  <c r="ACF293" i="2"/>
  <c r="ADJ293" i="2" s="1"/>
  <c r="ADH293" i="2"/>
  <c r="ACP293" i="2"/>
  <c r="ADI293" i="2" s="1"/>
  <c r="ACO294" i="2"/>
  <c r="ACD303" i="2"/>
  <c r="ACD304" i="2"/>
  <c r="ADH315" i="2"/>
  <c r="ACP315" i="2"/>
  <c r="ADI315" i="2" s="1"/>
  <c r="ADJ315" i="2"/>
  <c r="ACE298" i="2"/>
  <c r="ACP298" i="2" s="1"/>
  <c r="ADI298" i="2" s="1"/>
  <c r="ACP301" i="2"/>
  <c r="ADI301" i="2" s="1"/>
  <c r="ACD305" i="2"/>
  <c r="ACE306" i="2"/>
  <c r="ACP306" i="2" s="1"/>
  <c r="ADI306" i="2" s="1"/>
  <c r="ACE310" i="2"/>
  <c r="ACP310" i="2" s="1"/>
  <c r="ADI310" i="2" s="1"/>
  <c r="ACD317" i="2"/>
  <c r="ACD318" i="2"/>
  <c r="ADH318" i="2" s="1"/>
  <c r="ACD319" i="2"/>
  <c r="ACG319" i="2" s="1"/>
  <c r="ADL319" i="2" s="1"/>
  <c r="ACE322" i="2"/>
  <c r="ACG322" i="2" s="1"/>
  <c r="ADL322" i="2" s="1"/>
  <c r="ACO295" i="2"/>
  <c r="ADJ295" i="2" s="1"/>
  <c r="ADH298" i="2"/>
  <c r="ACD299" i="2"/>
  <c r="ADH299" i="2" s="1"/>
  <c r="ACF299" i="2"/>
  <c r="ADJ299" i="2" s="1"/>
  <c r="ACE300" i="2"/>
  <c r="ACP300" i="2" s="1"/>
  <c r="ADI300" i="2" s="1"/>
  <c r="ACP303" i="2"/>
  <c r="ADI303" i="2" s="1"/>
  <c r="ADH306" i="2"/>
  <c r="ACD307" i="2"/>
  <c r="ACF307" i="2"/>
  <c r="ADJ307" i="2" s="1"/>
  <c r="ACE308" i="2"/>
  <c r="ACP308" i="2" s="1"/>
  <c r="ADI308" i="2" s="1"/>
  <c r="ACE312" i="2"/>
  <c r="ACO312" i="2"/>
  <c r="ACE314" i="2"/>
  <c r="ACP314" i="2" s="1"/>
  <c r="ADI314" i="2" s="1"/>
  <c r="ADH314" i="2"/>
  <c r="ACP317" i="2"/>
  <c r="ADI317" i="2" s="1"/>
  <c r="ACD321" i="2"/>
  <c r="ACF321" i="2"/>
  <c r="ADJ321" i="2" s="1"/>
  <c r="ACP297" i="2"/>
  <c r="ADI297" i="2" s="1"/>
  <c r="ACD301" i="2"/>
  <c r="ADH301" i="2" s="1"/>
  <c r="ACF301" i="2"/>
  <c r="ADJ301" i="2" s="1"/>
  <c r="ACE302" i="2"/>
  <c r="ACG302" i="2" s="1"/>
  <c r="ADL302" i="2" s="1"/>
  <c r="ACP305" i="2"/>
  <c r="ADI305" i="2" s="1"/>
  <c r="ADH308" i="2"/>
  <c r="ACD309" i="2"/>
  <c r="ACF309" i="2"/>
  <c r="ADJ309" i="2" s="1"/>
  <c r="ACD310" i="2"/>
  <c r="ACD311" i="2"/>
  <c r="ACG311" i="2" s="1"/>
  <c r="ADL311" i="2" s="1"/>
  <c r="ACP311" i="2"/>
  <c r="ADI311" i="2" s="1"/>
  <c r="ACF312" i="2"/>
  <c r="ACE316" i="2"/>
  <c r="ACO316" i="2"/>
  <c r="ADJ316" i="2" s="1"/>
  <c r="ACE318" i="2"/>
  <c r="ACP318" i="2" s="1"/>
  <c r="ADI318" i="2" s="1"/>
  <c r="ACP321" i="2"/>
  <c r="ADI321" i="2" s="1"/>
  <c r="ACD323" i="2"/>
  <c r="ACP325" i="2"/>
  <c r="ADI325" i="2" s="1"/>
  <c r="ACE323" i="2"/>
  <c r="ACO323" i="2"/>
  <c r="ADJ323" i="2" s="1"/>
  <c r="ACF327" i="2"/>
  <c r="ACE329" i="2"/>
  <c r="ACP329" i="2" s="1"/>
  <c r="ADI329" i="2" s="1"/>
  <c r="ACF331" i="2"/>
  <c r="ACE333" i="2"/>
  <c r="ACP333" i="2" s="1"/>
  <c r="ADI333" i="2" s="1"/>
  <c r="ACD324" i="2"/>
  <c r="ACE324" i="2"/>
  <c r="ACE326" i="2"/>
  <c r="ACP326" i="2" s="1"/>
  <c r="ADI326" i="2" s="1"/>
  <c r="ACD327" i="2"/>
  <c r="ACG328" i="2"/>
  <c r="ADL328" i="2" s="1"/>
  <c r="ACE330" i="2"/>
  <c r="ACP330" i="2" s="1"/>
  <c r="ADI330" i="2" s="1"/>
  <c r="ACD331" i="2"/>
  <c r="ACE334" i="2"/>
  <c r="ADH322" i="2"/>
  <c r="ACD325" i="2"/>
  <c r="ACG325" i="2" s="1"/>
  <c r="ADL325" i="2" s="1"/>
  <c r="ACD326" i="2"/>
  <c r="ACE327" i="2"/>
  <c r="ACD329" i="2"/>
  <c r="ADH329" i="2" s="1"/>
  <c r="ACD330" i="2"/>
  <c r="ACE331" i="2"/>
  <c r="ACD333" i="2"/>
  <c r="ACD334" i="2"/>
  <c r="ACD335" i="2"/>
  <c r="ACG335" i="2" s="1"/>
  <c r="ADL335" i="2" s="1"/>
  <c r="ACP339" i="2"/>
  <c r="ADI339" i="2" s="1"/>
  <c r="ACP343" i="2"/>
  <c r="ADI343" i="2" s="1"/>
  <c r="ACO327" i="2"/>
  <c r="ACO331" i="2"/>
  <c r="ADH336" i="2"/>
  <c r="ACD338" i="2"/>
  <c r="ADH338" i="2" s="1"/>
  <c r="ACG339" i="2"/>
  <c r="ADL339" i="2" s="1"/>
  <c r="ACD340" i="2"/>
  <c r="ADH340" i="2" s="1"/>
  <c r="ADH341" i="2"/>
  <c r="ACG341" i="2"/>
  <c r="ADL341" i="2" s="1"/>
  <c r="ADH342" i="2"/>
  <c r="ADH344" i="2"/>
  <c r="ACO324" i="2"/>
  <c r="ADJ324" i="2" s="1"/>
  <c r="ACO328" i="2"/>
  <c r="ACO332" i="2"/>
  <c r="ACP335" i="2"/>
  <c r="ADI335" i="2" s="1"/>
  <c r="ACP336" i="2"/>
  <c r="ADI336" i="2" s="1"/>
  <c r="ACE338" i="2"/>
  <c r="ACP338" i="2" s="1"/>
  <c r="ADI338" i="2" s="1"/>
  <c r="ACE340" i="2"/>
  <c r="ACP340" i="2" s="1"/>
  <c r="ADI340" i="2" s="1"/>
  <c r="ACE342" i="2"/>
  <c r="ACE344" i="2"/>
  <c r="ACP344" i="2" s="1"/>
  <c r="ADI344" i="2" s="1"/>
  <c r="ACO334" i="2"/>
  <c r="ADJ334" i="2" s="1"/>
  <c r="ACF338" i="2"/>
  <c r="ADJ338" i="2" s="1"/>
  <c r="ACF340" i="2"/>
  <c r="ADJ340" i="2" s="1"/>
  <c r="ACF342" i="2"/>
  <c r="ADJ342" i="2" s="1"/>
  <c r="ACF344" i="2"/>
  <c r="ADJ344" i="2" s="1"/>
  <c r="ADH339" i="2"/>
  <c r="ADH343" i="2"/>
  <c r="ACE349" i="2"/>
  <c r="ACE351" i="2"/>
  <c r="ACP351" i="2" s="1"/>
  <c r="ADI351" i="2" s="1"/>
  <c r="ACE353" i="2"/>
  <c r="ACF356" i="2"/>
  <c r="ADJ356" i="2" s="1"/>
  <c r="ACP337" i="2"/>
  <c r="ADI337" i="2" s="1"/>
  <c r="ACP346" i="2"/>
  <c r="ADI346" i="2" s="1"/>
  <c r="ACD347" i="2"/>
  <c r="ADH347" i="2" s="1"/>
  <c r="ACD348" i="2"/>
  <c r="ACG348" i="2" s="1"/>
  <c r="ADL348" i="2" s="1"/>
  <c r="ACP348" i="2"/>
  <c r="ADI348" i="2" s="1"/>
  <c r="ACF349" i="2"/>
  <c r="ACF351" i="2"/>
  <c r="ADJ351" i="2" s="1"/>
  <c r="ACF353" i="2"/>
  <c r="ACF355" i="2"/>
  <c r="ADJ355" i="2" s="1"/>
  <c r="ADH345" i="2"/>
  <c r="ACD346" i="2"/>
  <c r="ACE347" i="2"/>
  <c r="ACP347" i="2" s="1"/>
  <c r="ADI347" i="2" s="1"/>
  <c r="ACD349" i="2"/>
  <c r="ACD350" i="2"/>
  <c r="ACD351" i="2"/>
  <c r="ACD352" i="2"/>
  <c r="ACD353" i="2"/>
  <c r="ACD354" i="2"/>
  <c r="ACD355" i="2"/>
  <c r="ACD356" i="2"/>
  <c r="ACD360" i="2"/>
  <c r="ADH360" i="2" s="1"/>
  <c r="ADH361" i="2"/>
  <c r="ACE362" i="2"/>
  <c r="ACP362" i="2" s="1"/>
  <c r="ADI362" i="2" s="1"/>
  <c r="ACF362" i="2"/>
  <c r="ADJ362" i="2" s="1"/>
  <c r="ACD363" i="2"/>
  <c r="ACG363" i="2" s="1"/>
  <c r="ADL363" i="2" s="1"/>
  <c r="ACE364" i="2"/>
  <c r="ACG364" i="2" s="1"/>
  <c r="ADL364" i="2" s="1"/>
  <c r="ADH366" i="2"/>
  <c r="ADH358" i="2"/>
  <c r="ACP358" i="2"/>
  <c r="ADI358" i="2" s="1"/>
  <c r="ACO349" i="2"/>
  <c r="ACO353" i="2"/>
  <c r="ACG358" i="2"/>
  <c r="ADL358" i="2" s="1"/>
  <c r="ADJ360" i="2"/>
  <c r="ADH364" i="2"/>
  <c r="ACE365" i="2"/>
  <c r="ACP365" i="2" s="1"/>
  <c r="ADI365" i="2" s="1"/>
  <c r="ACG366" i="2"/>
  <c r="ADL366" i="2" s="1"/>
  <c r="ACD357" i="2"/>
  <c r="ACE357" i="2"/>
  <c r="ACP357" i="2" s="1"/>
  <c r="ADI357" i="2" s="1"/>
  <c r="ACD359" i="2"/>
  <c r="ACE360" i="2"/>
  <c r="ACP360" i="2" s="1"/>
  <c r="ADI360" i="2" s="1"/>
  <c r="ADH362" i="2"/>
  <c r="ADJ364" i="2"/>
  <c r="ACD368" i="2"/>
  <c r="ACO359" i="2"/>
  <c r="ADJ359" i="2" s="1"/>
  <c r="ACO363" i="2"/>
  <c r="ADJ363" i="2" s="1"/>
  <c r="ACP366" i="2"/>
  <c r="ADI366" i="2" s="1"/>
  <c r="ACO367" i="2"/>
  <c r="ACO368" i="2"/>
  <c r="ADJ368" i="2" s="1"/>
  <c r="ACG332" i="2" l="1"/>
  <c r="ADL332" i="2" s="1"/>
  <c r="ABZ34" i="2"/>
  <c r="ACQ34" i="2" s="1"/>
  <c r="ACR34" i="2" s="1"/>
  <c r="ACS34" i="2" s="1"/>
  <c r="ADN34" i="2" s="1"/>
  <c r="ACG294" i="2"/>
  <c r="ADL294" i="2" s="1"/>
  <c r="ACC126" i="2"/>
  <c r="ACQ126" i="2" s="1"/>
  <c r="ACR126" i="2" s="1"/>
  <c r="ACS126" i="2" s="1"/>
  <c r="ADN126" i="2" s="1"/>
  <c r="ACJ71" i="2"/>
  <c r="ACQ71" i="2" s="1"/>
  <c r="ACR71" i="2" s="1"/>
  <c r="ACS71" i="2" s="1"/>
  <c r="ADN71" i="2" s="1"/>
  <c r="ACC101" i="2"/>
  <c r="ACQ101" i="2" s="1"/>
  <c r="ACR101" i="2" s="1"/>
  <c r="ACS101" i="2" s="1"/>
  <c r="ADN101" i="2" s="1"/>
  <c r="ABZ46" i="2"/>
  <c r="ACQ46" i="2" s="1"/>
  <c r="ACR46" i="2" s="1"/>
  <c r="ACS46" i="2" s="1"/>
  <c r="ADN46" i="2" s="1"/>
  <c r="ABZ37" i="2"/>
  <c r="ACQ37" i="2" s="1"/>
  <c r="ACR37" i="2" s="1"/>
  <c r="ACS37" i="2" s="1"/>
  <c r="ADN37" i="2" s="1"/>
  <c r="ABZ52" i="2"/>
  <c r="ACQ52" i="2" s="1"/>
  <c r="ACR52" i="2" s="1"/>
  <c r="ACS52" i="2" s="1"/>
  <c r="ADN52" i="2" s="1"/>
  <c r="ABS11" i="2"/>
  <c r="ACQ11" i="2" s="1"/>
  <c r="ACR11" i="2" s="1"/>
  <c r="ACS11" i="2" s="1"/>
  <c r="ADN11" i="2" s="1"/>
  <c r="ACC150" i="2"/>
  <c r="ACQ150" i="2" s="1"/>
  <c r="ACR150" i="2" s="1"/>
  <c r="ACS150" i="2" s="1"/>
  <c r="ADN150" i="2" s="1"/>
  <c r="ABZ40" i="2"/>
  <c r="ACQ40" i="2" s="1"/>
  <c r="ACR40" i="2" s="1"/>
  <c r="ACS40" i="2" s="1"/>
  <c r="ADN40" i="2" s="1"/>
  <c r="ABZ47" i="2"/>
  <c r="ACQ47" i="2" s="1"/>
  <c r="ACR47" i="2" s="1"/>
  <c r="ACS47" i="2" s="1"/>
  <c r="ADN47" i="2" s="1"/>
  <c r="ABZ32" i="2"/>
  <c r="ACQ32" i="2" s="1"/>
  <c r="ACR32" i="2" s="1"/>
  <c r="ACS32" i="2" s="1"/>
  <c r="ADN32" i="2" s="1"/>
  <c r="ADM225" i="2"/>
  <c r="ADN225" i="2" s="1"/>
  <c r="ACG230" i="2"/>
  <c r="ADL230" i="2" s="1"/>
  <c r="ACG237" i="2"/>
  <c r="ADL237" i="2" s="1"/>
  <c r="ACC165" i="2"/>
  <c r="ACQ165" i="2" s="1"/>
  <c r="ACR165" i="2" s="1"/>
  <c r="ACS165" i="2" s="1"/>
  <c r="ADN165" i="2" s="1"/>
  <c r="ADH208" i="2"/>
  <c r="ACG184" i="2"/>
  <c r="ADL184" i="2" s="1"/>
  <c r="ACC124" i="2"/>
  <c r="ACQ124" i="2" s="1"/>
  <c r="ACR124" i="2" s="1"/>
  <c r="ACS124" i="2" s="1"/>
  <c r="ADN124" i="2" s="1"/>
  <c r="ACC112" i="2"/>
  <c r="ACQ112" i="2" s="1"/>
  <c r="ACR112" i="2" s="1"/>
  <c r="ACS112" i="2" s="1"/>
  <c r="ADN112" i="2" s="1"/>
  <c r="ACC130" i="2"/>
  <c r="ACQ130" i="2" s="1"/>
  <c r="ACR130" i="2" s="1"/>
  <c r="ACS130" i="2" s="1"/>
  <c r="ADN130" i="2" s="1"/>
  <c r="ACC113" i="2"/>
  <c r="ACQ113" i="2" s="1"/>
  <c r="ACR113" i="2" s="1"/>
  <c r="ACS113" i="2" s="1"/>
  <c r="ADN113" i="2" s="1"/>
  <c r="ABZ49" i="2"/>
  <c r="ACQ49" i="2" s="1"/>
  <c r="ACR49" i="2" s="1"/>
  <c r="ACS49" i="2" s="1"/>
  <c r="ADN49" i="2" s="1"/>
  <c r="ABG22" i="2"/>
  <c r="ACQ22" i="2" s="1"/>
  <c r="ACR22" i="2" s="1"/>
  <c r="ACS22" i="2" s="1"/>
  <c r="ADN22" i="2" s="1"/>
  <c r="ACG368" i="2"/>
  <c r="ADL368" i="2" s="1"/>
  <c r="ACG359" i="2"/>
  <c r="ADL359" i="2" s="1"/>
  <c r="ACG316" i="2"/>
  <c r="ADL316" i="2" s="1"/>
  <c r="ACG290" i="2"/>
  <c r="ADL290" i="2" s="1"/>
  <c r="ACG285" i="2"/>
  <c r="ADL285" i="2" s="1"/>
  <c r="ACG196" i="2"/>
  <c r="ADL196" i="2" s="1"/>
  <c r="ACC141" i="2"/>
  <c r="ACQ141" i="2" s="1"/>
  <c r="ACR141" i="2" s="1"/>
  <c r="ACS141" i="2" s="1"/>
  <c r="ADN141" i="2" s="1"/>
  <c r="ACG186" i="2"/>
  <c r="ADL186" i="2" s="1"/>
  <c r="ACG181" i="2"/>
  <c r="ADL181" i="2" s="1"/>
  <c r="ACC114" i="2"/>
  <c r="ACQ114" i="2" s="1"/>
  <c r="ACR114" i="2" s="1"/>
  <c r="ACS114" i="2" s="1"/>
  <c r="ADN114" i="2" s="1"/>
  <c r="ABV18" i="2"/>
  <c r="ACQ18" i="2" s="1"/>
  <c r="ACR18" i="2" s="1"/>
  <c r="ACS18" i="2" s="1"/>
  <c r="ADN18" i="2" s="1"/>
  <c r="ACG336" i="2"/>
  <c r="ADL336" i="2" s="1"/>
  <c r="ACC108" i="2"/>
  <c r="ACQ108" i="2" s="1"/>
  <c r="ACR108" i="2" s="1"/>
  <c r="ACS108" i="2" s="1"/>
  <c r="ADN108" i="2" s="1"/>
  <c r="ACG337" i="2"/>
  <c r="ADL337" i="2" s="1"/>
  <c r="ADM337" i="2" s="1"/>
  <c r="ADN337" i="2" s="1"/>
  <c r="ACG352" i="2"/>
  <c r="ADL352" i="2" s="1"/>
  <c r="ACG304" i="2"/>
  <c r="ADL304" i="2" s="1"/>
  <c r="ACG286" i="2"/>
  <c r="ADL286" i="2" s="1"/>
  <c r="ACG249" i="2"/>
  <c r="ADL249" i="2" s="1"/>
  <c r="ACG236" i="2"/>
  <c r="ADL236" i="2" s="1"/>
  <c r="ACG182" i="2"/>
  <c r="ADL182" i="2" s="1"/>
  <c r="ACG174" i="2"/>
  <c r="ADL174" i="2" s="1"/>
  <c r="ABP24" i="2"/>
  <c r="ACQ24" i="2" s="1"/>
  <c r="ACS24" i="2" s="1"/>
  <c r="ADN24" i="2" s="1"/>
  <c r="ACC89" i="2"/>
  <c r="ACQ89" i="2" s="1"/>
  <c r="ACR89" i="2" s="1"/>
  <c r="ACS89" i="2" s="1"/>
  <c r="ADN89" i="2" s="1"/>
  <c r="ABZ33" i="2"/>
  <c r="ACQ33" i="2" s="1"/>
  <c r="ACR33" i="2" s="1"/>
  <c r="ACS33" i="2" s="1"/>
  <c r="ADN33" i="2" s="1"/>
  <c r="ADH180" i="2"/>
  <c r="ADM180" i="2" s="1"/>
  <c r="ADN180" i="2" s="1"/>
  <c r="ACG217" i="2"/>
  <c r="ADL217" i="2" s="1"/>
  <c r="ADJ238" i="2"/>
  <c r="ACC164" i="2"/>
  <c r="ACQ164" i="2" s="1"/>
  <c r="ACR164" i="2" s="1"/>
  <c r="ACS164" i="2" s="1"/>
  <c r="ADN164" i="2" s="1"/>
  <c r="ACG289" i="2"/>
  <c r="ADL289" i="2" s="1"/>
  <c r="ADH191" i="2"/>
  <c r="ADM191" i="2" s="1"/>
  <c r="ADN191" i="2" s="1"/>
  <c r="ACG193" i="2"/>
  <c r="ADL193" i="2" s="1"/>
  <c r="ACG330" i="2"/>
  <c r="ADL330" i="2" s="1"/>
  <c r="ADH249" i="2"/>
  <c r="ADH241" i="2"/>
  <c r="ACC127" i="2"/>
  <c r="ACQ127" i="2" s="1"/>
  <c r="ACR127" i="2" s="1"/>
  <c r="ACS127" i="2" s="1"/>
  <c r="ADN127" i="2" s="1"/>
  <c r="ACG315" i="2"/>
  <c r="ADL315" i="2" s="1"/>
  <c r="ACG351" i="2"/>
  <c r="ADL351" i="2" s="1"/>
  <c r="ACG270" i="2"/>
  <c r="ADL270" i="2" s="1"/>
  <c r="ACG246" i="2"/>
  <c r="ADL246" i="2" s="1"/>
  <c r="ACG178" i="2"/>
  <c r="ADL178" i="2" s="1"/>
  <c r="AAP21" i="2"/>
  <c r="ACR21" i="2" s="1"/>
  <c r="ACS21" i="2" s="1"/>
  <c r="ADN21" i="2" s="1"/>
  <c r="ACC91" i="2"/>
  <c r="ACQ91" i="2" s="1"/>
  <c r="ACR91" i="2" s="1"/>
  <c r="ACS91" i="2" s="1"/>
  <c r="ADN91" i="2" s="1"/>
  <c r="ADH176" i="2"/>
  <c r="ADM176" i="2" s="1"/>
  <c r="ADN176" i="2" s="1"/>
  <c r="ACG367" i="2"/>
  <c r="ADL367" i="2" s="1"/>
  <c r="ACG345" i="2"/>
  <c r="ADL345" i="2" s="1"/>
  <c r="ADJ233" i="2"/>
  <c r="ADH212" i="2"/>
  <c r="ADM212" i="2" s="1"/>
  <c r="ADN212" i="2" s="1"/>
  <c r="ACG355" i="2"/>
  <c r="ADL355" i="2" s="1"/>
  <c r="ADM345" i="2"/>
  <c r="ADN345" i="2" s="1"/>
  <c r="ACG326" i="2"/>
  <c r="ADL326" i="2" s="1"/>
  <c r="ADM188" i="2"/>
  <c r="ADN188" i="2" s="1"/>
  <c r="ACG209" i="2"/>
  <c r="ADL209" i="2" s="1"/>
  <c r="ADH236" i="2"/>
  <c r="ADM236" i="2" s="1"/>
  <c r="ADN236" i="2" s="1"/>
  <c r="ACG282" i="2"/>
  <c r="ADL282" i="2" s="1"/>
  <c r="ACC154" i="2"/>
  <c r="ACQ154" i="2" s="1"/>
  <c r="ACR154" i="2" s="1"/>
  <c r="ACS154" i="2" s="1"/>
  <c r="ADN154" i="2" s="1"/>
  <c r="ACG342" i="2"/>
  <c r="ADL342" i="2" s="1"/>
  <c r="ACG300" i="2"/>
  <c r="ADL300" i="2" s="1"/>
  <c r="ACG292" i="2"/>
  <c r="ADL292" i="2" s="1"/>
  <c r="AAS9" i="2"/>
  <c r="ACQ9" i="2" s="1"/>
  <c r="ACR9" i="2" s="1"/>
  <c r="ACS9" i="2" s="1"/>
  <c r="ADN9" i="2" s="1"/>
  <c r="ACG353" i="2"/>
  <c r="ADL353" i="2" s="1"/>
  <c r="ACG331" i="2"/>
  <c r="ADL331" i="2" s="1"/>
  <c r="ADH352" i="2"/>
  <c r="ADH335" i="2"/>
  <c r="ACG334" i="2"/>
  <c r="ADL334" i="2" s="1"/>
  <c r="ACG266" i="2"/>
  <c r="ADL266" i="2" s="1"/>
  <c r="ADJ193" i="2"/>
  <c r="ACG320" i="2"/>
  <c r="ADL320" i="2" s="1"/>
  <c r="ACG333" i="2"/>
  <c r="ADL333" i="2" s="1"/>
  <c r="ADH326" i="2"/>
  <c r="ACG279" i="2"/>
  <c r="ADL279" i="2" s="1"/>
  <c r="ACG245" i="2"/>
  <c r="ADL245" i="2" s="1"/>
  <c r="ADM245" i="2" s="1"/>
  <c r="ADN245" i="2" s="1"/>
  <c r="ACC171" i="2"/>
  <c r="ACQ171" i="2" s="1"/>
  <c r="ACR171" i="2" s="1"/>
  <c r="ACS171" i="2" s="1"/>
  <c r="ADN171" i="2" s="1"/>
  <c r="ACC159" i="2"/>
  <c r="ACQ159" i="2" s="1"/>
  <c r="ACR159" i="2" s="1"/>
  <c r="ACS159" i="2" s="1"/>
  <c r="ADN159" i="2" s="1"/>
  <c r="ACC143" i="2"/>
  <c r="ACQ143" i="2" s="1"/>
  <c r="ACR143" i="2" s="1"/>
  <c r="ACS143" i="2" s="1"/>
  <c r="ADN143" i="2" s="1"/>
  <c r="ACG357" i="2"/>
  <c r="ADL357" i="2" s="1"/>
  <c r="ACP364" i="2"/>
  <c r="ADI364" i="2" s="1"/>
  <c r="ADM364" i="2" s="1"/>
  <c r="ADN364" i="2" s="1"/>
  <c r="ADH355" i="2"/>
  <c r="ADM355" i="2" s="1"/>
  <c r="ADN355" i="2" s="1"/>
  <c r="ACG349" i="2"/>
  <c r="ADL349" i="2" s="1"/>
  <c r="ACP342" i="2"/>
  <c r="ADI342" i="2" s="1"/>
  <c r="ADM341" i="2"/>
  <c r="ADN341" i="2" s="1"/>
  <c r="ADJ327" i="2"/>
  <c r="ADJ312" i="2"/>
  <c r="ACG310" i="2"/>
  <c r="ADL310" i="2" s="1"/>
  <c r="ACG307" i="2"/>
  <c r="ADL307" i="2" s="1"/>
  <c r="ACP322" i="2"/>
  <c r="ADI322" i="2" s="1"/>
  <c r="ACG306" i="2"/>
  <c r="ADL306" i="2" s="1"/>
  <c r="ADM306" i="2" s="1"/>
  <c r="ADN306" i="2" s="1"/>
  <c r="ADM213" i="2"/>
  <c r="ADN213" i="2" s="1"/>
  <c r="ADH237" i="2"/>
  <c r="ADM237" i="2" s="1"/>
  <c r="ADN237" i="2" s="1"/>
  <c r="ACG226" i="2"/>
  <c r="ADL226" i="2" s="1"/>
  <c r="ADH184" i="2"/>
  <c r="ADM184" i="2" s="1"/>
  <c r="ADN184" i="2" s="1"/>
  <c r="ACG269" i="2"/>
  <c r="ADL269" i="2" s="1"/>
  <c r="ACG177" i="2"/>
  <c r="ADL177" i="2" s="1"/>
  <c r="ADM177" i="2" s="1"/>
  <c r="ADN177" i="2" s="1"/>
  <c r="ACG192" i="2"/>
  <c r="ADL192" i="2" s="1"/>
  <c r="ADM192" i="2" s="1"/>
  <c r="ADN192" i="2" s="1"/>
  <c r="ACG221" i="2"/>
  <c r="ADL221" i="2" s="1"/>
  <c r="ACG205" i="2"/>
  <c r="ADL205" i="2" s="1"/>
  <c r="ACG197" i="2"/>
  <c r="ADL197" i="2" s="1"/>
  <c r="ADM197" i="2" s="1"/>
  <c r="ADN197" i="2" s="1"/>
  <c r="ACC148" i="2"/>
  <c r="ACQ148" i="2" s="1"/>
  <c r="ACR148" i="2" s="1"/>
  <c r="ACS148" i="2" s="1"/>
  <c r="ADN148" i="2" s="1"/>
  <c r="ACC138" i="2"/>
  <c r="ACQ138" i="2" s="1"/>
  <c r="ACR138" i="2" s="1"/>
  <c r="ACS138" i="2" s="1"/>
  <c r="ADN138" i="2" s="1"/>
  <c r="ACC140" i="2"/>
  <c r="ACQ140" i="2" s="1"/>
  <c r="ACR140" i="2" s="1"/>
  <c r="ACS140" i="2" s="1"/>
  <c r="ADN140" i="2" s="1"/>
  <c r="ACG189" i="2"/>
  <c r="ADL189" i="2" s="1"/>
  <c r="ACG179" i="2"/>
  <c r="ADL179" i="2" s="1"/>
  <c r="ACC167" i="2"/>
  <c r="ACQ167" i="2" s="1"/>
  <c r="ACR167" i="2" s="1"/>
  <c r="ACS167" i="2" s="1"/>
  <c r="ADN167" i="2" s="1"/>
  <c r="ACC151" i="2"/>
  <c r="ACQ151" i="2" s="1"/>
  <c r="ACR151" i="2" s="1"/>
  <c r="ACS151" i="2" s="1"/>
  <c r="ADN151" i="2" s="1"/>
  <c r="ACC135" i="2"/>
  <c r="ACQ135" i="2" s="1"/>
  <c r="ACR135" i="2" s="1"/>
  <c r="ACS135" i="2" s="1"/>
  <c r="ADN135" i="2" s="1"/>
  <c r="ACC129" i="2"/>
  <c r="ACQ129" i="2" s="1"/>
  <c r="ACR129" i="2" s="1"/>
  <c r="ACS129" i="2" s="1"/>
  <c r="ADN129" i="2" s="1"/>
  <c r="ACG361" i="2"/>
  <c r="ADL361" i="2" s="1"/>
  <c r="ADM361" i="2" s="1"/>
  <c r="ADN361" i="2" s="1"/>
  <c r="ACG288" i="2"/>
  <c r="ADL288" i="2" s="1"/>
  <c r="ADM288" i="2" s="1"/>
  <c r="ADN288" i="2" s="1"/>
  <c r="ACG265" i="2"/>
  <c r="ADL265" i="2" s="1"/>
  <c r="ACG202" i="2"/>
  <c r="ADL202" i="2" s="1"/>
  <c r="ACC111" i="2"/>
  <c r="ACQ111" i="2" s="1"/>
  <c r="ACR111" i="2" s="1"/>
  <c r="ACS111" i="2" s="1"/>
  <c r="ADN111" i="2" s="1"/>
  <c r="ABZ59" i="2"/>
  <c r="ACQ59" i="2" s="1"/>
  <c r="ACR59" i="2" s="1"/>
  <c r="ACS59" i="2" s="1"/>
  <c r="ADN59" i="2" s="1"/>
  <c r="AAS15" i="2"/>
  <c r="ACQ15" i="2" s="1"/>
  <c r="ACR15" i="2" s="1"/>
  <c r="ACS15" i="2" s="1"/>
  <c r="ADN15" i="2" s="1"/>
  <c r="ADH357" i="2"/>
  <c r="ADM357" i="2" s="1"/>
  <c r="ADN357" i="2" s="1"/>
  <c r="ADH311" i="2"/>
  <c r="ADM311" i="2" s="1"/>
  <c r="ADN311" i="2" s="1"/>
  <c r="ADH307" i="2"/>
  <c r="ACG252" i="2"/>
  <c r="ADL252" i="2" s="1"/>
  <c r="ADM202" i="2"/>
  <c r="ADN202" i="2" s="1"/>
  <c r="ABS14" i="2"/>
  <c r="ACQ14" i="2" s="1"/>
  <c r="ACR14" i="2" s="1"/>
  <c r="ACS14" i="2" s="1"/>
  <c r="ADN14" i="2" s="1"/>
  <c r="AAG30" i="2"/>
  <c r="ACQ30" i="2" s="1"/>
  <c r="ACR30" i="2" s="1"/>
  <c r="ACS30" i="2" s="1"/>
  <c r="ADN30" i="2" s="1"/>
  <c r="ACG343" i="2"/>
  <c r="ADL343" i="2" s="1"/>
  <c r="ADM343" i="2" s="1"/>
  <c r="ADN343" i="2" s="1"/>
  <c r="ACG291" i="2"/>
  <c r="ADL291" i="2" s="1"/>
  <c r="ADM291" i="2" s="1"/>
  <c r="ADN291" i="2" s="1"/>
  <c r="ACG274" i="2"/>
  <c r="ADL274" i="2" s="1"/>
  <c r="ACG272" i="2"/>
  <c r="ADL272" i="2" s="1"/>
  <c r="ADM272" i="2" s="1"/>
  <c r="ADN272" i="2" s="1"/>
  <c r="ACG207" i="2"/>
  <c r="ADL207" i="2" s="1"/>
  <c r="ACC144" i="2"/>
  <c r="ACQ144" i="2" s="1"/>
  <c r="ACR144" i="2" s="1"/>
  <c r="ACS144" i="2" s="1"/>
  <c r="ADN144" i="2" s="1"/>
  <c r="ACC156" i="2"/>
  <c r="ACQ156" i="2" s="1"/>
  <c r="ACR156" i="2" s="1"/>
  <c r="ACS156" i="2" s="1"/>
  <c r="ADN156" i="2" s="1"/>
  <c r="ABM26" i="2"/>
  <c r="ACQ26" i="2" s="1"/>
  <c r="ACR26" i="2" s="1"/>
  <c r="ACS26" i="2" s="1"/>
  <c r="ADN26" i="2" s="1"/>
  <c r="ADM352" i="2"/>
  <c r="ADN352" i="2" s="1"/>
  <c r="ACP332" i="2"/>
  <c r="ADI332" i="2" s="1"/>
  <c r="ADH332" i="2"/>
  <c r="ADM285" i="2"/>
  <c r="ADN285" i="2" s="1"/>
  <c r="ACP320" i="2"/>
  <c r="ADI320" i="2" s="1"/>
  <c r="ADH320" i="2"/>
  <c r="ADM279" i="2"/>
  <c r="ADN279" i="2" s="1"/>
  <c r="ACP266" i="2"/>
  <c r="ADI266" i="2" s="1"/>
  <c r="ADH266" i="2"/>
  <c r="ADJ266" i="2"/>
  <c r="ACG250" i="2"/>
  <c r="ADL250" i="2" s="1"/>
  <c r="ADH250" i="2"/>
  <c r="ACG242" i="2"/>
  <c r="ADL242" i="2" s="1"/>
  <c r="ADH242" i="2"/>
  <c r="ACP214" i="2"/>
  <c r="ADI214" i="2" s="1"/>
  <c r="ADH214" i="2"/>
  <c r="ADH258" i="2"/>
  <c r="ACG258" i="2"/>
  <c r="ADL258" i="2" s="1"/>
  <c r="ACG253" i="2"/>
  <c r="ADL253" i="2" s="1"/>
  <c r="ADM253" i="2" s="1"/>
  <c r="ADN253" i="2" s="1"/>
  <c r="ACG199" i="2"/>
  <c r="ADL199" i="2" s="1"/>
  <c r="ADH199" i="2"/>
  <c r="ADH233" i="2"/>
  <c r="ACP233" i="2"/>
  <c r="ADI233" i="2" s="1"/>
  <c r="ADM226" i="2"/>
  <c r="ADN226" i="2" s="1"/>
  <c r="ACG223" i="2"/>
  <c r="ADL223" i="2" s="1"/>
  <c r="ADH217" i="2"/>
  <c r="ACP217" i="2"/>
  <c r="ADI217" i="2" s="1"/>
  <c r="ACP182" i="2"/>
  <c r="ADI182" i="2" s="1"/>
  <c r="ADH182" i="2"/>
  <c r="ACC169" i="2"/>
  <c r="ACQ169" i="2" s="1"/>
  <c r="ACR169" i="2" s="1"/>
  <c r="ACS169" i="2" s="1"/>
  <c r="ADN169" i="2" s="1"/>
  <c r="ADJ217" i="2"/>
  <c r="ACG201" i="2"/>
  <c r="ADL201" i="2" s="1"/>
  <c r="ADH201" i="2"/>
  <c r="ADH179" i="2"/>
  <c r="ADN75" i="2"/>
  <c r="ACP75" i="2"/>
  <c r="ACG327" i="2"/>
  <c r="ADL327" i="2" s="1"/>
  <c r="ADH310" i="2"/>
  <c r="ADM310" i="2" s="1"/>
  <c r="ADN310" i="2" s="1"/>
  <c r="ADH304" i="2"/>
  <c r="ADM304" i="2" s="1"/>
  <c r="ADN304" i="2" s="1"/>
  <c r="ADH294" i="2"/>
  <c r="ACP294" i="2"/>
  <c r="ADI294" i="2" s="1"/>
  <c r="ADH296" i="2"/>
  <c r="ACG296" i="2"/>
  <c r="ADL296" i="2" s="1"/>
  <c r="ADH368" i="2"/>
  <c r="ACP368" i="2"/>
  <c r="ADI368" i="2" s="1"/>
  <c r="ADM366" i="2"/>
  <c r="ADN366" i="2" s="1"/>
  <c r="ADH350" i="2"/>
  <c r="ACG350" i="2"/>
  <c r="ADL350" i="2" s="1"/>
  <c r="ADH348" i="2"/>
  <c r="ADM348" i="2" s="1"/>
  <c r="ADN348" i="2" s="1"/>
  <c r="ADH334" i="2"/>
  <c r="ACP334" i="2"/>
  <c r="ADI334" i="2" s="1"/>
  <c r="ACP328" i="2"/>
  <c r="ADI328" i="2" s="1"/>
  <c r="ADH328" i="2"/>
  <c r="ACG344" i="2"/>
  <c r="ADL344" i="2" s="1"/>
  <c r="ACG340" i="2"/>
  <c r="ADL340" i="2" s="1"/>
  <c r="ADM340" i="2" s="1"/>
  <c r="ADN340" i="2" s="1"/>
  <c r="ACG338" i="2"/>
  <c r="ADL338" i="2" s="1"/>
  <c r="ADM338" i="2" s="1"/>
  <c r="ADN338" i="2" s="1"/>
  <c r="ADH331" i="2"/>
  <c r="ACP331" i="2"/>
  <c r="ADI331" i="2" s="1"/>
  <c r="ADJ328" i="2"/>
  <c r="ACG323" i="2"/>
  <c r="ADL323" i="2" s="1"/>
  <c r="ACP316" i="2"/>
  <c r="ADI316" i="2" s="1"/>
  <c r="ADH316" i="2"/>
  <c r="ACG301" i="2"/>
  <c r="ADL301" i="2" s="1"/>
  <c r="ADM301" i="2" s="1"/>
  <c r="ADN301" i="2" s="1"/>
  <c r="ADJ320" i="2"/>
  <c r="ACG318" i="2"/>
  <c r="ADL318" i="2" s="1"/>
  <c r="ADH303" i="2"/>
  <c r="ACG303" i="2"/>
  <c r="ADL303" i="2" s="1"/>
  <c r="ACG314" i="2"/>
  <c r="ADL314" i="2" s="1"/>
  <c r="ADM314" i="2" s="1"/>
  <c r="ADN314" i="2" s="1"/>
  <c r="ADH284" i="2"/>
  <c r="ADM284" i="2" s="1"/>
  <c r="ADN284" i="2" s="1"/>
  <c r="ACG295" i="2"/>
  <c r="ADL295" i="2" s="1"/>
  <c r="ACG298" i="2"/>
  <c r="ADL298" i="2" s="1"/>
  <c r="ADM298" i="2" s="1"/>
  <c r="ADN298" i="2" s="1"/>
  <c r="ADM278" i="2"/>
  <c r="ADN278" i="2" s="1"/>
  <c r="ACG271" i="2"/>
  <c r="ADL271" i="2" s="1"/>
  <c r="ADH271" i="2"/>
  <c r="ACG264" i="2"/>
  <c r="ADL264" i="2" s="1"/>
  <c r="ADM264" i="2" s="1"/>
  <c r="ADN264" i="2" s="1"/>
  <c r="ADJ270" i="2"/>
  <c r="ACG275" i="2"/>
  <c r="ADL275" i="2" s="1"/>
  <c r="ADH275" i="2"/>
  <c r="ACP282" i="2"/>
  <c r="ADI282" i="2" s="1"/>
  <c r="ADH282" i="2"/>
  <c r="ADH269" i="2"/>
  <c r="ACP269" i="2"/>
  <c r="ADI269" i="2" s="1"/>
  <c r="ADH268" i="2"/>
  <c r="ADM268" i="2" s="1"/>
  <c r="ADN268" i="2" s="1"/>
  <c r="ACG263" i="2"/>
  <c r="ADL263" i="2" s="1"/>
  <c r="ADH263" i="2"/>
  <c r="ADH229" i="2"/>
  <c r="ACP229" i="2"/>
  <c r="ADI229" i="2" s="1"/>
  <c r="ADM257" i="2"/>
  <c r="ADN257" i="2" s="1"/>
  <c r="ADM241" i="2"/>
  <c r="ADN241" i="2" s="1"/>
  <c r="ACG233" i="2"/>
  <c r="ADL233" i="2" s="1"/>
  <c r="ADM221" i="2"/>
  <c r="ADN221" i="2" s="1"/>
  <c r="ADH196" i="2"/>
  <c r="ADM196" i="2" s="1"/>
  <c r="ADN196" i="2" s="1"/>
  <c r="ADH260" i="2"/>
  <c r="ACP260" i="2"/>
  <c r="ADI260" i="2" s="1"/>
  <c r="ACG239" i="2"/>
  <c r="ADL239" i="2" s="1"/>
  <c r="ADM239" i="2" s="1"/>
  <c r="ADN239" i="2" s="1"/>
  <c r="ADJ214" i="2"/>
  <c r="ACP205" i="2"/>
  <c r="ADI205" i="2" s="1"/>
  <c r="ADH205" i="2"/>
  <c r="ADH255" i="2"/>
  <c r="ACP255" i="2"/>
  <c r="ADI255" i="2" s="1"/>
  <c r="ADH219" i="2"/>
  <c r="ACG219" i="2"/>
  <c r="ADL219" i="2" s="1"/>
  <c r="ACG251" i="2"/>
  <c r="ADL251" i="2" s="1"/>
  <c r="ADM207" i="2"/>
  <c r="ADN207" i="2" s="1"/>
  <c r="ACG198" i="2"/>
  <c r="ADL198" i="2" s="1"/>
  <c r="ADM198" i="2" s="1"/>
  <c r="ADN198" i="2" s="1"/>
  <c r="ACG175" i="2"/>
  <c r="ADL175" i="2" s="1"/>
  <c r="ADH175" i="2"/>
  <c r="ADH173" i="2"/>
  <c r="ACP173" i="2"/>
  <c r="ADI173" i="2" s="1"/>
  <c r="ACP238" i="2"/>
  <c r="ADI238" i="2" s="1"/>
  <c r="ADH238" i="2"/>
  <c r="ACG204" i="2"/>
  <c r="ADL204" i="2" s="1"/>
  <c r="ADM208" i="2"/>
  <c r="ADN208" i="2" s="1"/>
  <c r="ADM189" i="2"/>
  <c r="ADN189" i="2" s="1"/>
  <c r="ACP178" i="2"/>
  <c r="ADI178" i="2" s="1"/>
  <c r="ADH178" i="2"/>
  <c r="ADJ260" i="2"/>
  <c r="ACP193" i="2"/>
  <c r="ADI193" i="2" s="1"/>
  <c r="ADH193" i="2"/>
  <c r="ADJ178" i="2"/>
  <c r="ACC163" i="2"/>
  <c r="ACQ163" i="2" s="1"/>
  <c r="ACR163" i="2" s="1"/>
  <c r="ACS163" i="2" s="1"/>
  <c r="ADN163" i="2" s="1"/>
  <c r="ACC147" i="2"/>
  <c r="ACQ147" i="2" s="1"/>
  <c r="ACR147" i="2" s="1"/>
  <c r="ACS147" i="2" s="1"/>
  <c r="ADN147" i="2" s="1"/>
  <c r="ACC131" i="2"/>
  <c r="ACQ131" i="2" s="1"/>
  <c r="ACR131" i="2" s="1"/>
  <c r="ACS131" i="2" s="1"/>
  <c r="ADN131" i="2" s="1"/>
  <c r="ADN78" i="2"/>
  <c r="ACP78" i="2"/>
  <c r="ADN74" i="2"/>
  <c r="ACP74" i="2"/>
  <c r="ACP349" i="2"/>
  <c r="ADI349" i="2" s="1"/>
  <c r="ADH349" i="2"/>
  <c r="ADH367" i="2"/>
  <c r="ACP367" i="2"/>
  <c r="ADI367" i="2" s="1"/>
  <c r="ACG356" i="2"/>
  <c r="ADH356" i="2"/>
  <c r="ADM356" i="2" s="1"/>
  <c r="ADN356" i="2" s="1"/>
  <c r="ADH354" i="2"/>
  <c r="ACG354" i="2"/>
  <c r="ADL354" i="2" s="1"/>
  <c r="ACG346" i="2"/>
  <c r="ADL346" i="2" s="1"/>
  <c r="ADH346" i="2"/>
  <c r="ACP295" i="2"/>
  <c r="ADI295" i="2" s="1"/>
  <c r="ADH295" i="2"/>
  <c r="ADM315" i="2"/>
  <c r="ADN315" i="2" s="1"/>
  <c r="ADJ294" i="2"/>
  <c r="ADH287" i="2"/>
  <c r="ACG287" i="2"/>
  <c r="ADL287" i="2" s="1"/>
  <c r="ADM313" i="2"/>
  <c r="ADN313" i="2" s="1"/>
  <c r="ADH290" i="2"/>
  <c r="ACP290" i="2"/>
  <c r="ADI290" i="2" s="1"/>
  <c r="ADM289" i="2"/>
  <c r="ADN289" i="2" s="1"/>
  <c r="ACG312" i="2"/>
  <c r="ADL312" i="2" s="1"/>
  <c r="ADH292" i="2"/>
  <c r="ADM292" i="2" s="1"/>
  <c r="ADN292" i="2" s="1"/>
  <c r="ADH286" i="2"/>
  <c r="ACP286" i="2"/>
  <c r="ADI286" i="2" s="1"/>
  <c r="ACP270" i="2"/>
  <c r="ADI270" i="2" s="1"/>
  <c r="ADH270" i="2"/>
  <c r="ACG262" i="2"/>
  <c r="ADL262" i="2" s="1"/>
  <c r="ADH262" i="2"/>
  <c r="ADH224" i="2"/>
  <c r="ACG224" i="2"/>
  <c r="ADL224" i="2" s="1"/>
  <c r="ADH265" i="2"/>
  <c r="ACP265" i="2"/>
  <c r="ADI265" i="2" s="1"/>
  <c r="ACP234" i="2"/>
  <c r="ADI234" i="2" s="1"/>
  <c r="ADH234" i="2"/>
  <c r="ACG228" i="2"/>
  <c r="ADL228" i="2" s="1"/>
  <c r="ADH228" i="2"/>
  <c r="ADH232" i="2"/>
  <c r="ADM232" i="2" s="1"/>
  <c r="ADN232" i="2" s="1"/>
  <c r="ACP222" i="2"/>
  <c r="ADI222" i="2" s="1"/>
  <c r="ADH222" i="2"/>
  <c r="ACG216" i="2"/>
  <c r="ADL216" i="2" s="1"/>
  <c r="ADH256" i="2"/>
  <c r="ACG256" i="2"/>
  <c r="ADL256" i="2" s="1"/>
  <c r="ADH248" i="2"/>
  <c r="ACG248" i="2"/>
  <c r="ADL248" i="2" s="1"/>
  <c r="ACG227" i="2"/>
  <c r="ADL227" i="2" s="1"/>
  <c r="ADM227" i="2" s="1"/>
  <c r="ADN227" i="2" s="1"/>
  <c r="ACG255" i="2"/>
  <c r="ADL255" i="2" s="1"/>
  <c r="ADH247" i="2"/>
  <c r="ACP247" i="2"/>
  <c r="ADI247" i="2" s="1"/>
  <c r="ACP218" i="2"/>
  <c r="ADI218" i="2" s="1"/>
  <c r="ADH218" i="2"/>
  <c r="ADH211" i="2"/>
  <c r="ACG211" i="2"/>
  <c r="ADL211" i="2" s="1"/>
  <c r="ACG243" i="2"/>
  <c r="ADL243" i="2" s="1"/>
  <c r="ADM243" i="2" s="1"/>
  <c r="ADN243" i="2" s="1"/>
  <c r="ACG235" i="2"/>
  <c r="ADL235" i="2" s="1"/>
  <c r="ADM235" i="2" s="1"/>
  <c r="ADN235" i="2" s="1"/>
  <c r="ADH209" i="2"/>
  <c r="ACP209" i="2"/>
  <c r="ADI209" i="2" s="1"/>
  <c r="ACP174" i="2"/>
  <c r="ADI174" i="2" s="1"/>
  <c r="ADH174" i="2"/>
  <c r="ADJ218" i="2"/>
  <c r="ADH195" i="2"/>
  <c r="ADM195" i="2" s="1"/>
  <c r="ADN195" i="2" s="1"/>
  <c r="ADH187" i="2"/>
  <c r="ACG187" i="2"/>
  <c r="ADL187" i="2" s="1"/>
  <c r="ADH216" i="2"/>
  <c r="ADH186" i="2"/>
  <c r="ACP186" i="2"/>
  <c r="ADI186" i="2" s="1"/>
  <c r="ADH185" i="2"/>
  <c r="ADM185" i="2" s="1"/>
  <c r="ADN185" i="2" s="1"/>
  <c r="ADJ173" i="2"/>
  <c r="ADN77" i="2"/>
  <c r="ACP77" i="2"/>
  <c r="ADH363" i="2"/>
  <c r="ACP363" i="2"/>
  <c r="ADI363" i="2" s="1"/>
  <c r="ADM335" i="2"/>
  <c r="ADN335" i="2" s="1"/>
  <c r="ADM344" i="2"/>
  <c r="ADN344" i="2" s="1"/>
  <c r="ADH359" i="2"/>
  <c r="ACP359" i="2"/>
  <c r="ADI359" i="2" s="1"/>
  <c r="ADJ367" i="2"/>
  <c r="ACP353" i="2"/>
  <c r="ADI353" i="2" s="1"/>
  <c r="ADH353" i="2"/>
  <c r="ACG362" i="2"/>
  <c r="ADL362" i="2" s="1"/>
  <c r="ADM362" i="2" s="1"/>
  <c r="ADN362" i="2" s="1"/>
  <c r="ACP324" i="2"/>
  <c r="ADI324" i="2" s="1"/>
  <c r="ADH324" i="2"/>
  <c r="ACG329" i="2"/>
  <c r="ADL329" i="2" s="1"/>
  <c r="ADM329" i="2" s="1"/>
  <c r="ADN329" i="2" s="1"/>
  <c r="ADJ332" i="2"/>
  <c r="ADM300" i="2"/>
  <c r="ADN300" i="2" s="1"/>
  <c r="ACG365" i="2"/>
  <c r="ADL365" i="2" s="1"/>
  <c r="ADM365" i="2" s="1"/>
  <c r="ADN365" i="2" s="1"/>
  <c r="ADM358" i="2"/>
  <c r="ADN358" i="2" s="1"/>
  <c r="ACG360" i="2"/>
  <c r="ADL360" i="2" s="1"/>
  <c r="ADM360" i="2" s="1"/>
  <c r="ADN360" i="2" s="1"/>
  <c r="ADH351" i="2"/>
  <c r="ADM351" i="2" s="1"/>
  <c r="ADN351" i="2" s="1"/>
  <c r="ADJ353" i="2"/>
  <c r="ADJ349" i="2"/>
  <c r="ACG347" i="2"/>
  <c r="ADL347" i="2" s="1"/>
  <c r="ADM347" i="2" s="1"/>
  <c r="ADN347" i="2" s="1"/>
  <c r="ADM339" i="2"/>
  <c r="ADN339" i="2" s="1"/>
  <c r="ADM336" i="2"/>
  <c r="ADN336" i="2" s="1"/>
  <c r="ADH327" i="2"/>
  <c r="ACP327" i="2"/>
  <c r="ADI327" i="2" s="1"/>
  <c r="ADH333" i="2"/>
  <c r="ADM322" i="2"/>
  <c r="ADN322" i="2" s="1"/>
  <c r="ACG324" i="2"/>
  <c r="ADL324" i="2" s="1"/>
  <c r="ADJ331" i="2"/>
  <c r="ADH323" i="2"/>
  <c r="ACP323" i="2"/>
  <c r="ADI323" i="2" s="1"/>
  <c r="ADH325" i="2"/>
  <c r="ADM325" i="2" s="1"/>
  <c r="ADN325" i="2" s="1"/>
  <c r="ADM318" i="2"/>
  <c r="ADN318" i="2" s="1"/>
  <c r="ACG309" i="2"/>
  <c r="ADL309" i="2" s="1"/>
  <c r="ADH309" i="2"/>
  <c r="ACG321" i="2"/>
  <c r="ADL321" i="2" s="1"/>
  <c r="ADH321" i="2"/>
  <c r="ACP312" i="2"/>
  <c r="ADI312" i="2" s="1"/>
  <c r="ADH312" i="2"/>
  <c r="ACG299" i="2"/>
  <c r="ADL299" i="2" s="1"/>
  <c r="ADM299" i="2" s="1"/>
  <c r="ADN299" i="2" s="1"/>
  <c r="ADH330" i="2"/>
  <c r="ADM330" i="2" s="1"/>
  <c r="ADN330" i="2" s="1"/>
  <c r="ADH319" i="2"/>
  <c r="ADM319" i="2" s="1"/>
  <c r="ADN319" i="2" s="1"/>
  <c r="ADH317" i="2"/>
  <c r="ACG317" i="2"/>
  <c r="ADL317" i="2" s="1"/>
  <c r="ACG305" i="2"/>
  <c r="ADL305" i="2" s="1"/>
  <c r="ADH305" i="2"/>
  <c r="ACG308" i="2"/>
  <c r="ADL308" i="2" s="1"/>
  <c r="ADM308" i="2" s="1"/>
  <c r="ADN308" i="2" s="1"/>
  <c r="ADH302" i="2"/>
  <c r="ACP302" i="2"/>
  <c r="ADI302" i="2" s="1"/>
  <c r="ACG297" i="2"/>
  <c r="ADL297" i="2" s="1"/>
  <c r="ADH297" i="2"/>
  <c r="ADH280" i="2"/>
  <c r="ACG280" i="2"/>
  <c r="ADL280" i="2" s="1"/>
  <c r="ADH274" i="2"/>
  <c r="ACP274" i="2"/>
  <c r="ADI274" i="2" s="1"/>
  <c r="ADH273" i="2"/>
  <c r="ADM273" i="2" s="1"/>
  <c r="ADN273" i="2" s="1"/>
  <c r="ACG276" i="2"/>
  <c r="ADL276" i="2" s="1"/>
  <c r="ADM276" i="2" s="1"/>
  <c r="ADN276" i="2" s="1"/>
  <c r="ACG293" i="2"/>
  <c r="ADL293" i="2" s="1"/>
  <c r="ADM293" i="2" s="1"/>
  <c r="ADN293" i="2" s="1"/>
  <c r="ADH277" i="2"/>
  <c r="ADM277" i="2" s="1"/>
  <c r="ADN277" i="2" s="1"/>
  <c r="ACG267" i="2"/>
  <c r="ADL267" i="2" s="1"/>
  <c r="ADH267" i="2"/>
  <c r="ACG281" i="2"/>
  <c r="ADL281" i="2" s="1"/>
  <c r="ADM281" i="2" s="1"/>
  <c r="ADN281" i="2" s="1"/>
  <c r="ACG254" i="2"/>
  <c r="ADL254" i="2" s="1"/>
  <c r="ADM254" i="2" s="1"/>
  <c r="ADN254" i="2" s="1"/>
  <c r="ADH240" i="2"/>
  <c r="ACG240" i="2"/>
  <c r="ADL240" i="2" s="1"/>
  <c r="ADM251" i="2"/>
  <c r="ADN251" i="2" s="1"/>
  <c r="ADH246" i="2"/>
  <c r="ACG244" i="2"/>
  <c r="ADL244" i="2" s="1"/>
  <c r="ADM244" i="2" s="1"/>
  <c r="ADN244" i="2" s="1"/>
  <c r="ACG261" i="2"/>
  <c r="ADL261" i="2" s="1"/>
  <c r="ADM261" i="2" s="1"/>
  <c r="ADN261" i="2" s="1"/>
  <c r="ACG234" i="2"/>
  <c r="ADL234" i="2" s="1"/>
  <c r="ADM230" i="2"/>
  <c r="ADN230" i="2" s="1"/>
  <c r="ACG215" i="2"/>
  <c r="ADL215" i="2" s="1"/>
  <c r="ADH215" i="2"/>
  <c r="ADH259" i="2"/>
  <c r="ADM259" i="2" s="1"/>
  <c r="ADN259" i="2" s="1"/>
  <c r="ADH200" i="2"/>
  <c r="ACP200" i="2"/>
  <c r="ADI200" i="2" s="1"/>
  <c r="ADH252" i="2"/>
  <c r="ADM252" i="2" s="1"/>
  <c r="ADN252" i="2" s="1"/>
  <c r="ACG247" i="2"/>
  <c r="ADL247" i="2" s="1"/>
  <c r="ACG238" i="2"/>
  <c r="ADL238" i="2" s="1"/>
  <c r="ADH223" i="2"/>
  <c r="ADM223" i="2" s="1"/>
  <c r="ADN223" i="2" s="1"/>
  <c r="ADH220" i="2"/>
  <c r="ADM220" i="2" s="1"/>
  <c r="ADN220" i="2" s="1"/>
  <c r="ACP210" i="2"/>
  <c r="ADI210" i="2" s="1"/>
  <c r="ADH210" i="2"/>
  <c r="ADH203" i="2"/>
  <c r="ACG203" i="2"/>
  <c r="ADL203" i="2" s="1"/>
  <c r="ADJ229" i="2"/>
  <c r="ACG190" i="2"/>
  <c r="ADL190" i="2" s="1"/>
  <c r="ADM190" i="2" s="1"/>
  <c r="ADN190" i="2" s="1"/>
  <c r="ACG183" i="2"/>
  <c r="ADL183" i="2" s="1"/>
  <c r="ADH183" i="2"/>
  <c r="ADH181" i="2"/>
  <c r="ACP181" i="2"/>
  <c r="ADI181" i="2" s="1"/>
  <c r="ADH204" i="2"/>
  <c r="ACP204" i="2"/>
  <c r="ADI204" i="2" s="1"/>
  <c r="ADJ204" i="2"/>
  <c r="ACP194" i="2"/>
  <c r="ADI194" i="2" s="1"/>
  <c r="ADM194" i="2" s="1"/>
  <c r="ADN194" i="2" s="1"/>
  <c r="ADJ182" i="2"/>
  <c r="ADJ174" i="2"/>
  <c r="ACG231" i="2"/>
  <c r="ADL231" i="2" s="1"/>
  <c r="ADM231" i="2" s="1"/>
  <c r="ADN231" i="2" s="1"/>
  <c r="ACG214" i="2"/>
  <c r="ADL214" i="2" s="1"/>
  <c r="ACG218" i="2"/>
  <c r="ADL218" i="2" s="1"/>
  <c r="ACG210" i="2"/>
  <c r="ACC155" i="2"/>
  <c r="ACQ155" i="2" s="1"/>
  <c r="ACR155" i="2" s="1"/>
  <c r="ACS155" i="2" s="1"/>
  <c r="ADN155" i="2" s="1"/>
  <c r="ACC139" i="2"/>
  <c r="ACQ139" i="2" s="1"/>
  <c r="ACR139" i="2" s="1"/>
  <c r="ACS139" i="2" s="1"/>
  <c r="ADN139" i="2" s="1"/>
  <c r="ACG173" i="2"/>
  <c r="ADL173" i="2" s="1"/>
  <c r="ACC125" i="2"/>
  <c r="ACQ125" i="2" s="1"/>
  <c r="ACR125" i="2" s="1"/>
  <c r="ACS125" i="2" s="1"/>
  <c r="ADN125" i="2" s="1"/>
  <c r="ADJ181" i="2"/>
  <c r="ADN76" i="2"/>
  <c r="ACP76" i="2"/>
  <c r="AAG29" i="2"/>
  <c r="ACQ29" i="2" s="1"/>
  <c r="ACR29" i="2" s="1"/>
  <c r="ACS29" i="2" s="1"/>
  <c r="ADN29" i="2" s="1"/>
  <c r="ADM256" i="2" l="1"/>
  <c r="ADN256" i="2" s="1"/>
  <c r="ADM307" i="2"/>
  <c r="ADN307" i="2" s="1"/>
  <c r="ADM222" i="2"/>
  <c r="ADN222" i="2" s="1"/>
  <c r="ADM249" i="2"/>
  <c r="ADN249" i="2" s="1"/>
  <c r="ADM342" i="2"/>
  <c r="ADN342" i="2" s="1"/>
  <c r="ADM326" i="2"/>
  <c r="ADN326" i="2" s="1"/>
  <c r="ADM219" i="2"/>
  <c r="ADN219" i="2" s="1"/>
  <c r="ADM333" i="2"/>
  <c r="ADN333" i="2" s="1"/>
  <c r="ADM179" i="2"/>
  <c r="ADN179" i="2" s="1"/>
  <c r="ADM246" i="2"/>
  <c r="ADN246" i="2" s="1"/>
  <c r="ADM363" i="2"/>
  <c r="ADN363" i="2" s="1"/>
  <c r="ADM316" i="2"/>
  <c r="ADN316" i="2" s="1"/>
  <c r="ADM242" i="2"/>
  <c r="ADN242" i="2" s="1"/>
  <c r="ADM216" i="2"/>
  <c r="ADN216" i="2" s="1"/>
  <c r="ADM250" i="2"/>
  <c r="ADN250" i="2" s="1"/>
  <c r="ADM297" i="2"/>
  <c r="ADN297" i="2" s="1"/>
  <c r="ADM317" i="2"/>
  <c r="ADN317" i="2" s="1"/>
  <c r="ADM321" i="2"/>
  <c r="ADN321" i="2" s="1"/>
  <c r="ADM248" i="2"/>
  <c r="ADN248" i="2" s="1"/>
  <c r="ADM334" i="2"/>
  <c r="ADN334" i="2" s="1"/>
  <c r="ADM312" i="2"/>
  <c r="ADN312" i="2" s="1"/>
  <c r="ADM309" i="2"/>
  <c r="ADN309" i="2" s="1"/>
  <c r="ADM353" i="2"/>
  <c r="ADN353" i="2" s="1"/>
  <c r="ADM359" i="2"/>
  <c r="ADN359" i="2" s="1"/>
  <c r="ADM260" i="2"/>
  <c r="ADN260" i="2" s="1"/>
  <c r="ADM217" i="2"/>
  <c r="ADN217" i="2" s="1"/>
  <c r="ADM233" i="2"/>
  <c r="ADN233" i="2" s="1"/>
  <c r="ADM320" i="2"/>
  <c r="ADN320" i="2" s="1"/>
  <c r="ADM181" i="2"/>
  <c r="ADN181" i="2" s="1"/>
  <c r="ADM224" i="2"/>
  <c r="ADN224" i="2" s="1"/>
  <c r="ADM178" i="2"/>
  <c r="ADN178" i="2" s="1"/>
  <c r="ADM199" i="2"/>
  <c r="ADN199" i="2" s="1"/>
  <c r="ADM203" i="2"/>
  <c r="ADN203" i="2" s="1"/>
  <c r="ADM240" i="2"/>
  <c r="ADN240" i="2" s="1"/>
  <c r="ADM265" i="2"/>
  <c r="ADN265" i="2" s="1"/>
  <c r="ADM286" i="2"/>
  <c r="ADN286" i="2" s="1"/>
  <c r="ADM287" i="2"/>
  <c r="ADN287" i="2" s="1"/>
  <c r="ADM354" i="2"/>
  <c r="ADN354" i="2" s="1"/>
  <c r="ADM294" i="2"/>
  <c r="ADN294" i="2" s="1"/>
  <c r="ADM210" i="2"/>
  <c r="ADN210" i="2" s="1"/>
  <c r="ADM200" i="2"/>
  <c r="ADN200" i="2" s="1"/>
  <c r="ADM280" i="2"/>
  <c r="ADN280" i="2" s="1"/>
  <c r="ADM302" i="2"/>
  <c r="ADN302" i="2" s="1"/>
  <c r="ADM323" i="2"/>
  <c r="ADN323" i="2" s="1"/>
  <c r="ADM324" i="2"/>
  <c r="ADN324" i="2" s="1"/>
  <c r="ADM186" i="2"/>
  <c r="ADN186" i="2" s="1"/>
  <c r="ADM209" i="2"/>
  <c r="ADN209" i="2" s="1"/>
  <c r="ADM211" i="2"/>
  <c r="ADN211" i="2" s="1"/>
  <c r="ADM247" i="2"/>
  <c r="ADN247" i="2" s="1"/>
  <c r="ADM228" i="2"/>
  <c r="ADN228" i="2" s="1"/>
  <c r="ADM270" i="2"/>
  <c r="ADN270" i="2" s="1"/>
  <c r="ADM290" i="2"/>
  <c r="ADN290" i="2" s="1"/>
  <c r="ADM346" i="2"/>
  <c r="ADN346" i="2" s="1"/>
  <c r="ADM349" i="2"/>
  <c r="ADN349" i="2" s="1"/>
  <c r="ADM238" i="2"/>
  <c r="ADN238" i="2" s="1"/>
  <c r="ADM175" i="2"/>
  <c r="ADN175" i="2" s="1"/>
  <c r="ADM263" i="2"/>
  <c r="ADN263" i="2" s="1"/>
  <c r="ADM269" i="2"/>
  <c r="ADN269" i="2" s="1"/>
  <c r="ADM275" i="2"/>
  <c r="ADN275" i="2" s="1"/>
  <c r="ADM271" i="2"/>
  <c r="ADN271" i="2" s="1"/>
  <c r="ADM303" i="2"/>
  <c r="ADN303" i="2" s="1"/>
  <c r="ADM350" i="2"/>
  <c r="ADN350" i="2" s="1"/>
  <c r="ADM296" i="2"/>
  <c r="ADN296" i="2" s="1"/>
  <c r="ADM201" i="2"/>
  <c r="ADN201" i="2" s="1"/>
  <c r="ADM258" i="2"/>
  <c r="ADN258" i="2" s="1"/>
  <c r="ADM332" i="2"/>
  <c r="ADN332" i="2" s="1"/>
  <c r="ADM174" i="2"/>
  <c r="ADN174" i="2" s="1"/>
  <c r="ADM218" i="2"/>
  <c r="ADN218" i="2" s="1"/>
  <c r="ADM255" i="2"/>
  <c r="ADN255" i="2" s="1"/>
  <c r="ADM182" i="2"/>
  <c r="ADN182" i="2" s="1"/>
  <c r="ADM214" i="2"/>
  <c r="ADN214" i="2" s="1"/>
  <c r="ADM204" i="2"/>
  <c r="ADN204" i="2" s="1"/>
  <c r="ADM183" i="2"/>
  <c r="ADN183" i="2" s="1"/>
  <c r="ADM215" i="2"/>
  <c r="ADN215" i="2" s="1"/>
  <c r="ADM267" i="2"/>
  <c r="ADN267" i="2" s="1"/>
  <c r="ADM274" i="2"/>
  <c r="ADN274" i="2" s="1"/>
  <c r="ADM305" i="2"/>
  <c r="ADN305" i="2" s="1"/>
  <c r="ADM327" i="2"/>
  <c r="ADN327" i="2" s="1"/>
  <c r="ADM187" i="2"/>
  <c r="ADN187" i="2" s="1"/>
  <c r="ADM234" i="2"/>
  <c r="ADN234" i="2" s="1"/>
  <c r="ADM262" i="2"/>
  <c r="ADN262" i="2" s="1"/>
  <c r="ADM295" i="2"/>
  <c r="ADN295" i="2" s="1"/>
  <c r="ADM193" i="2"/>
  <c r="ADN193" i="2" s="1"/>
  <c r="ADM205" i="2"/>
  <c r="ADN205" i="2" s="1"/>
  <c r="ADM282" i="2"/>
  <c r="ADN282" i="2" s="1"/>
  <c r="ADM331" i="2"/>
  <c r="ADN331" i="2" s="1"/>
  <c r="ADM328" i="2"/>
  <c r="ADN328" i="2" s="1"/>
  <c r="ADM368" i="2"/>
  <c r="ADN368" i="2" s="1"/>
  <c r="ADM266" i="2"/>
  <c r="ADN266" i="2" s="1"/>
  <c r="ADM367" i="2"/>
  <c r="ADN367" i="2" s="1"/>
  <c r="ADM173" i="2"/>
  <c r="ADN173" i="2" s="1"/>
  <c r="ADM229" i="2"/>
  <c r="ADN229" i="2" s="1"/>
</calcChain>
</file>

<file path=xl/sharedStrings.xml><?xml version="1.0" encoding="utf-8"?>
<sst xmlns="http://schemas.openxmlformats.org/spreadsheetml/2006/main" count="7232" uniqueCount="1399">
  <si>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</si>
  <si>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</si>
  <si>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</si>
  <si>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</si>
  <si>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</si>
  <si>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</si>
  <si>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</si>
  <si>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</si>
  <si>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</si>
  <si>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</si>
  <si>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</si>
  <si>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</si>
  <si>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</si>
  <si>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</si>
  <si>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</si>
  <si>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</si>
  <si>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</si>
  <si>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</si>
  <si>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</si>
  <si>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</si>
  <si>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</si>
  <si>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</si>
  <si>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</si>
  <si>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</si>
  <si>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</si>
  <si>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</si>
  <si>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</si>
  <si>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</si>
  <si>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</si>
  <si>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</si>
  <si>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</si>
  <si>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</si>
  <si>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</si>
  <si>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</si>
  <si>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</si>
  <si>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</si>
  <si>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</si>
  <si>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</si>
  <si>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</si>
  <si>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</si>
  <si>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</si>
  <si>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</si>
  <si>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</si>
  <si>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</si>
  <si>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</si>
  <si>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</si>
  <si>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</si>
  <si>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</si>
  <si>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</si>
  <si>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</si>
  <si>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</si>
  <si>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</si>
  <si>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</si>
  <si>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</si>
  <si>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</si>
  <si>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</si>
  <si>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</si>
  <si>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</si>
  <si>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</si>
  <si>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</si>
  <si>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</si>
  <si>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</si>
  <si>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</si>
  <si>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</si>
  <si>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</si>
  <si>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</si>
  <si>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</si>
  <si>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</si>
  <si>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</si>
  <si>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</si>
  <si>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</si>
  <si>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</si>
  <si>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</si>
  <si>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</si>
  <si>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</si>
  <si>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</si>
  <si>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</si>
  <si>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</si>
  <si>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</si>
  <si>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</si>
  <si>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</si>
  <si>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</si>
  <si>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</si>
  <si>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</si>
  <si>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</si>
  <si>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</si>
  <si>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</si>
  <si>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</si>
  <si>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</si>
  <si>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</si>
  <si>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</si>
  <si>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</si>
  <si>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</si>
  <si>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</si>
  <si>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</si>
  <si>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</si>
  <si>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</si>
  <si>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</si>
  <si>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</si>
  <si>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</si>
  <si>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</si>
  <si>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</si>
  <si>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</si>
  <si>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</si>
  <si>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</si>
  <si>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</si>
  <si>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</si>
  <si>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</si>
  <si>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</si>
  <si>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</si>
  <si>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</si>
  <si>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</si>
  <si>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</si>
  <si>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</si>
  <si>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</si>
  <si>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</si>
  <si>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</si>
  <si>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</si>
  <si>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</si>
  <si>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</si>
  <si>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</si>
  <si>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</si>
  <si>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</si>
  <si>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</si>
  <si>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</si>
  <si>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</si>
  <si>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</si>
  <si>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</si>
  <si>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</si>
  <si>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</si>
  <si>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</si>
  <si>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</si>
  <si>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</si>
  <si>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</si>
  <si>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</si>
  <si>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</si>
  <si>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</si>
  <si>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</si>
  <si>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</si>
  <si>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</si>
  <si>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</si>
  <si>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</si>
  <si>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</si>
  <si>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</si>
  <si>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</si>
  <si>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</si>
  <si>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</si>
  <si>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</si>
  <si>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</si>
  <si>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</si>
  <si>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</si>
  <si>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</si>
  <si>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</si>
  <si>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</si>
  <si>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</si>
  <si>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</si>
  <si>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</si>
  <si>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</si>
  <si>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</si>
  <si>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</si>
  <si>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</si>
  <si>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</si>
  <si>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</si>
  <si>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</si>
  <si>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</si>
  <si>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</si>
  <si>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</si>
  <si>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</si>
  <si>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</si>
  <si>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</si>
  <si>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</si>
  <si>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</si>
  <si>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</si>
  <si>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</si>
  <si>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</si>
  <si>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</si>
  <si>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</si>
  <si>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</si>
  <si>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</si>
  <si>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</si>
  <si>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</si>
  <si>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</si>
  <si>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</si>
  <si>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</si>
  <si>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</si>
  <si>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</si>
  <si>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</si>
  <si>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</si>
  <si>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</si>
  <si>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</si>
  <si>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</si>
  <si>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</si>
  <si>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</si>
  <si>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</si>
  <si>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</si>
  <si>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</si>
  <si>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</si>
  <si>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</si>
  <si>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</si>
  <si>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</si>
  <si>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</si>
  <si>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</si>
  <si>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</si>
  <si>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</si>
  <si>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</si>
  <si>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</si>
  <si>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</si>
  <si>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</si>
  <si>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</si>
  <si>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</si>
  <si>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</si>
  <si>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</si>
  <si>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</si>
  <si>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</si>
  <si>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</si>
  <si>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</si>
  <si>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</si>
  <si>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</si>
  <si>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</si>
  <si>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</si>
  <si>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</si>
  <si>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</si>
  <si>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</si>
  <si>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</si>
  <si>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</si>
  <si>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</si>
  <si>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</si>
  <si>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</si>
  <si>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</si>
  <si>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</si>
  <si>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</si>
  <si>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</si>
  <si>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</si>
  <si>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</si>
  <si>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</si>
  <si>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</si>
  <si>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</si>
  <si>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</si>
  <si>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</si>
  <si>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</si>
  <si>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</si>
  <si>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</si>
  <si>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</si>
  <si>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</si>
  <si>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</si>
  <si>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</si>
  <si>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</si>
  <si>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</si>
  <si>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</si>
  <si>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</si>
  <si>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</si>
  <si>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</si>
  <si>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</si>
  <si>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</si>
  <si>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</si>
  <si>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</si>
  <si>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</si>
  <si>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</si>
  <si>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</si>
  <si>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</si>
  <si>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</si>
  <si>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</si>
  <si>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</si>
  <si>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</si>
  <si>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</si>
  <si>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</si>
  <si>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</si>
  <si>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</si>
  <si>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</si>
  <si>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</si>
  <si>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</si>
  <si>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</si>
  <si>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</si>
  <si>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</si>
  <si>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</si>
  <si>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</si>
  <si>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</si>
  <si>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</si>
  <si>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</si>
  <si>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</si>
  <si>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</si>
  <si>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</si>
  <si>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</si>
  <si>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</si>
  <si>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</si>
  <si>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</si>
  <si>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</si>
  <si>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</si>
  <si>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</si>
  <si>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</si>
  <si>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</si>
  <si>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</si>
  <si>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</si>
  <si>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</si>
  <si>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</si>
  <si>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</si>
  <si>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</si>
  <si>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</si>
  <si>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</si>
  <si>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</si>
  <si>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</si>
  <si>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</si>
  <si>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</si>
  <si>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</si>
  <si>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</si>
  <si>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</si>
  <si>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</si>
  <si>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</si>
  <si>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</si>
  <si>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</si>
  <si>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</si>
  <si>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</si>
  <si>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</si>
  <si>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</si>
  <si>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</si>
  <si>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</si>
  <si>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</si>
  <si>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</si>
  <si>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</si>
  <si>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</si>
  <si>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</si>
  <si>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</si>
  <si>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</si>
  <si>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</si>
  <si>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</si>
  <si>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</si>
  <si>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</si>
  <si>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</si>
  <si>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</si>
  <si>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</si>
  <si>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</si>
  <si>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</si>
  <si>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</si>
  <si>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</si>
  <si>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</si>
  <si>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</si>
  <si>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</si>
  <si>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</si>
  <si>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</si>
  <si>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</si>
  <si>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</si>
  <si>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</si>
  <si>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</si>
  <si>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</si>
  <si>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</si>
  <si>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</si>
  <si>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</si>
  <si>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</si>
  <si>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</si>
  <si>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</si>
  <si>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</si>
  <si>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</si>
  <si>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</si>
  <si>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</si>
  <si>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</si>
  <si>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</si>
  <si>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</si>
  <si>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</si>
  <si>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</si>
  <si>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</si>
  <si>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</si>
  <si>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</si>
  <si>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</si>
  <si>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</si>
  <si>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</si>
  <si>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</si>
  <si>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</si>
  <si>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</si>
  <si>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</si>
  <si>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</si>
  <si>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</si>
  <si>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</si>
  <si>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</si>
  <si>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</si>
  <si>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</si>
  <si>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</si>
  <si>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</si>
  <si>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</si>
  <si>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</si>
  <si>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</si>
  <si>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</si>
  <si>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</si>
  <si>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</si>
  <si>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</si>
  <si>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</si>
  <si>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</si>
  <si>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</si>
  <si>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</si>
  <si>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</si>
  <si>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</si>
  <si>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</si>
  <si>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</si>
  <si>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</si>
  <si>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</si>
  <si>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</si>
  <si>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</si>
  <si>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</si>
  <si>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</si>
  <si>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</si>
  <si>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</si>
  <si>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</si>
  <si>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</si>
  <si>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</si>
  <si>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</si>
  <si>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</si>
  <si>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</si>
  <si>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</si>
  <si>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</si>
  <si>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</si>
  <si>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</si>
  <si>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</si>
  <si>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</si>
  <si>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</si>
  <si>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</si>
  <si>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</si>
  <si>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</si>
  <si>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</si>
  <si>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</si>
  <si>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</si>
  <si>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</si>
  <si>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</si>
  <si>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</si>
  <si>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</si>
  <si>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</si>
  <si>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</si>
  <si>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</si>
  <si>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</si>
  <si>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</si>
  <si>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</si>
  <si>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</si>
  <si>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</si>
  <si>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</si>
  <si>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</si>
  <si>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</si>
  <si>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</si>
  <si>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</si>
  <si>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</si>
  <si>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</si>
  <si>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</si>
  <si>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</si>
  <si>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</si>
  <si>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</si>
  <si>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</si>
  <si>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</si>
  <si>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</si>
  <si>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</si>
  <si>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</si>
  <si>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</si>
  <si>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</si>
  <si>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</si>
  <si>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</si>
  <si>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</si>
  <si>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</si>
  <si>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</si>
  <si>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</si>
  <si>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</si>
  <si>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</si>
  <si>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</si>
  <si>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</si>
  <si>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</si>
  <si>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</si>
  <si>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</si>
  <si>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</si>
  <si>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</si>
  <si>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</si>
  <si>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</si>
  <si>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</si>
  <si>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</si>
  <si>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</si>
  <si>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</si>
  <si>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</si>
  <si>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</si>
  <si>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</si>
  <si>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</si>
  <si>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</si>
  <si>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</si>
  <si>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</si>
  <si>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</si>
  <si>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</si>
  <si>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</si>
  <si>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</si>
  <si>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</si>
  <si>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</si>
  <si>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</si>
  <si>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</si>
  <si>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</si>
  <si>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</si>
  <si>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</si>
  <si>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</si>
  <si>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</si>
  <si>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</si>
  <si>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</si>
  <si>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</si>
  <si>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</si>
  <si>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</si>
  <si>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</si>
  <si>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</si>
  <si>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</si>
  <si>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</si>
  <si>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</si>
  <si>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</si>
  <si>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</si>
  <si>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</si>
  <si>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</si>
  <si>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</si>
  <si>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</si>
  <si>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</si>
  <si>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</si>
  <si>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</si>
  <si>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</si>
  <si>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</si>
  <si>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</si>
  <si>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</si>
  <si>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</si>
  <si>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</si>
  <si>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</si>
  <si>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</si>
  <si>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</si>
  <si>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</si>
  <si>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</si>
  <si>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</si>
  <si>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</si>
  <si>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</si>
  <si>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</si>
  <si>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</si>
  <si>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</si>
  <si>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</si>
  <si>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</si>
  <si>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</si>
  <si>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</si>
  <si>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</si>
  <si>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</si>
  <si>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</si>
  <si>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</si>
  <si>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</si>
  <si>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</si>
  <si>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</si>
  <si>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</si>
  <si>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</si>
  <si>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</si>
  <si>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</si>
  <si>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</si>
  <si>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</si>
  <si>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</si>
  <si>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</si>
  <si>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</si>
  <si>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</si>
  <si>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</si>
  <si>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</si>
  <si>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</si>
  <si>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</si>
  <si>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</si>
  <si>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</si>
  <si>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</si>
  <si>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</si>
  <si>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</si>
  <si>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</si>
  <si>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</si>
  <si>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</si>
  <si>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</si>
  <si>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</si>
  <si>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</si>
  <si>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</si>
  <si>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</si>
  <si>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</si>
  <si>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</si>
  <si>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</si>
  <si>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</si>
  <si>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</si>
  <si>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</si>
  <si>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</si>
  <si>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</si>
  <si>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</si>
  <si>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</si>
  <si>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</si>
  <si>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</si>
  <si>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</si>
  <si>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</si>
  <si>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</si>
  <si>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</si>
  <si>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</si>
  <si>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</si>
  <si>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</si>
  <si>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</si>
  <si>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</si>
  <si>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</si>
  <si>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</si>
  <si>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</si>
  <si>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</si>
  <si>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</si>
  <si>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</si>
  <si>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</si>
  <si>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</si>
  <si>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</si>
  <si>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</si>
  <si>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</si>
  <si>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</si>
  <si>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</si>
  <si>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</si>
  <si>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</si>
  <si>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</si>
  <si>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</si>
  <si>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</si>
  <si>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</si>
  <si>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</si>
  <si>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</si>
  <si>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</si>
  <si>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</si>
  <si>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</si>
  <si>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</si>
  <si>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</si>
  <si>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</si>
  <si>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</si>
  <si>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</si>
  <si>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</si>
  <si>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</si>
  <si>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</si>
  <si>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</si>
  <si>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</si>
  <si>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</si>
  <si>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</si>
  <si>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</si>
  <si>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</si>
  <si>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</si>
  <si>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</si>
  <si>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</si>
  <si>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</si>
  <si>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</si>
  <si>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</si>
  <si>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</si>
  <si>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</si>
  <si>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</si>
  <si>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</si>
  <si>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</si>
  <si>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</si>
  <si>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</si>
  <si>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</si>
  <si>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</si>
  <si>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</si>
  <si>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</si>
  <si>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</si>
  <si>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</si>
  <si>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</si>
  <si>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</si>
  <si>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</si>
  <si>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</si>
  <si>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</si>
  <si>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</si>
  <si>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</si>
  <si>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</si>
  <si>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</si>
  <si>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</si>
  <si>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</si>
  <si>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</si>
  <si>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</si>
  <si>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</si>
  <si>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</si>
  <si>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</si>
  <si>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</si>
  <si>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</si>
  <si>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</si>
  <si>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</si>
  <si>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</si>
  <si>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</si>
  <si>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</si>
  <si>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</si>
  <si>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</si>
  <si>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</si>
  <si>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</si>
  <si>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</si>
  <si>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</si>
  <si>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</si>
  <si>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</si>
  <si>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</si>
  <si>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</si>
  <si>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</si>
  <si>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</si>
  <si>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</si>
  <si>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</si>
  <si>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</si>
  <si>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</si>
  <si>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</si>
  <si>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</si>
  <si>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</si>
  <si>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</si>
  <si>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</si>
  <si>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</si>
  <si>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</si>
  <si>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</si>
  <si>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</si>
  <si>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</si>
  <si>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</si>
  <si>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</si>
  <si>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</si>
  <si>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</si>
  <si>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</si>
  <si>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</si>
  <si>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</si>
  <si>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</si>
  <si>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</si>
  <si>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</si>
  <si>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</si>
  <si>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</si>
  <si>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</si>
  <si>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</si>
  <si>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</si>
  <si>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</si>
  <si>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</si>
  <si>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</si>
  <si>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</si>
  <si>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</si>
  <si>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</si>
  <si>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</si>
  <si>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</si>
  <si>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</si>
  <si>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</si>
  <si>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</si>
  <si>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</si>
  <si>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</si>
  <si>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</si>
  <si>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</si>
  <si>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</si>
  <si>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</si>
  <si>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</si>
  <si>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</si>
  <si>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</si>
  <si>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</si>
  <si>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</si>
  <si>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</si>
  <si>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</si>
  <si>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</si>
  <si>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</si>
  <si>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</si>
  <si>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</si>
  <si>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</si>
  <si>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</si>
  <si>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</si>
  <si>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</si>
  <si>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</si>
  <si>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</si>
  <si>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</si>
  <si>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</si>
  <si>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</si>
  <si>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</si>
  <si>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</si>
  <si>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</si>
  <si>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</si>
  <si>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</si>
  <si>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</si>
  <si>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</si>
  <si>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</si>
  <si>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</si>
  <si>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</si>
  <si>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</si>
  <si>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</si>
  <si>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</si>
  <si>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</si>
  <si>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</si>
  <si>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</si>
  <si>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</si>
  <si>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</si>
  <si>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</si>
  <si>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</si>
  <si>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</si>
  <si>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</si>
  <si>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</si>
  <si>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</si>
  <si>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</si>
  <si>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</si>
  <si>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</si>
  <si>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</si>
  <si>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</si>
  <si>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</si>
  <si>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</si>
  <si>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</si>
  <si>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</si>
  <si>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</si>
  <si>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</si>
  <si>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</si>
  <si>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</si>
  <si>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</si>
  <si>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</si>
  <si>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</si>
  <si>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</si>
  <si>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</si>
  <si>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</si>
  <si>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</si>
  <si>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</si>
  <si>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</si>
  <si>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</si>
  <si>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</si>
  <si>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</si>
  <si>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</si>
  <si>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</si>
  <si>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</si>
  <si>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</si>
  <si>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</si>
  <si>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</si>
  <si>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</si>
  <si>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</si>
  <si>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</si>
  <si>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</si>
  <si>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</si>
  <si>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</si>
  <si>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</si>
  <si>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</si>
  <si>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</si>
  <si>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</si>
  <si>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</si>
  <si>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</si>
  <si>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</si>
  <si>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</si>
  <si>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</si>
  <si>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</si>
  <si>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</si>
  <si>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</si>
  <si>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</si>
  <si>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</si>
  <si>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</si>
  <si>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</si>
  <si>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</si>
  <si>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</si>
  <si>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</si>
  <si>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</si>
  <si>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</si>
  <si>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</si>
  <si>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</si>
  <si>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</si>
  <si>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</si>
  <si>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</si>
  <si>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</si>
  <si>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</si>
  <si>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</si>
  <si>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</si>
  <si>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</si>
  <si>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</si>
  <si>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</si>
  <si>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</si>
  <si>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</si>
  <si>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</si>
  <si>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</si>
  <si>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</si>
  <si>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</si>
  <si>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</si>
  <si>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</si>
  <si>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</si>
  <si>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</si>
  <si>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</si>
  <si>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</si>
  <si>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</si>
  <si>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</si>
  <si>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</si>
  <si>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</si>
  <si>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</si>
  <si>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</si>
  <si>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</si>
  <si>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</si>
  <si>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</si>
  <si>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</si>
  <si>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</si>
  <si>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</si>
  <si>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</si>
  <si>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</si>
  <si>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</si>
  <si>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</si>
  <si>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</si>
  <si>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</si>
  <si>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</si>
  <si>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</si>
  <si>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</si>
  <si>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</si>
  <si>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</si>
  <si>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</si>
  <si>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</si>
  <si>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</si>
  <si>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</si>
  <si>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</si>
  <si>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</si>
  <si>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</si>
  <si>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</si>
  <si>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</si>
  <si>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</si>
  <si>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</si>
  <si>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</si>
  <si>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</si>
  <si>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</si>
  <si>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</si>
  <si>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</si>
  <si>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</si>
  <si>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</si>
  <si>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</si>
  <si>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</si>
  <si>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</si>
  <si>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</si>
  <si>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</si>
  <si>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</si>
  <si>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</si>
  <si>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</si>
  <si>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</si>
  <si>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</si>
  <si>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</si>
  <si>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</si>
  <si>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</si>
  <si>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</si>
  <si>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</si>
  <si>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</si>
  <si>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</si>
  <si>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</si>
  <si>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</si>
  <si>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</si>
  <si>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</si>
  <si>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</si>
  <si>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</si>
  <si>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</si>
  <si>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</si>
  <si>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</si>
  <si>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</si>
  <si>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</si>
  <si>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</si>
  <si>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</si>
  <si>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</si>
  <si>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</si>
  <si>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</si>
  <si>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</si>
  <si>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</si>
  <si>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</si>
  <si>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</si>
  <si>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</si>
  <si>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</si>
  <si>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</si>
  <si>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</si>
  <si>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</si>
  <si>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</si>
  <si>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</si>
  <si>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</si>
  <si>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</si>
  <si>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</si>
  <si>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</si>
  <si>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</si>
  <si>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</si>
  <si>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</si>
  <si>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</si>
  <si>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</si>
  <si>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</si>
  <si>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</si>
  <si>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</si>
  <si>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</si>
  <si>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</si>
  <si>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</si>
  <si>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</si>
  <si>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</si>
  <si>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</si>
  <si>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</si>
  <si>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</si>
  <si>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</si>
  <si>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</si>
  <si>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</si>
  <si>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</si>
  <si>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</si>
  <si>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</si>
  <si>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</si>
  <si>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</si>
  <si>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</si>
  <si>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</si>
  <si>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</si>
  <si>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</si>
  <si>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</si>
  <si>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</si>
  <si>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</si>
  <si>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</si>
  <si>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</si>
  <si>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</si>
  <si>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</si>
  <si>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</si>
  <si>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</si>
  <si>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</si>
  <si>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</si>
  <si>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</si>
  <si>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</si>
  <si>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</si>
  <si>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</si>
  <si>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</si>
  <si>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</si>
  <si>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</si>
  <si>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</si>
  <si>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</si>
  <si>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</si>
  <si>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</si>
  <si>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</si>
  <si>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</si>
  <si>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</si>
  <si>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</si>
  <si>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</si>
  <si>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</si>
  <si>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</si>
  <si>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</si>
  <si>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</si>
  <si>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</si>
  <si>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</si>
  <si>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</si>
  <si>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</si>
  <si>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</si>
  <si>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</si>
  <si>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</si>
  <si>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</si>
  <si>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</si>
  <si>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</si>
  <si>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</si>
  <si>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</si>
  <si>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</si>
  <si>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</si>
  <si>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</si>
  <si>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</si>
  <si>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</si>
  <si>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</si>
  <si>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</si>
  <si>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</si>
  <si>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</si>
  <si>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</si>
  <si>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</si>
  <si>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</si>
  <si>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</si>
  <si>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</si>
  <si>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</si>
  <si>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</si>
  <si>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</si>
  <si>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</si>
  <si>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</si>
  <si>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</si>
  <si>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</si>
  <si>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</si>
  <si>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</si>
  <si>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</si>
  <si>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</si>
  <si>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</si>
  <si>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</si>
  <si>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</si>
  <si>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</si>
  <si>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</si>
  <si>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</si>
  <si>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</si>
  <si>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</si>
  <si>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</si>
  <si>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</si>
  <si>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</si>
  <si>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</si>
  <si>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</si>
  <si>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</si>
  <si>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</si>
  <si>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</si>
  <si>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</si>
  <si>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</si>
  <si>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</si>
  <si>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</si>
  <si>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</si>
  <si>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</si>
  <si>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</si>
  <si>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</si>
  <si>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</si>
  <si>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</si>
  <si>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</si>
  <si>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</si>
  <si>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</si>
  <si>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</si>
  <si>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</si>
  <si>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</si>
  <si>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</si>
  <si>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</si>
  <si>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</si>
  <si>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</si>
  <si>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</si>
  <si>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</si>
  <si>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</si>
  <si>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</si>
  <si>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</si>
  <si>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</si>
  <si>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</si>
  <si>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</si>
  <si>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</si>
  <si>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</si>
  <si>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</si>
  <si>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</si>
  <si>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</si>
  <si>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</si>
  <si>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</si>
  <si>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</si>
  <si>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</si>
  <si>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</si>
  <si>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</si>
  <si>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</si>
  <si>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</si>
  <si>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</si>
  <si>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</si>
  <si>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</si>
  <si>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</si>
  <si>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</si>
  <si>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</si>
  <si>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</si>
  <si>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</si>
  <si>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</si>
  <si>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</si>
  <si>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</si>
  <si>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</si>
  <si>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</si>
  <si>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</si>
  <si>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</si>
  <si>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</si>
  <si>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</si>
  <si>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</si>
  <si>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</si>
  <si>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</si>
  <si>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</si>
  <si>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</si>
  <si>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</si>
  <si>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</si>
  <si>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</si>
  <si>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</si>
  <si>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</si>
  <si>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</si>
  <si>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</si>
  <si>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</si>
  <si>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</si>
  <si>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</si>
  <si>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</si>
  <si>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</si>
  <si>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</si>
  <si>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</si>
  <si>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</si>
  <si>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</si>
  <si>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</si>
  <si>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</si>
  <si>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</si>
  <si>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</si>
  <si>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</si>
  <si>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</si>
  <si>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</si>
  <si>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</si>
  <si>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</si>
  <si>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</si>
  <si>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</si>
  <si>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</si>
  <si>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</si>
  <si>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</si>
  <si>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</si>
  <si>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</si>
  <si>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</si>
  <si>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</si>
  <si>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</si>
  <si>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</si>
  <si>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</si>
  <si>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</si>
  <si>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</si>
  <si>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</si>
  <si>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</si>
  <si>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</si>
  <si>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</si>
  <si>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</si>
  <si>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</si>
  <si>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</si>
  <si>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</si>
  <si>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</si>
  <si>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</si>
  <si>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</si>
  <si>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</si>
  <si>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</si>
  <si>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</si>
  <si>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</si>
  <si>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</si>
  <si>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</si>
  <si>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</si>
  <si>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</si>
  <si>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</si>
  <si>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</si>
  <si>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</si>
  <si>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</si>
  <si>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</si>
  <si>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</si>
  <si>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</si>
  <si>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</si>
  <si>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</si>
  <si>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</si>
  <si>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</si>
  <si>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</si>
  <si>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</si>
  <si>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</si>
  <si>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</si>
  <si>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</si>
  <si>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</si>
  <si>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</si>
  <si>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</si>
  <si>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</si>
  <si>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</si>
  <si>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</si>
  <si>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</si>
  <si>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</si>
  <si>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</si>
  <si>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</si>
  <si>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</si>
  <si>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</si>
  <si>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</si>
  <si>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</si>
  <si>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</si>
  <si>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</si>
  <si>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</si>
  <si>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</si>
  <si>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</si>
  <si>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</si>
  <si>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</si>
  <si>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</si>
  <si>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</si>
  <si>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</si>
  <si>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</si>
  <si>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</si>
  <si>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</si>
  <si>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</si>
  <si>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</si>
  <si>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</si>
  <si>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</si>
  <si>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</si>
  <si>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</si>
  <si>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</si>
  <si>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</si>
  <si>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</si>
  <si>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</si>
  <si>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</si>
  <si>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</si>
  <si>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</si>
  <si>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</si>
  <si>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</si>
  <si>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</si>
  <si>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</si>
  <si>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</si>
  <si>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</si>
  <si>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</si>
  <si>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</si>
  <si>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</si>
  <si>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</si>
  <si>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</si>
  <si>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</si>
  <si>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</si>
  <si>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</si>
  <si>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</si>
  <si>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</si>
  <si>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</si>
  <si>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</si>
  <si>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</si>
  <si>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</si>
  <si>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</si>
  <si>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</si>
  <si>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</si>
  <si>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</si>
  <si>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</si>
  <si>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</si>
  <si>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</si>
  <si>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</si>
  <si>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</si>
  <si>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</si>
  <si>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</si>
  <si>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</si>
  <si>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</si>
  <si>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</si>
  <si>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</si>
  <si>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</si>
  <si>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</si>
  <si>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</si>
  <si>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</si>
  <si>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</si>
  <si>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</si>
  <si>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</si>
  <si>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</si>
  <si>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</si>
  <si>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</si>
  <si>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</si>
  <si>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</si>
  <si>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</si>
  <si>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</si>
  <si>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</si>
  <si>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</si>
  <si>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</si>
  <si>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</si>
  <si>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</si>
  <si>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</si>
  <si>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</si>
  <si>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</si>
  <si>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</si>
  <si>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</si>
  <si>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</si>
  <si>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</si>
  <si>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</si>
  <si>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</si>
  <si>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</si>
  <si>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</si>
  <si>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</si>
  <si>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</si>
  <si>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</si>
  <si>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</si>
  <si>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</si>
  <si>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</si>
  <si>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</si>
  <si>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</si>
  <si>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</si>
  <si>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</si>
  <si>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</si>
  <si>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</si>
  <si>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</si>
  <si>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</si>
  <si>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</si>
  <si>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</si>
  <si>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</si>
  <si>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</si>
  <si>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</si>
  <si>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</si>
  <si>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</si>
  <si>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</si>
  <si>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</si>
  <si>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</si>
  <si>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</si>
  <si>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</si>
  <si>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</si>
  <si>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</si>
  <si>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</si>
  <si>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</si>
  <si>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</si>
  <si>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</si>
  <si>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</si>
  <si>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</si>
  <si>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</si>
  <si>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</si>
  <si>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</si>
  <si>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</si>
  <si>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</si>
  <si>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</si>
  <si>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</si>
  <si>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</si>
  <si>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</si>
  <si>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</si>
  <si>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</si>
  <si>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</si>
  <si>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</si>
  <si>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</si>
  <si>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</si>
  <si>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</si>
  <si>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</si>
  <si>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</si>
  <si>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</si>
  <si>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</si>
  <si>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</si>
  <si>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</si>
  <si>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</si>
  <si>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</si>
  <si>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</si>
  <si>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</si>
  <si>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</si>
  <si>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</si>
  <si>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</si>
  <si>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</si>
  <si>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</si>
  <si>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</si>
  <si>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</si>
  <si>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</si>
  <si>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</si>
  <si>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</si>
  <si>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</si>
  <si>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</si>
  <si>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</si>
  <si>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</si>
  <si>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</si>
  <si>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</si>
  <si>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</si>
  <si>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</si>
  <si>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</si>
  <si>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</si>
  <si>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</si>
  <si>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</si>
  <si>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</si>
  <si>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</si>
  <si>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</si>
  <si>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</si>
  <si>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</si>
  <si>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</si>
  <si>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</si>
  <si>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</si>
  <si>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</si>
  <si>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</si>
  <si>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</si>
  <si>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</si>
  <si>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</si>
  <si>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Widuri ludyaningrum</t>
  </si>
  <si>
    <t>SPV CHO CC TELKOMSEL</t>
  </si>
  <si>
    <t>SP1</t>
  </si>
  <si>
    <t>K1</t>
  </si>
  <si>
    <t>K3</t>
  </si>
  <si>
    <t>BATL 1</t>
  </si>
  <si>
    <t>K2</t>
  </si>
  <si>
    <t>BATL 2</t>
  </si>
  <si>
    <t>BATL 3</t>
  </si>
  <si>
    <t>SP2</t>
  </si>
  <si>
    <t>AGENT IBC PRIORITY CC TELKOMSEL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</si>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</sst>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d\-mmm\-yy;@"/>
    <numFmt numFmtId="165" formatCode="&quot;Rp&quot;#,##0"/>
    <numFmt numFmtId="166" formatCode="0.0%"/>
    <numFmt numFmtId="167" formatCode="_(* #,##0_);_(* \(#,##0\);_(* &quot;-&quot;??_);_(@_)"/>
    <numFmt numFmtId="168" formatCode="0.0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7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7" fontId="12" fillId="0" borderId="2" xfId="5" applyNumberFormat="1" applyFont="1" applyBorder="1" applyAlignment="1">
      <alignment horizontal="center" vertical="center"/>
    </xf>
    <xf numFmtId="167" fontId="12" fillId="0" borderId="2" xfId="2" applyNumberFormat="1" applyFont="1" applyBorder="1" applyAlignment="1">
      <alignment horizontal="center" vertical="center"/>
    </xf>
    <xf numFmtId="167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168" fontId="18" fillId="33" borderId="2" xfId="3" applyNumberFormat="1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10" fontId="18" fillId="37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7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68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10" fontId="3" fillId="20" borderId="1" xfId="1" applyNumberFormat="1" applyFont="1" applyFill="1" applyBorder="1" applyAlignment="1">
      <alignment horizontal="center" vertical="center" wrapText="1"/>
    </xf>
    <xf numFmtId="10" fontId="3" fillId="20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3" fillId="20" borderId="3" xfId="1" applyNumberFormat="1" applyFont="1" applyFill="1" applyBorder="1" applyAlignment="1">
      <alignment horizontal="center" vertical="center"/>
    </xf>
    <xf numFmtId="166" fontId="3" fillId="20" borderId="4" xfId="1" applyNumberFormat="1" applyFont="1" applyFill="1" applyBorder="1" applyAlignment="1">
      <alignment horizontal="center" vertical="center"/>
    </xf>
    <xf numFmtId="166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166" fontId="15" fillId="22" borderId="3" xfId="3" applyNumberFormat="1" applyFont="1" applyFill="1" applyBorder="1" applyAlignment="1">
      <alignment horizontal="center" vertical="center" wrapText="1"/>
    </xf>
    <xf numFmtId="166" fontId="15" fillId="22" borderId="4" xfId="3" applyNumberFormat="1" applyFont="1" applyFill="1" applyBorder="1" applyAlignment="1">
      <alignment horizontal="center" vertical="center" wrapText="1"/>
    </xf>
    <xf numFmtId="166" fontId="15" fillId="22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6" fontId="22" fillId="25" borderId="3" xfId="3" applyNumberFormat="1" applyFont="1" applyFill="1" applyBorder="1" applyAlignment="1">
      <alignment horizontal="center" vertical="center" wrapText="1"/>
    </xf>
    <xf numFmtId="166" fontId="22" fillId="25" borderId="4" xfId="3" applyNumberFormat="1" applyFont="1" applyFill="1" applyBorder="1" applyAlignment="1">
      <alignment horizontal="center" vertical="center" wrapText="1"/>
    </xf>
    <xf numFmtId="166" fontId="22" fillId="25" borderId="5" xfId="3" applyNumberFormat="1" applyFont="1" applyFill="1" applyBorder="1" applyAlignment="1">
      <alignment horizontal="center" vertical="center" wrapText="1"/>
    </xf>
    <xf numFmtId="166" fontId="16" fillId="8" borderId="3" xfId="3" applyNumberFormat="1" applyFont="1" applyFill="1" applyBorder="1" applyAlignment="1">
      <alignment horizontal="center" vertical="center" wrapText="1"/>
    </xf>
    <xf numFmtId="166" fontId="16" fillId="8" borderId="4" xfId="3" applyNumberFormat="1" applyFont="1" applyFill="1" applyBorder="1" applyAlignment="1">
      <alignment horizontal="center" vertical="center" wrapText="1"/>
    </xf>
    <xf numFmtId="166" fontId="16" fillId="8" borderId="5" xfId="3" applyNumberFormat="1" applyFont="1" applyFill="1" applyBorder="1" applyAlignment="1">
      <alignment horizontal="center" vertical="center" wrapText="1"/>
    </xf>
    <xf numFmtId="166" fontId="16" fillId="21" borderId="3" xfId="3" applyNumberFormat="1" applyFont="1" applyFill="1" applyBorder="1" applyAlignment="1">
      <alignment horizontal="center" vertical="center" wrapText="1"/>
    </xf>
    <xf numFmtId="166" fontId="16" fillId="21" borderId="4" xfId="3" applyNumberFormat="1" applyFont="1" applyFill="1" applyBorder="1" applyAlignment="1">
      <alignment horizontal="center" vertical="center" wrapText="1"/>
    </xf>
    <xf numFmtId="166" fontId="16" fillId="21" borderId="5" xfId="3" applyNumberFormat="1" applyFont="1" applyFill="1" applyBorder="1" applyAlignment="1">
      <alignment horizontal="center" vertical="center" wrapText="1"/>
    </xf>
    <xf numFmtId="166" fontId="18" fillId="20" borderId="3" xfId="3" applyNumberFormat="1" applyFont="1" applyFill="1" applyBorder="1" applyAlignment="1">
      <alignment horizontal="center" vertical="center" wrapText="1"/>
    </xf>
    <xf numFmtId="166" fontId="18" fillId="20" borderId="4" xfId="3" applyNumberFormat="1" applyFont="1" applyFill="1" applyBorder="1" applyAlignment="1">
      <alignment horizontal="center" vertical="center" wrapText="1"/>
    </xf>
    <xf numFmtId="166" fontId="18" fillId="20" borderId="5" xfId="3" applyNumberFormat="1" applyFont="1" applyFill="1" applyBorder="1" applyAlignment="1">
      <alignment horizontal="center" vertical="center" wrapText="1"/>
    </xf>
    <xf numFmtId="166" fontId="20" fillId="19" borderId="3" xfId="3" applyNumberFormat="1" applyFont="1" applyFill="1" applyBorder="1" applyAlignment="1">
      <alignment horizontal="center" vertical="center" wrapText="1"/>
    </xf>
    <xf numFmtId="166" fontId="20" fillId="19" borderId="4" xfId="3" applyNumberFormat="1" applyFont="1" applyFill="1" applyBorder="1" applyAlignment="1">
      <alignment horizontal="center" vertical="center" wrapText="1"/>
    </xf>
    <xf numFmtId="166" fontId="20" fillId="19" borderId="5" xfId="3" applyNumberFormat="1" applyFont="1" applyFill="1" applyBorder="1" applyAlignment="1">
      <alignment horizontal="center" vertical="center" wrapText="1"/>
    </xf>
    <xf numFmtId="166" fontId="19" fillId="18" borderId="3" xfId="3" applyNumberFormat="1" applyFont="1" applyFill="1" applyBorder="1" applyAlignment="1">
      <alignment horizontal="center" vertical="center" wrapText="1"/>
    </xf>
    <xf numFmtId="166" fontId="19" fillId="18" borderId="4" xfId="3" applyNumberFormat="1" applyFont="1" applyFill="1" applyBorder="1" applyAlignment="1">
      <alignment horizontal="center" vertical="center" wrapText="1"/>
    </xf>
    <xf numFmtId="166" fontId="19" fillId="18" borderId="5" xfId="3" applyNumberFormat="1" applyFont="1" applyFill="1" applyBorder="1" applyAlignment="1">
      <alignment horizontal="center" vertical="center" wrapText="1"/>
    </xf>
    <xf numFmtId="166" fontId="16" fillId="18" borderId="3" xfId="3" applyNumberFormat="1" applyFont="1" applyFill="1" applyBorder="1" applyAlignment="1">
      <alignment horizontal="center" vertical="center" wrapText="1"/>
    </xf>
    <xf numFmtId="166" fontId="16" fillId="18" borderId="4" xfId="3" applyNumberFormat="1" applyFont="1" applyFill="1" applyBorder="1" applyAlignment="1">
      <alignment horizontal="center" vertical="center" wrapText="1"/>
    </xf>
    <xf numFmtId="166" fontId="16" fillId="18" borderId="5" xfId="3" applyNumberFormat="1" applyFont="1" applyFill="1" applyBorder="1" applyAlignment="1">
      <alignment horizontal="center" vertical="center" wrapText="1"/>
    </xf>
    <xf numFmtId="166" fontId="16" fillId="17" borderId="3" xfId="3" applyNumberFormat="1" applyFont="1" applyFill="1" applyBorder="1" applyAlignment="1">
      <alignment horizontal="center" vertical="center" wrapText="1"/>
    </xf>
    <xf numFmtId="166" fontId="16" fillId="17" borderId="4" xfId="3" applyNumberFormat="1" applyFont="1" applyFill="1" applyBorder="1" applyAlignment="1">
      <alignment horizontal="center" vertical="center" wrapText="1"/>
    </xf>
    <xf numFmtId="166" fontId="16" fillId="17" borderId="5" xfId="3" applyNumberFormat="1" applyFont="1" applyFill="1" applyBorder="1" applyAlignment="1">
      <alignment horizontal="center" vertical="center" wrapText="1"/>
    </xf>
    <xf numFmtId="166" fontId="18" fillId="16" borderId="3" xfId="3" applyNumberFormat="1" applyFont="1" applyFill="1" applyBorder="1" applyAlignment="1">
      <alignment horizontal="center" vertical="center" wrapText="1"/>
    </xf>
    <xf numFmtId="166" fontId="18" fillId="16" borderId="4" xfId="3" applyNumberFormat="1" applyFont="1" applyFill="1" applyBorder="1" applyAlignment="1">
      <alignment horizontal="center" vertical="center" wrapText="1"/>
    </xf>
    <xf numFmtId="166" fontId="18" fillId="16" borderId="5" xfId="3" applyNumberFormat="1" applyFont="1" applyFill="1" applyBorder="1" applyAlignment="1">
      <alignment horizontal="center" vertical="center" wrapText="1"/>
    </xf>
    <xf numFmtId="166" fontId="23" fillId="16" borderId="3" xfId="3" applyNumberFormat="1" applyFont="1" applyFill="1" applyBorder="1" applyAlignment="1">
      <alignment horizontal="center" vertical="center" wrapText="1"/>
    </xf>
    <xf numFmtId="166" fontId="23" fillId="16" borderId="4" xfId="3" applyNumberFormat="1" applyFont="1" applyFill="1" applyBorder="1" applyAlignment="1">
      <alignment horizontal="center" vertical="center" wrapText="1"/>
    </xf>
    <xf numFmtId="166" fontId="23" fillId="16" borderId="5" xfId="3" applyNumberFormat="1" applyFont="1" applyFill="1" applyBorder="1" applyAlignment="1">
      <alignment horizontal="center" vertical="center" wrapText="1"/>
    </xf>
    <xf numFmtId="166" fontId="16" fillId="15" borderId="3" xfId="3" applyNumberFormat="1" applyFont="1" applyFill="1" applyBorder="1" applyAlignment="1">
      <alignment horizontal="center" vertical="center" wrapText="1"/>
    </xf>
    <xf numFmtId="166" fontId="16" fillId="15" borderId="4" xfId="3" applyNumberFormat="1" applyFont="1" applyFill="1" applyBorder="1" applyAlignment="1">
      <alignment horizontal="center" vertical="center" wrapText="1"/>
    </xf>
    <xf numFmtId="166" fontId="16" fillId="15" borderId="5" xfId="3" applyNumberFormat="1" applyFont="1" applyFill="1" applyBorder="1" applyAlignment="1">
      <alignment horizontal="center" vertical="center" wrapText="1"/>
    </xf>
    <xf numFmtId="166" fontId="16" fillId="14" borderId="3" xfId="3" applyNumberFormat="1" applyFont="1" applyFill="1" applyBorder="1" applyAlignment="1">
      <alignment horizontal="center" vertical="center" wrapText="1"/>
    </xf>
    <xf numFmtId="166" fontId="16" fillId="14" borderId="4" xfId="3" applyNumberFormat="1" applyFont="1" applyFill="1" applyBorder="1" applyAlignment="1">
      <alignment horizontal="center" vertical="center" wrapText="1"/>
    </xf>
    <xf numFmtId="166" fontId="16" fillId="14" borderId="5" xfId="3" applyNumberFormat="1" applyFont="1" applyFill="1" applyBorder="1" applyAlignment="1">
      <alignment horizontal="center" vertical="center" wrapText="1"/>
    </xf>
    <xf numFmtId="166" fontId="16" fillId="13" borderId="3" xfId="3" applyNumberFormat="1" applyFont="1" applyFill="1" applyBorder="1" applyAlignment="1">
      <alignment horizontal="center" vertical="center" wrapText="1"/>
    </xf>
    <xf numFmtId="166" fontId="16" fillId="13" borderId="4" xfId="3" applyNumberFormat="1" applyFont="1" applyFill="1" applyBorder="1" applyAlignment="1">
      <alignment horizontal="center" vertical="center" wrapText="1"/>
    </xf>
    <xf numFmtId="166" fontId="16" fillId="13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6" fontId="16" fillId="11" borderId="3" xfId="3" applyNumberFormat="1" applyFont="1" applyFill="1" applyBorder="1" applyAlignment="1">
      <alignment horizontal="center" vertical="center" wrapText="1"/>
    </xf>
    <xf numFmtId="166" fontId="16" fillId="11" borderId="4" xfId="3" applyNumberFormat="1" applyFont="1" applyFill="1" applyBorder="1" applyAlignment="1">
      <alignment horizontal="center" vertical="center" wrapText="1"/>
    </xf>
    <xf numFmtId="166" fontId="16" fillId="11" borderId="5" xfId="3" applyNumberFormat="1" applyFont="1" applyFill="1" applyBorder="1" applyAlignment="1">
      <alignment horizontal="center" vertical="center" wrapText="1"/>
    </xf>
    <xf numFmtId="166" fontId="17" fillId="10" borderId="3" xfId="3" applyNumberFormat="1" applyFont="1" applyFill="1" applyBorder="1" applyAlignment="1">
      <alignment horizontal="center" vertical="center" wrapText="1"/>
    </xf>
    <xf numFmtId="166" fontId="17" fillId="10" borderId="4" xfId="3" applyNumberFormat="1" applyFont="1" applyFill="1" applyBorder="1" applyAlignment="1">
      <alignment horizontal="center" vertical="center" wrapText="1"/>
    </xf>
    <xf numFmtId="166" fontId="17" fillId="10" borderId="5" xfId="3" applyNumberFormat="1" applyFont="1" applyFill="1" applyBorder="1" applyAlignment="1">
      <alignment horizontal="center" vertical="center" wrapText="1"/>
    </xf>
    <xf numFmtId="166" fontId="22" fillId="5" borderId="3" xfId="3" applyNumberFormat="1" applyFont="1" applyFill="1" applyBorder="1" applyAlignment="1">
      <alignment horizontal="center" vertical="center" wrapText="1"/>
    </xf>
    <xf numFmtId="166" fontId="22" fillId="5" borderId="4" xfId="3" applyNumberFormat="1" applyFont="1" applyFill="1" applyBorder="1" applyAlignment="1">
      <alignment horizontal="center" vertical="center" wrapText="1"/>
    </xf>
    <xf numFmtId="166" fontId="22" fillId="5" borderId="5" xfId="3" applyNumberFormat="1" applyFont="1" applyFill="1" applyBorder="1" applyAlignment="1">
      <alignment horizontal="center" vertical="center" wrapText="1"/>
    </xf>
    <xf numFmtId="166" fontId="15" fillId="7" borderId="3" xfId="3" applyNumberFormat="1" applyFont="1" applyFill="1" applyBorder="1" applyAlignment="1">
      <alignment horizontal="center" vertical="center" wrapText="1"/>
    </xf>
    <xf numFmtId="166" fontId="15" fillId="7" borderId="4" xfId="3" applyNumberFormat="1" applyFont="1" applyFill="1" applyBorder="1" applyAlignment="1">
      <alignment horizontal="center" vertical="center" wrapText="1"/>
    </xf>
    <xf numFmtId="166" fontId="15" fillId="7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6" fillId="6" borderId="5" xfId="3" applyNumberFormat="1" applyFont="1" applyFill="1" applyBorder="1" applyAlignment="1">
      <alignment horizontal="center" vertical="center" wrapText="1"/>
    </xf>
    <xf numFmtId="166" fontId="15" fillId="6" borderId="3" xfId="3" applyNumberFormat="1" applyFont="1" applyFill="1" applyBorder="1" applyAlignment="1">
      <alignment horizontal="center" vertical="center" wrapText="1"/>
    </xf>
    <xf numFmtId="166" fontId="15" fillId="6" borderId="4" xfId="3" applyNumberFormat="1" applyFont="1" applyFill="1" applyBorder="1" applyAlignment="1">
      <alignment horizontal="center" vertical="center" wrapText="1"/>
    </xf>
    <xf numFmtId="166" fontId="15" fillId="6" borderId="5" xfId="3" applyNumberFormat="1" applyFont="1" applyFill="1" applyBorder="1" applyAlignment="1">
      <alignment horizontal="center" vertical="center" wrapText="1"/>
    </xf>
    <xf numFmtId="166" fontId="16" fillId="9" borderId="3" xfId="3" applyNumberFormat="1" applyFont="1" applyFill="1" applyBorder="1" applyAlignment="1">
      <alignment horizontal="center" vertical="center" wrapText="1"/>
    </xf>
    <xf numFmtId="166" fontId="16" fillId="9" borderId="4" xfId="3" applyNumberFormat="1" applyFont="1" applyFill="1" applyBorder="1" applyAlignment="1">
      <alignment horizontal="center" vertical="center" wrapText="1"/>
    </xf>
    <xf numFmtId="166" fontId="16" fillId="9" borderId="5" xfId="3" applyNumberFormat="1" applyFont="1" applyFill="1" applyBorder="1" applyAlignment="1">
      <alignment horizontal="center" vertical="center" wrapText="1"/>
    </xf>
    <xf numFmtId="166" fontId="18" fillId="21" borderId="3" xfId="3" applyNumberFormat="1" applyFont="1" applyFill="1" applyBorder="1" applyAlignment="1">
      <alignment horizontal="center" vertical="center"/>
    </xf>
    <xf numFmtId="166" fontId="18" fillId="21" borderId="4" xfId="3" applyNumberFormat="1" applyFont="1" applyFill="1" applyBorder="1" applyAlignment="1">
      <alignment horizontal="center" vertical="center"/>
    </xf>
    <xf numFmtId="166" fontId="18" fillId="21" borderId="5" xfId="3" applyNumberFormat="1" applyFont="1" applyFill="1" applyBorder="1" applyAlignment="1">
      <alignment horizontal="center" vertical="center"/>
    </xf>
    <xf numFmtId="166" fontId="18" fillId="16" borderId="3" xfId="3" applyNumberFormat="1" applyFont="1" applyFill="1" applyBorder="1" applyAlignment="1">
      <alignment horizontal="center" vertical="center"/>
    </xf>
    <xf numFmtId="166" fontId="18" fillId="16" borderId="4" xfId="3" applyNumberFormat="1" applyFont="1" applyFill="1" applyBorder="1" applyAlignment="1">
      <alignment horizontal="center" vertical="center"/>
    </xf>
    <xf numFmtId="166" fontId="18" fillId="16" borderId="5" xfId="3" applyNumberFormat="1" applyFont="1" applyFill="1" applyBorder="1" applyAlignment="1">
      <alignment horizontal="center" vertical="center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6" fontId="18" fillId="20" borderId="3" xfId="3" applyNumberFormat="1" applyFont="1" applyFill="1" applyBorder="1" applyAlignment="1">
      <alignment horizontal="center" vertical="center"/>
    </xf>
    <xf numFmtId="166" fontId="18" fillId="20" borderId="4" xfId="3" applyNumberFormat="1" applyFont="1" applyFill="1" applyBorder="1" applyAlignment="1">
      <alignment horizontal="center" vertical="center"/>
    </xf>
    <xf numFmtId="166" fontId="18" fillId="20" borderId="5" xfId="3" applyNumberFormat="1" applyFont="1" applyFill="1" applyBorder="1" applyAlignment="1">
      <alignment horizontal="center" vertical="center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43" fontId="16" fillId="11" borderId="3" xfId="5" applyFont="1" applyFill="1" applyBorder="1" applyAlignment="1">
      <alignment horizontal="center" vertical="center" wrapText="1"/>
    </xf>
    <xf numFmtId="43" fontId="16" fillId="11" borderId="4" xfId="5" applyFont="1" applyFill="1" applyBorder="1" applyAlignment="1">
      <alignment horizontal="center" vertical="center" wrapText="1"/>
    </xf>
    <xf numFmtId="43" fontId="16" fillId="11" borderId="5" xfId="5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9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9" xfId="2" applyNumberFormat="1" applyFont="1" applyFill="1" applyBorder="1" applyAlignment="1">
      <alignment horizontal="center" vertical="center" wrapText="1"/>
    </xf>
    <xf numFmtId="165" fontId="10" fillId="16" borderId="13" xfId="2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9" xfId="1" applyNumberFormat="1" applyFont="1" applyFill="1" applyBorder="1" applyAlignment="1">
      <alignment horizontal="center" vertical="center" wrapText="1"/>
    </xf>
    <xf numFmtId="165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165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9" xfId="2" applyNumberFormat="1" applyFont="1" applyFill="1" applyBorder="1" applyAlignment="1">
      <alignment horizontal="center" vertical="center" wrapText="1"/>
    </xf>
    <xf numFmtId="165" fontId="10" fillId="32" borderId="13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9" xfId="1" applyNumberFormat="1" applyFont="1" applyFill="1" applyBorder="1" applyAlignment="1">
      <alignment horizontal="center" vertical="center" wrapText="1"/>
    </xf>
    <xf numFmtId="165" fontId="3" fillId="33" borderId="13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9" xfId="1" applyNumberFormat="1" applyFont="1" applyFill="1" applyBorder="1" applyAlignment="1">
      <alignment horizontal="center" vertical="center"/>
    </xf>
    <xf numFmtId="165" fontId="11" fillId="34" borderId="13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3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/>
    <cellStyle name="Comma 5 3 2 2" xfId="5"/>
    <cellStyle name="Normal" xfId="0" builtinId="0"/>
    <cellStyle name="Normal 13" xfId="9"/>
    <cellStyle name="Normal 147 2 2 2 2" xfId="12"/>
    <cellStyle name="Normal 2" xfId="2"/>
    <cellStyle name="Normal 2 2" xfId="10"/>
    <cellStyle name="Normal 3" xfId="11"/>
    <cellStyle name="Normal 3 3 2" xfId="7"/>
    <cellStyle name="Normal 4 10" xfId="4"/>
    <cellStyle name="Normal 4 10 7" xfId="1"/>
    <cellStyle name="Normal_Kinerja Siska Sept 2010" xfId="3"/>
    <cellStyle name="Percent 2" xfId="6"/>
    <cellStyle name="Percent 2 2" xfId="8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V387"/>
  <sheetViews>
    <sheetView tabSelected="1" zoomScale="70" zoomScaleNormal="70" workbookViewId="0">
      <pane xSplit="7" ySplit="4" topLeftCell="ADD5" activePane="bottomRight" state="frozen"/>
      <selection pane="topRight" activeCell="E1" sqref="E1"/>
      <selection pane="bottomLeft" activeCell="A6" sqref="A6"/>
      <selection pane="bottomRight" activeCell="ADO6" sqref="ADO6:ADO387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4" customWidth="1"/>
    <col min="30" max="30" width="12.85546875" style="4" customWidth="1"/>
    <col min="31" max="32" width="12.85546875" style="114" customWidth="1"/>
    <col min="33" max="33" width="12.85546875" style="4" customWidth="1"/>
    <col min="34" max="35" width="12.85546875" style="114" customWidth="1"/>
    <col min="36" max="36" width="12.85546875" style="4" customWidth="1"/>
    <col min="37" max="38" width="12.85546875" style="114" customWidth="1"/>
    <col min="39" max="39" width="12.85546875" style="4" customWidth="1"/>
    <col min="40" max="41" width="12.85546875" style="114" customWidth="1"/>
    <col min="42" max="42" width="12.85546875" style="4" customWidth="1"/>
    <col min="43" max="44" width="12.85546875" style="114" customWidth="1"/>
    <col min="45" max="45" width="12.85546875" style="4" customWidth="1"/>
    <col min="46" max="47" width="12.85546875" style="114" customWidth="1"/>
    <col min="48" max="48" width="12.85546875" style="4" customWidth="1"/>
    <col min="49" max="50" width="12.85546875" style="114" customWidth="1"/>
    <col min="51" max="51" width="12.85546875" style="4" customWidth="1"/>
    <col min="52" max="53" width="12.85546875" style="114" customWidth="1"/>
    <col min="54" max="54" width="12.85546875" style="4" customWidth="1"/>
    <col min="55" max="56" width="12.85546875" style="114" customWidth="1"/>
    <col min="57" max="57" width="12.85546875" style="4" customWidth="1"/>
    <col min="58" max="59" width="12.85546875" style="114" customWidth="1"/>
    <col min="60" max="60" width="12.85546875" style="4" customWidth="1"/>
    <col min="61" max="62" width="12.85546875" style="114" customWidth="1"/>
    <col min="63" max="63" width="12.85546875" style="4" customWidth="1"/>
    <col min="64" max="65" width="12.85546875" style="114" customWidth="1"/>
    <col min="66" max="66" width="12.85546875" style="4" customWidth="1"/>
    <col min="67" max="68" width="12.85546875" style="114" customWidth="1"/>
    <col min="69" max="69" width="9.140625" style="4"/>
    <col min="70" max="70" width="9.140625" style="114"/>
    <col min="71" max="71" width="9.140625" style="4"/>
    <col min="72" max="72" width="9.140625" style="114"/>
    <col min="73" max="73" width="9.140625" style="4"/>
    <col min="74" max="74" width="9.140625" style="114"/>
    <col min="75" max="75" width="9.140625" style="4"/>
    <col min="76" max="76" width="9.140625" style="114"/>
    <col min="77" max="78" width="9.140625" style="4"/>
    <col min="79" max="79" width="9.140625" style="115"/>
    <col min="80" max="80" width="9.140625" style="4"/>
    <col min="81" max="81" width="9.140625" style="114"/>
    <col min="82" max="82" width="9.140625" style="4"/>
    <col min="83" max="83" width="8.28515625" style="116" customWidth="1"/>
    <col min="84" max="84" width="9.140625" style="4"/>
    <col min="85" max="86" width="9.140625" style="114"/>
    <col min="87" max="87" width="9.140625" style="4"/>
    <col min="88" max="89" width="9.140625" style="114"/>
    <col min="90" max="90" width="9.140625" style="4"/>
    <col min="91" max="91" width="9.140625" style="114"/>
    <col min="92" max="92" width="9.140625" style="4"/>
    <col min="93" max="94" width="9.140625" style="114"/>
    <col min="95" max="95" width="9.140625" style="4"/>
    <col min="96" max="97" width="9.140625" style="114"/>
    <col min="98" max="98" width="9.140625" style="4"/>
    <col min="99" max="100" width="9.140625" style="114"/>
    <col min="101" max="101" width="9.140625" style="4"/>
    <col min="102" max="103" width="9.140625" style="114"/>
    <col min="104" max="104" width="9.140625" style="115"/>
    <col min="105" max="105" width="9.140625" style="4"/>
    <col min="106" max="106" width="9.140625" style="114"/>
    <col min="107" max="107" width="9.140625" style="115"/>
    <col min="108" max="108" width="9.140625" style="4"/>
    <col min="109" max="109" width="9.140625" style="114"/>
    <col min="110" max="110" width="10.28515625" style="116" bestFit="1" customWidth="1"/>
    <col min="111" max="111" width="9.140625" style="4"/>
    <col min="112" max="113" width="9.140625" style="114"/>
    <col min="114" max="114" width="9.140625" style="4"/>
    <col min="115" max="115" width="9.140625" style="114"/>
    <col min="116" max="116" width="9.140625" style="4"/>
    <col min="117" max="118" width="9.140625" style="114"/>
    <col min="119" max="119" width="9.140625" style="4"/>
    <col min="120" max="121" width="9.140625" style="114"/>
    <col min="122" max="122" width="9.140625" style="4"/>
    <col min="123" max="124" width="9.140625" style="114"/>
    <col min="125" max="125" width="9.140625" style="4"/>
    <col min="126" max="127" width="9.140625" style="114"/>
    <col min="128" max="128" width="9.140625" style="4"/>
    <col min="129" max="130" width="9.140625" style="114"/>
    <col min="131" max="131" width="9.140625" style="4"/>
    <col min="132" max="133" width="9.140625" style="114"/>
    <col min="134" max="134" width="9.140625" style="4"/>
    <col min="135" max="136" width="9.140625" style="114"/>
    <col min="137" max="137" width="9.140625" style="4"/>
    <col min="138" max="139" width="9.140625" style="114"/>
    <col min="140" max="141" width="9.140625" style="4"/>
    <col min="142" max="142" width="9.140625" style="114"/>
    <col min="143" max="144" width="9.140625" style="4"/>
    <col min="145" max="145" width="9.140625" style="114"/>
    <col min="146" max="146" width="9.140625" style="117"/>
    <col min="147" max="147" width="9.140625" style="4"/>
    <col min="148" max="148" width="9.140625" style="114"/>
    <col min="149" max="150" width="9.140625" style="4"/>
    <col min="151" max="151" width="9.140625" style="114"/>
    <col min="152" max="153" width="9.140625" style="4"/>
    <col min="154" max="154" width="9.140625" style="114"/>
    <col min="155" max="155" width="9.140625" style="4"/>
    <col min="156" max="157" width="9.140625" style="114"/>
    <col min="158" max="158" width="9.140625" style="4"/>
    <col min="159" max="160" width="9.140625" style="114"/>
    <col min="161" max="161" width="9.140625" style="4"/>
    <col min="162" max="163" width="9.140625" style="114"/>
    <col min="164" max="164" width="9.140625" style="4"/>
    <col min="165" max="166" width="9.140625" style="114"/>
    <col min="167" max="167" width="9.140625" style="4"/>
    <col min="168" max="169" width="9.140625" style="114"/>
    <col min="170" max="170" width="9.140625" style="4"/>
    <col min="171" max="172" width="9.140625" style="114"/>
    <col min="173" max="173" width="9.140625" style="4"/>
    <col min="174" max="175" width="9.140625" style="114"/>
    <col min="176" max="176" width="9.140625" style="4"/>
    <col min="177" max="178" width="9.140625" style="114"/>
    <col min="179" max="179" width="9.140625" style="4"/>
    <col min="180" max="181" width="9.140625" style="114"/>
    <col min="182" max="182" width="9.140625" style="4"/>
    <col min="183" max="184" width="9.140625" style="114"/>
    <col min="185" max="185" width="9.140625" style="4"/>
    <col min="186" max="187" width="9.140625" style="114"/>
    <col min="188" max="188" width="9.140625" style="4"/>
    <col min="189" max="190" width="9.140625" style="114"/>
    <col min="191" max="191" width="9.140625" style="4"/>
    <col min="192" max="193" width="9.140625" style="114"/>
    <col min="194" max="194" width="9.140625" style="4"/>
    <col min="195" max="196" width="9.140625" style="114"/>
    <col min="197" max="197" width="9.140625" style="4"/>
    <col min="198" max="199" width="9.140625" style="114"/>
    <col min="200" max="200" width="9.140625" style="4"/>
    <col min="201" max="202" width="9.140625" style="114"/>
    <col min="203" max="203" width="9.140625" style="4"/>
    <col min="204" max="205" width="9.140625" style="114"/>
    <col min="206" max="206" width="9.140625" style="4"/>
    <col min="207" max="208" width="9.140625" style="114"/>
    <col min="209" max="209" width="9.140625" style="4"/>
    <col min="210" max="211" width="9.140625" style="114"/>
    <col min="212" max="212" width="9.140625" style="4"/>
    <col min="213" max="214" width="9.140625" style="114"/>
    <col min="215" max="215" width="9.140625" style="4"/>
    <col min="216" max="217" width="9.140625" style="114"/>
    <col min="218" max="218" width="9.140625" style="4"/>
    <col min="219" max="220" width="9.140625" style="114"/>
    <col min="221" max="221" width="9.140625" style="4"/>
    <col min="222" max="223" width="9.140625" style="114"/>
    <col min="224" max="224" width="9.140625" style="4"/>
    <col min="225" max="226" width="9.140625" style="114"/>
    <col min="227" max="227" width="9.140625" style="4"/>
    <col min="228" max="229" width="9.140625" style="114"/>
    <col min="230" max="230" width="9.140625" style="4"/>
    <col min="231" max="232" width="9.140625" style="114"/>
    <col min="233" max="233" width="9.140625" style="4"/>
    <col min="234" max="235" width="9.140625" style="114"/>
    <col min="236" max="236" width="9.140625" style="4"/>
    <col min="237" max="238" width="9.140625" style="114"/>
    <col min="239" max="239" width="9.140625" style="4"/>
    <col min="240" max="241" width="9.140625" style="114"/>
    <col min="242" max="242" width="9.140625" style="4"/>
    <col min="243" max="244" width="9.140625" style="114"/>
    <col min="245" max="245" width="9.140625" style="4"/>
    <col min="246" max="247" width="9.140625" style="114"/>
    <col min="248" max="248" width="9.140625" style="4"/>
    <col min="249" max="250" width="9.140625" style="114"/>
    <col min="251" max="251" width="9.140625" style="4"/>
    <col min="252" max="253" width="9.140625" style="114"/>
    <col min="254" max="254" width="9.140625" style="4"/>
    <col min="255" max="256" width="9.140625" style="114"/>
    <col min="257" max="257" width="9.140625" style="4"/>
    <col min="258" max="259" width="9.140625" style="114"/>
    <col min="260" max="260" width="9.140625" style="4"/>
    <col min="261" max="262" width="9.140625" style="114"/>
    <col min="263" max="263" width="9.140625" style="4"/>
    <col min="264" max="265" width="9.140625" style="114"/>
    <col min="266" max="266" width="9.140625" style="4"/>
    <col min="267" max="268" width="9.140625" style="114"/>
    <col min="269" max="269" width="9.140625" style="4"/>
    <col min="270" max="271" width="9.140625" style="114"/>
    <col min="272" max="272" width="9.140625" style="4"/>
    <col min="273" max="274" width="9.140625" style="114"/>
    <col min="275" max="275" width="9.140625" style="4"/>
    <col min="276" max="277" width="9.140625" style="114"/>
    <col min="278" max="278" width="9.140625" style="4"/>
    <col min="279" max="280" width="9.140625" style="114"/>
    <col min="281" max="281" width="9.140625" style="4"/>
    <col min="282" max="283" width="9.140625" style="114"/>
    <col min="284" max="284" width="9.140625" style="4"/>
    <col min="285" max="286" width="9.140625" style="114"/>
    <col min="287" max="287" width="9.140625" style="4"/>
    <col min="288" max="289" width="9.140625" style="114"/>
    <col min="290" max="290" width="9.140625" style="4"/>
    <col min="291" max="292" width="9.140625" style="114"/>
    <col min="293" max="293" width="9.140625" style="4"/>
    <col min="294" max="295" width="9.140625" style="114"/>
    <col min="296" max="296" width="9.140625" style="4"/>
    <col min="297" max="298" width="9.140625" style="114"/>
    <col min="299" max="299" width="9.140625" style="4"/>
    <col min="300" max="301" width="9.140625" style="114"/>
    <col min="302" max="302" width="9.140625" style="4"/>
    <col min="303" max="304" width="9.140625" style="114"/>
    <col min="305" max="305" width="9.140625" style="4"/>
    <col min="306" max="307" width="9.140625" style="114"/>
    <col min="308" max="308" width="9.140625" style="4"/>
    <col min="309" max="310" width="9.140625" style="114"/>
    <col min="311" max="311" width="9.140625" style="4"/>
    <col min="312" max="313" width="9.140625" style="114"/>
    <col min="314" max="314" width="9.140625" style="4"/>
    <col min="315" max="316" width="9.140625" style="114"/>
    <col min="317" max="317" width="9.140625" style="4"/>
    <col min="318" max="319" width="9.140625" style="114"/>
    <col min="320" max="320" width="9.140625" style="4"/>
    <col min="321" max="322" width="9.140625" style="114"/>
    <col min="323" max="323" width="9.140625" style="4"/>
    <col min="324" max="325" width="9.140625" style="114"/>
    <col min="326" max="326" width="9.140625" style="4"/>
    <col min="327" max="328" width="9.140625" style="114"/>
    <col min="329" max="329" width="9.140625" style="4"/>
    <col min="330" max="331" width="9.140625" style="114"/>
    <col min="332" max="332" width="9.140625" style="4"/>
    <col min="333" max="334" width="9.140625" style="114"/>
    <col min="335" max="335" width="9.140625" style="4"/>
    <col min="336" max="337" width="9.140625" style="114"/>
    <col min="338" max="338" width="9.140625" style="4"/>
    <col min="339" max="340" width="9.140625" style="114"/>
    <col min="341" max="341" width="9.140625" style="4"/>
    <col min="342" max="343" width="9.140625" style="114"/>
    <col min="344" max="344" width="9.140625" style="4"/>
    <col min="345" max="346" width="9.140625" style="114"/>
    <col min="347" max="347" width="9.140625" style="4"/>
    <col min="348" max="349" width="9.140625" style="114"/>
    <col min="350" max="350" width="9.140625" style="4"/>
    <col min="351" max="352" width="9.140625" style="114"/>
    <col min="353" max="353" width="9.140625" style="4"/>
    <col min="354" max="355" width="9.140625" style="114"/>
    <col min="356" max="356" width="9.140625" style="4"/>
    <col min="357" max="358" width="9.140625" style="114"/>
    <col min="359" max="359" width="9.140625" style="4"/>
    <col min="360" max="361" width="9.140625" style="114"/>
    <col min="362" max="363" width="9.140625" style="116"/>
    <col min="364" max="364" width="9.140625" style="4"/>
    <col min="365" max="365" width="9.140625" style="114"/>
    <col min="366" max="367" width="9.140625" style="115"/>
    <col min="368" max="368" width="9.140625" style="4"/>
    <col min="369" max="369" width="9.140625" style="114"/>
    <col min="370" max="370" width="9.140625" style="116"/>
    <col min="371" max="371" width="8.28515625" style="118" customWidth="1"/>
    <col min="372" max="372" width="9.140625" style="4"/>
    <col min="373" max="375" width="9.140625" style="114"/>
    <col min="376" max="377" width="9.140625" style="4"/>
    <col min="378" max="380" width="9.140625" style="114"/>
    <col min="381" max="381" width="9.140625" style="4"/>
    <col min="382" max="382" width="9.140625" style="114"/>
    <col min="383" max="383" width="9.140625" style="116"/>
    <col min="384" max="384" width="9.28515625" style="116" bestFit="1" customWidth="1"/>
    <col min="385" max="385" width="9.140625" style="4"/>
    <col min="386" max="387" width="9.140625" style="114"/>
    <col min="388" max="388" width="9.140625" style="115"/>
    <col min="389" max="389" width="9.140625" style="4"/>
    <col min="390" max="390" width="9.140625" style="114"/>
    <col min="391" max="391" width="9.140625" style="116"/>
    <col min="392" max="393" width="9.140625" style="4"/>
    <col min="394" max="395" width="9.140625" style="114"/>
    <col min="396" max="396" width="9.140625" style="115"/>
    <col min="397" max="398" width="9.140625" style="4"/>
    <col min="399" max="400" width="9.140625" style="114"/>
    <col min="401" max="401" width="9.140625" style="115"/>
    <col min="402" max="402" width="9.140625" style="4"/>
    <col min="403" max="403" width="9.140625" style="114"/>
    <col min="404" max="404" width="9.140625" style="4"/>
    <col min="405" max="405" width="9.140625" style="116"/>
    <col min="406" max="407" width="9.140625" style="114"/>
    <col min="408" max="408" width="9.140625" style="4"/>
    <col min="409" max="410" width="9.140625" style="114"/>
    <col min="411" max="411" width="9.140625" style="4"/>
    <col min="412" max="413" width="9.140625" style="114"/>
    <col min="414" max="414" width="9.140625" style="4"/>
    <col min="415" max="416" width="9.140625" style="114"/>
    <col min="417" max="417" width="9.140625" style="4"/>
    <col min="418" max="419" width="9.140625" style="114"/>
    <col min="420" max="421" width="9.140625" style="4"/>
    <col min="422" max="423" width="9.140625" style="114"/>
    <col min="424" max="424" width="9.140625" style="4"/>
    <col min="425" max="426" width="9.140625" style="114"/>
    <col min="427" max="427" width="9.140625" style="4"/>
    <col min="428" max="429" width="9.140625" style="114"/>
    <col min="430" max="430" width="9.140625" style="4"/>
    <col min="431" max="432" width="9.140625" style="114"/>
    <col min="433" max="433" width="9.140625" style="4"/>
    <col min="434" max="435" width="9.140625" style="114"/>
    <col min="436" max="436" width="9.140625" style="4"/>
    <col min="437" max="438" width="9.140625" style="114"/>
    <col min="439" max="439" width="9.140625" style="4"/>
    <col min="440" max="441" width="9.140625" style="114"/>
    <col min="442" max="442" width="9.140625" style="4"/>
    <col min="443" max="444" width="9.140625" style="114"/>
    <col min="445" max="445" width="9.140625" style="4"/>
    <col min="446" max="447" width="9.140625" style="114"/>
    <col min="448" max="448" width="9.140625" style="4"/>
    <col min="449" max="450" width="9.140625" style="114"/>
    <col min="451" max="451" width="9.140625" style="4"/>
    <col min="452" max="453" width="9.140625" style="114"/>
    <col min="454" max="454" width="9.140625" style="4"/>
    <col min="455" max="456" width="9.140625" style="114"/>
    <col min="457" max="457" width="9.140625" style="4"/>
    <col min="458" max="459" width="9.140625" style="114"/>
    <col min="460" max="460" width="9.140625" style="4"/>
    <col min="461" max="462" width="9.140625" style="114"/>
    <col min="463" max="463" width="9.140625" style="4"/>
    <col min="464" max="465" width="9.140625" style="114"/>
    <col min="466" max="466" width="9.140625" style="4"/>
    <col min="467" max="468" width="9.140625" style="114"/>
    <col min="469" max="469" width="9.140625" style="4"/>
    <col min="470" max="471" width="9.140625" style="114"/>
    <col min="472" max="472" width="9.140625" style="115"/>
    <col min="473" max="473" width="9.140625" style="4"/>
    <col min="474" max="474" width="9.140625" style="114"/>
    <col min="475" max="475" width="9.140625" style="115"/>
    <col min="476" max="476" width="9.140625" style="4"/>
    <col min="477" max="477" width="9.140625" style="114"/>
    <col min="478" max="478" width="9.140625" style="115"/>
    <col min="479" max="479" width="9.140625" style="4"/>
    <col min="480" max="480" width="9.140625" style="114"/>
    <col min="481" max="481" width="9.140625" style="115"/>
    <col min="482" max="482" width="9.140625" style="4"/>
    <col min="483" max="485" width="9.140625" style="115"/>
    <col min="486" max="486" width="9.140625" style="4"/>
    <col min="487" max="487" width="9.140625" style="114"/>
    <col min="488" max="488" width="9.140625" style="115"/>
    <col min="489" max="489" width="9.140625" style="4"/>
    <col min="490" max="490" width="9.140625" style="114"/>
    <col min="491" max="491" width="9.140625" style="4"/>
    <col min="492" max="493" width="9.140625" style="114"/>
    <col min="494" max="494" width="9.140625" style="4"/>
    <col min="495" max="496" width="9.140625" style="114"/>
    <col min="497" max="497" width="9.140625" style="4"/>
    <col min="498" max="499" width="9.140625" style="114"/>
    <col min="500" max="500" width="9.140625" style="4"/>
    <col min="501" max="502" width="9.140625" style="114"/>
    <col min="503" max="503" width="9.140625" style="4"/>
    <col min="504" max="505" width="9.140625" style="114"/>
    <col min="506" max="506" width="9.140625" style="4"/>
    <col min="507" max="508" width="9.140625" style="114"/>
    <col min="509" max="509" width="9.140625" style="4"/>
    <col min="510" max="511" width="9.140625" style="114"/>
    <col min="512" max="512" width="9.140625" style="4"/>
    <col min="513" max="514" width="9.140625" style="114"/>
    <col min="515" max="515" width="9.140625" style="4"/>
    <col min="516" max="517" width="9.140625" style="114"/>
    <col min="518" max="518" width="9.140625" style="4"/>
    <col min="519" max="520" width="9.140625" style="114"/>
    <col min="521" max="521" width="9.140625" style="4"/>
    <col min="522" max="523" width="9.140625" style="114"/>
    <col min="524" max="524" width="9.140625" style="4"/>
    <col min="525" max="526" width="9.140625" style="114"/>
    <col min="527" max="527" width="9.140625" style="4"/>
    <col min="528" max="529" width="9.140625" style="114"/>
    <col min="530" max="530" width="9.140625" style="4"/>
    <col min="531" max="532" width="9.140625" style="114"/>
    <col min="533" max="533" width="9.140625" style="4"/>
    <col min="534" max="535" width="9.140625" style="114"/>
    <col min="536" max="536" width="9.140625" style="4"/>
    <col min="537" max="538" width="9.140625" style="114"/>
    <col min="539" max="539" width="9.140625" style="4"/>
    <col min="540" max="541" width="9.140625" style="114"/>
    <col min="542" max="542" width="9.140625" style="4"/>
    <col min="543" max="544" width="9.140625" style="114"/>
    <col min="545" max="545" width="9.140625" style="4"/>
    <col min="546" max="547" width="9.140625" style="114"/>
    <col min="548" max="548" width="9.140625" style="4"/>
    <col min="549" max="550" width="9.140625" style="114"/>
    <col min="551" max="551" width="9.140625" style="4"/>
    <col min="552" max="553" width="9.140625" style="114"/>
    <col min="554" max="554" width="9.140625" style="4"/>
    <col min="555" max="556" width="9.140625" style="114"/>
    <col min="557" max="557" width="9.140625" style="4"/>
    <col min="558" max="559" width="9.140625" style="114"/>
    <col min="560" max="561" width="9.140625" style="115"/>
    <col min="562" max="562" width="9.140625" style="4"/>
    <col min="563" max="563" width="9.140625" style="114"/>
    <col min="564" max="564" width="9.140625" style="115"/>
    <col min="565" max="565" width="9.140625" style="4"/>
    <col min="566" max="567" width="9.140625" style="115"/>
    <col min="568" max="568" width="9.140625" style="4"/>
    <col min="569" max="569" width="9.140625" style="114"/>
    <col min="570" max="570" width="9.140625" style="115"/>
    <col min="571" max="571" width="9.140625" style="4"/>
    <col min="572" max="573" width="9.140625" style="115"/>
    <col min="574" max="574" width="9.140625" style="4"/>
    <col min="575" max="575" width="9.140625" style="114"/>
    <col min="576" max="576" width="9.140625" style="115"/>
    <col min="577" max="577" width="9.140625" style="4"/>
    <col min="578" max="578" width="9.140625" style="114"/>
    <col min="579" max="580" width="9.140625" style="4"/>
    <col min="581" max="581" width="9.140625" style="114"/>
    <col min="582" max="582" width="9.140625" style="4"/>
    <col min="583" max="584" width="9.140625" style="114"/>
    <col min="585" max="585" width="9.140625" style="4"/>
    <col min="586" max="587" width="9.140625" style="114"/>
    <col min="588" max="588" width="9.140625" style="4"/>
    <col min="589" max="590" width="9.140625" style="114"/>
    <col min="591" max="591" width="9.140625" style="4"/>
    <col min="592" max="593" width="9.140625" style="114"/>
    <col min="594" max="594" width="9.140625" style="4"/>
    <col min="595" max="596" width="9.140625" style="114"/>
    <col min="597" max="597" width="9.140625" style="4"/>
    <col min="598" max="599" width="9.140625" style="114"/>
    <col min="600" max="600" width="9.140625" style="4"/>
    <col min="601" max="602" width="9.140625" style="114"/>
    <col min="603" max="603" width="9.140625" style="4"/>
    <col min="604" max="605" width="9.140625" style="114"/>
    <col min="606" max="606" width="9.140625" style="4"/>
    <col min="607" max="608" width="9.140625" style="114"/>
    <col min="609" max="609" width="9.140625" style="4"/>
    <col min="610" max="611" width="9.140625" style="114"/>
    <col min="612" max="612" width="9.140625" style="4"/>
    <col min="613" max="614" width="9.140625" style="114"/>
    <col min="615" max="615" width="9.140625" style="4"/>
    <col min="616" max="617" width="9.140625" style="114"/>
    <col min="618" max="618" width="9.140625" style="4"/>
    <col min="619" max="620" width="9.140625" style="114"/>
    <col min="621" max="621" width="9.140625" style="4"/>
    <col min="622" max="623" width="9.140625" style="114"/>
    <col min="624" max="624" width="9.140625" style="4"/>
    <col min="625" max="626" width="9.140625" style="114"/>
    <col min="627" max="627" width="9.140625" style="4"/>
    <col min="628" max="629" width="9.140625" style="114"/>
    <col min="630" max="630" width="9.140625" style="4"/>
    <col min="631" max="632" width="9.140625" style="114"/>
    <col min="633" max="633" width="9.140625" style="4"/>
    <col min="634" max="635" width="9.140625" style="114"/>
    <col min="636" max="636" width="9.140625" style="4"/>
    <col min="637" max="638" width="9.140625" style="114"/>
    <col min="639" max="639" width="9.140625" style="4"/>
    <col min="640" max="641" width="9.140625" style="114"/>
    <col min="642" max="642" width="9.140625" style="4"/>
    <col min="643" max="644" width="9.140625" style="114"/>
    <col min="645" max="645" width="9.140625" style="4"/>
    <col min="646" max="647" width="9.140625" style="114"/>
    <col min="648" max="648" width="9.140625" style="4"/>
    <col min="649" max="650" width="9.140625" style="114"/>
    <col min="651" max="651" width="9.140625" style="4"/>
    <col min="652" max="653" width="9.140625" style="114"/>
    <col min="654" max="654" width="9.140625" style="4"/>
    <col min="655" max="656" width="9.140625" style="114"/>
    <col min="657" max="657" width="9.140625" style="4"/>
    <col min="658" max="659" width="9.140625" style="114"/>
    <col min="660" max="660" width="9.140625" style="4"/>
    <col min="661" max="662" width="9.140625" style="114"/>
    <col min="663" max="663" width="9.140625" style="4"/>
    <col min="664" max="665" width="9.140625" style="114"/>
    <col min="666" max="666" width="9.140625" style="4"/>
    <col min="667" max="668" width="9.140625" style="114"/>
    <col min="669" max="669" width="9.140625" style="4"/>
    <col min="670" max="671" width="9.140625" style="114"/>
    <col min="672" max="672" width="9.140625" style="4"/>
    <col min="673" max="674" width="9.140625" style="114"/>
    <col min="675" max="675" width="9.140625" style="4"/>
    <col min="676" max="677" width="9.140625" style="114"/>
    <col min="678" max="678" width="9.140625" style="4"/>
    <col min="679" max="680" width="9.140625" style="114"/>
    <col min="681" max="681" width="9.140625" style="4"/>
    <col min="682" max="683" width="9.140625" style="114"/>
    <col min="684" max="684" width="9.140625" style="4"/>
    <col min="685" max="686" width="9.140625" style="114"/>
    <col min="687" max="687" width="9.140625" style="4"/>
    <col min="688" max="689" width="9.140625" style="114"/>
    <col min="690" max="690" width="9.140625" style="4"/>
    <col min="691" max="694" width="9.140625" style="114"/>
    <col min="695" max="695" width="9.140625" style="4"/>
    <col min="696" max="696" width="9.140625" style="114"/>
    <col min="697" max="698" width="9.140625" style="4"/>
    <col min="699" max="699" width="9.140625" style="114"/>
    <col min="700" max="700" width="9.140625" style="115"/>
    <col min="701" max="701" width="9.140625" style="4"/>
    <col min="702" max="702" width="9.140625" style="114"/>
    <col min="703" max="705" width="9.140625" style="4"/>
    <col min="706" max="706" width="9.140625" style="114"/>
    <col min="707" max="709" width="9.140625" style="115"/>
    <col min="710" max="721" width="9.140625" style="114"/>
    <col min="722" max="754" width="10.7109375" style="114" customWidth="1"/>
    <col min="755" max="764" width="9.140625" style="114"/>
    <col min="765" max="767" width="9.140625" style="4"/>
    <col min="768" max="768" width="9.140625" style="119"/>
    <col min="769" max="769" width="16.42578125" style="120" customWidth="1"/>
    <col min="770" max="770" width="11.7109375" style="120" customWidth="1"/>
    <col min="771" max="771" width="13.85546875" style="120" customWidth="1"/>
    <col min="772" max="772" width="12.85546875" style="120" customWidth="1"/>
    <col min="773" max="773" width="14" style="120" customWidth="1"/>
    <col min="774" max="775" width="11.7109375" style="121" customWidth="1"/>
    <col min="776" max="776" width="13.42578125" style="121" customWidth="1"/>
    <col min="777" max="778" width="9.28515625" style="116" customWidth="1"/>
    <col min="779" max="780" width="13.42578125" style="115" customWidth="1"/>
    <col min="781" max="781" width="10.85546875" style="115" bestFit="1" customWidth="1"/>
    <col min="782" max="783" width="13.42578125" style="115" customWidth="1"/>
    <col min="784" max="787" width="13.42578125" style="121" customWidth="1"/>
    <col min="788" max="788" width="12.28515625" style="121" customWidth="1"/>
    <col min="789" max="790" width="11.42578125" style="121" customWidth="1"/>
    <col min="791" max="791" width="12.28515625" style="121" customWidth="1"/>
    <col min="792" max="792" width="11.42578125" style="121" customWidth="1"/>
    <col min="793" max="794" width="12.7109375" style="121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705" t="s">
        <v>0</v>
      </c>
      <c r="B1" s="729" t="s">
        <v>1</v>
      </c>
      <c r="C1" s="705" t="s">
        <v>2</v>
      </c>
      <c r="D1" s="732" t="s">
        <v>3</v>
      </c>
      <c r="E1" s="732" t="s">
        <v>4</v>
      </c>
      <c r="F1" s="705" t="s">
        <v>5</v>
      </c>
      <c r="G1" s="705" t="s">
        <v>6</v>
      </c>
      <c r="H1" s="705" t="s">
        <v>7</v>
      </c>
      <c r="I1" s="705" t="s">
        <v>8</v>
      </c>
      <c r="J1" s="705" t="s">
        <v>9</v>
      </c>
      <c r="K1" s="705" t="s">
        <v>10</v>
      </c>
      <c r="L1" s="705" t="s">
        <v>11</v>
      </c>
      <c r="M1" s="705" t="s">
        <v>12</v>
      </c>
      <c r="N1" s="705" t="s">
        <v>13</v>
      </c>
      <c r="O1" s="705" t="s">
        <v>14</v>
      </c>
      <c r="P1" s="705" t="s">
        <v>15</v>
      </c>
      <c r="Q1" s="705" t="s">
        <v>16</v>
      </c>
      <c r="R1" s="705" t="s">
        <v>17</v>
      </c>
      <c r="S1" s="705" t="s">
        <v>18</v>
      </c>
      <c r="T1" s="705" t="s">
        <v>19</v>
      </c>
      <c r="U1" s="705" t="s">
        <v>20</v>
      </c>
      <c r="V1" s="470" t="s">
        <v>21</v>
      </c>
      <c r="W1" s="705" t="s">
        <v>22</v>
      </c>
      <c r="X1" s="705" t="s">
        <v>23</v>
      </c>
      <c r="Y1" s="705" t="s">
        <v>24</v>
      </c>
      <c r="Z1" s="1" t="s">
        <v>25</v>
      </c>
      <c r="AA1" s="708" t="s">
        <v>26</v>
      </c>
      <c r="AB1" s="709"/>
      <c r="AC1" s="709"/>
      <c r="AD1" s="709"/>
      <c r="AE1" s="709"/>
      <c r="AF1" s="710"/>
      <c r="AG1" s="711" t="s">
        <v>27</v>
      </c>
      <c r="AH1" s="712"/>
      <c r="AI1" s="712"/>
      <c r="AJ1" s="712"/>
      <c r="AK1" s="712"/>
      <c r="AL1" s="713"/>
      <c r="AM1" s="714" t="s">
        <v>28</v>
      </c>
      <c r="AN1" s="715"/>
      <c r="AO1" s="715"/>
      <c r="AP1" s="715"/>
      <c r="AQ1" s="715"/>
      <c r="AR1" s="716"/>
      <c r="AS1" s="717" t="s">
        <v>29</v>
      </c>
      <c r="AT1" s="718"/>
      <c r="AU1" s="718"/>
      <c r="AV1" s="718"/>
      <c r="AW1" s="718"/>
      <c r="AX1" s="719"/>
      <c r="AY1" s="720" t="s">
        <v>30</v>
      </c>
      <c r="AZ1" s="721"/>
      <c r="BA1" s="721"/>
      <c r="BB1" s="721"/>
      <c r="BC1" s="721"/>
      <c r="BD1" s="722"/>
      <c r="BE1" s="699" t="s">
        <v>31</v>
      </c>
      <c r="BF1" s="700"/>
      <c r="BG1" s="700"/>
      <c r="BH1" s="700"/>
      <c r="BI1" s="700"/>
      <c r="BJ1" s="701"/>
      <c r="BK1" s="702" t="s">
        <v>32</v>
      </c>
      <c r="BL1" s="703"/>
      <c r="BM1" s="703"/>
      <c r="BN1" s="703"/>
      <c r="BO1" s="703"/>
      <c r="BP1" s="704"/>
      <c r="BQ1" s="464" t="s">
        <v>33</v>
      </c>
      <c r="BR1" s="465"/>
      <c r="BS1" s="465"/>
      <c r="BT1" s="465"/>
      <c r="BU1" s="465"/>
      <c r="BV1" s="465"/>
      <c r="BW1" s="465"/>
      <c r="BX1" s="465"/>
      <c r="BY1" s="465"/>
      <c r="BZ1" s="465"/>
      <c r="CA1" s="465"/>
      <c r="CB1" s="465"/>
      <c r="CC1" s="465"/>
      <c r="CD1" s="465"/>
      <c r="CE1" s="465"/>
      <c r="CF1" s="465"/>
      <c r="CG1" s="466"/>
      <c r="CH1" s="669" t="s">
        <v>34</v>
      </c>
      <c r="CI1" s="670"/>
      <c r="CJ1" s="670"/>
      <c r="CK1" s="670"/>
      <c r="CL1" s="670"/>
      <c r="CM1" s="671"/>
      <c r="CN1" s="630" t="s">
        <v>35</v>
      </c>
      <c r="CO1" s="631"/>
      <c r="CP1" s="631"/>
      <c r="CQ1" s="631"/>
      <c r="CR1" s="631"/>
      <c r="CS1" s="632"/>
      <c r="CT1" s="672" t="s">
        <v>36</v>
      </c>
      <c r="CU1" s="673"/>
      <c r="CV1" s="673"/>
      <c r="CW1" s="673"/>
      <c r="CX1" s="673"/>
      <c r="CY1" s="674"/>
      <c r="CZ1" s="675" t="s">
        <v>37</v>
      </c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7"/>
      <c r="DL1" s="678" t="s">
        <v>38</v>
      </c>
      <c r="DM1" s="679"/>
      <c r="DN1" s="679"/>
      <c r="DO1" s="679"/>
      <c r="DP1" s="679"/>
      <c r="DQ1" s="679"/>
      <c r="DR1" s="679"/>
      <c r="DS1" s="679"/>
      <c r="DT1" s="680"/>
      <c r="DU1" s="654" t="s">
        <v>39</v>
      </c>
      <c r="DV1" s="655"/>
      <c r="DW1" s="655"/>
      <c r="DX1" s="655"/>
      <c r="DY1" s="655"/>
      <c r="DZ1" s="655"/>
      <c r="EA1" s="655"/>
      <c r="EB1" s="655"/>
      <c r="EC1" s="656"/>
      <c r="ED1" s="657" t="s">
        <v>40</v>
      </c>
      <c r="EE1" s="658"/>
      <c r="EF1" s="658"/>
      <c r="EG1" s="658"/>
      <c r="EH1" s="658"/>
      <c r="EI1" s="659"/>
      <c r="EJ1" s="636" t="s">
        <v>41</v>
      </c>
      <c r="EK1" s="637"/>
      <c r="EL1" s="637"/>
      <c r="EM1" s="637"/>
      <c r="EN1" s="637"/>
      <c r="EO1" s="637"/>
      <c r="EP1" s="637"/>
      <c r="EQ1" s="637"/>
      <c r="ER1" s="637"/>
      <c r="ES1" s="637"/>
      <c r="ET1" s="637"/>
      <c r="EU1" s="637"/>
      <c r="EV1" s="637"/>
      <c r="EW1" s="637"/>
      <c r="EX1" s="638"/>
      <c r="EY1" s="660" t="s">
        <v>42</v>
      </c>
      <c r="EZ1" s="661"/>
      <c r="FA1" s="661"/>
      <c r="FB1" s="661"/>
      <c r="FC1" s="661"/>
      <c r="FD1" s="661"/>
      <c r="FE1" s="661"/>
      <c r="FF1" s="661"/>
      <c r="FG1" s="662"/>
      <c r="FH1" s="663" t="s">
        <v>43</v>
      </c>
      <c r="FI1" s="664"/>
      <c r="FJ1" s="664"/>
      <c r="FK1" s="664"/>
      <c r="FL1" s="664"/>
      <c r="FM1" s="664"/>
      <c r="FN1" s="664"/>
      <c r="FO1" s="664"/>
      <c r="FP1" s="665"/>
      <c r="FQ1" s="627" t="s">
        <v>44</v>
      </c>
      <c r="FR1" s="628"/>
      <c r="FS1" s="628"/>
      <c r="FT1" s="628"/>
      <c r="FU1" s="628"/>
      <c r="FV1" s="628"/>
      <c r="FW1" s="628"/>
      <c r="FX1" s="628"/>
      <c r="FY1" s="629"/>
      <c r="FZ1" s="693" t="s">
        <v>45</v>
      </c>
      <c r="GA1" s="694"/>
      <c r="GB1" s="694"/>
      <c r="GC1" s="694"/>
      <c r="GD1" s="694"/>
      <c r="GE1" s="694"/>
      <c r="GF1" s="694"/>
      <c r="GG1" s="694"/>
      <c r="GH1" s="694"/>
      <c r="GI1" s="694"/>
      <c r="GJ1" s="694"/>
      <c r="GK1" s="694"/>
      <c r="GL1" s="694"/>
      <c r="GM1" s="694"/>
      <c r="GN1" s="694"/>
      <c r="GO1" s="694"/>
      <c r="GP1" s="694"/>
      <c r="GQ1" s="694"/>
      <c r="GR1" s="694"/>
      <c r="GS1" s="694"/>
      <c r="GT1" s="694"/>
      <c r="GU1" s="694"/>
      <c r="GV1" s="694"/>
      <c r="GW1" s="695"/>
      <c r="GX1" s="696" t="s">
        <v>46</v>
      </c>
      <c r="GY1" s="697"/>
      <c r="GZ1" s="697"/>
      <c r="HA1" s="697"/>
      <c r="HB1" s="697"/>
      <c r="HC1" s="697"/>
      <c r="HD1" s="697"/>
      <c r="HE1" s="697"/>
      <c r="HF1" s="697"/>
      <c r="HG1" s="697"/>
      <c r="HH1" s="697"/>
      <c r="HI1" s="697"/>
      <c r="HJ1" s="697"/>
      <c r="HK1" s="697"/>
      <c r="HL1" s="697"/>
      <c r="HM1" s="697"/>
      <c r="HN1" s="697"/>
      <c r="HO1" s="697"/>
      <c r="HP1" s="697"/>
      <c r="HQ1" s="697"/>
      <c r="HR1" s="697"/>
      <c r="HS1" s="697"/>
      <c r="HT1" s="697"/>
      <c r="HU1" s="698"/>
      <c r="HV1" s="696" t="s">
        <v>47</v>
      </c>
      <c r="HW1" s="697"/>
      <c r="HX1" s="697"/>
      <c r="HY1" s="697"/>
      <c r="HZ1" s="697"/>
      <c r="IA1" s="697"/>
      <c r="IB1" s="697"/>
      <c r="IC1" s="697"/>
      <c r="ID1" s="697"/>
      <c r="IE1" s="697"/>
      <c r="IF1" s="697"/>
      <c r="IG1" s="697"/>
      <c r="IH1" s="697"/>
      <c r="II1" s="697"/>
      <c r="IJ1" s="697"/>
      <c r="IK1" s="697"/>
      <c r="IL1" s="697"/>
      <c r="IM1" s="698"/>
      <c r="IN1" s="663" t="s">
        <v>48</v>
      </c>
      <c r="IO1" s="664"/>
      <c r="IP1" s="664"/>
      <c r="IQ1" s="664"/>
      <c r="IR1" s="664"/>
      <c r="IS1" s="664"/>
      <c r="IT1" s="664"/>
      <c r="IU1" s="664"/>
      <c r="IV1" s="664"/>
      <c r="IW1" s="664"/>
      <c r="IX1" s="664"/>
      <c r="IY1" s="664"/>
      <c r="IZ1" s="664"/>
      <c r="JA1" s="664"/>
      <c r="JB1" s="664"/>
      <c r="JC1" s="664"/>
      <c r="JD1" s="664"/>
      <c r="JE1" s="664"/>
      <c r="JF1" s="664"/>
      <c r="JG1" s="664"/>
      <c r="JH1" s="664"/>
      <c r="JI1" s="664"/>
      <c r="JJ1" s="664"/>
      <c r="JK1" s="665"/>
      <c r="JL1" s="681" t="s">
        <v>49</v>
      </c>
      <c r="JM1" s="682"/>
      <c r="JN1" s="682"/>
      <c r="JO1" s="682"/>
      <c r="JP1" s="682"/>
      <c r="JQ1" s="682"/>
      <c r="JR1" s="682"/>
      <c r="JS1" s="682"/>
      <c r="JT1" s="682"/>
      <c r="JU1" s="682"/>
      <c r="JV1" s="682"/>
      <c r="JW1" s="682"/>
      <c r="JX1" s="682"/>
      <c r="JY1" s="682"/>
      <c r="JZ1" s="682"/>
      <c r="KA1" s="682"/>
      <c r="KB1" s="682"/>
      <c r="KC1" s="683"/>
      <c r="KD1" s="684" t="s">
        <v>50</v>
      </c>
      <c r="KE1" s="685"/>
      <c r="KF1" s="685"/>
      <c r="KG1" s="685"/>
      <c r="KH1" s="685"/>
      <c r="KI1" s="685"/>
      <c r="KJ1" s="685"/>
      <c r="KK1" s="685"/>
      <c r="KL1" s="685"/>
      <c r="KM1" s="685"/>
      <c r="KN1" s="685"/>
      <c r="KO1" s="686"/>
      <c r="KP1" s="684" t="s">
        <v>51</v>
      </c>
      <c r="KQ1" s="685"/>
      <c r="KR1" s="685"/>
      <c r="KS1" s="685"/>
      <c r="KT1" s="685"/>
      <c r="KU1" s="685"/>
      <c r="KV1" s="685"/>
      <c r="KW1" s="685"/>
      <c r="KX1" s="685"/>
      <c r="KY1" s="685"/>
      <c r="KZ1" s="685"/>
      <c r="LA1" s="685"/>
      <c r="LB1" s="685"/>
      <c r="LC1" s="685"/>
      <c r="LD1" s="686"/>
      <c r="LE1" s="687" t="s">
        <v>52</v>
      </c>
      <c r="LF1" s="688"/>
      <c r="LG1" s="688"/>
      <c r="LH1" s="688"/>
      <c r="LI1" s="688"/>
      <c r="LJ1" s="688"/>
      <c r="LK1" s="688"/>
      <c r="LL1" s="688"/>
      <c r="LM1" s="688"/>
      <c r="LN1" s="688"/>
      <c r="LO1" s="688"/>
      <c r="LP1" s="688"/>
      <c r="LQ1" s="688"/>
      <c r="LR1" s="688"/>
      <c r="LS1" s="688"/>
      <c r="LT1" s="688"/>
      <c r="LU1" s="688"/>
      <c r="LV1" s="689"/>
      <c r="LW1" s="690" t="s">
        <v>53</v>
      </c>
      <c r="LX1" s="691"/>
      <c r="LY1" s="691"/>
      <c r="LZ1" s="691"/>
      <c r="MA1" s="691"/>
      <c r="MB1" s="691"/>
      <c r="MC1" s="691"/>
      <c r="MD1" s="691"/>
      <c r="ME1" s="691"/>
      <c r="MF1" s="691"/>
      <c r="MG1" s="691"/>
      <c r="MH1" s="691"/>
      <c r="MI1" s="691"/>
      <c r="MJ1" s="691"/>
      <c r="MK1" s="691"/>
      <c r="ML1" s="691"/>
      <c r="MM1" s="691"/>
      <c r="MN1" s="691"/>
      <c r="MO1" s="691"/>
      <c r="MP1" s="691"/>
      <c r="MQ1" s="691"/>
      <c r="MR1" s="691"/>
      <c r="MS1" s="691"/>
      <c r="MT1" s="691"/>
      <c r="MU1" s="691"/>
      <c r="MV1" s="691"/>
      <c r="MW1" s="692"/>
      <c r="MX1" s="416" t="s">
        <v>54</v>
      </c>
      <c r="MY1" s="417"/>
      <c r="MZ1" s="417"/>
      <c r="NA1" s="417"/>
      <c r="NB1" s="417"/>
      <c r="NC1" s="417"/>
      <c r="ND1" s="417"/>
      <c r="NE1" s="417"/>
      <c r="NF1" s="417"/>
      <c r="NG1" s="417"/>
      <c r="NH1" s="417"/>
      <c r="NI1" s="417"/>
      <c r="NJ1" s="417"/>
      <c r="NK1" s="417"/>
      <c r="NL1" s="417"/>
      <c r="NM1" s="417"/>
      <c r="NN1" s="417"/>
      <c r="NO1" s="417"/>
      <c r="NP1" s="417"/>
      <c r="NQ1" s="417"/>
      <c r="NR1" s="418"/>
      <c r="NS1" s="419" t="s">
        <v>55</v>
      </c>
      <c r="NT1" s="420"/>
      <c r="NU1" s="420"/>
      <c r="NV1" s="420"/>
      <c r="NW1" s="420"/>
      <c r="NX1" s="420"/>
      <c r="NY1" s="420"/>
      <c r="NZ1" s="420"/>
      <c r="OA1" s="420"/>
      <c r="OB1" s="420"/>
      <c r="OC1" s="420"/>
      <c r="OD1" s="420"/>
      <c r="OE1" s="420"/>
      <c r="OF1" s="420"/>
      <c r="OG1" s="420"/>
      <c r="OH1" s="420"/>
      <c r="OI1" s="420"/>
      <c r="OJ1" s="420"/>
      <c r="OK1" s="420"/>
      <c r="OL1" s="420"/>
      <c r="OM1" s="421"/>
      <c r="ON1" s="669" t="s">
        <v>56</v>
      </c>
      <c r="OO1" s="670"/>
      <c r="OP1" s="670"/>
      <c r="OQ1" s="670"/>
      <c r="OR1" s="670"/>
      <c r="OS1" s="670"/>
      <c r="OT1" s="670"/>
      <c r="OU1" s="670"/>
      <c r="OV1" s="670"/>
      <c r="OW1" s="670"/>
      <c r="OX1" s="670"/>
      <c r="OY1" s="670"/>
      <c r="OZ1" s="670"/>
      <c r="PA1" s="670"/>
      <c r="PB1" s="670"/>
      <c r="PC1" s="670"/>
      <c r="PD1" s="670"/>
      <c r="PE1" s="670"/>
      <c r="PF1" s="670"/>
      <c r="PG1" s="670"/>
      <c r="PH1" s="670"/>
      <c r="PI1" s="670"/>
      <c r="PJ1" s="671"/>
      <c r="PK1" s="630" t="s">
        <v>57</v>
      </c>
      <c r="PL1" s="631"/>
      <c r="PM1" s="631"/>
      <c r="PN1" s="631"/>
      <c r="PO1" s="631"/>
      <c r="PP1" s="631"/>
      <c r="PQ1" s="631"/>
      <c r="PR1" s="631"/>
      <c r="PS1" s="631"/>
      <c r="PT1" s="631"/>
      <c r="PU1" s="631"/>
      <c r="PV1" s="631"/>
      <c r="PW1" s="631"/>
      <c r="PX1" s="631"/>
      <c r="PY1" s="631"/>
      <c r="PZ1" s="631"/>
      <c r="QA1" s="631"/>
      <c r="QB1" s="631"/>
      <c r="QC1" s="631"/>
      <c r="QD1" s="631"/>
      <c r="QE1" s="632"/>
      <c r="QF1" s="672" t="s">
        <v>58</v>
      </c>
      <c r="QG1" s="673"/>
      <c r="QH1" s="673"/>
      <c r="QI1" s="673"/>
      <c r="QJ1" s="673"/>
      <c r="QK1" s="673"/>
      <c r="QL1" s="673"/>
      <c r="QM1" s="673"/>
      <c r="QN1" s="673"/>
      <c r="QO1" s="673"/>
      <c r="QP1" s="673"/>
      <c r="QQ1" s="673"/>
      <c r="QR1" s="673"/>
      <c r="QS1" s="673"/>
      <c r="QT1" s="673"/>
      <c r="QU1" s="673"/>
      <c r="QV1" s="673"/>
      <c r="QW1" s="673"/>
      <c r="QX1" s="673"/>
      <c r="QY1" s="673"/>
      <c r="QZ1" s="673"/>
      <c r="RA1" s="673"/>
      <c r="RB1" s="673"/>
      <c r="RC1" s="674"/>
      <c r="RD1" s="675" t="s">
        <v>59</v>
      </c>
      <c r="RE1" s="676"/>
      <c r="RF1" s="676"/>
      <c r="RG1" s="676"/>
      <c r="RH1" s="676"/>
      <c r="RI1" s="676"/>
      <c r="RJ1" s="676"/>
      <c r="RK1" s="676"/>
      <c r="RL1" s="676"/>
      <c r="RM1" s="676"/>
      <c r="RN1" s="676"/>
      <c r="RO1" s="676"/>
      <c r="RP1" s="676"/>
      <c r="RQ1" s="676"/>
      <c r="RR1" s="676"/>
      <c r="RS1" s="676"/>
      <c r="RT1" s="676"/>
      <c r="RU1" s="676"/>
      <c r="RV1" s="677"/>
      <c r="RW1" s="678" t="s">
        <v>60</v>
      </c>
      <c r="RX1" s="679"/>
      <c r="RY1" s="679"/>
      <c r="RZ1" s="679"/>
      <c r="SA1" s="679"/>
      <c r="SB1" s="679"/>
      <c r="SC1" s="679"/>
      <c r="SD1" s="679"/>
      <c r="SE1" s="679"/>
      <c r="SF1" s="679"/>
      <c r="SG1" s="679"/>
      <c r="SH1" s="679"/>
      <c r="SI1" s="679"/>
      <c r="SJ1" s="679"/>
      <c r="SK1" s="679"/>
      <c r="SL1" s="679"/>
      <c r="SM1" s="679"/>
      <c r="SN1" s="679"/>
      <c r="SO1" s="679"/>
      <c r="SP1" s="679"/>
      <c r="SQ1" s="680"/>
      <c r="SR1" s="654" t="s">
        <v>61</v>
      </c>
      <c r="SS1" s="655"/>
      <c r="ST1" s="655"/>
      <c r="SU1" s="655"/>
      <c r="SV1" s="655"/>
      <c r="SW1" s="655"/>
      <c r="SX1" s="655"/>
      <c r="SY1" s="655"/>
      <c r="SZ1" s="655"/>
      <c r="TA1" s="655"/>
      <c r="TB1" s="655"/>
      <c r="TC1" s="655"/>
      <c r="TD1" s="655"/>
      <c r="TE1" s="655"/>
      <c r="TF1" s="655"/>
      <c r="TG1" s="655"/>
      <c r="TH1" s="655"/>
      <c r="TI1" s="655"/>
      <c r="TJ1" s="655"/>
      <c r="TK1" s="655"/>
      <c r="TL1" s="655"/>
      <c r="TM1" s="655"/>
      <c r="TN1" s="655"/>
      <c r="TO1" s="655"/>
      <c r="TP1" s="655"/>
      <c r="TQ1" s="655"/>
      <c r="TR1" s="656"/>
      <c r="TS1" s="657" t="s">
        <v>62</v>
      </c>
      <c r="TT1" s="658"/>
      <c r="TU1" s="658"/>
      <c r="TV1" s="658"/>
      <c r="TW1" s="658"/>
      <c r="TX1" s="658"/>
      <c r="TY1" s="658"/>
      <c r="TZ1" s="658"/>
      <c r="UA1" s="658"/>
      <c r="UB1" s="658"/>
      <c r="UC1" s="658"/>
      <c r="UD1" s="658"/>
      <c r="UE1" s="658"/>
      <c r="UF1" s="658"/>
      <c r="UG1" s="658"/>
      <c r="UH1" s="658"/>
      <c r="UI1" s="658"/>
      <c r="UJ1" s="658"/>
      <c r="UK1" s="658"/>
      <c r="UL1" s="658"/>
      <c r="UM1" s="659"/>
      <c r="UN1" s="636" t="s">
        <v>63</v>
      </c>
      <c r="UO1" s="637"/>
      <c r="UP1" s="637"/>
      <c r="UQ1" s="637"/>
      <c r="UR1" s="637"/>
      <c r="US1" s="637"/>
      <c r="UT1" s="637"/>
      <c r="UU1" s="637"/>
      <c r="UV1" s="637"/>
      <c r="UW1" s="637"/>
      <c r="UX1" s="637"/>
      <c r="UY1" s="637"/>
      <c r="UZ1" s="637"/>
      <c r="VA1" s="637"/>
      <c r="VB1" s="637"/>
      <c r="VC1" s="637"/>
      <c r="VD1" s="637"/>
      <c r="VE1" s="637"/>
      <c r="VF1" s="637"/>
      <c r="VG1" s="637"/>
      <c r="VH1" s="637"/>
      <c r="VI1" s="638"/>
      <c r="VJ1" s="660" t="s">
        <v>64</v>
      </c>
      <c r="VK1" s="661"/>
      <c r="VL1" s="661"/>
      <c r="VM1" s="661"/>
      <c r="VN1" s="661"/>
      <c r="VO1" s="661"/>
      <c r="VP1" s="661"/>
      <c r="VQ1" s="661"/>
      <c r="VR1" s="661"/>
      <c r="VS1" s="661"/>
      <c r="VT1" s="661"/>
      <c r="VU1" s="661"/>
      <c r="VV1" s="661"/>
      <c r="VW1" s="661"/>
      <c r="VX1" s="661"/>
      <c r="VY1" s="661"/>
      <c r="VZ1" s="661"/>
      <c r="WA1" s="661"/>
      <c r="WB1" s="661"/>
      <c r="WC1" s="661"/>
      <c r="WD1" s="661"/>
      <c r="WE1" s="661"/>
      <c r="WF1" s="661"/>
      <c r="WG1" s="661"/>
      <c r="WH1" s="661"/>
      <c r="WI1" s="661"/>
      <c r="WJ1" s="662"/>
      <c r="WK1" s="663" t="s">
        <v>65</v>
      </c>
      <c r="WL1" s="664"/>
      <c r="WM1" s="664"/>
      <c r="WN1" s="664"/>
      <c r="WO1" s="664"/>
      <c r="WP1" s="664"/>
      <c r="WQ1" s="664"/>
      <c r="WR1" s="664"/>
      <c r="WS1" s="664"/>
      <c r="WT1" s="664"/>
      <c r="WU1" s="664"/>
      <c r="WV1" s="664"/>
      <c r="WW1" s="664"/>
      <c r="WX1" s="664"/>
      <c r="WY1" s="664"/>
      <c r="WZ1" s="664"/>
      <c r="XA1" s="664"/>
      <c r="XB1" s="664"/>
      <c r="XC1" s="664"/>
      <c r="XD1" s="664"/>
      <c r="XE1" s="664"/>
      <c r="XF1" s="664"/>
      <c r="XG1" s="664"/>
      <c r="XH1" s="664"/>
      <c r="XI1" s="664"/>
      <c r="XJ1" s="664"/>
      <c r="XK1" s="665"/>
      <c r="XL1" s="666" t="s">
        <v>66</v>
      </c>
      <c r="XM1" s="667"/>
      <c r="XN1" s="667"/>
      <c r="XO1" s="667"/>
      <c r="XP1" s="667"/>
      <c r="XQ1" s="667"/>
      <c r="XR1" s="667"/>
      <c r="XS1" s="667"/>
      <c r="XT1" s="667"/>
      <c r="XU1" s="667"/>
      <c r="XV1" s="667"/>
      <c r="XW1" s="667"/>
      <c r="XX1" s="667"/>
      <c r="XY1" s="667"/>
      <c r="XZ1" s="667"/>
      <c r="YA1" s="667"/>
      <c r="YB1" s="667"/>
      <c r="YC1" s="667"/>
      <c r="YD1" s="667"/>
      <c r="YE1" s="667"/>
      <c r="YF1" s="667"/>
      <c r="YG1" s="667"/>
      <c r="YH1" s="667"/>
      <c r="YI1" s="668"/>
      <c r="YJ1" s="627" t="s">
        <v>67</v>
      </c>
      <c r="YK1" s="628"/>
      <c r="YL1" s="628"/>
      <c r="YM1" s="628"/>
      <c r="YN1" s="628"/>
      <c r="YO1" s="628"/>
      <c r="YP1" s="628"/>
      <c r="YQ1" s="628"/>
      <c r="YR1" s="628"/>
      <c r="YS1" s="628"/>
      <c r="YT1" s="628"/>
      <c r="YU1" s="628"/>
      <c r="YV1" s="628"/>
      <c r="YW1" s="628"/>
      <c r="YX1" s="628"/>
      <c r="YY1" s="628"/>
      <c r="YZ1" s="628"/>
      <c r="ZA1" s="628"/>
      <c r="ZB1" s="628"/>
      <c r="ZC1" s="628"/>
      <c r="ZD1" s="628"/>
      <c r="ZE1" s="628"/>
      <c r="ZF1" s="628"/>
      <c r="ZG1" s="628"/>
      <c r="ZH1" s="628"/>
      <c r="ZI1" s="628"/>
      <c r="ZJ1" s="629"/>
      <c r="ZK1" s="630" t="s">
        <v>68</v>
      </c>
      <c r="ZL1" s="631"/>
      <c r="ZM1" s="631"/>
      <c r="ZN1" s="631"/>
      <c r="ZO1" s="631"/>
      <c r="ZP1" s="632"/>
      <c r="ZQ1" s="633" t="s">
        <v>69</v>
      </c>
      <c r="ZR1" s="634"/>
      <c r="ZS1" s="634"/>
      <c r="ZT1" s="634"/>
      <c r="ZU1" s="634"/>
      <c r="ZV1" s="634"/>
      <c r="ZW1" s="635"/>
      <c r="ZX1" s="636" t="s">
        <v>70</v>
      </c>
      <c r="ZY1" s="637"/>
      <c r="ZZ1" s="638"/>
      <c r="AAA1" s="639" t="s">
        <v>71</v>
      </c>
      <c r="AAB1" s="640"/>
      <c r="AAC1" s="641"/>
      <c r="AAD1" s="645" t="s">
        <v>72</v>
      </c>
      <c r="AAE1" s="646"/>
      <c r="AAF1" s="646"/>
      <c r="AAG1" s="647"/>
      <c r="AAH1" s="597" t="s">
        <v>73</v>
      </c>
      <c r="AAI1" s="598"/>
      <c r="AAJ1" s="599"/>
      <c r="AAK1" s="571" t="s">
        <v>74</v>
      </c>
      <c r="AAL1" s="572"/>
      <c r="AAM1" s="573"/>
      <c r="AAN1" s="603" t="s">
        <v>75</v>
      </c>
      <c r="AAO1" s="604"/>
      <c r="AAP1" s="605"/>
      <c r="AAQ1" s="609" t="s">
        <v>76</v>
      </c>
      <c r="AAR1" s="610"/>
      <c r="AAS1" s="611"/>
      <c r="AAT1" s="615" t="s">
        <v>77</v>
      </c>
      <c r="AAU1" s="616"/>
      <c r="AAV1" s="616"/>
      <c r="AAW1" s="616"/>
      <c r="AAX1" s="617"/>
      <c r="AAY1" s="621" t="s">
        <v>78</v>
      </c>
      <c r="AAZ1" s="622"/>
      <c r="ABA1" s="623"/>
      <c r="ABB1" s="559" t="s">
        <v>79</v>
      </c>
      <c r="ABC1" s="560"/>
      <c r="ABD1" s="561"/>
      <c r="ABE1" s="565" t="s">
        <v>80</v>
      </c>
      <c r="ABF1" s="566"/>
      <c r="ABG1" s="567"/>
      <c r="ABH1" s="571" t="s">
        <v>81</v>
      </c>
      <c r="ABI1" s="572"/>
      <c r="ABJ1" s="573"/>
      <c r="ABK1" s="577" t="s">
        <v>82</v>
      </c>
      <c r="ABL1" s="578"/>
      <c r="ABM1" s="579"/>
      <c r="ABN1" s="583" t="s">
        <v>83</v>
      </c>
      <c r="ABO1" s="584"/>
      <c r="ABP1" s="585"/>
      <c r="ABQ1" s="589" t="s">
        <v>84</v>
      </c>
      <c r="ABR1" s="590"/>
      <c r="ABS1" s="591"/>
      <c r="ABT1" s="482" t="s">
        <v>85</v>
      </c>
      <c r="ABU1" s="483"/>
      <c r="ABV1" s="484"/>
      <c r="ABW1" s="488" t="s">
        <v>86</v>
      </c>
      <c r="ABX1" s="489"/>
      <c r="ABY1" s="489"/>
      <c r="ABZ1" s="490"/>
      <c r="ACA1" s="494" t="s">
        <v>87</v>
      </c>
      <c r="ACB1" s="495"/>
      <c r="ACC1" s="496"/>
      <c r="ACD1" s="500" t="s">
        <v>88</v>
      </c>
      <c r="ACE1" s="501"/>
      <c r="ACF1" s="501"/>
      <c r="ACG1" s="502"/>
      <c r="ACH1" s="506" t="s">
        <v>89</v>
      </c>
      <c r="ACI1" s="507"/>
      <c r="ACJ1" s="508"/>
      <c r="ACK1" s="470" t="s">
        <v>90</v>
      </c>
      <c r="ACL1" s="470" t="s">
        <v>91</v>
      </c>
      <c r="ACM1" s="470" t="s">
        <v>92</v>
      </c>
      <c r="ACN1" s="473" t="s">
        <v>93</v>
      </c>
      <c r="ACO1" s="476" t="s">
        <v>94</v>
      </c>
      <c r="ACP1" s="476" t="s">
        <v>95</v>
      </c>
      <c r="ACQ1" s="479" t="s">
        <v>96</v>
      </c>
      <c r="ACR1" s="479" t="s">
        <v>97</v>
      </c>
      <c r="ACS1" s="479" t="s">
        <v>98</v>
      </c>
      <c r="ACT1" s="526" t="s">
        <v>99</v>
      </c>
      <c r="ACU1" s="526" t="s">
        <v>100</v>
      </c>
      <c r="ACV1" s="526" t="s">
        <v>101</v>
      </c>
      <c r="ACW1" s="529" t="s">
        <v>102</v>
      </c>
      <c r="ACX1" s="530"/>
      <c r="ACY1" s="535" t="s">
        <v>103</v>
      </c>
      <c r="ACZ1" s="535" t="s">
        <v>104</v>
      </c>
      <c r="ADA1" s="538" t="s">
        <v>105</v>
      </c>
      <c r="ADB1" s="520" t="s">
        <v>106</v>
      </c>
      <c r="ADC1" s="520" t="s">
        <v>107</v>
      </c>
      <c r="ADD1" s="523" t="s">
        <v>108</v>
      </c>
      <c r="ADE1" s="523" t="s">
        <v>109</v>
      </c>
      <c r="ADF1" s="523" t="s">
        <v>110</v>
      </c>
      <c r="ADG1" s="546" t="s">
        <v>98</v>
      </c>
      <c r="ADH1" s="549" t="s">
        <v>111</v>
      </c>
      <c r="ADI1" s="549" t="s">
        <v>101</v>
      </c>
      <c r="ADJ1" s="549" t="s">
        <v>112</v>
      </c>
      <c r="ADK1" s="549" t="s">
        <v>113</v>
      </c>
      <c r="ADL1" s="552" t="s">
        <v>114</v>
      </c>
      <c r="ADM1" s="555" t="s">
        <v>98</v>
      </c>
      <c r="ADN1" s="541" t="s">
        <v>115</v>
      </c>
      <c r="ADO1" s="542" t="s">
        <v>116</v>
      </c>
      <c r="ADP1" s="2"/>
      <c r="ADQ1" s="3"/>
      <c r="ADR1" s="3"/>
      <c r="ADS1" s="3"/>
      <c r="ADT1" s="544" t="s">
        <v>102</v>
      </c>
      <c r="ADU1" s="545"/>
      <c r="ADV1" s="3"/>
    </row>
    <row r="2" spans="1:802" ht="22.5" x14ac:dyDescent="0.25">
      <c r="A2" s="706"/>
      <c r="B2" s="730"/>
      <c r="C2" s="706"/>
      <c r="D2" s="733"/>
      <c r="E2" s="733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471"/>
      <c r="W2" s="706"/>
      <c r="X2" s="706"/>
      <c r="Y2" s="706"/>
      <c r="Z2" s="1" t="s">
        <v>117</v>
      </c>
      <c r="AA2" s="723" t="s">
        <v>118</v>
      </c>
      <c r="AB2" s="724"/>
      <c r="AC2" s="725"/>
      <c r="AD2" s="723" t="s">
        <v>119</v>
      </c>
      <c r="AE2" s="724"/>
      <c r="AF2" s="725"/>
      <c r="AG2" s="452" t="s">
        <v>119</v>
      </c>
      <c r="AH2" s="453"/>
      <c r="AI2" s="454"/>
      <c r="AJ2" s="452" t="s">
        <v>118</v>
      </c>
      <c r="AK2" s="453"/>
      <c r="AL2" s="454"/>
      <c r="AM2" s="440" t="s">
        <v>119</v>
      </c>
      <c r="AN2" s="441"/>
      <c r="AO2" s="442"/>
      <c r="AP2" s="440" t="s">
        <v>118</v>
      </c>
      <c r="AQ2" s="441"/>
      <c r="AR2" s="442"/>
      <c r="AS2" s="446" t="s">
        <v>120</v>
      </c>
      <c r="AT2" s="447"/>
      <c r="AU2" s="448"/>
      <c r="AV2" s="371" t="s">
        <v>121</v>
      </c>
      <c r="AW2" s="372"/>
      <c r="AX2" s="373"/>
      <c r="AY2" s="455" t="s">
        <v>119</v>
      </c>
      <c r="AZ2" s="456"/>
      <c r="BA2" s="457"/>
      <c r="BB2" s="455" t="s">
        <v>118</v>
      </c>
      <c r="BC2" s="456"/>
      <c r="BD2" s="457"/>
      <c r="BE2" s="431" t="s">
        <v>119</v>
      </c>
      <c r="BF2" s="432"/>
      <c r="BG2" s="433"/>
      <c r="BH2" s="431" t="s">
        <v>118</v>
      </c>
      <c r="BI2" s="432"/>
      <c r="BJ2" s="433"/>
      <c r="BK2" s="425" t="s">
        <v>119</v>
      </c>
      <c r="BL2" s="426"/>
      <c r="BM2" s="427"/>
      <c r="BN2" s="425" t="s">
        <v>118</v>
      </c>
      <c r="BO2" s="426"/>
      <c r="BP2" s="427"/>
      <c r="BQ2" s="464" t="s">
        <v>122</v>
      </c>
      <c r="BR2" s="465"/>
      <c r="BS2" s="465"/>
      <c r="BT2" s="466"/>
      <c r="BU2" s="464" t="s">
        <v>121</v>
      </c>
      <c r="BV2" s="465"/>
      <c r="BW2" s="465"/>
      <c r="BX2" s="466"/>
      <c r="BY2" s="464" t="s">
        <v>123</v>
      </c>
      <c r="BZ2" s="465"/>
      <c r="CA2" s="465"/>
      <c r="CB2" s="465"/>
      <c r="CC2" s="466"/>
      <c r="CD2" s="467" t="s">
        <v>124</v>
      </c>
      <c r="CE2" s="468"/>
      <c r="CF2" s="468"/>
      <c r="CG2" s="469"/>
      <c r="CH2" s="407" t="s">
        <v>125</v>
      </c>
      <c r="CI2" s="408"/>
      <c r="CJ2" s="409"/>
      <c r="CK2" s="407" t="s">
        <v>118</v>
      </c>
      <c r="CL2" s="408"/>
      <c r="CM2" s="409"/>
      <c r="CN2" s="413" t="s">
        <v>125</v>
      </c>
      <c r="CO2" s="414"/>
      <c r="CP2" s="415"/>
      <c r="CQ2" s="413" t="s">
        <v>118</v>
      </c>
      <c r="CR2" s="414"/>
      <c r="CS2" s="415"/>
      <c r="CT2" s="410" t="s">
        <v>125</v>
      </c>
      <c r="CU2" s="411"/>
      <c r="CV2" s="412"/>
      <c r="CW2" s="410" t="s">
        <v>118</v>
      </c>
      <c r="CX2" s="411"/>
      <c r="CY2" s="412"/>
      <c r="CZ2" s="401" t="s">
        <v>126</v>
      </c>
      <c r="DA2" s="402"/>
      <c r="DB2" s="403"/>
      <c r="DC2" s="401" t="s">
        <v>127</v>
      </c>
      <c r="DD2" s="402"/>
      <c r="DE2" s="403"/>
      <c r="DF2" s="401" t="s">
        <v>128</v>
      </c>
      <c r="DG2" s="402"/>
      <c r="DH2" s="403"/>
      <c r="DI2" s="401" t="s">
        <v>129</v>
      </c>
      <c r="DJ2" s="402"/>
      <c r="DK2" s="403"/>
      <c r="DL2" s="392" t="s">
        <v>130</v>
      </c>
      <c r="DM2" s="393"/>
      <c r="DN2" s="394"/>
      <c r="DO2" s="392" t="s">
        <v>131</v>
      </c>
      <c r="DP2" s="393"/>
      <c r="DQ2" s="394"/>
      <c r="DR2" s="392" t="s">
        <v>129</v>
      </c>
      <c r="DS2" s="393"/>
      <c r="DT2" s="394"/>
      <c r="DU2" s="389" t="s">
        <v>126</v>
      </c>
      <c r="DV2" s="390"/>
      <c r="DW2" s="391"/>
      <c r="DX2" s="389" t="s">
        <v>131</v>
      </c>
      <c r="DY2" s="390"/>
      <c r="DZ2" s="391"/>
      <c r="EA2" s="389" t="s">
        <v>129</v>
      </c>
      <c r="EB2" s="390"/>
      <c r="EC2" s="391"/>
      <c r="ED2" s="386" t="s">
        <v>119</v>
      </c>
      <c r="EE2" s="387"/>
      <c r="EF2" s="388"/>
      <c r="EG2" s="386" t="s">
        <v>118</v>
      </c>
      <c r="EH2" s="387"/>
      <c r="EI2" s="388"/>
      <c r="EJ2" s="383" t="s">
        <v>132</v>
      </c>
      <c r="EK2" s="384"/>
      <c r="EL2" s="385"/>
      <c r="EM2" s="383" t="s">
        <v>133</v>
      </c>
      <c r="EN2" s="384"/>
      <c r="EO2" s="385"/>
      <c r="EP2" s="383" t="s">
        <v>134</v>
      </c>
      <c r="EQ2" s="384"/>
      <c r="ER2" s="385"/>
      <c r="ES2" s="383" t="s">
        <v>135</v>
      </c>
      <c r="ET2" s="384"/>
      <c r="EU2" s="385"/>
      <c r="EV2" s="383" t="s">
        <v>129</v>
      </c>
      <c r="EW2" s="384"/>
      <c r="EX2" s="385"/>
      <c r="EY2" s="368" t="s">
        <v>136</v>
      </c>
      <c r="EZ2" s="369"/>
      <c r="FA2" s="370"/>
      <c r="FB2" s="368" t="s">
        <v>133</v>
      </c>
      <c r="FC2" s="369"/>
      <c r="FD2" s="370"/>
      <c r="FE2" s="461" t="s">
        <v>137</v>
      </c>
      <c r="FF2" s="462"/>
      <c r="FG2" s="463"/>
      <c r="FH2" s="371" t="s">
        <v>136</v>
      </c>
      <c r="FI2" s="372"/>
      <c r="FJ2" s="373"/>
      <c r="FK2" s="371" t="s">
        <v>133</v>
      </c>
      <c r="FL2" s="372"/>
      <c r="FM2" s="373"/>
      <c r="FN2" s="371" t="s">
        <v>129</v>
      </c>
      <c r="FO2" s="372"/>
      <c r="FP2" s="373"/>
      <c r="FQ2" s="458" t="s">
        <v>138</v>
      </c>
      <c r="FR2" s="459"/>
      <c r="FS2" s="460"/>
      <c r="FT2" s="458" t="s">
        <v>139</v>
      </c>
      <c r="FU2" s="459"/>
      <c r="FV2" s="460"/>
      <c r="FW2" s="458" t="s">
        <v>129</v>
      </c>
      <c r="FX2" s="459"/>
      <c r="FY2" s="460"/>
      <c r="FZ2" s="455" t="s">
        <v>140</v>
      </c>
      <c r="GA2" s="456"/>
      <c r="GB2" s="457"/>
      <c r="GC2" s="455" t="s">
        <v>141</v>
      </c>
      <c r="GD2" s="456"/>
      <c r="GE2" s="457"/>
      <c r="GF2" s="455" t="s">
        <v>142</v>
      </c>
      <c r="GG2" s="456"/>
      <c r="GH2" s="457"/>
      <c r="GI2" s="455" t="s">
        <v>143</v>
      </c>
      <c r="GJ2" s="456"/>
      <c r="GK2" s="457"/>
      <c r="GL2" s="455" t="s">
        <v>144</v>
      </c>
      <c r="GM2" s="456"/>
      <c r="GN2" s="457"/>
      <c r="GO2" s="455" t="s">
        <v>145</v>
      </c>
      <c r="GP2" s="456"/>
      <c r="GQ2" s="457"/>
      <c r="GR2" s="455" t="s">
        <v>146</v>
      </c>
      <c r="GS2" s="456"/>
      <c r="GT2" s="457"/>
      <c r="GU2" s="455" t="s">
        <v>147</v>
      </c>
      <c r="GV2" s="456"/>
      <c r="GW2" s="457"/>
      <c r="GX2" s="452" t="s">
        <v>148</v>
      </c>
      <c r="GY2" s="453"/>
      <c r="GZ2" s="454"/>
      <c r="HA2" s="452" t="s">
        <v>149</v>
      </c>
      <c r="HB2" s="453"/>
      <c r="HC2" s="454"/>
      <c r="HD2" s="452" t="s">
        <v>150</v>
      </c>
      <c r="HE2" s="453"/>
      <c r="HF2" s="454"/>
      <c r="HG2" s="452" t="s">
        <v>151</v>
      </c>
      <c r="HH2" s="453"/>
      <c r="HI2" s="454"/>
      <c r="HJ2" s="452" t="s">
        <v>152</v>
      </c>
      <c r="HK2" s="453"/>
      <c r="HL2" s="454"/>
      <c r="HM2" s="452" t="s">
        <v>153</v>
      </c>
      <c r="HN2" s="453"/>
      <c r="HO2" s="454"/>
      <c r="HP2" s="452" t="s">
        <v>154</v>
      </c>
      <c r="HQ2" s="453"/>
      <c r="HR2" s="454"/>
      <c r="HS2" s="452" t="s">
        <v>155</v>
      </c>
      <c r="HT2" s="453"/>
      <c r="HU2" s="454"/>
      <c r="HV2" s="449" t="s">
        <v>148</v>
      </c>
      <c r="HW2" s="450"/>
      <c r="HX2" s="451"/>
      <c r="HY2" s="449" t="s">
        <v>156</v>
      </c>
      <c r="HZ2" s="450"/>
      <c r="IA2" s="451"/>
      <c r="IB2" s="449" t="s">
        <v>157</v>
      </c>
      <c r="IC2" s="450"/>
      <c r="ID2" s="451"/>
      <c r="IE2" s="449" t="s">
        <v>158</v>
      </c>
      <c r="IF2" s="450"/>
      <c r="IG2" s="451"/>
      <c r="IH2" s="449" t="s">
        <v>159</v>
      </c>
      <c r="II2" s="450"/>
      <c r="IJ2" s="451"/>
      <c r="IK2" s="449" t="s">
        <v>160</v>
      </c>
      <c r="IL2" s="450"/>
      <c r="IM2" s="451"/>
      <c r="IN2" s="446" t="s">
        <v>161</v>
      </c>
      <c r="IO2" s="447"/>
      <c r="IP2" s="448"/>
      <c r="IQ2" s="446" t="s">
        <v>162</v>
      </c>
      <c r="IR2" s="447"/>
      <c r="IS2" s="448"/>
      <c r="IT2" s="446" t="s">
        <v>163</v>
      </c>
      <c r="IU2" s="447"/>
      <c r="IV2" s="448"/>
      <c r="IW2" s="446" t="s">
        <v>164</v>
      </c>
      <c r="IX2" s="447"/>
      <c r="IY2" s="448"/>
      <c r="IZ2" s="446" t="s">
        <v>165</v>
      </c>
      <c r="JA2" s="447"/>
      <c r="JB2" s="448"/>
      <c r="JC2" s="446" t="s">
        <v>166</v>
      </c>
      <c r="JD2" s="447"/>
      <c r="JE2" s="448"/>
      <c r="JF2" s="446" t="s">
        <v>167</v>
      </c>
      <c r="JG2" s="447"/>
      <c r="JH2" s="448"/>
      <c r="JI2" s="446" t="s">
        <v>168</v>
      </c>
      <c r="JJ2" s="447"/>
      <c r="JK2" s="448"/>
      <c r="JL2" s="440" t="s">
        <v>169</v>
      </c>
      <c r="JM2" s="441"/>
      <c r="JN2" s="442"/>
      <c r="JO2" s="440" t="s">
        <v>170</v>
      </c>
      <c r="JP2" s="441"/>
      <c r="JQ2" s="442"/>
      <c r="JR2" s="440" t="s">
        <v>171</v>
      </c>
      <c r="JS2" s="441"/>
      <c r="JT2" s="442"/>
      <c r="JU2" s="440" t="s">
        <v>172</v>
      </c>
      <c r="JV2" s="441"/>
      <c r="JW2" s="442"/>
      <c r="JX2" s="440" t="s">
        <v>173</v>
      </c>
      <c r="JY2" s="441"/>
      <c r="JZ2" s="442"/>
      <c r="KA2" s="440" t="s">
        <v>174</v>
      </c>
      <c r="KB2" s="441"/>
      <c r="KC2" s="442"/>
      <c r="KD2" s="443" t="s">
        <v>175</v>
      </c>
      <c r="KE2" s="444"/>
      <c r="KF2" s="445"/>
      <c r="KG2" s="443" t="s">
        <v>176</v>
      </c>
      <c r="KH2" s="444"/>
      <c r="KI2" s="445"/>
      <c r="KJ2" s="437" t="s">
        <v>177</v>
      </c>
      <c r="KK2" s="438"/>
      <c r="KL2" s="439"/>
      <c r="KM2" s="437" t="s">
        <v>178</v>
      </c>
      <c r="KN2" s="438"/>
      <c r="KO2" s="439"/>
      <c r="KP2" s="437" t="s">
        <v>179</v>
      </c>
      <c r="KQ2" s="438"/>
      <c r="KR2" s="439"/>
      <c r="KS2" s="437" t="s">
        <v>180</v>
      </c>
      <c r="KT2" s="438"/>
      <c r="KU2" s="439"/>
      <c r="KV2" s="437" t="s">
        <v>181</v>
      </c>
      <c r="KW2" s="438"/>
      <c r="KX2" s="439"/>
      <c r="KY2" s="437" t="s">
        <v>178</v>
      </c>
      <c r="KZ2" s="438"/>
      <c r="LA2" s="439"/>
      <c r="LB2" s="437" t="s">
        <v>182</v>
      </c>
      <c r="LC2" s="438"/>
      <c r="LD2" s="439"/>
      <c r="LE2" s="431" t="s">
        <v>183</v>
      </c>
      <c r="LF2" s="432"/>
      <c r="LG2" s="433"/>
      <c r="LH2" s="431" t="s">
        <v>184</v>
      </c>
      <c r="LI2" s="432"/>
      <c r="LJ2" s="433"/>
      <c r="LK2" s="431" t="s">
        <v>185</v>
      </c>
      <c r="LL2" s="432"/>
      <c r="LM2" s="433"/>
      <c r="LN2" s="431" t="s">
        <v>186</v>
      </c>
      <c r="LO2" s="432"/>
      <c r="LP2" s="433"/>
      <c r="LQ2" s="431" t="s">
        <v>187</v>
      </c>
      <c r="LR2" s="432"/>
      <c r="LS2" s="433"/>
      <c r="LT2" s="431" t="s">
        <v>188</v>
      </c>
      <c r="LU2" s="432"/>
      <c r="LV2" s="433"/>
      <c r="LW2" s="425" t="s">
        <v>189</v>
      </c>
      <c r="LX2" s="426"/>
      <c r="LY2" s="427"/>
      <c r="LZ2" s="434" t="s">
        <v>190</v>
      </c>
      <c r="MA2" s="435"/>
      <c r="MB2" s="436"/>
      <c r="MC2" s="425" t="s">
        <v>191</v>
      </c>
      <c r="MD2" s="426"/>
      <c r="ME2" s="427"/>
      <c r="MF2" s="425" t="s">
        <v>192</v>
      </c>
      <c r="MG2" s="426"/>
      <c r="MH2" s="427"/>
      <c r="MI2" s="425" t="s">
        <v>193</v>
      </c>
      <c r="MJ2" s="426"/>
      <c r="MK2" s="427"/>
      <c r="ML2" s="425" t="s">
        <v>194</v>
      </c>
      <c r="MM2" s="426"/>
      <c r="MN2" s="427"/>
      <c r="MO2" s="425" t="s">
        <v>195</v>
      </c>
      <c r="MP2" s="426"/>
      <c r="MQ2" s="427"/>
      <c r="MR2" s="425" t="s">
        <v>196</v>
      </c>
      <c r="MS2" s="426"/>
      <c r="MT2" s="427"/>
      <c r="MU2" s="425" t="s">
        <v>197</v>
      </c>
      <c r="MV2" s="426"/>
      <c r="MW2" s="427"/>
      <c r="MX2" s="416" t="s">
        <v>198</v>
      </c>
      <c r="MY2" s="417"/>
      <c r="MZ2" s="417"/>
      <c r="NA2" s="418"/>
      <c r="NB2" s="428" t="s">
        <v>199</v>
      </c>
      <c r="NC2" s="429"/>
      <c r="ND2" s="429"/>
      <c r="NE2" s="430"/>
      <c r="NF2" s="416" t="s">
        <v>200</v>
      </c>
      <c r="NG2" s="417"/>
      <c r="NH2" s="417"/>
      <c r="NI2" s="418"/>
      <c r="NJ2" s="416" t="s">
        <v>201</v>
      </c>
      <c r="NK2" s="417"/>
      <c r="NL2" s="417"/>
      <c r="NM2" s="417"/>
      <c r="NN2" s="418"/>
      <c r="NO2" s="416" t="s">
        <v>202</v>
      </c>
      <c r="NP2" s="417"/>
      <c r="NQ2" s="417"/>
      <c r="NR2" s="418"/>
      <c r="NS2" s="419" t="s">
        <v>198</v>
      </c>
      <c r="NT2" s="420"/>
      <c r="NU2" s="420"/>
      <c r="NV2" s="421"/>
      <c r="NW2" s="422" t="s">
        <v>199</v>
      </c>
      <c r="NX2" s="423"/>
      <c r="NY2" s="423"/>
      <c r="NZ2" s="424"/>
      <c r="OA2" s="419" t="s">
        <v>200</v>
      </c>
      <c r="OB2" s="420"/>
      <c r="OC2" s="420"/>
      <c r="OD2" s="421"/>
      <c r="OE2" s="419" t="s">
        <v>201</v>
      </c>
      <c r="OF2" s="420"/>
      <c r="OG2" s="420"/>
      <c r="OH2" s="420"/>
      <c r="OI2" s="421"/>
      <c r="OJ2" s="419" t="s">
        <v>202</v>
      </c>
      <c r="OK2" s="420"/>
      <c r="OL2" s="420"/>
      <c r="OM2" s="421"/>
      <c r="ON2" s="407" t="s">
        <v>199</v>
      </c>
      <c r="OO2" s="408"/>
      <c r="OP2" s="408"/>
      <c r="OQ2" s="409"/>
      <c r="OR2" s="407" t="s">
        <v>203</v>
      </c>
      <c r="OS2" s="408"/>
      <c r="OT2" s="409"/>
      <c r="OU2" s="407" t="s">
        <v>204</v>
      </c>
      <c r="OV2" s="408"/>
      <c r="OW2" s="409"/>
      <c r="OX2" s="407" t="s">
        <v>205</v>
      </c>
      <c r="OY2" s="408"/>
      <c r="OZ2" s="409"/>
      <c r="PA2" s="407" t="s">
        <v>206</v>
      </c>
      <c r="PB2" s="408"/>
      <c r="PC2" s="409"/>
      <c r="PD2" s="407" t="s">
        <v>207</v>
      </c>
      <c r="PE2" s="408"/>
      <c r="PF2" s="408"/>
      <c r="PG2" s="409"/>
      <c r="PH2" s="407" t="s">
        <v>208</v>
      </c>
      <c r="PI2" s="408"/>
      <c r="PJ2" s="409"/>
      <c r="PK2" s="413" t="s">
        <v>209</v>
      </c>
      <c r="PL2" s="414"/>
      <c r="PM2" s="415"/>
      <c r="PN2" s="413" t="s">
        <v>210</v>
      </c>
      <c r="PO2" s="414"/>
      <c r="PP2" s="415"/>
      <c r="PQ2" s="413" t="s">
        <v>211</v>
      </c>
      <c r="PR2" s="414"/>
      <c r="PS2" s="415"/>
      <c r="PT2" s="413" t="s">
        <v>212</v>
      </c>
      <c r="PU2" s="414"/>
      <c r="PV2" s="415"/>
      <c r="PW2" s="413" t="s">
        <v>213</v>
      </c>
      <c r="PX2" s="414"/>
      <c r="PY2" s="415"/>
      <c r="PZ2" s="413" t="s">
        <v>214</v>
      </c>
      <c r="QA2" s="414"/>
      <c r="QB2" s="415"/>
      <c r="QC2" s="413" t="s">
        <v>215</v>
      </c>
      <c r="QD2" s="414"/>
      <c r="QE2" s="415"/>
      <c r="QF2" s="410" t="s">
        <v>216</v>
      </c>
      <c r="QG2" s="411"/>
      <c r="QH2" s="412"/>
      <c r="QI2" s="410" t="s">
        <v>217</v>
      </c>
      <c r="QJ2" s="411"/>
      <c r="QK2" s="412"/>
      <c r="QL2" s="410" t="s">
        <v>218</v>
      </c>
      <c r="QM2" s="411"/>
      <c r="QN2" s="412"/>
      <c r="QO2" s="410" t="s">
        <v>219</v>
      </c>
      <c r="QP2" s="411"/>
      <c r="QQ2" s="412"/>
      <c r="QR2" s="410" t="s">
        <v>220</v>
      </c>
      <c r="QS2" s="411"/>
      <c r="QT2" s="412"/>
      <c r="QU2" s="410" t="s">
        <v>221</v>
      </c>
      <c r="QV2" s="411"/>
      <c r="QW2" s="412"/>
      <c r="QX2" s="410" t="s">
        <v>222</v>
      </c>
      <c r="QY2" s="411"/>
      <c r="QZ2" s="412"/>
      <c r="RA2" s="410" t="s">
        <v>223</v>
      </c>
      <c r="RB2" s="411"/>
      <c r="RC2" s="412"/>
      <c r="RD2" s="401" t="s">
        <v>224</v>
      </c>
      <c r="RE2" s="402"/>
      <c r="RF2" s="403"/>
      <c r="RG2" s="401" t="s">
        <v>225</v>
      </c>
      <c r="RH2" s="402"/>
      <c r="RI2" s="403"/>
      <c r="RJ2" s="401" t="s">
        <v>226</v>
      </c>
      <c r="RK2" s="402"/>
      <c r="RL2" s="403"/>
      <c r="RM2" s="404" t="s">
        <v>227</v>
      </c>
      <c r="RN2" s="405"/>
      <c r="RO2" s="406"/>
      <c r="RP2" s="404" t="s">
        <v>228</v>
      </c>
      <c r="RQ2" s="405"/>
      <c r="RR2" s="405"/>
      <c r="RS2" s="406"/>
      <c r="RT2" s="404" t="s">
        <v>229</v>
      </c>
      <c r="RU2" s="405"/>
      <c r="RV2" s="406"/>
      <c r="RW2" s="392" t="s">
        <v>230</v>
      </c>
      <c r="RX2" s="393"/>
      <c r="RY2" s="394"/>
      <c r="RZ2" s="392" t="s">
        <v>231</v>
      </c>
      <c r="SA2" s="393"/>
      <c r="SB2" s="394"/>
      <c r="SC2" s="392" t="s">
        <v>232</v>
      </c>
      <c r="SD2" s="393"/>
      <c r="SE2" s="394"/>
      <c r="SF2" s="392" t="s">
        <v>233</v>
      </c>
      <c r="SG2" s="393"/>
      <c r="SH2" s="394"/>
      <c r="SI2" s="392" t="s">
        <v>234</v>
      </c>
      <c r="SJ2" s="393"/>
      <c r="SK2" s="394"/>
      <c r="SL2" s="392" t="s">
        <v>235</v>
      </c>
      <c r="SM2" s="393"/>
      <c r="SN2" s="394"/>
      <c r="SO2" s="392" t="s">
        <v>236</v>
      </c>
      <c r="SP2" s="393"/>
      <c r="SQ2" s="394"/>
      <c r="SR2" s="395" t="s">
        <v>237</v>
      </c>
      <c r="SS2" s="396"/>
      <c r="ST2" s="397"/>
      <c r="SU2" s="398" t="s">
        <v>212</v>
      </c>
      <c r="SV2" s="399"/>
      <c r="SW2" s="400"/>
      <c r="SX2" s="398" t="s">
        <v>194</v>
      </c>
      <c r="SY2" s="399"/>
      <c r="SZ2" s="400"/>
      <c r="TA2" s="389" t="s">
        <v>238</v>
      </c>
      <c r="TB2" s="390"/>
      <c r="TC2" s="391"/>
      <c r="TD2" s="389" t="s">
        <v>239</v>
      </c>
      <c r="TE2" s="390"/>
      <c r="TF2" s="391"/>
      <c r="TG2" s="389" t="s">
        <v>240</v>
      </c>
      <c r="TH2" s="390"/>
      <c r="TI2" s="391"/>
      <c r="TJ2" s="389" t="s">
        <v>241</v>
      </c>
      <c r="TK2" s="390"/>
      <c r="TL2" s="391"/>
      <c r="TM2" s="389" t="s">
        <v>242</v>
      </c>
      <c r="TN2" s="390"/>
      <c r="TO2" s="391"/>
      <c r="TP2" s="389" t="s">
        <v>134</v>
      </c>
      <c r="TQ2" s="390"/>
      <c r="TR2" s="391"/>
      <c r="TS2" s="386" t="s">
        <v>243</v>
      </c>
      <c r="TT2" s="387"/>
      <c r="TU2" s="388"/>
      <c r="TV2" s="386" t="s">
        <v>244</v>
      </c>
      <c r="TW2" s="387"/>
      <c r="TX2" s="388"/>
      <c r="TY2" s="386" t="s">
        <v>245</v>
      </c>
      <c r="TZ2" s="387"/>
      <c r="UA2" s="388"/>
      <c r="UB2" s="386" t="s">
        <v>246</v>
      </c>
      <c r="UC2" s="387"/>
      <c r="UD2" s="388"/>
      <c r="UE2" s="386" t="s">
        <v>247</v>
      </c>
      <c r="UF2" s="387"/>
      <c r="UG2" s="388"/>
      <c r="UH2" s="386" t="s">
        <v>248</v>
      </c>
      <c r="UI2" s="387"/>
      <c r="UJ2" s="388"/>
      <c r="UK2" s="386" t="s">
        <v>249</v>
      </c>
      <c r="UL2" s="387"/>
      <c r="UM2" s="388"/>
      <c r="UN2" s="383" t="s">
        <v>224</v>
      </c>
      <c r="UO2" s="384"/>
      <c r="UP2" s="384"/>
      <c r="UQ2" s="385"/>
      <c r="UR2" s="383" t="s">
        <v>225</v>
      </c>
      <c r="US2" s="384"/>
      <c r="UT2" s="385"/>
      <c r="UU2" s="383" t="s">
        <v>226</v>
      </c>
      <c r="UV2" s="384"/>
      <c r="UW2" s="385"/>
      <c r="UX2" s="383" t="s">
        <v>227</v>
      </c>
      <c r="UY2" s="384"/>
      <c r="UZ2" s="385"/>
      <c r="VA2" s="383" t="s">
        <v>250</v>
      </c>
      <c r="VB2" s="384"/>
      <c r="VC2" s="385"/>
      <c r="VD2" s="383" t="s">
        <v>251</v>
      </c>
      <c r="VE2" s="384"/>
      <c r="VF2" s="385"/>
      <c r="VG2" s="383" t="s">
        <v>252</v>
      </c>
      <c r="VH2" s="384"/>
      <c r="VI2" s="385"/>
      <c r="VJ2" s="368" t="s">
        <v>253</v>
      </c>
      <c r="VK2" s="369"/>
      <c r="VL2" s="370"/>
      <c r="VM2" s="368" t="s">
        <v>254</v>
      </c>
      <c r="VN2" s="369"/>
      <c r="VO2" s="370"/>
      <c r="VP2" s="368" t="s">
        <v>255</v>
      </c>
      <c r="VQ2" s="369"/>
      <c r="VR2" s="370"/>
      <c r="VS2" s="368" t="s">
        <v>256</v>
      </c>
      <c r="VT2" s="369"/>
      <c r="VU2" s="370"/>
      <c r="VV2" s="368" t="s">
        <v>257</v>
      </c>
      <c r="VW2" s="369"/>
      <c r="VX2" s="370"/>
      <c r="VY2" s="368" t="s">
        <v>258</v>
      </c>
      <c r="VZ2" s="369"/>
      <c r="WA2" s="370"/>
      <c r="WB2" s="368" t="s">
        <v>259</v>
      </c>
      <c r="WC2" s="369"/>
      <c r="WD2" s="370"/>
      <c r="WE2" s="368" t="s">
        <v>260</v>
      </c>
      <c r="WF2" s="369"/>
      <c r="WG2" s="370"/>
      <c r="WH2" s="368" t="s">
        <v>236</v>
      </c>
      <c r="WI2" s="369"/>
      <c r="WJ2" s="370"/>
      <c r="WK2" s="371" t="s">
        <v>261</v>
      </c>
      <c r="WL2" s="372"/>
      <c r="WM2" s="373"/>
      <c r="WN2" s="371" t="s">
        <v>262</v>
      </c>
      <c r="WO2" s="372"/>
      <c r="WP2" s="373"/>
      <c r="WQ2" s="371" t="s">
        <v>263</v>
      </c>
      <c r="WR2" s="372"/>
      <c r="WS2" s="373"/>
      <c r="WT2" s="371" t="s">
        <v>134</v>
      </c>
      <c r="WU2" s="372"/>
      <c r="WV2" s="373"/>
      <c r="WW2" s="371" t="s">
        <v>264</v>
      </c>
      <c r="WX2" s="372"/>
      <c r="WY2" s="373"/>
      <c r="WZ2" s="371" t="s">
        <v>265</v>
      </c>
      <c r="XA2" s="372"/>
      <c r="XB2" s="373"/>
      <c r="XC2" s="371" t="s">
        <v>266</v>
      </c>
      <c r="XD2" s="372"/>
      <c r="XE2" s="373"/>
      <c r="XF2" s="371" t="s">
        <v>267</v>
      </c>
      <c r="XG2" s="372"/>
      <c r="XH2" s="373"/>
      <c r="XI2" s="371" t="s">
        <v>268</v>
      </c>
      <c r="XJ2" s="372"/>
      <c r="XK2" s="373"/>
      <c r="XL2" s="293" t="s">
        <v>179</v>
      </c>
      <c r="XM2" s="294"/>
      <c r="XN2" s="295"/>
      <c r="XO2" s="293" t="s">
        <v>269</v>
      </c>
      <c r="XP2" s="294"/>
      <c r="XQ2" s="295"/>
      <c r="XR2" s="293" t="s">
        <v>177</v>
      </c>
      <c r="XS2" s="294"/>
      <c r="XT2" s="295"/>
      <c r="XU2" s="293" t="s">
        <v>182</v>
      </c>
      <c r="XV2" s="294"/>
      <c r="XW2" s="295"/>
      <c r="XX2" s="293" t="s">
        <v>270</v>
      </c>
      <c r="XY2" s="294"/>
      <c r="XZ2" s="295"/>
      <c r="YA2" s="293" t="s">
        <v>271</v>
      </c>
      <c r="YB2" s="294"/>
      <c r="YC2" s="295"/>
      <c r="YD2" s="293" t="s">
        <v>272</v>
      </c>
      <c r="YE2" s="294"/>
      <c r="YF2" s="295"/>
      <c r="YG2" s="374" t="s">
        <v>273</v>
      </c>
      <c r="YH2" s="375"/>
      <c r="YI2" s="376"/>
      <c r="YJ2" s="458" t="s">
        <v>134</v>
      </c>
      <c r="YK2" s="459"/>
      <c r="YL2" s="460"/>
      <c r="YM2" s="458" t="s">
        <v>274</v>
      </c>
      <c r="YN2" s="459"/>
      <c r="YO2" s="460"/>
      <c r="YP2" s="458" t="s">
        <v>275</v>
      </c>
      <c r="YQ2" s="459"/>
      <c r="YR2" s="460"/>
      <c r="YS2" s="458" t="s">
        <v>211</v>
      </c>
      <c r="YT2" s="459"/>
      <c r="YU2" s="460"/>
      <c r="YV2" s="458" t="s">
        <v>276</v>
      </c>
      <c r="YW2" s="459"/>
      <c r="YX2" s="460"/>
      <c r="YY2" s="458" t="s">
        <v>277</v>
      </c>
      <c r="YZ2" s="459"/>
      <c r="ZA2" s="460"/>
      <c r="ZB2" s="458" t="s">
        <v>278</v>
      </c>
      <c r="ZC2" s="459"/>
      <c r="ZD2" s="460"/>
      <c r="ZE2" s="458" t="s">
        <v>279</v>
      </c>
      <c r="ZF2" s="459"/>
      <c r="ZG2" s="460"/>
      <c r="ZH2" s="458" t="s">
        <v>280</v>
      </c>
      <c r="ZI2" s="459"/>
      <c r="ZJ2" s="460"/>
      <c r="ZK2" s="651" t="s">
        <v>223</v>
      </c>
      <c r="ZL2" s="652"/>
      <c r="ZM2" s="653"/>
      <c r="ZN2" s="651" t="s">
        <v>182</v>
      </c>
      <c r="ZO2" s="652"/>
      <c r="ZP2" s="653"/>
      <c r="ZQ2" s="633" t="s">
        <v>281</v>
      </c>
      <c r="ZR2" s="634"/>
      <c r="ZS2" s="634"/>
      <c r="ZT2" s="635"/>
      <c r="ZU2" s="633" t="s">
        <v>223</v>
      </c>
      <c r="ZV2" s="634"/>
      <c r="ZW2" s="635"/>
      <c r="ZX2" s="636" t="s">
        <v>282</v>
      </c>
      <c r="ZY2" s="637"/>
      <c r="ZZ2" s="638"/>
      <c r="AAA2" s="642"/>
      <c r="AAB2" s="643"/>
      <c r="AAC2" s="644"/>
      <c r="AAD2" s="648"/>
      <c r="AAE2" s="649"/>
      <c r="AAF2" s="649"/>
      <c r="AAG2" s="650"/>
      <c r="AAH2" s="600"/>
      <c r="AAI2" s="601"/>
      <c r="AAJ2" s="602"/>
      <c r="AAK2" s="574"/>
      <c r="AAL2" s="575"/>
      <c r="AAM2" s="576"/>
      <c r="AAN2" s="606"/>
      <c r="AAO2" s="607"/>
      <c r="AAP2" s="608"/>
      <c r="AAQ2" s="612"/>
      <c r="AAR2" s="613"/>
      <c r="AAS2" s="614"/>
      <c r="AAT2" s="618"/>
      <c r="AAU2" s="619"/>
      <c r="AAV2" s="619"/>
      <c r="AAW2" s="619"/>
      <c r="AAX2" s="620"/>
      <c r="AAY2" s="624"/>
      <c r="AAZ2" s="625"/>
      <c r="ABA2" s="626"/>
      <c r="ABB2" s="562"/>
      <c r="ABC2" s="563"/>
      <c r="ABD2" s="564"/>
      <c r="ABE2" s="568"/>
      <c r="ABF2" s="569"/>
      <c r="ABG2" s="570"/>
      <c r="ABH2" s="574"/>
      <c r="ABI2" s="575"/>
      <c r="ABJ2" s="576"/>
      <c r="ABK2" s="580"/>
      <c r="ABL2" s="581"/>
      <c r="ABM2" s="582"/>
      <c r="ABN2" s="586"/>
      <c r="ABO2" s="587"/>
      <c r="ABP2" s="588"/>
      <c r="ABQ2" s="592"/>
      <c r="ABR2" s="593"/>
      <c r="ABS2" s="594"/>
      <c r="ABT2" s="485"/>
      <c r="ABU2" s="486"/>
      <c r="ABV2" s="487"/>
      <c r="ABW2" s="491"/>
      <c r="ABX2" s="492"/>
      <c r="ABY2" s="492"/>
      <c r="ABZ2" s="493"/>
      <c r="ACA2" s="497"/>
      <c r="ACB2" s="498"/>
      <c r="ACC2" s="499"/>
      <c r="ACD2" s="503"/>
      <c r="ACE2" s="504"/>
      <c r="ACF2" s="504"/>
      <c r="ACG2" s="505"/>
      <c r="ACH2" s="509"/>
      <c r="ACI2" s="510"/>
      <c r="ACJ2" s="511"/>
      <c r="ACK2" s="471"/>
      <c r="ACL2" s="471"/>
      <c r="ACM2" s="471"/>
      <c r="ACN2" s="474"/>
      <c r="ACO2" s="477"/>
      <c r="ACP2" s="477"/>
      <c r="ACQ2" s="480"/>
      <c r="ACR2" s="480"/>
      <c r="ACS2" s="480"/>
      <c r="ACT2" s="527"/>
      <c r="ACU2" s="527"/>
      <c r="ACV2" s="527"/>
      <c r="ACW2" s="531"/>
      <c r="ACX2" s="532"/>
      <c r="ACY2" s="536"/>
      <c r="ACZ2" s="536"/>
      <c r="ADA2" s="539"/>
      <c r="ADB2" s="521"/>
      <c r="ADC2" s="521"/>
      <c r="ADD2" s="524"/>
      <c r="ADE2" s="524"/>
      <c r="ADF2" s="524"/>
      <c r="ADG2" s="547"/>
      <c r="ADH2" s="550"/>
      <c r="ADI2" s="550"/>
      <c r="ADJ2" s="550"/>
      <c r="ADK2" s="550"/>
      <c r="ADL2" s="553"/>
      <c r="ADM2" s="541"/>
      <c r="ADN2" s="541"/>
      <c r="ADO2" s="543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706"/>
      <c r="B3" s="730"/>
      <c r="C3" s="706"/>
      <c r="D3" s="733"/>
      <c r="E3" s="733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  <c r="U3" s="706"/>
      <c r="V3" s="471"/>
      <c r="W3" s="706"/>
      <c r="X3" s="706"/>
      <c r="Y3" s="706"/>
      <c r="Z3" s="1" t="s">
        <v>286</v>
      </c>
      <c r="AA3" s="726">
        <v>0.15</v>
      </c>
      <c r="AB3" s="727"/>
      <c r="AC3" s="728"/>
      <c r="AD3" s="726">
        <v>0.15</v>
      </c>
      <c r="AE3" s="727"/>
      <c r="AF3" s="728"/>
      <c r="AG3" s="356">
        <v>0.15</v>
      </c>
      <c r="AH3" s="357"/>
      <c r="AI3" s="358"/>
      <c r="AJ3" s="356">
        <v>0.15</v>
      </c>
      <c r="AK3" s="357"/>
      <c r="AL3" s="358"/>
      <c r="AM3" s="347">
        <v>0.1</v>
      </c>
      <c r="AN3" s="348"/>
      <c r="AO3" s="349"/>
      <c r="AP3" s="347">
        <v>0.1</v>
      </c>
      <c r="AQ3" s="348"/>
      <c r="AR3" s="349"/>
      <c r="AS3" s="296">
        <v>0.15</v>
      </c>
      <c r="AT3" s="297"/>
      <c r="AU3" s="298"/>
      <c r="AV3" s="296">
        <v>0.15</v>
      </c>
      <c r="AW3" s="297"/>
      <c r="AX3" s="298"/>
      <c r="AY3" s="359">
        <v>0.15</v>
      </c>
      <c r="AZ3" s="360"/>
      <c r="BA3" s="361"/>
      <c r="BB3" s="359">
        <v>0.15</v>
      </c>
      <c r="BC3" s="360"/>
      <c r="BD3" s="361"/>
      <c r="BE3" s="341">
        <v>0.1</v>
      </c>
      <c r="BF3" s="342"/>
      <c r="BG3" s="343"/>
      <c r="BH3" s="341">
        <v>0.15</v>
      </c>
      <c r="BI3" s="342"/>
      <c r="BJ3" s="343"/>
      <c r="BK3" s="338">
        <v>0.1</v>
      </c>
      <c r="BL3" s="339"/>
      <c r="BM3" s="340"/>
      <c r="BN3" s="338">
        <v>0.1</v>
      </c>
      <c r="BO3" s="339"/>
      <c r="BP3" s="340"/>
      <c r="BQ3" s="377">
        <v>0.1</v>
      </c>
      <c r="BR3" s="378"/>
      <c r="BS3" s="378"/>
      <c r="BT3" s="379"/>
      <c r="BU3" s="377">
        <v>0.15</v>
      </c>
      <c r="BV3" s="378"/>
      <c r="BW3" s="378"/>
      <c r="BX3" s="379"/>
      <c r="BY3" s="377">
        <v>0.1</v>
      </c>
      <c r="BZ3" s="378"/>
      <c r="CA3" s="378"/>
      <c r="CB3" s="378"/>
      <c r="CC3" s="379"/>
      <c r="CD3" s="377">
        <v>0.15</v>
      </c>
      <c r="CE3" s="378"/>
      <c r="CF3" s="378"/>
      <c r="CG3" s="379"/>
      <c r="CH3" s="329">
        <v>0.2</v>
      </c>
      <c r="CI3" s="330"/>
      <c r="CJ3" s="331"/>
      <c r="CK3" s="329">
        <v>0.2</v>
      </c>
      <c r="CL3" s="330"/>
      <c r="CM3" s="331"/>
      <c r="CN3" s="326">
        <v>0.2</v>
      </c>
      <c r="CO3" s="327"/>
      <c r="CP3" s="328"/>
      <c r="CQ3" s="326">
        <v>0.2</v>
      </c>
      <c r="CR3" s="327"/>
      <c r="CS3" s="328"/>
      <c r="CT3" s="323">
        <v>0.1</v>
      </c>
      <c r="CU3" s="324"/>
      <c r="CV3" s="325"/>
      <c r="CW3" s="323">
        <v>0.1</v>
      </c>
      <c r="CX3" s="324"/>
      <c r="CY3" s="325"/>
      <c r="CZ3" s="317">
        <v>0.11</v>
      </c>
      <c r="DA3" s="318"/>
      <c r="DB3" s="319"/>
      <c r="DC3" s="317">
        <v>0.08</v>
      </c>
      <c r="DD3" s="318"/>
      <c r="DE3" s="319"/>
      <c r="DF3" s="317">
        <v>0.11</v>
      </c>
      <c r="DG3" s="318"/>
      <c r="DH3" s="319"/>
      <c r="DI3" s="365">
        <v>0.1</v>
      </c>
      <c r="DJ3" s="366"/>
      <c r="DK3" s="367"/>
      <c r="DL3" s="314">
        <v>0.1</v>
      </c>
      <c r="DM3" s="315"/>
      <c r="DN3" s="316"/>
      <c r="DO3" s="314">
        <v>0.1</v>
      </c>
      <c r="DP3" s="315"/>
      <c r="DQ3" s="316"/>
      <c r="DR3" s="314">
        <v>0.1</v>
      </c>
      <c r="DS3" s="315"/>
      <c r="DT3" s="316"/>
      <c r="DU3" s="308">
        <v>0.1</v>
      </c>
      <c r="DV3" s="309"/>
      <c r="DW3" s="310"/>
      <c r="DX3" s="308">
        <v>0.1</v>
      </c>
      <c r="DY3" s="309"/>
      <c r="DZ3" s="310"/>
      <c r="EA3" s="308">
        <v>0.1</v>
      </c>
      <c r="EB3" s="309"/>
      <c r="EC3" s="310"/>
      <c r="ED3" s="305">
        <v>0.1</v>
      </c>
      <c r="EE3" s="306"/>
      <c r="EF3" s="307"/>
      <c r="EG3" s="305">
        <v>0.15</v>
      </c>
      <c r="EH3" s="306"/>
      <c r="EI3" s="307"/>
      <c r="EJ3" s="302">
        <v>0.1</v>
      </c>
      <c r="EK3" s="303"/>
      <c r="EL3" s="304"/>
      <c r="EM3" s="302">
        <v>0.1</v>
      </c>
      <c r="EN3" s="303"/>
      <c r="EO3" s="304"/>
      <c r="EP3" s="302">
        <v>0.1</v>
      </c>
      <c r="EQ3" s="303"/>
      <c r="ER3" s="304"/>
      <c r="ES3" s="380">
        <v>0.1</v>
      </c>
      <c r="ET3" s="381"/>
      <c r="EU3" s="382"/>
      <c r="EV3" s="380">
        <v>0.1</v>
      </c>
      <c r="EW3" s="381"/>
      <c r="EX3" s="382"/>
      <c r="EY3" s="299">
        <v>0.1</v>
      </c>
      <c r="EZ3" s="300"/>
      <c r="FA3" s="301"/>
      <c r="FB3" s="299">
        <v>0.1</v>
      </c>
      <c r="FC3" s="300"/>
      <c r="FD3" s="301"/>
      <c r="FE3" s="362">
        <v>0.1</v>
      </c>
      <c r="FF3" s="363"/>
      <c r="FG3" s="364"/>
      <c r="FH3" s="296">
        <v>0.1</v>
      </c>
      <c r="FI3" s="297"/>
      <c r="FJ3" s="298"/>
      <c r="FK3" s="296">
        <v>0.1</v>
      </c>
      <c r="FL3" s="297"/>
      <c r="FM3" s="298"/>
      <c r="FN3" s="296">
        <v>0.1</v>
      </c>
      <c r="FO3" s="297"/>
      <c r="FP3" s="298"/>
      <c r="FQ3" s="287">
        <v>0.1</v>
      </c>
      <c r="FR3" s="288"/>
      <c r="FS3" s="289"/>
      <c r="FT3" s="287">
        <v>0.1</v>
      </c>
      <c r="FU3" s="288"/>
      <c r="FV3" s="289"/>
      <c r="FW3" s="287">
        <v>0.1</v>
      </c>
      <c r="FX3" s="288"/>
      <c r="FY3" s="289"/>
      <c r="FZ3" s="359">
        <v>0.1</v>
      </c>
      <c r="GA3" s="360"/>
      <c r="GB3" s="361"/>
      <c r="GC3" s="359">
        <v>0.1</v>
      </c>
      <c r="GD3" s="360"/>
      <c r="GE3" s="361"/>
      <c r="GF3" s="359">
        <v>0.1</v>
      </c>
      <c r="GG3" s="360"/>
      <c r="GH3" s="361"/>
      <c r="GI3" s="359">
        <v>0.1</v>
      </c>
      <c r="GJ3" s="360"/>
      <c r="GK3" s="361"/>
      <c r="GL3" s="359">
        <v>0.1</v>
      </c>
      <c r="GM3" s="360"/>
      <c r="GN3" s="361"/>
      <c r="GO3" s="359">
        <v>0.1</v>
      </c>
      <c r="GP3" s="360"/>
      <c r="GQ3" s="361"/>
      <c r="GR3" s="359">
        <v>0.05</v>
      </c>
      <c r="GS3" s="360"/>
      <c r="GT3" s="361"/>
      <c r="GU3" s="359">
        <v>0.05</v>
      </c>
      <c r="GV3" s="360"/>
      <c r="GW3" s="361"/>
      <c r="GX3" s="356">
        <v>0.1</v>
      </c>
      <c r="GY3" s="357"/>
      <c r="GZ3" s="358"/>
      <c r="HA3" s="356">
        <v>0.1</v>
      </c>
      <c r="HB3" s="357"/>
      <c r="HC3" s="358"/>
      <c r="HD3" s="356">
        <v>0.05</v>
      </c>
      <c r="HE3" s="357"/>
      <c r="HF3" s="358"/>
      <c r="HG3" s="356">
        <v>0.1</v>
      </c>
      <c r="HH3" s="357"/>
      <c r="HI3" s="358"/>
      <c r="HJ3" s="356">
        <v>0.1</v>
      </c>
      <c r="HK3" s="357"/>
      <c r="HL3" s="358"/>
      <c r="HM3" s="356">
        <v>0.1</v>
      </c>
      <c r="HN3" s="357"/>
      <c r="HO3" s="358"/>
      <c r="HP3" s="356">
        <v>0.05</v>
      </c>
      <c r="HQ3" s="357"/>
      <c r="HR3" s="358"/>
      <c r="HS3" s="356">
        <v>0.1</v>
      </c>
      <c r="HT3" s="357"/>
      <c r="HU3" s="358"/>
      <c r="HV3" s="353">
        <v>0.1</v>
      </c>
      <c r="HW3" s="354"/>
      <c r="HX3" s="355"/>
      <c r="HY3" s="353">
        <v>0.1</v>
      </c>
      <c r="HZ3" s="354"/>
      <c r="IA3" s="355"/>
      <c r="IB3" s="353">
        <v>0.15</v>
      </c>
      <c r="IC3" s="354"/>
      <c r="ID3" s="355"/>
      <c r="IE3" s="353">
        <v>0.15</v>
      </c>
      <c r="IF3" s="354"/>
      <c r="IG3" s="355"/>
      <c r="IH3" s="353">
        <v>0.15</v>
      </c>
      <c r="II3" s="354"/>
      <c r="IJ3" s="355"/>
      <c r="IK3" s="353">
        <v>0.05</v>
      </c>
      <c r="IL3" s="354"/>
      <c r="IM3" s="355"/>
      <c r="IN3" s="350">
        <v>0.1</v>
      </c>
      <c r="IO3" s="351"/>
      <c r="IP3" s="352"/>
      <c r="IQ3" s="350">
        <v>0.1</v>
      </c>
      <c r="IR3" s="351"/>
      <c r="IS3" s="352"/>
      <c r="IT3" s="350">
        <v>0.1</v>
      </c>
      <c r="IU3" s="351"/>
      <c r="IV3" s="352"/>
      <c r="IW3" s="350">
        <v>0.1</v>
      </c>
      <c r="IX3" s="351"/>
      <c r="IY3" s="352"/>
      <c r="IZ3" s="350">
        <v>0.05</v>
      </c>
      <c r="JA3" s="351"/>
      <c r="JB3" s="352"/>
      <c r="JC3" s="350">
        <v>0.05</v>
      </c>
      <c r="JD3" s="351"/>
      <c r="JE3" s="352"/>
      <c r="JF3" s="350">
        <v>0.1</v>
      </c>
      <c r="JG3" s="351"/>
      <c r="JH3" s="352"/>
      <c r="JI3" s="350">
        <v>0.1</v>
      </c>
      <c r="JJ3" s="351"/>
      <c r="JK3" s="352"/>
      <c r="JL3" s="347">
        <v>0.15</v>
      </c>
      <c r="JM3" s="348"/>
      <c r="JN3" s="349"/>
      <c r="JO3" s="347">
        <v>0.2</v>
      </c>
      <c r="JP3" s="348"/>
      <c r="JQ3" s="349"/>
      <c r="JR3" s="347">
        <v>0.1</v>
      </c>
      <c r="JS3" s="348"/>
      <c r="JT3" s="349"/>
      <c r="JU3" s="347">
        <v>0.05</v>
      </c>
      <c r="JV3" s="348"/>
      <c r="JW3" s="349"/>
      <c r="JX3" s="347">
        <v>0.15</v>
      </c>
      <c r="JY3" s="348"/>
      <c r="JZ3" s="349"/>
      <c r="KA3" s="347">
        <v>0.15</v>
      </c>
      <c r="KB3" s="348"/>
      <c r="KC3" s="349"/>
      <c r="KD3" s="344">
        <v>0.2</v>
      </c>
      <c r="KE3" s="345"/>
      <c r="KF3" s="346"/>
      <c r="KG3" s="344">
        <v>0.2</v>
      </c>
      <c r="KH3" s="345"/>
      <c r="KI3" s="346"/>
      <c r="KJ3" s="344">
        <v>0.15</v>
      </c>
      <c r="KK3" s="345"/>
      <c r="KL3" s="346"/>
      <c r="KM3" s="344">
        <v>0.15</v>
      </c>
      <c r="KN3" s="345"/>
      <c r="KO3" s="346"/>
      <c r="KP3" s="344">
        <v>0.2</v>
      </c>
      <c r="KQ3" s="345"/>
      <c r="KR3" s="346"/>
      <c r="KS3" s="344">
        <v>0.2</v>
      </c>
      <c r="KT3" s="345"/>
      <c r="KU3" s="346"/>
      <c r="KV3" s="344">
        <v>0.1</v>
      </c>
      <c r="KW3" s="345"/>
      <c r="KX3" s="346"/>
      <c r="KY3" s="344">
        <v>0.1</v>
      </c>
      <c r="KZ3" s="345"/>
      <c r="LA3" s="346"/>
      <c r="LB3" s="344">
        <v>0.1</v>
      </c>
      <c r="LC3" s="345"/>
      <c r="LD3" s="346"/>
      <c r="LE3" s="341">
        <v>0.15</v>
      </c>
      <c r="LF3" s="342"/>
      <c r="LG3" s="343"/>
      <c r="LH3" s="341">
        <v>0.15</v>
      </c>
      <c r="LI3" s="342"/>
      <c r="LJ3" s="343"/>
      <c r="LK3" s="341">
        <v>0.15</v>
      </c>
      <c r="LL3" s="342"/>
      <c r="LM3" s="343"/>
      <c r="LN3" s="341">
        <v>0.15</v>
      </c>
      <c r="LO3" s="342"/>
      <c r="LP3" s="343"/>
      <c r="LQ3" s="341">
        <v>0.1</v>
      </c>
      <c r="LR3" s="342"/>
      <c r="LS3" s="343"/>
      <c r="LT3" s="341">
        <v>0.05</v>
      </c>
      <c r="LU3" s="342"/>
      <c r="LV3" s="343"/>
      <c r="LW3" s="338">
        <v>0.1</v>
      </c>
      <c r="LX3" s="339"/>
      <c r="LY3" s="340"/>
      <c r="LZ3" s="338">
        <v>0.05</v>
      </c>
      <c r="MA3" s="339"/>
      <c r="MB3" s="340"/>
      <c r="MC3" s="338">
        <v>0.05</v>
      </c>
      <c r="MD3" s="339"/>
      <c r="ME3" s="340"/>
      <c r="MF3" s="338">
        <v>0.1</v>
      </c>
      <c r="MG3" s="339"/>
      <c r="MH3" s="340"/>
      <c r="MI3" s="338">
        <v>0.05</v>
      </c>
      <c r="MJ3" s="339"/>
      <c r="MK3" s="340"/>
      <c r="ML3" s="338">
        <v>0.1</v>
      </c>
      <c r="MM3" s="339"/>
      <c r="MN3" s="340"/>
      <c r="MO3" s="338">
        <v>0.15</v>
      </c>
      <c r="MP3" s="339"/>
      <c r="MQ3" s="340"/>
      <c r="MR3" s="338">
        <v>0.1</v>
      </c>
      <c r="MS3" s="339"/>
      <c r="MT3" s="340"/>
      <c r="MU3" s="338">
        <v>0.1</v>
      </c>
      <c r="MV3" s="339"/>
      <c r="MW3" s="340"/>
      <c r="MX3" s="332">
        <v>0.1</v>
      </c>
      <c r="MY3" s="333"/>
      <c r="MZ3" s="333"/>
      <c r="NA3" s="334"/>
      <c r="NB3" s="332">
        <v>0.1</v>
      </c>
      <c r="NC3" s="333"/>
      <c r="ND3" s="333"/>
      <c r="NE3" s="334"/>
      <c r="NF3" s="332">
        <v>0.08</v>
      </c>
      <c r="NG3" s="333"/>
      <c r="NH3" s="333"/>
      <c r="NI3" s="334"/>
      <c r="NJ3" s="332">
        <v>0.06</v>
      </c>
      <c r="NK3" s="333"/>
      <c r="NL3" s="333"/>
      <c r="NM3" s="333"/>
      <c r="NN3" s="334"/>
      <c r="NO3" s="332">
        <v>0.06</v>
      </c>
      <c r="NP3" s="333"/>
      <c r="NQ3" s="333"/>
      <c r="NR3" s="334"/>
      <c r="NS3" s="335">
        <v>0.08</v>
      </c>
      <c r="NT3" s="336"/>
      <c r="NU3" s="336"/>
      <c r="NV3" s="337"/>
      <c r="NW3" s="335">
        <v>0.08</v>
      </c>
      <c r="NX3" s="336"/>
      <c r="NY3" s="336"/>
      <c r="NZ3" s="337"/>
      <c r="OA3" s="335">
        <v>0.06</v>
      </c>
      <c r="OB3" s="336"/>
      <c r="OC3" s="336"/>
      <c r="OD3" s="337"/>
      <c r="OE3" s="335">
        <v>0.1</v>
      </c>
      <c r="OF3" s="336"/>
      <c r="OG3" s="336"/>
      <c r="OH3" s="336"/>
      <c r="OI3" s="337"/>
      <c r="OJ3" s="335">
        <v>0.08</v>
      </c>
      <c r="OK3" s="336"/>
      <c r="OL3" s="336"/>
      <c r="OM3" s="337"/>
      <c r="ON3" s="329">
        <v>0.15</v>
      </c>
      <c r="OO3" s="330"/>
      <c r="OP3" s="330"/>
      <c r="OQ3" s="331"/>
      <c r="OR3" s="329">
        <v>0.05</v>
      </c>
      <c r="OS3" s="330"/>
      <c r="OT3" s="331"/>
      <c r="OU3" s="329">
        <v>0.1</v>
      </c>
      <c r="OV3" s="330"/>
      <c r="OW3" s="331"/>
      <c r="OX3" s="329">
        <v>0.1</v>
      </c>
      <c r="OY3" s="330"/>
      <c r="OZ3" s="331"/>
      <c r="PA3" s="329">
        <v>0.1</v>
      </c>
      <c r="PB3" s="330"/>
      <c r="PC3" s="331"/>
      <c r="PD3" s="329">
        <v>0.05</v>
      </c>
      <c r="PE3" s="330"/>
      <c r="PF3" s="330"/>
      <c r="PG3" s="331"/>
      <c r="PH3" s="329">
        <v>0.05</v>
      </c>
      <c r="PI3" s="330"/>
      <c r="PJ3" s="331"/>
      <c r="PK3" s="326">
        <v>0.05</v>
      </c>
      <c r="PL3" s="327"/>
      <c r="PM3" s="328"/>
      <c r="PN3" s="326">
        <v>0.08</v>
      </c>
      <c r="PO3" s="327"/>
      <c r="PP3" s="328"/>
      <c r="PQ3" s="326">
        <v>0.1</v>
      </c>
      <c r="PR3" s="327"/>
      <c r="PS3" s="328"/>
      <c r="PT3" s="326">
        <v>0.1</v>
      </c>
      <c r="PU3" s="327"/>
      <c r="PV3" s="328"/>
      <c r="PW3" s="326">
        <v>0.05</v>
      </c>
      <c r="PX3" s="327"/>
      <c r="PY3" s="328"/>
      <c r="PZ3" s="326">
        <v>7.0000000000000007E-2</v>
      </c>
      <c r="QA3" s="327"/>
      <c r="QB3" s="328"/>
      <c r="QC3" s="326">
        <v>0.05</v>
      </c>
      <c r="QD3" s="327"/>
      <c r="QE3" s="328"/>
      <c r="QF3" s="323">
        <v>0.1</v>
      </c>
      <c r="QG3" s="324"/>
      <c r="QH3" s="325"/>
      <c r="QI3" s="323">
        <v>0.1</v>
      </c>
      <c r="QJ3" s="324"/>
      <c r="QK3" s="325"/>
      <c r="QL3" s="323">
        <v>0.1</v>
      </c>
      <c r="QM3" s="324"/>
      <c r="QN3" s="325"/>
      <c r="QO3" s="323">
        <v>0.1</v>
      </c>
      <c r="QP3" s="324"/>
      <c r="QQ3" s="325"/>
      <c r="QR3" s="323">
        <v>0.1</v>
      </c>
      <c r="QS3" s="324"/>
      <c r="QT3" s="325"/>
      <c r="QU3" s="323">
        <v>0.1</v>
      </c>
      <c r="QV3" s="324"/>
      <c r="QW3" s="325"/>
      <c r="QX3" s="323">
        <v>0.1</v>
      </c>
      <c r="QY3" s="324"/>
      <c r="QZ3" s="325"/>
      <c r="RA3" s="323">
        <v>0.1</v>
      </c>
      <c r="RB3" s="324"/>
      <c r="RC3" s="325"/>
      <c r="RD3" s="317">
        <v>0.05</v>
      </c>
      <c r="RE3" s="318"/>
      <c r="RF3" s="319"/>
      <c r="RG3" s="317">
        <v>0.1</v>
      </c>
      <c r="RH3" s="318"/>
      <c r="RI3" s="319"/>
      <c r="RJ3" s="317">
        <v>0.09</v>
      </c>
      <c r="RK3" s="318"/>
      <c r="RL3" s="319"/>
      <c r="RM3" s="320">
        <v>0.1</v>
      </c>
      <c r="RN3" s="321"/>
      <c r="RO3" s="322"/>
      <c r="RP3" s="320">
        <v>0.08</v>
      </c>
      <c r="RQ3" s="321"/>
      <c r="RR3" s="321"/>
      <c r="RS3" s="322"/>
      <c r="RT3" s="320">
        <v>0.08</v>
      </c>
      <c r="RU3" s="321"/>
      <c r="RV3" s="322"/>
      <c r="RW3" s="314">
        <v>0.1</v>
      </c>
      <c r="RX3" s="315"/>
      <c r="RY3" s="316"/>
      <c r="RZ3" s="314">
        <v>0.15</v>
      </c>
      <c r="SA3" s="315"/>
      <c r="SB3" s="316"/>
      <c r="SC3" s="314">
        <v>0.15</v>
      </c>
      <c r="SD3" s="315"/>
      <c r="SE3" s="316"/>
      <c r="SF3" s="314">
        <v>0.05</v>
      </c>
      <c r="SG3" s="315"/>
      <c r="SH3" s="316"/>
      <c r="SI3" s="314">
        <v>0.1</v>
      </c>
      <c r="SJ3" s="315"/>
      <c r="SK3" s="316"/>
      <c r="SL3" s="314">
        <v>0.1</v>
      </c>
      <c r="SM3" s="315"/>
      <c r="SN3" s="316"/>
      <c r="SO3" s="314">
        <v>0.05</v>
      </c>
      <c r="SP3" s="315"/>
      <c r="SQ3" s="316"/>
      <c r="SR3" s="311">
        <v>0.1</v>
      </c>
      <c r="SS3" s="312"/>
      <c r="ST3" s="313"/>
      <c r="SU3" s="311">
        <v>0.1</v>
      </c>
      <c r="SV3" s="312"/>
      <c r="SW3" s="313"/>
      <c r="SX3" s="311">
        <v>0.1</v>
      </c>
      <c r="SY3" s="312"/>
      <c r="SZ3" s="313"/>
      <c r="TA3" s="308">
        <v>0.05</v>
      </c>
      <c r="TB3" s="309"/>
      <c r="TC3" s="310"/>
      <c r="TD3" s="308">
        <v>0.05</v>
      </c>
      <c r="TE3" s="309"/>
      <c r="TF3" s="310"/>
      <c r="TG3" s="308">
        <v>0.1</v>
      </c>
      <c r="TH3" s="309"/>
      <c r="TI3" s="310"/>
      <c r="TJ3" s="308">
        <v>0.1</v>
      </c>
      <c r="TK3" s="309"/>
      <c r="TL3" s="310"/>
      <c r="TM3" s="308">
        <v>0.05</v>
      </c>
      <c r="TN3" s="309"/>
      <c r="TO3" s="310"/>
      <c r="TP3" s="308">
        <v>0.05</v>
      </c>
      <c r="TQ3" s="309"/>
      <c r="TR3" s="310"/>
      <c r="TS3" s="305">
        <v>0.1</v>
      </c>
      <c r="TT3" s="306"/>
      <c r="TU3" s="307"/>
      <c r="TV3" s="305">
        <v>0.2</v>
      </c>
      <c r="TW3" s="306"/>
      <c r="TX3" s="307"/>
      <c r="TY3" s="305">
        <v>0.1</v>
      </c>
      <c r="TZ3" s="306"/>
      <c r="UA3" s="307"/>
      <c r="UB3" s="305">
        <v>0.15</v>
      </c>
      <c r="UC3" s="306"/>
      <c r="UD3" s="307"/>
      <c r="UE3" s="305">
        <v>0.05</v>
      </c>
      <c r="UF3" s="306"/>
      <c r="UG3" s="307"/>
      <c r="UH3" s="305">
        <v>0.1</v>
      </c>
      <c r="UI3" s="306"/>
      <c r="UJ3" s="307"/>
      <c r="UK3" s="305">
        <v>0.05</v>
      </c>
      <c r="UL3" s="306"/>
      <c r="UM3" s="307"/>
      <c r="UN3" s="302">
        <v>0.08</v>
      </c>
      <c r="UO3" s="303"/>
      <c r="UP3" s="303"/>
      <c r="UQ3" s="304"/>
      <c r="UR3" s="302">
        <v>0.08</v>
      </c>
      <c r="US3" s="303"/>
      <c r="UT3" s="304"/>
      <c r="UU3" s="302">
        <v>0.06</v>
      </c>
      <c r="UV3" s="303"/>
      <c r="UW3" s="304"/>
      <c r="UX3" s="302">
        <v>0.08</v>
      </c>
      <c r="UY3" s="303"/>
      <c r="UZ3" s="304"/>
      <c r="VA3" s="302">
        <v>0.05</v>
      </c>
      <c r="VB3" s="303"/>
      <c r="VC3" s="304"/>
      <c r="VD3" s="302">
        <v>0.05</v>
      </c>
      <c r="VE3" s="303"/>
      <c r="VF3" s="304"/>
      <c r="VG3" s="302">
        <v>0.05</v>
      </c>
      <c r="VH3" s="303"/>
      <c r="VI3" s="304"/>
      <c r="VJ3" s="299">
        <v>0.1</v>
      </c>
      <c r="VK3" s="300"/>
      <c r="VL3" s="301"/>
      <c r="VM3" s="299">
        <v>0.1</v>
      </c>
      <c r="VN3" s="300"/>
      <c r="VO3" s="301"/>
      <c r="VP3" s="299">
        <v>0.05</v>
      </c>
      <c r="VQ3" s="300"/>
      <c r="VR3" s="301"/>
      <c r="VS3" s="299">
        <v>0.05</v>
      </c>
      <c r="VT3" s="300"/>
      <c r="VU3" s="301"/>
      <c r="VV3" s="299">
        <v>0.05</v>
      </c>
      <c r="VW3" s="300"/>
      <c r="VX3" s="301"/>
      <c r="VY3" s="299">
        <v>0.1</v>
      </c>
      <c r="VZ3" s="300"/>
      <c r="WA3" s="301"/>
      <c r="WB3" s="299">
        <v>0.1</v>
      </c>
      <c r="WC3" s="300"/>
      <c r="WD3" s="301"/>
      <c r="WE3" s="299">
        <v>0.1</v>
      </c>
      <c r="WF3" s="300"/>
      <c r="WG3" s="301"/>
      <c r="WH3" s="299">
        <v>0.05</v>
      </c>
      <c r="WI3" s="300"/>
      <c r="WJ3" s="301"/>
      <c r="WK3" s="296">
        <v>0.1</v>
      </c>
      <c r="WL3" s="297"/>
      <c r="WM3" s="298"/>
      <c r="WN3" s="296">
        <v>0.1</v>
      </c>
      <c r="WO3" s="297"/>
      <c r="WP3" s="298"/>
      <c r="WQ3" s="296">
        <v>0.05</v>
      </c>
      <c r="WR3" s="297"/>
      <c r="WS3" s="298"/>
      <c r="WT3" s="296">
        <v>0.05</v>
      </c>
      <c r="WU3" s="297"/>
      <c r="WV3" s="298"/>
      <c r="WW3" s="296">
        <v>0.1</v>
      </c>
      <c r="WX3" s="297"/>
      <c r="WY3" s="298"/>
      <c r="WZ3" s="296">
        <v>0.05</v>
      </c>
      <c r="XA3" s="297"/>
      <c r="XB3" s="298"/>
      <c r="XC3" s="296">
        <v>0.1</v>
      </c>
      <c r="XD3" s="297"/>
      <c r="XE3" s="298"/>
      <c r="XF3" s="296">
        <v>0.1</v>
      </c>
      <c r="XG3" s="297"/>
      <c r="XH3" s="298"/>
      <c r="XI3" s="296">
        <v>0.05</v>
      </c>
      <c r="XJ3" s="297"/>
      <c r="XK3" s="298"/>
      <c r="XL3" s="293">
        <v>0.1</v>
      </c>
      <c r="XM3" s="294"/>
      <c r="XN3" s="295"/>
      <c r="XO3" s="293">
        <v>0.1</v>
      </c>
      <c r="XP3" s="294"/>
      <c r="XQ3" s="295"/>
      <c r="XR3" s="293">
        <v>0.05</v>
      </c>
      <c r="XS3" s="294"/>
      <c r="XT3" s="295"/>
      <c r="XU3" s="293">
        <v>0.05</v>
      </c>
      <c r="XV3" s="294"/>
      <c r="XW3" s="295"/>
      <c r="XX3" s="293">
        <v>0.1</v>
      </c>
      <c r="XY3" s="294"/>
      <c r="XZ3" s="295"/>
      <c r="YA3" s="293">
        <v>0.1</v>
      </c>
      <c r="YB3" s="294"/>
      <c r="YC3" s="295"/>
      <c r="YD3" s="293">
        <v>0.1</v>
      </c>
      <c r="YE3" s="294"/>
      <c r="YF3" s="295"/>
      <c r="YG3" s="293">
        <v>0.1</v>
      </c>
      <c r="YH3" s="294"/>
      <c r="YI3" s="295"/>
      <c r="YJ3" s="287">
        <v>0.1</v>
      </c>
      <c r="YK3" s="288"/>
      <c r="YL3" s="289"/>
      <c r="YM3" s="287">
        <v>0.1</v>
      </c>
      <c r="YN3" s="288"/>
      <c r="YO3" s="289"/>
      <c r="YP3" s="287">
        <v>0.1</v>
      </c>
      <c r="YQ3" s="288"/>
      <c r="YR3" s="289"/>
      <c r="YS3" s="287">
        <v>7.0000000000000007E-2</v>
      </c>
      <c r="YT3" s="288"/>
      <c r="YU3" s="289"/>
      <c r="YV3" s="287">
        <v>0.05</v>
      </c>
      <c r="YW3" s="288"/>
      <c r="YX3" s="289"/>
      <c r="YY3" s="287">
        <v>0.09</v>
      </c>
      <c r="YZ3" s="288"/>
      <c r="ZA3" s="289"/>
      <c r="ZB3" s="287">
        <v>0.09</v>
      </c>
      <c r="ZC3" s="288"/>
      <c r="ZD3" s="289"/>
      <c r="ZE3" s="287">
        <v>0.05</v>
      </c>
      <c r="ZF3" s="288"/>
      <c r="ZG3" s="289"/>
      <c r="ZH3" s="287">
        <v>0.05</v>
      </c>
      <c r="ZI3" s="288"/>
      <c r="ZJ3" s="289"/>
      <c r="ZK3" s="290">
        <v>0.05</v>
      </c>
      <c r="ZL3" s="291"/>
      <c r="ZM3" s="292"/>
      <c r="ZN3" s="290">
        <v>0.05</v>
      </c>
      <c r="ZO3" s="291"/>
      <c r="ZP3" s="292"/>
      <c r="ZQ3" s="277">
        <v>0.05</v>
      </c>
      <c r="ZR3" s="278"/>
      <c r="ZS3" s="278"/>
      <c r="ZT3" s="279"/>
      <c r="ZU3" s="277">
        <v>0.05</v>
      </c>
      <c r="ZV3" s="278"/>
      <c r="ZW3" s="279"/>
      <c r="ZX3" s="280">
        <v>0.05</v>
      </c>
      <c r="ZY3" s="281"/>
      <c r="ZZ3" s="282"/>
      <c r="AAA3" s="283" t="s">
        <v>287</v>
      </c>
      <c r="AAB3" s="283" t="s">
        <v>288</v>
      </c>
      <c r="AAC3" s="283" t="s">
        <v>289</v>
      </c>
      <c r="AAD3" s="285" t="s">
        <v>290</v>
      </c>
      <c r="AAE3" s="273" t="s">
        <v>291</v>
      </c>
      <c r="AAF3" s="273" t="s">
        <v>292</v>
      </c>
      <c r="AAG3" s="273" t="s">
        <v>289</v>
      </c>
      <c r="AAH3" s="275" t="s">
        <v>287</v>
      </c>
      <c r="AAI3" s="275" t="s">
        <v>288</v>
      </c>
      <c r="AAJ3" s="275" t="s">
        <v>289</v>
      </c>
      <c r="AAK3" s="265" t="s">
        <v>287</v>
      </c>
      <c r="AAL3" s="265" t="s">
        <v>288</v>
      </c>
      <c r="AAM3" s="265" t="s">
        <v>289</v>
      </c>
      <c r="AAN3" s="271" t="s">
        <v>293</v>
      </c>
      <c r="AAO3" s="271" t="s">
        <v>294</v>
      </c>
      <c r="AAP3" s="271" t="s">
        <v>289</v>
      </c>
      <c r="AAQ3" s="269" t="s">
        <v>295</v>
      </c>
      <c r="AAR3" s="269" t="s">
        <v>296</v>
      </c>
      <c r="AAS3" s="269" t="s">
        <v>105</v>
      </c>
      <c r="AAT3" s="255" t="s">
        <v>297</v>
      </c>
      <c r="AAU3" s="255" t="s">
        <v>298</v>
      </c>
      <c r="AAV3" s="255" t="s">
        <v>299</v>
      </c>
      <c r="AAW3" s="255" t="s">
        <v>300</v>
      </c>
      <c r="AAX3" s="255" t="s">
        <v>301</v>
      </c>
      <c r="AAY3" s="257" t="s">
        <v>287</v>
      </c>
      <c r="AAZ3" s="257" t="s">
        <v>288</v>
      </c>
      <c r="ABA3" s="257" t="s">
        <v>289</v>
      </c>
      <c r="ABB3" s="259" t="s">
        <v>287</v>
      </c>
      <c r="ABC3" s="259" t="s">
        <v>288</v>
      </c>
      <c r="ABD3" s="259" t="s">
        <v>289</v>
      </c>
      <c r="ABE3" s="595" t="s">
        <v>287</v>
      </c>
      <c r="ABF3" s="595" t="s">
        <v>288</v>
      </c>
      <c r="ABG3" s="595" t="s">
        <v>105</v>
      </c>
      <c r="ABH3" s="265" t="s">
        <v>287</v>
      </c>
      <c r="ABI3" s="265" t="s">
        <v>288</v>
      </c>
      <c r="ABJ3" s="265" t="s">
        <v>105</v>
      </c>
      <c r="ABK3" s="267" t="s">
        <v>287</v>
      </c>
      <c r="ABL3" s="267" t="s">
        <v>288</v>
      </c>
      <c r="ABM3" s="267" t="s">
        <v>105</v>
      </c>
      <c r="ABN3" s="261" t="s">
        <v>295</v>
      </c>
      <c r="ABO3" s="261" t="s">
        <v>296</v>
      </c>
      <c r="ABP3" s="261" t="s">
        <v>105</v>
      </c>
      <c r="ABQ3" s="263" t="s">
        <v>295</v>
      </c>
      <c r="ABR3" s="263" t="s">
        <v>296</v>
      </c>
      <c r="ABS3" s="263" t="s">
        <v>105</v>
      </c>
      <c r="ABT3" s="512" t="s">
        <v>293</v>
      </c>
      <c r="ABU3" s="512" t="s">
        <v>294</v>
      </c>
      <c r="ABV3" s="512" t="s">
        <v>105</v>
      </c>
      <c r="ABW3" s="514" t="s">
        <v>302</v>
      </c>
      <c r="ABX3" s="514" t="s">
        <v>303</v>
      </c>
      <c r="ABY3" s="514" t="s">
        <v>304</v>
      </c>
      <c r="ABZ3" s="514" t="s">
        <v>105</v>
      </c>
      <c r="ACA3" s="557" t="s">
        <v>302</v>
      </c>
      <c r="ACB3" s="557" t="s">
        <v>305</v>
      </c>
      <c r="ACC3" s="557" t="s">
        <v>289</v>
      </c>
      <c r="ACD3" s="516" t="s">
        <v>306</v>
      </c>
      <c r="ACE3" s="516" t="s">
        <v>307</v>
      </c>
      <c r="ACF3" s="516" t="s">
        <v>308</v>
      </c>
      <c r="ACG3" s="516" t="s">
        <v>105</v>
      </c>
      <c r="ACH3" s="518" t="s">
        <v>287</v>
      </c>
      <c r="ACI3" s="518" t="s">
        <v>288</v>
      </c>
      <c r="ACJ3" s="518" t="s">
        <v>105</v>
      </c>
      <c r="ACK3" s="471"/>
      <c r="ACL3" s="471"/>
      <c r="ACM3" s="471"/>
      <c r="ACN3" s="474"/>
      <c r="ACO3" s="477"/>
      <c r="ACP3" s="477"/>
      <c r="ACQ3" s="480"/>
      <c r="ACR3" s="480"/>
      <c r="ACS3" s="480"/>
      <c r="ACT3" s="527"/>
      <c r="ACU3" s="527"/>
      <c r="ACV3" s="527"/>
      <c r="ACW3" s="533" t="s">
        <v>285</v>
      </c>
      <c r="ACX3" s="533" t="s">
        <v>284</v>
      </c>
      <c r="ACY3" s="536"/>
      <c r="ACZ3" s="536"/>
      <c r="ADA3" s="539"/>
      <c r="ADB3" s="521"/>
      <c r="ADC3" s="521"/>
      <c r="ADD3" s="524"/>
      <c r="ADE3" s="524"/>
      <c r="ADF3" s="524"/>
      <c r="ADG3" s="547"/>
      <c r="ADH3" s="550"/>
      <c r="ADI3" s="550"/>
      <c r="ADJ3" s="550"/>
      <c r="ADK3" s="550"/>
      <c r="ADL3" s="553"/>
      <c r="ADM3" s="541"/>
      <c r="ADN3" s="541"/>
      <c r="ADO3" s="543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707"/>
      <c r="B4" s="731"/>
      <c r="C4" s="707"/>
      <c r="D4" s="734"/>
      <c r="E4" s="734"/>
      <c r="F4" s="707"/>
      <c r="G4" s="707"/>
      <c r="H4" s="707"/>
      <c r="I4" s="707"/>
      <c r="J4" s="707"/>
      <c r="K4" s="707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472"/>
      <c r="W4" s="707"/>
      <c r="X4" s="707"/>
      <c r="Y4" s="707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8" t="s">
        <v>314</v>
      </c>
      <c r="EQ4" s="56" t="s">
        <v>316</v>
      </c>
      <c r="ER4" s="38" t="s">
        <v>319</v>
      </c>
      <c r="ES4" s="59" t="s">
        <v>314</v>
      </c>
      <c r="ET4" s="60" t="s">
        <v>316</v>
      </c>
      <c r="EU4" s="61" t="s">
        <v>317</v>
      </c>
      <c r="EV4" s="59" t="s">
        <v>314</v>
      </c>
      <c r="EW4" s="60" t="s">
        <v>316</v>
      </c>
      <c r="EX4" s="61" t="s">
        <v>317</v>
      </c>
      <c r="EY4" s="62" t="s">
        <v>311</v>
      </c>
      <c r="EZ4" s="63" t="s">
        <v>312</v>
      </c>
      <c r="FA4" s="63" t="s">
        <v>313</v>
      </c>
      <c r="FB4" s="62" t="s">
        <v>311</v>
      </c>
      <c r="FC4" s="63" t="s">
        <v>312</v>
      </c>
      <c r="FD4" s="63" t="s">
        <v>313</v>
      </c>
      <c r="FE4" s="62" t="s">
        <v>311</v>
      </c>
      <c r="FF4" s="63" t="s">
        <v>312</v>
      </c>
      <c r="FG4" s="63" t="s">
        <v>313</v>
      </c>
      <c r="FH4" s="64" t="s">
        <v>311</v>
      </c>
      <c r="FI4" s="23" t="s">
        <v>312</v>
      </c>
      <c r="FJ4" s="23" t="s">
        <v>313</v>
      </c>
      <c r="FK4" s="64" t="s">
        <v>311</v>
      </c>
      <c r="FL4" s="23" t="s">
        <v>312</v>
      </c>
      <c r="FM4" s="23" t="s">
        <v>313</v>
      </c>
      <c r="FN4" s="64" t="s">
        <v>311</v>
      </c>
      <c r="FO4" s="23" t="s">
        <v>312</v>
      </c>
      <c r="FP4" s="23" t="s">
        <v>313</v>
      </c>
      <c r="FQ4" s="65" t="s">
        <v>311</v>
      </c>
      <c r="FR4" s="66" t="s">
        <v>312</v>
      </c>
      <c r="FS4" s="66" t="s">
        <v>313</v>
      </c>
      <c r="FT4" s="65" t="s">
        <v>311</v>
      </c>
      <c r="FU4" s="66" t="s">
        <v>312</v>
      </c>
      <c r="FV4" s="66" t="s">
        <v>313</v>
      </c>
      <c r="FW4" s="65" t="s">
        <v>311</v>
      </c>
      <c r="FX4" s="66" t="s">
        <v>312</v>
      </c>
      <c r="FY4" s="66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7" t="s">
        <v>311</v>
      </c>
      <c r="HW4" s="68" t="s">
        <v>312</v>
      </c>
      <c r="HX4" s="69" t="s">
        <v>313</v>
      </c>
      <c r="HY4" s="67" t="s">
        <v>311</v>
      </c>
      <c r="HZ4" s="68" t="s">
        <v>312</v>
      </c>
      <c r="IA4" s="69" t="s">
        <v>313</v>
      </c>
      <c r="IB4" s="67" t="s">
        <v>311</v>
      </c>
      <c r="IC4" s="68" t="s">
        <v>312</v>
      </c>
      <c r="ID4" s="69" t="s">
        <v>313</v>
      </c>
      <c r="IE4" s="67" t="s">
        <v>311</v>
      </c>
      <c r="IF4" s="68" t="s">
        <v>312</v>
      </c>
      <c r="IG4" s="69" t="s">
        <v>313</v>
      </c>
      <c r="IH4" s="67" t="s">
        <v>311</v>
      </c>
      <c r="II4" s="68" t="s">
        <v>312</v>
      </c>
      <c r="IJ4" s="69" t="s">
        <v>313</v>
      </c>
      <c r="IK4" s="67" t="s">
        <v>311</v>
      </c>
      <c r="IL4" s="68" t="s">
        <v>312</v>
      </c>
      <c r="IM4" s="69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70" t="s">
        <v>311</v>
      </c>
      <c r="KE4" s="71" t="s">
        <v>312</v>
      </c>
      <c r="KF4" s="71" t="s">
        <v>313</v>
      </c>
      <c r="KG4" s="70" t="s">
        <v>311</v>
      </c>
      <c r="KH4" s="71" t="s">
        <v>312</v>
      </c>
      <c r="KI4" s="71" t="s">
        <v>313</v>
      </c>
      <c r="KJ4" s="70" t="s">
        <v>311</v>
      </c>
      <c r="KK4" s="71" t="s">
        <v>312</v>
      </c>
      <c r="KL4" s="71" t="s">
        <v>313</v>
      </c>
      <c r="KM4" s="70" t="s">
        <v>311</v>
      </c>
      <c r="KN4" s="71" t="s">
        <v>312</v>
      </c>
      <c r="KO4" s="71" t="s">
        <v>313</v>
      </c>
      <c r="KP4" s="70" t="s">
        <v>311</v>
      </c>
      <c r="KQ4" s="71" t="s">
        <v>312</v>
      </c>
      <c r="KR4" s="71" t="s">
        <v>313</v>
      </c>
      <c r="KS4" s="70" t="s">
        <v>311</v>
      </c>
      <c r="KT4" s="71" t="s">
        <v>312</v>
      </c>
      <c r="KU4" s="71" t="s">
        <v>313</v>
      </c>
      <c r="KV4" s="70" t="s">
        <v>311</v>
      </c>
      <c r="KW4" s="71" t="s">
        <v>312</v>
      </c>
      <c r="KX4" s="71" t="s">
        <v>313</v>
      </c>
      <c r="KY4" s="70" t="s">
        <v>311</v>
      </c>
      <c r="KZ4" s="71" t="s">
        <v>312</v>
      </c>
      <c r="LA4" s="71" t="s">
        <v>313</v>
      </c>
      <c r="LB4" s="70" t="s">
        <v>311</v>
      </c>
      <c r="LC4" s="71" t="s">
        <v>312</v>
      </c>
      <c r="LD4" s="71" t="s">
        <v>313</v>
      </c>
      <c r="LE4" s="72" t="s">
        <v>311</v>
      </c>
      <c r="LF4" s="73" t="s">
        <v>312</v>
      </c>
      <c r="LG4" s="73" t="s">
        <v>313</v>
      </c>
      <c r="LH4" s="72" t="s">
        <v>311</v>
      </c>
      <c r="LI4" s="73" t="s">
        <v>312</v>
      </c>
      <c r="LJ4" s="73" t="s">
        <v>313</v>
      </c>
      <c r="LK4" s="72" t="s">
        <v>311</v>
      </c>
      <c r="LL4" s="73" t="s">
        <v>312</v>
      </c>
      <c r="LM4" s="73" t="s">
        <v>313</v>
      </c>
      <c r="LN4" s="72" t="s">
        <v>311</v>
      </c>
      <c r="LO4" s="73" t="s">
        <v>312</v>
      </c>
      <c r="LP4" s="73" t="s">
        <v>313</v>
      </c>
      <c r="LQ4" s="72" t="s">
        <v>311</v>
      </c>
      <c r="LR4" s="73" t="s">
        <v>312</v>
      </c>
      <c r="LS4" s="73" t="s">
        <v>313</v>
      </c>
      <c r="LT4" s="72" t="s">
        <v>311</v>
      </c>
      <c r="LU4" s="73" t="s">
        <v>312</v>
      </c>
      <c r="LV4" s="73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4" t="s">
        <v>320</v>
      </c>
      <c r="MY4" s="75" t="s">
        <v>314</v>
      </c>
      <c r="MZ4" s="76" t="s">
        <v>316</v>
      </c>
      <c r="NA4" s="77" t="s">
        <v>317</v>
      </c>
      <c r="NB4" s="78" t="s">
        <v>320</v>
      </c>
      <c r="NC4" s="79" t="s">
        <v>314</v>
      </c>
      <c r="ND4" s="76" t="s">
        <v>316</v>
      </c>
      <c r="NE4" s="77" t="s">
        <v>317</v>
      </c>
      <c r="NF4" s="74" t="s">
        <v>320</v>
      </c>
      <c r="NG4" s="80" t="s">
        <v>314</v>
      </c>
      <c r="NH4" s="76" t="s">
        <v>316</v>
      </c>
      <c r="NI4" s="77" t="s">
        <v>317</v>
      </c>
      <c r="NJ4" s="77" t="s">
        <v>320</v>
      </c>
      <c r="NK4" s="81" t="s">
        <v>314</v>
      </c>
      <c r="NL4" s="82" t="s">
        <v>321</v>
      </c>
      <c r="NM4" s="76" t="s">
        <v>316</v>
      </c>
      <c r="NN4" s="77" t="s">
        <v>317</v>
      </c>
      <c r="NO4" s="77" t="s">
        <v>320</v>
      </c>
      <c r="NP4" s="81" t="s">
        <v>314</v>
      </c>
      <c r="NQ4" s="76" t="s">
        <v>316</v>
      </c>
      <c r="NR4" s="77" t="s">
        <v>317</v>
      </c>
      <c r="NS4" s="83" t="s">
        <v>320</v>
      </c>
      <c r="NT4" s="84" t="s">
        <v>314</v>
      </c>
      <c r="NU4" s="85" t="s">
        <v>316</v>
      </c>
      <c r="NV4" s="86" t="s">
        <v>317</v>
      </c>
      <c r="NW4" s="86" t="s">
        <v>320</v>
      </c>
      <c r="NX4" s="87" t="s">
        <v>314</v>
      </c>
      <c r="NY4" s="85" t="s">
        <v>316</v>
      </c>
      <c r="NZ4" s="86" t="s">
        <v>317</v>
      </c>
      <c r="OA4" s="83" t="s">
        <v>320</v>
      </c>
      <c r="OB4" s="88" t="s">
        <v>314</v>
      </c>
      <c r="OC4" s="85" t="s">
        <v>316</v>
      </c>
      <c r="OD4" s="86" t="s">
        <v>317</v>
      </c>
      <c r="OE4" s="86" t="s">
        <v>320</v>
      </c>
      <c r="OF4" s="87" t="s">
        <v>314</v>
      </c>
      <c r="OG4" s="89" t="s">
        <v>321</v>
      </c>
      <c r="OH4" s="85" t="s">
        <v>316</v>
      </c>
      <c r="OI4" s="86" t="s">
        <v>317</v>
      </c>
      <c r="OJ4" s="86" t="s">
        <v>320</v>
      </c>
      <c r="OK4" s="87" t="s">
        <v>314</v>
      </c>
      <c r="OL4" s="85" t="s">
        <v>316</v>
      </c>
      <c r="OM4" s="86" t="s">
        <v>317</v>
      </c>
      <c r="ON4" s="90" t="s">
        <v>311</v>
      </c>
      <c r="OO4" s="91" t="s">
        <v>314</v>
      </c>
      <c r="OP4" s="92" t="s">
        <v>312</v>
      </c>
      <c r="OQ4" s="92" t="s">
        <v>313</v>
      </c>
      <c r="OR4" s="90" t="s">
        <v>311</v>
      </c>
      <c r="OS4" s="92" t="s">
        <v>312</v>
      </c>
      <c r="OT4" s="50" t="s">
        <v>314</v>
      </c>
      <c r="OU4" s="90" t="s">
        <v>311</v>
      </c>
      <c r="OV4" s="92" t="s">
        <v>312</v>
      </c>
      <c r="OW4" s="50" t="s">
        <v>314</v>
      </c>
      <c r="OX4" s="90" t="s">
        <v>311</v>
      </c>
      <c r="OY4" s="92" t="s">
        <v>312</v>
      </c>
      <c r="OZ4" s="50" t="s">
        <v>314</v>
      </c>
      <c r="PA4" s="90" t="s">
        <v>311</v>
      </c>
      <c r="PB4" s="92" t="s">
        <v>312</v>
      </c>
      <c r="PC4" s="50" t="s">
        <v>314</v>
      </c>
      <c r="PD4" s="90" t="s">
        <v>311</v>
      </c>
      <c r="PE4" s="93" t="s">
        <v>314</v>
      </c>
      <c r="PF4" s="92" t="s">
        <v>312</v>
      </c>
      <c r="PG4" s="50" t="s">
        <v>314</v>
      </c>
      <c r="PH4" s="90" t="s">
        <v>311</v>
      </c>
      <c r="PI4" s="92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4" t="s">
        <v>314</v>
      </c>
      <c r="RE4" s="95" t="s">
        <v>316</v>
      </c>
      <c r="RF4" s="96" t="s">
        <v>319</v>
      </c>
      <c r="RG4" s="94" t="s">
        <v>314</v>
      </c>
      <c r="RH4" s="95" t="s">
        <v>316</v>
      </c>
      <c r="RI4" s="96" t="s">
        <v>319</v>
      </c>
      <c r="RJ4" s="94" t="s">
        <v>314</v>
      </c>
      <c r="RK4" s="95" t="s">
        <v>316</v>
      </c>
      <c r="RL4" s="96" t="s">
        <v>319</v>
      </c>
      <c r="RM4" s="94" t="s">
        <v>314</v>
      </c>
      <c r="RN4" s="95" t="s">
        <v>316</v>
      </c>
      <c r="RO4" s="97" t="s">
        <v>319</v>
      </c>
      <c r="RP4" s="97" t="s">
        <v>320</v>
      </c>
      <c r="RQ4" s="94" t="s">
        <v>314</v>
      </c>
      <c r="RR4" s="95" t="s">
        <v>316</v>
      </c>
      <c r="RS4" s="96" t="s">
        <v>319</v>
      </c>
      <c r="RT4" s="94" t="s">
        <v>314</v>
      </c>
      <c r="RU4" s="95" t="s">
        <v>316</v>
      </c>
      <c r="RV4" s="96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8" t="s">
        <v>311</v>
      </c>
      <c r="SS4" s="99" t="s">
        <v>312</v>
      </c>
      <c r="ST4" s="99" t="s">
        <v>313</v>
      </c>
      <c r="SU4" s="98" t="s">
        <v>311</v>
      </c>
      <c r="SV4" s="99" t="s">
        <v>312</v>
      </c>
      <c r="SW4" s="99" t="s">
        <v>313</v>
      </c>
      <c r="SX4" s="98" t="s">
        <v>311</v>
      </c>
      <c r="SY4" s="99" t="s">
        <v>312</v>
      </c>
      <c r="SZ4" s="99" t="s">
        <v>313</v>
      </c>
      <c r="TA4" s="98" t="s">
        <v>311</v>
      </c>
      <c r="TB4" s="99" t="s">
        <v>312</v>
      </c>
      <c r="TC4" s="99" t="s">
        <v>313</v>
      </c>
      <c r="TD4" s="98" t="s">
        <v>311</v>
      </c>
      <c r="TE4" s="99" t="s">
        <v>312</v>
      </c>
      <c r="TF4" s="99" t="s">
        <v>313</v>
      </c>
      <c r="TG4" s="98" t="s">
        <v>311</v>
      </c>
      <c r="TH4" s="99" t="s">
        <v>312</v>
      </c>
      <c r="TI4" s="99" t="s">
        <v>313</v>
      </c>
      <c r="TJ4" s="98" t="s">
        <v>311</v>
      </c>
      <c r="TK4" s="99" t="s">
        <v>312</v>
      </c>
      <c r="TL4" s="99" t="s">
        <v>313</v>
      </c>
      <c r="TM4" s="98" t="s">
        <v>311</v>
      </c>
      <c r="TN4" s="99" t="s">
        <v>312</v>
      </c>
      <c r="TO4" s="99" t="s">
        <v>313</v>
      </c>
      <c r="TP4" s="98" t="s">
        <v>311</v>
      </c>
      <c r="TQ4" s="99" t="s">
        <v>312</v>
      </c>
      <c r="TR4" s="99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100" t="s">
        <v>322</v>
      </c>
      <c r="UO4" s="45" t="s">
        <v>314</v>
      </c>
      <c r="UP4" s="56" t="s">
        <v>316</v>
      </c>
      <c r="UQ4" s="101" t="s">
        <v>319</v>
      </c>
      <c r="UR4" s="43" t="s">
        <v>314</v>
      </c>
      <c r="US4" s="56" t="s">
        <v>316</v>
      </c>
      <c r="UT4" s="102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102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2" t="s">
        <v>311</v>
      </c>
      <c r="VK4" s="63" t="s">
        <v>312</v>
      </c>
      <c r="VL4" s="63" t="s">
        <v>313</v>
      </c>
      <c r="VM4" s="62" t="s">
        <v>311</v>
      </c>
      <c r="VN4" s="63" t="s">
        <v>312</v>
      </c>
      <c r="VO4" s="63" t="s">
        <v>313</v>
      </c>
      <c r="VP4" s="62" t="s">
        <v>311</v>
      </c>
      <c r="VQ4" s="63" t="s">
        <v>312</v>
      </c>
      <c r="VR4" s="63" t="s">
        <v>313</v>
      </c>
      <c r="VS4" s="62" t="s">
        <v>311</v>
      </c>
      <c r="VT4" s="63" t="s">
        <v>312</v>
      </c>
      <c r="VU4" s="63" t="s">
        <v>313</v>
      </c>
      <c r="VV4" s="62" t="s">
        <v>311</v>
      </c>
      <c r="VW4" s="63" t="s">
        <v>312</v>
      </c>
      <c r="VX4" s="63" t="s">
        <v>313</v>
      </c>
      <c r="VY4" s="62" t="s">
        <v>311</v>
      </c>
      <c r="VZ4" s="63" t="s">
        <v>312</v>
      </c>
      <c r="WA4" s="63" t="s">
        <v>313</v>
      </c>
      <c r="WB4" s="62" t="s">
        <v>311</v>
      </c>
      <c r="WC4" s="63" t="s">
        <v>312</v>
      </c>
      <c r="WD4" s="63" t="s">
        <v>313</v>
      </c>
      <c r="WE4" s="62" t="s">
        <v>311</v>
      </c>
      <c r="WF4" s="63" t="s">
        <v>312</v>
      </c>
      <c r="WG4" s="63" t="s">
        <v>313</v>
      </c>
      <c r="WH4" s="62" t="s">
        <v>311</v>
      </c>
      <c r="WI4" s="63" t="s">
        <v>312</v>
      </c>
      <c r="WJ4" s="63" t="s">
        <v>313</v>
      </c>
      <c r="WK4" s="64" t="s">
        <v>311</v>
      </c>
      <c r="WL4" s="23" t="s">
        <v>312</v>
      </c>
      <c r="WM4" s="23" t="s">
        <v>313</v>
      </c>
      <c r="WN4" s="64" t="s">
        <v>311</v>
      </c>
      <c r="WO4" s="23" t="s">
        <v>312</v>
      </c>
      <c r="WP4" s="23" t="s">
        <v>313</v>
      </c>
      <c r="WQ4" s="64" t="s">
        <v>311</v>
      </c>
      <c r="WR4" s="23" t="s">
        <v>312</v>
      </c>
      <c r="WS4" s="23" t="s">
        <v>313</v>
      </c>
      <c r="WT4" s="64" t="s">
        <v>311</v>
      </c>
      <c r="WU4" s="23" t="s">
        <v>312</v>
      </c>
      <c r="WV4" s="23" t="s">
        <v>313</v>
      </c>
      <c r="WW4" s="64" t="s">
        <v>311</v>
      </c>
      <c r="WX4" s="23" t="s">
        <v>312</v>
      </c>
      <c r="WY4" s="23" t="s">
        <v>313</v>
      </c>
      <c r="WZ4" s="64" t="s">
        <v>311</v>
      </c>
      <c r="XA4" s="23" t="s">
        <v>312</v>
      </c>
      <c r="XB4" s="23" t="s">
        <v>313</v>
      </c>
      <c r="XC4" s="64" t="s">
        <v>311</v>
      </c>
      <c r="XD4" s="23" t="s">
        <v>312</v>
      </c>
      <c r="XE4" s="23" t="s">
        <v>313</v>
      </c>
      <c r="XF4" s="64" t="s">
        <v>311</v>
      </c>
      <c r="XG4" s="23" t="s">
        <v>312</v>
      </c>
      <c r="XH4" s="23" t="s">
        <v>313</v>
      </c>
      <c r="XI4" s="64" t="s">
        <v>311</v>
      </c>
      <c r="XJ4" s="23" t="s">
        <v>312</v>
      </c>
      <c r="XK4" s="23" t="s">
        <v>313</v>
      </c>
      <c r="XL4" s="103" t="s">
        <v>311</v>
      </c>
      <c r="XM4" s="104" t="s">
        <v>312</v>
      </c>
      <c r="XN4" s="104" t="s">
        <v>313</v>
      </c>
      <c r="XO4" s="103" t="s">
        <v>311</v>
      </c>
      <c r="XP4" s="104" t="s">
        <v>312</v>
      </c>
      <c r="XQ4" s="104" t="s">
        <v>313</v>
      </c>
      <c r="XR4" s="103" t="s">
        <v>311</v>
      </c>
      <c r="XS4" s="104" t="s">
        <v>312</v>
      </c>
      <c r="XT4" s="104" t="s">
        <v>313</v>
      </c>
      <c r="XU4" s="103" t="s">
        <v>311</v>
      </c>
      <c r="XV4" s="104" t="s">
        <v>312</v>
      </c>
      <c r="XW4" s="104" t="s">
        <v>313</v>
      </c>
      <c r="XX4" s="103" t="s">
        <v>311</v>
      </c>
      <c r="XY4" s="104" t="s">
        <v>312</v>
      </c>
      <c r="XZ4" s="104" t="s">
        <v>313</v>
      </c>
      <c r="YA4" s="103" t="s">
        <v>311</v>
      </c>
      <c r="YB4" s="104" t="s">
        <v>312</v>
      </c>
      <c r="YC4" s="104" t="s">
        <v>313</v>
      </c>
      <c r="YD4" s="103" t="s">
        <v>311</v>
      </c>
      <c r="YE4" s="104" t="s">
        <v>312</v>
      </c>
      <c r="YF4" s="104" t="s">
        <v>313</v>
      </c>
      <c r="YG4" s="103" t="s">
        <v>311</v>
      </c>
      <c r="YH4" s="104" t="s">
        <v>312</v>
      </c>
      <c r="YI4" s="104" t="s">
        <v>313</v>
      </c>
      <c r="YJ4" s="65" t="s">
        <v>311</v>
      </c>
      <c r="YK4" s="66" t="s">
        <v>312</v>
      </c>
      <c r="YL4" s="66" t="s">
        <v>313</v>
      </c>
      <c r="YM4" s="65" t="s">
        <v>311</v>
      </c>
      <c r="YN4" s="66" t="s">
        <v>312</v>
      </c>
      <c r="YO4" s="66" t="s">
        <v>313</v>
      </c>
      <c r="YP4" s="65" t="s">
        <v>311</v>
      </c>
      <c r="YQ4" s="66" t="s">
        <v>312</v>
      </c>
      <c r="YR4" s="66" t="s">
        <v>313</v>
      </c>
      <c r="YS4" s="65" t="s">
        <v>311</v>
      </c>
      <c r="YT4" s="66" t="s">
        <v>312</v>
      </c>
      <c r="YU4" s="66" t="s">
        <v>313</v>
      </c>
      <c r="YV4" s="65" t="s">
        <v>311</v>
      </c>
      <c r="YW4" s="66" t="s">
        <v>312</v>
      </c>
      <c r="YX4" s="66" t="s">
        <v>313</v>
      </c>
      <c r="YY4" s="65" t="s">
        <v>311</v>
      </c>
      <c r="YZ4" s="66" t="s">
        <v>312</v>
      </c>
      <c r="ZA4" s="66" t="s">
        <v>313</v>
      </c>
      <c r="ZB4" s="65" t="s">
        <v>311</v>
      </c>
      <c r="ZC4" s="66" t="s">
        <v>312</v>
      </c>
      <c r="ZD4" s="66" t="s">
        <v>313</v>
      </c>
      <c r="ZE4" s="65" t="s">
        <v>311</v>
      </c>
      <c r="ZF4" s="66" t="s">
        <v>312</v>
      </c>
      <c r="ZG4" s="66" t="s">
        <v>313</v>
      </c>
      <c r="ZH4" s="65" t="s">
        <v>311</v>
      </c>
      <c r="ZI4" s="66" t="s">
        <v>312</v>
      </c>
      <c r="ZJ4" s="66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5" t="s">
        <v>320</v>
      </c>
      <c r="ZR4" s="106" t="s">
        <v>314</v>
      </c>
      <c r="ZS4" s="107" t="s">
        <v>316</v>
      </c>
      <c r="ZT4" s="105" t="s">
        <v>317</v>
      </c>
      <c r="ZU4" s="108" t="s">
        <v>314</v>
      </c>
      <c r="ZV4" s="107" t="s">
        <v>316</v>
      </c>
      <c r="ZW4" s="105" t="s">
        <v>317</v>
      </c>
      <c r="ZX4" s="109" t="s">
        <v>314</v>
      </c>
      <c r="ZY4" s="110" t="s">
        <v>316</v>
      </c>
      <c r="ZZ4" s="111" t="s">
        <v>317</v>
      </c>
      <c r="AAA4" s="284"/>
      <c r="AAB4" s="284"/>
      <c r="AAC4" s="284"/>
      <c r="AAD4" s="286"/>
      <c r="AAE4" s="274"/>
      <c r="AAF4" s="274"/>
      <c r="AAG4" s="274"/>
      <c r="AAH4" s="276"/>
      <c r="AAI4" s="276"/>
      <c r="AAJ4" s="276"/>
      <c r="AAK4" s="266"/>
      <c r="AAL4" s="266"/>
      <c r="AAM4" s="266"/>
      <c r="AAN4" s="272"/>
      <c r="AAO4" s="272"/>
      <c r="AAP4" s="272"/>
      <c r="AAQ4" s="270"/>
      <c r="AAR4" s="270"/>
      <c r="AAS4" s="270"/>
      <c r="AAT4" s="256"/>
      <c r="AAU4" s="256"/>
      <c r="AAV4" s="256"/>
      <c r="AAW4" s="256"/>
      <c r="AAX4" s="256"/>
      <c r="AAY4" s="258"/>
      <c r="AAZ4" s="258"/>
      <c r="ABA4" s="258"/>
      <c r="ABB4" s="260"/>
      <c r="ABC4" s="260"/>
      <c r="ABD4" s="260"/>
      <c r="ABE4" s="596"/>
      <c r="ABF4" s="596"/>
      <c r="ABG4" s="596"/>
      <c r="ABH4" s="266"/>
      <c r="ABI4" s="266"/>
      <c r="ABJ4" s="266"/>
      <c r="ABK4" s="268"/>
      <c r="ABL4" s="268"/>
      <c r="ABM4" s="268"/>
      <c r="ABN4" s="262"/>
      <c r="ABO4" s="262"/>
      <c r="ABP4" s="262"/>
      <c r="ABQ4" s="264"/>
      <c r="ABR4" s="264"/>
      <c r="ABS4" s="264"/>
      <c r="ABT4" s="513"/>
      <c r="ABU4" s="513"/>
      <c r="ABV4" s="513"/>
      <c r="ABW4" s="515"/>
      <c r="ABX4" s="515"/>
      <c r="ABY4" s="515"/>
      <c r="ABZ4" s="515"/>
      <c r="ACA4" s="558"/>
      <c r="ACB4" s="558"/>
      <c r="ACC4" s="558"/>
      <c r="ACD4" s="517"/>
      <c r="ACE4" s="517"/>
      <c r="ACF4" s="517"/>
      <c r="ACG4" s="517"/>
      <c r="ACH4" s="519"/>
      <c r="ACI4" s="519"/>
      <c r="ACJ4" s="519"/>
      <c r="ACK4" s="472"/>
      <c r="ACL4" s="472"/>
      <c r="ACM4" s="472"/>
      <c r="ACN4" s="475"/>
      <c r="ACO4" s="478"/>
      <c r="ACP4" s="478"/>
      <c r="ACQ4" s="481"/>
      <c r="ACR4" s="481"/>
      <c r="ACS4" s="481"/>
      <c r="ACT4" s="528"/>
      <c r="ACU4" s="528"/>
      <c r="ACV4" s="528"/>
      <c r="ACW4" s="534"/>
      <c r="ACX4" s="534"/>
      <c r="ACY4" s="537"/>
      <c r="ACZ4" s="537"/>
      <c r="ADA4" s="540"/>
      <c r="ADB4" s="522"/>
      <c r="ADC4" s="522"/>
      <c r="ADD4" s="525"/>
      <c r="ADE4" s="525"/>
      <c r="ADF4" s="525"/>
      <c r="ADG4" s="548"/>
      <c r="ADH4" s="551"/>
      <c r="ADI4" s="551"/>
      <c r="ADJ4" s="551"/>
      <c r="ADK4" s="551"/>
      <c r="ADL4" s="554"/>
      <c r="ADM4" s="556"/>
      <c r="ADN4" s="541"/>
      <c r="ADO4" s="543"/>
      <c r="ADP4" s="5"/>
      <c r="ADR4" s="112"/>
      <c r="ADS4" s="113"/>
      <c r="ADT4" s="113"/>
      <c r="ADU4" s="113"/>
      <c r="ADV4" s="113"/>
    </row>
    <row r="5" spans="1:802" x14ac:dyDescent="0.25">
      <c r="A5" s="4">
        <f t="shared" ref="A5:A10" si="0">ROW()-4</f>
        <v>1</v>
      </c>
      <c r="B5" s="4">
        <v>30714</v>
      </c>
      <c r="C5" s="4" t="s">
        <v>1316</v>
      </c>
      <c r="G5" s="4" t="s">
        <v>1382</v>
      </c>
      <c r="O5" s="4">
        <v>22</v>
      </c>
      <c r="P5" s="4">
        <v>18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ref="V5:V10" si="1">SUM(Q5:S5)</f>
        <v>0</v>
      </c>
      <c r="W5" s="4">
        <v>18</v>
      </c>
      <c r="X5" s="4">
        <v>18</v>
      </c>
      <c r="Y5" s="4">
        <v>7.75</v>
      </c>
      <c r="FQ5" s="4">
        <v>5</v>
      </c>
      <c r="FR5" s="114">
        <f>FQ5/5*FQ3</f>
        <v>0.1</v>
      </c>
      <c r="FS5" s="114">
        <f>FR5/FQ3*100%</f>
        <v>1</v>
      </c>
      <c r="FT5" s="4">
        <v>5</v>
      </c>
      <c r="FU5" s="114">
        <f>FT5/5*FT3</f>
        <v>0.1</v>
      </c>
      <c r="FV5" s="114">
        <f>FU5/FT3*100%</f>
        <v>1</v>
      </c>
      <c r="FW5" s="4">
        <v>5</v>
      </c>
      <c r="FX5" s="114">
        <f>FW5/5*FW3</f>
        <v>0.1</v>
      </c>
      <c r="FY5" s="114">
        <f>FX5/FW3*100%</f>
        <v>1</v>
      </c>
      <c r="YJ5" s="4">
        <v>5</v>
      </c>
      <c r="YK5" s="114">
        <f>YJ5/5*YJ3</f>
        <v>0.1</v>
      </c>
      <c r="YL5" s="114">
        <f>YK5/YJ3*100%</f>
        <v>1</v>
      </c>
      <c r="YM5" s="4">
        <v>5</v>
      </c>
      <c r="YN5" s="114">
        <f>YM5/5*YM3</f>
        <v>0.1</v>
      </c>
      <c r="YO5" s="114">
        <f>YN5/YM3*100%</f>
        <v>1</v>
      </c>
      <c r="YP5" s="4">
        <v>5</v>
      </c>
      <c r="YQ5" s="114">
        <f>YP5/5*YP3</f>
        <v>0.1</v>
      </c>
      <c r="YR5" s="114">
        <f>YQ5/YP3*100%</f>
        <v>1</v>
      </c>
      <c r="YS5" s="4">
        <v>5</v>
      </c>
      <c r="YT5" s="114">
        <f>YS5/5*YS3</f>
        <v>7.0000000000000007E-2</v>
      </c>
      <c r="YU5" s="114">
        <f>YT5/YS3*100%</f>
        <v>1</v>
      </c>
      <c r="YV5" s="4">
        <v>5</v>
      </c>
      <c r="YW5" s="114">
        <f>YV5/5*YV3</f>
        <v>0.05</v>
      </c>
      <c r="YX5" s="114">
        <f>YW5/YV3*100%</f>
        <v>1</v>
      </c>
      <c r="YY5" s="4">
        <v>5</v>
      </c>
      <c r="YZ5" s="114">
        <f>YY5/5*YY3</f>
        <v>0.09</v>
      </c>
      <c r="ZA5" s="114">
        <f>YZ5/YY3*100%</f>
        <v>1</v>
      </c>
      <c r="ZB5" s="4">
        <v>5</v>
      </c>
      <c r="ZC5" s="114">
        <f>ZB5/5*ZB3</f>
        <v>0.09</v>
      </c>
      <c r="ZD5" s="114">
        <f>ZC5/ZB3*100%</f>
        <v>1</v>
      </c>
      <c r="ZE5" s="4">
        <v>5</v>
      </c>
      <c r="ZF5" s="114">
        <f>ZE5/5*ZE3</f>
        <v>0.05</v>
      </c>
      <c r="ZG5" s="114">
        <f>ZF5/ZE3*100%</f>
        <v>1</v>
      </c>
      <c r="ZH5" s="4">
        <v>5</v>
      </c>
      <c r="ZI5" s="114">
        <f>ZH5/5*ZH3</f>
        <v>0.05</v>
      </c>
      <c r="ZJ5" s="114">
        <f>ZI5/ZH3*100%</f>
        <v>1</v>
      </c>
      <c r="AAA5" s="114">
        <f>FR5+FU5+FX5</f>
        <v>0.30000000000000004</v>
      </c>
      <c r="AAB5" s="114">
        <f>YK5+YN5+YQ5+YT5+YW5+YZ5+ZC5+ZF5+ZI5</f>
        <v>0.70000000000000007</v>
      </c>
      <c r="AAC5" s="114">
        <f>AAA5+AAB5</f>
        <v>1</v>
      </c>
      <c r="ACN5" s="119" t="str">
        <f t="shared" ref="ACN5:ACN10" si="2">IF(ACM5&gt;0,"GUGUR","TERIMA")</f>
        <v>TERIMA</v>
      </c>
      <c r="ACO5" s="120">
        <f>IF(ACN5="GUGUR",0,IF(G5="SPV QIA CC TELKOMSEL",2500000))</f>
        <v>2500000</v>
      </c>
      <c r="ACQ5" s="120">
        <f>ACO5*AAC5</f>
        <v>2500000</v>
      </c>
      <c r="ACR5" s="120">
        <f t="shared" ref="ACR5:ACR10" si="3">IF(U5&gt;0,(W5/O5)*ACQ5,ACQ5)</f>
        <v>2500000</v>
      </c>
      <c r="ACS5" s="120">
        <f t="shared" ref="ACS5:ACS10" si="4">IF(N5=1,(W5/O5)*ACR5,IF(ACK5&gt;0,ACR5*85%,IF(ACL5&gt;0,ACR5*60%,IF(ACM5&gt;0,ACR5*0%,ACR5))))</f>
        <v>2500000</v>
      </c>
      <c r="ADN5" s="121">
        <f t="shared" ref="ADN5:ADN10" si="5">IF(M5="cumil",0,IF(ADM5="",IF(ADG5="",ACS5,ADG5),ADM5))</f>
        <v>2500000</v>
      </c>
      <c r="ADO5" s="4" t="s">
        <v>1398</v>
      </c>
    </row>
    <row r="6" spans="1:802" x14ac:dyDescent="0.25">
      <c r="A6" s="4">
        <f t="shared" si="0"/>
        <v>2</v>
      </c>
      <c r="B6" s="4">
        <v>30346</v>
      </c>
      <c r="C6" s="4" t="s">
        <v>1328</v>
      </c>
      <c r="G6" s="4" t="s">
        <v>1315</v>
      </c>
      <c r="O6" s="4">
        <v>22</v>
      </c>
      <c r="P6" s="4">
        <v>19</v>
      </c>
      <c r="Q6" s="4">
        <v>0</v>
      </c>
      <c r="R6" s="4">
        <v>0</v>
      </c>
      <c r="S6" s="4">
        <v>0</v>
      </c>
      <c r="T6" s="4">
        <v>2</v>
      </c>
      <c r="U6" s="4">
        <v>0</v>
      </c>
      <c r="V6" s="4">
        <f t="shared" si="1"/>
        <v>0</v>
      </c>
      <c r="W6" s="4">
        <v>19</v>
      </c>
      <c r="X6" s="4">
        <v>17</v>
      </c>
      <c r="Y6" s="4">
        <v>7.75</v>
      </c>
      <c r="CT6" s="4">
        <v>5</v>
      </c>
      <c r="CU6" s="114">
        <f>CT6/5*$CT$3</f>
        <v>0.1</v>
      </c>
      <c r="CV6" s="114">
        <f>CU6/CT$3*100%</f>
        <v>1</v>
      </c>
      <c r="CW6" s="4">
        <v>5</v>
      </c>
      <c r="CX6" s="114">
        <f>CW6/5*$CW$3</f>
        <v>0.1</v>
      </c>
      <c r="CY6" s="114">
        <f>CX6/CW$3*100%</f>
        <v>1</v>
      </c>
      <c r="QF6" s="4">
        <v>5</v>
      </c>
      <c r="QG6" s="114">
        <f>QF6/5*$QF$3</f>
        <v>0.1</v>
      </c>
      <c r="QH6" s="114">
        <f>QG6/QF$3*100%</f>
        <v>1</v>
      </c>
      <c r="QI6" s="4">
        <v>5</v>
      </c>
      <c r="QJ6" s="114">
        <f>QI6/5*$QI$3</f>
        <v>0.1</v>
      </c>
      <c r="QK6" s="114">
        <f>QJ6/QI$3*100%</f>
        <v>1</v>
      </c>
      <c r="QL6" s="4">
        <v>5</v>
      </c>
      <c r="QM6" s="114">
        <f>QL6/5*$QL$3</f>
        <v>0.1</v>
      </c>
      <c r="QN6" s="114">
        <f>QM6/QL$3*100%</f>
        <v>1</v>
      </c>
      <c r="QO6" s="4">
        <v>5</v>
      </c>
      <c r="QP6" s="114">
        <f>QO6/5*$QO$3</f>
        <v>0.1</v>
      </c>
      <c r="QQ6" s="114">
        <f>QP6/QO$3*100%</f>
        <v>1</v>
      </c>
      <c r="QR6" s="4">
        <v>5</v>
      </c>
      <c r="QS6" s="114">
        <f>QR6/5*$QR$3</f>
        <v>0.1</v>
      </c>
      <c r="QT6" s="114">
        <f>QS6/QR$3*100%</f>
        <v>1</v>
      </c>
      <c r="QU6" s="4">
        <v>5</v>
      </c>
      <c r="QV6" s="114">
        <f>QU6/5*$QU$3</f>
        <v>0.1</v>
      </c>
      <c r="QW6" s="114">
        <f>QV6/QU$3*100%</f>
        <v>1</v>
      </c>
      <c r="QX6" s="4">
        <v>5</v>
      </c>
      <c r="QY6" s="114">
        <f>QX6/5*$QX$3</f>
        <v>0.1</v>
      </c>
      <c r="QZ6" s="114">
        <f>QY6/QX$3*100%</f>
        <v>1</v>
      </c>
      <c r="RA6" s="4">
        <v>5</v>
      </c>
      <c r="RB6" s="114">
        <f>RA6/5*$RA$3</f>
        <v>0.1</v>
      </c>
      <c r="RC6" s="114">
        <f>RB6/RA$3*100%</f>
        <v>1</v>
      </c>
      <c r="AAQ6" s="114">
        <f>CU6+CX6</f>
        <v>0.2</v>
      </c>
      <c r="AAR6" s="114">
        <f>QG6+QJ6+QM6+QP6+QS6+QV6+QY6+RB6</f>
        <v>0.79999999999999993</v>
      </c>
      <c r="AAS6" s="114">
        <f>AAQ6+AAR6</f>
        <v>1</v>
      </c>
      <c r="ACN6" s="119" t="str">
        <f t="shared" si="2"/>
        <v>TERIMA</v>
      </c>
      <c r="ACO6" s="120">
        <f>IF(ACN6="GUGUR",0,IF(G6="TL KORNAS CC TELKOMSEL",1000000))</f>
        <v>1000000</v>
      </c>
      <c r="ACQ6" s="120">
        <f>ACO6*AAS6</f>
        <v>1000000</v>
      </c>
      <c r="ACR6" s="120">
        <f t="shared" si="3"/>
        <v>1000000</v>
      </c>
      <c r="ACS6" s="120">
        <f t="shared" si="4"/>
        <v>1000000</v>
      </c>
      <c r="ADN6" s="121">
        <f t="shared" si="5"/>
        <v>1000000</v>
      </c>
      <c r="ADO6" s="4" t="s">
        <v>1398</v>
      </c>
    </row>
    <row r="7" spans="1:802" x14ac:dyDescent="0.25">
      <c r="A7" s="4">
        <f t="shared" si="0"/>
        <v>3</v>
      </c>
      <c r="B7" s="4">
        <v>102118</v>
      </c>
      <c r="C7" s="4" t="s">
        <v>1312</v>
      </c>
      <c r="G7" s="4" t="s">
        <v>1315</v>
      </c>
      <c r="O7" s="4">
        <v>22</v>
      </c>
      <c r="P7" s="4">
        <v>19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1"/>
        <v>0</v>
      </c>
      <c r="W7" s="4">
        <v>19</v>
      </c>
      <c r="X7" s="4">
        <v>19</v>
      </c>
      <c r="Y7" s="4">
        <v>7.75</v>
      </c>
      <c r="CT7" s="4">
        <v>5</v>
      </c>
      <c r="CU7" s="114">
        <f>CT7/5*$CT$3</f>
        <v>0.1</v>
      </c>
      <c r="CV7" s="114">
        <f>CU7/CT$3*100%</f>
        <v>1</v>
      </c>
      <c r="CW7" s="4">
        <v>5</v>
      </c>
      <c r="CX7" s="114">
        <f>CW7/5*$CW$3</f>
        <v>0.1</v>
      </c>
      <c r="CY7" s="114">
        <f>CX7/CW$3*100%</f>
        <v>1</v>
      </c>
      <c r="QF7" s="4">
        <v>5</v>
      </c>
      <c r="QG7" s="114">
        <f>QF7/5*$QF$3</f>
        <v>0.1</v>
      </c>
      <c r="QH7" s="114">
        <f>QG7/QF$3*100%</f>
        <v>1</v>
      </c>
      <c r="QI7" s="4">
        <v>5</v>
      </c>
      <c r="QJ7" s="114">
        <f>QI7/5*$QI$3</f>
        <v>0.1</v>
      </c>
      <c r="QK7" s="114">
        <f>QJ7/QI$3*100%</f>
        <v>1</v>
      </c>
      <c r="QL7" s="4">
        <v>5</v>
      </c>
      <c r="QM7" s="114">
        <f>QL7/5*$QL$3</f>
        <v>0.1</v>
      </c>
      <c r="QN7" s="114">
        <f>QM7/QL$3*100%</f>
        <v>1</v>
      </c>
      <c r="QO7" s="4">
        <v>5</v>
      </c>
      <c r="QP7" s="114">
        <f>QO7/5*$QO$3</f>
        <v>0.1</v>
      </c>
      <c r="QQ7" s="114">
        <f>QP7/QO$3*100%</f>
        <v>1</v>
      </c>
      <c r="QR7" s="4">
        <v>5</v>
      </c>
      <c r="QS7" s="114">
        <f>QR7/5*$QR$3</f>
        <v>0.1</v>
      </c>
      <c r="QT7" s="114">
        <f>QS7/QR$3*100%</f>
        <v>1</v>
      </c>
      <c r="QU7" s="4">
        <v>5</v>
      </c>
      <c r="QV7" s="114">
        <f>QU7/5*$QU$3</f>
        <v>0.1</v>
      </c>
      <c r="QW7" s="114">
        <f>QV7/QU$3*100%</f>
        <v>1</v>
      </c>
      <c r="QX7" s="4">
        <v>5</v>
      </c>
      <c r="QY7" s="114">
        <f>QX7/5*$QX$3</f>
        <v>0.1</v>
      </c>
      <c r="QZ7" s="114">
        <f>QY7/QX$3*100%</f>
        <v>1</v>
      </c>
      <c r="RA7" s="4">
        <v>5</v>
      </c>
      <c r="RB7" s="114">
        <f>RA7/5*$RA$3</f>
        <v>0.1</v>
      </c>
      <c r="RC7" s="114">
        <f>RB7/RA$3*100%</f>
        <v>1</v>
      </c>
      <c r="AAQ7" s="114">
        <f>CU7+CX7</f>
        <v>0.2</v>
      </c>
      <c r="AAR7" s="114">
        <f>QG7+QJ7+QM7+QP7+QS7+QV7+QY7+RB7</f>
        <v>0.79999999999999993</v>
      </c>
      <c r="AAS7" s="114">
        <f>AAQ7+AAR7</f>
        <v>1</v>
      </c>
      <c r="ACN7" s="119" t="str">
        <f t="shared" si="2"/>
        <v>TERIMA</v>
      </c>
      <c r="ACO7" s="120">
        <f>IF(ACN7="GUGUR",0,IF(G7="TL KORNAS CC TELKOMSEL",1000000))</f>
        <v>1000000</v>
      </c>
      <c r="ACQ7" s="120">
        <f>ACO7*AAS7</f>
        <v>1000000</v>
      </c>
      <c r="ACR7" s="120">
        <f t="shared" si="3"/>
        <v>1000000</v>
      </c>
      <c r="ACS7" s="120">
        <f t="shared" si="4"/>
        <v>1000000</v>
      </c>
      <c r="ADN7" s="121">
        <f t="shared" si="5"/>
        <v>1000000</v>
      </c>
      <c r="ADO7" s="4" t="s">
        <v>1398</v>
      </c>
    </row>
    <row r="8" spans="1:802" x14ac:dyDescent="0.25">
      <c r="A8" s="4">
        <f t="shared" si="0"/>
        <v>4</v>
      </c>
      <c r="B8" s="4">
        <v>61482</v>
      </c>
      <c r="C8" s="4" t="s">
        <v>1331</v>
      </c>
      <c r="G8" s="4" t="s">
        <v>1315</v>
      </c>
      <c r="O8" s="4">
        <v>22</v>
      </c>
      <c r="P8" s="4">
        <v>19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19</v>
      </c>
      <c r="X8" s="4">
        <v>19</v>
      </c>
      <c r="Y8" s="4">
        <v>7.75</v>
      </c>
      <c r="CT8" s="4">
        <v>5</v>
      </c>
      <c r="CU8" s="114">
        <f>CT8/5*$CT$3</f>
        <v>0.1</v>
      </c>
      <c r="CV8" s="114">
        <f>CU8/CT$3*100%</f>
        <v>1</v>
      </c>
      <c r="CW8" s="4">
        <v>5</v>
      </c>
      <c r="CX8" s="114">
        <f>CW8/5*$CW$3</f>
        <v>0.1</v>
      </c>
      <c r="CY8" s="114">
        <f>CX8/CW$3*100%</f>
        <v>1</v>
      </c>
      <c r="QF8" s="4">
        <v>5</v>
      </c>
      <c r="QG8" s="114">
        <f>QF8/5*$QF$3</f>
        <v>0.1</v>
      </c>
      <c r="QH8" s="114">
        <f>QG8/QF$3*100%</f>
        <v>1</v>
      </c>
      <c r="QI8" s="4">
        <v>5</v>
      </c>
      <c r="QJ8" s="114">
        <f>QI8/5*$QI$3</f>
        <v>0.1</v>
      </c>
      <c r="QK8" s="114">
        <f>QJ8/QI$3*100%</f>
        <v>1</v>
      </c>
      <c r="QL8" s="4">
        <v>5</v>
      </c>
      <c r="QM8" s="114">
        <f>QL8/5*$QL$3</f>
        <v>0.1</v>
      </c>
      <c r="QN8" s="114">
        <f>QM8/QL$3*100%</f>
        <v>1</v>
      </c>
      <c r="QO8" s="4">
        <v>5</v>
      </c>
      <c r="QP8" s="114">
        <f>QO8/5*$QO$3</f>
        <v>0.1</v>
      </c>
      <c r="QQ8" s="114">
        <f>QP8/QO$3*100%</f>
        <v>1</v>
      </c>
      <c r="QR8" s="4">
        <v>5</v>
      </c>
      <c r="QS8" s="114">
        <f>QR8/5*$QR$3</f>
        <v>0.1</v>
      </c>
      <c r="QT8" s="114">
        <f>QS8/QR$3*100%</f>
        <v>1</v>
      </c>
      <c r="QU8" s="4">
        <v>5</v>
      </c>
      <c r="QV8" s="114">
        <f>QU8/5*$QU$3</f>
        <v>0.1</v>
      </c>
      <c r="QW8" s="114">
        <f>QV8/QU$3*100%</f>
        <v>1</v>
      </c>
      <c r="QX8" s="4">
        <v>5</v>
      </c>
      <c r="QY8" s="114">
        <f>QX8/5*$QX$3</f>
        <v>0.1</v>
      </c>
      <c r="QZ8" s="114">
        <f>QY8/QX$3*100%</f>
        <v>1</v>
      </c>
      <c r="RA8" s="4">
        <v>5</v>
      </c>
      <c r="RB8" s="114">
        <f>RA8/5*$RA$3</f>
        <v>0.1</v>
      </c>
      <c r="RC8" s="114">
        <f>RB8/RA$3*100%</f>
        <v>1</v>
      </c>
      <c r="AAQ8" s="114">
        <f>CU8+CX8</f>
        <v>0.2</v>
      </c>
      <c r="AAR8" s="114">
        <f>QG8+QJ8+QM8+QP8+QS8+QV8+QY8+RB8</f>
        <v>0.79999999999999993</v>
      </c>
      <c r="AAS8" s="114">
        <f>AAQ8+AAR8</f>
        <v>1</v>
      </c>
      <c r="ACN8" s="119" t="str">
        <f t="shared" si="2"/>
        <v>TERIMA</v>
      </c>
      <c r="ACO8" s="120">
        <f>IF(ACN8="GUGUR",0,IF(G8="TL KORNAS CC TELKOMSEL",1000000))</f>
        <v>1000000</v>
      </c>
      <c r="ACQ8" s="120">
        <f>ACO8*AAS8</f>
        <v>1000000</v>
      </c>
      <c r="ACR8" s="120">
        <f t="shared" si="3"/>
        <v>1000000</v>
      </c>
      <c r="ACS8" s="120">
        <f t="shared" si="4"/>
        <v>1000000</v>
      </c>
      <c r="ADN8" s="121">
        <f t="shared" si="5"/>
        <v>1000000</v>
      </c>
      <c r="ADO8" s="4" t="s">
        <v>1398</v>
      </c>
    </row>
    <row r="9" spans="1:802" x14ac:dyDescent="0.25">
      <c r="A9" s="4">
        <f t="shared" si="0"/>
        <v>5</v>
      </c>
      <c r="B9" s="4">
        <v>30473</v>
      </c>
      <c r="C9" s="4" t="s">
        <v>1334</v>
      </c>
      <c r="G9" s="4" t="s">
        <v>1315</v>
      </c>
      <c r="O9" s="4">
        <v>22</v>
      </c>
      <c r="P9" s="4">
        <v>11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11</v>
      </c>
      <c r="X9" s="4">
        <v>11</v>
      </c>
      <c r="Y9" s="4">
        <v>7.75</v>
      </c>
      <c r="CT9" s="4">
        <v>5</v>
      </c>
      <c r="CU9" s="114">
        <f>CT9/5*$CT$3</f>
        <v>0.1</v>
      </c>
      <c r="CV9" s="114">
        <f>CU9/CT$3*100%</f>
        <v>1</v>
      </c>
      <c r="CW9" s="4">
        <v>5</v>
      </c>
      <c r="CX9" s="114">
        <f>CW9/5*$CW$3</f>
        <v>0.1</v>
      </c>
      <c r="CY9" s="114">
        <f>CX9/CW$3*100%</f>
        <v>1</v>
      </c>
      <c r="QF9" s="4">
        <v>5</v>
      </c>
      <c r="QG9" s="114">
        <f>QF9/5*$QF$3</f>
        <v>0.1</v>
      </c>
      <c r="QH9" s="114">
        <f>QG9/QF$3*100%</f>
        <v>1</v>
      </c>
      <c r="QI9" s="4">
        <v>5</v>
      </c>
      <c r="QJ9" s="114">
        <f>QI9/5*$QI$3</f>
        <v>0.1</v>
      </c>
      <c r="QK9" s="114">
        <f>QJ9/QI$3*100%</f>
        <v>1</v>
      </c>
      <c r="QL9" s="4">
        <v>5</v>
      </c>
      <c r="QM9" s="114">
        <f>QL9/5*$QL$3</f>
        <v>0.1</v>
      </c>
      <c r="QN9" s="114">
        <f>QM9/QL$3*100%</f>
        <v>1</v>
      </c>
      <c r="QO9" s="4">
        <v>5</v>
      </c>
      <c r="QP9" s="114">
        <f>QO9/5*$QO$3</f>
        <v>0.1</v>
      </c>
      <c r="QQ9" s="114">
        <f>QP9/QO$3*100%</f>
        <v>1</v>
      </c>
      <c r="QR9" s="4">
        <v>5</v>
      </c>
      <c r="QS9" s="114">
        <f>QR9/5*$QR$3</f>
        <v>0.1</v>
      </c>
      <c r="QT9" s="114">
        <f>QS9/QR$3*100%</f>
        <v>1</v>
      </c>
      <c r="QU9" s="4">
        <v>5</v>
      </c>
      <c r="QV9" s="114">
        <f>QU9/5*$QU$3</f>
        <v>0.1</v>
      </c>
      <c r="QW9" s="114">
        <f>QV9/QU$3*100%</f>
        <v>1</v>
      </c>
      <c r="QX9" s="4">
        <v>5</v>
      </c>
      <c r="QY9" s="114">
        <f>QX9/5*$QX$3</f>
        <v>0.1</v>
      </c>
      <c r="QZ9" s="114">
        <f>QY9/QX$3*100%</f>
        <v>1</v>
      </c>
      <c r="RA9" s="4">
        <v>5</v>
      </c>
      <c r="RB9" s="114">
        <f>RA9/5*$RA$3</f>
        <v>0.1</v>
      </c>
      <c r="RC9" s="114">
        <f>RB9/RA$3*100%</f>
        <v>1</v>
      </c>
      <c r="AAQ9" s="114">
        <f>CU9+CX9</f>
        <v>0.2</v>
      </c>
      <c r="AAR9" s="114">
        <f>QG9+QJ9+QM9+QP9+QS9+QV9+QY9+RB9</f>
        <v>0.79999999999999993</v>
      </c>
      <c r="AAS9" s="114">
        <f>AAQ9+AAR9</f>
        <v>1</v>
      </c>
      <c r="ACN9" s="119" t="str">
        <f t="shared" si="2"/>
        <v>TERIMA</v>
      </c>
      <c r="ACO9" s="120">
        <f>IF(ACN9="GUGUR",0,IF(G9="TL KORNAS CC TELKOMSEL",1000000))</f>
        <v>1000000</v>
      </c>
      <c r="ACQ9" s="120">
        <f>ACO9*AAS9</f>
        <v>1000000</v>
      </c>
      <c r="ACR9" s="120">
        <f t="shared" si="3"/>
        <v>1000000</v>
      </c>
      <c r="ACS9" s="120">
        <f t="shared" si="4"/>
        <v>1000000</v>
      </c>
      <c r="ADN9" s="121">
        <f t="shared" si="5"/>
        <v>1000000</v>
      </c>
      <c r="ADO9" s="4" t="s">
        <v>1398</v>
      </c>
    </row>
    <row r="10" spans="1:802" x14ac:dyDescent="0.25">
      <c r="A10" s="4">
        <f t="shared" si="0"/>
        <v>6</v>
      </c>
      <c r="B10" s="4">
        <v>156544</v>
      </c>
      <c r="C10" s="4" t="s">
        <v>1317</v>
      </c>
      <c r="G10" s="4" t="s">
        <v>1315</v>
      </c>
      <c r="O10" s="4">
        <v>22</v>
      </c>
      <c r="P10" s="4">
        <v>19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1"/>
        <v>0</v>
      </c>
      <c r="W10" s="4">
        <v>19</v>
      </c>
      <c r="X10" s="4">
        <v>19</v>
      </c>
      <c r="Y10" s="4">
        <v>7.75</v>
      </c>
      <c r="CT10" s="4">
        <v>5</v>
      </c>
      <c r="CU10" s="114">
        <f>CT10/5*$CT$3</f>
        <v>0.1</v>
      </c>
      <c r="CV10" s="114">
        <f>CU10/CT$3*100%</f>
        <v>1</v>
      </c>
      <c r="CW10" s="4">
        <v>5</v>
      </c>
      <c r="CX10" s="114">
        <f>CW10/5*$CW$3</f>
        <v>0.1</v>
      </c>
      <c r="CY10" s="114">
        <f>CX10/CW$3*100%</f>
        <v>1</v>
      </c>
      <c r="QF10" s="4">
        <v>5</v>
      </c>
      <c r="QG10" s="114">
        <f>QF10/5*$QF$3</f>
        <v>0.1</v>
      </c>
      <c r="QH10" s="114">
        <f>QG10/QF$3*100%</f>
        <v>1</v>
      </c>
      <c r="QI10" s="4">
        <v>5</v>
      </c>
      <c r="QJ10" s="114">
        <f>QI10/5*$QI$3</f>
        <v>0.1</v>
      </c>
      <c r="QK10" s="114">
        <f>QJ10/QI$3*100%</f>
        <v>1</v>
      </c>
      <c r="QL10" s="4">
        <v>5</v>
      </c>
      <c r="QM10" s="114">
        <f>QL10/5*$QL$3</f>
        <v>0.1</v>
      </c>
      <c r="QN10" s="114">
        <f>QM10/QL$3*100%</f>
        <v>1</v>
      </c>
      <c r="QO10" s="4">
        <v>5</v>
      </c>
      <c r="QP10" s="114">
        <f>QO10/5*$QO$3</f>
        <v>0.1</v>
      </c>
      <c r="QQ10" s="114">
        <f>QP10/QO$3*100%</f>
        <v>1</v>
      </c>
      <c r="QR10" s="4">
        <v>5</v>
      </c>
      <c r="QS10" s="114">
        <f>QR10/5*$QR$3</f>
        <v>0.1</v>
      </c>
      <c r="QT10" s="114">
        <f>QS10/QR$3*100%</f>
        <v>1</v>
      </c>
      <c r="QU10" s="4">
        <v>5</v>
      </c>
      <c r="QV10" s="114">
        <f>QU10/5*$QU$3</f>
        <v>0.1</v>
      </c>
      <c r="QW10" s="114">
        <f>QV10/QU$3*100%</f>
        <v>1</v>
      </c>
      <c r="QX10" s="4">
        <v>5</v>
      </c>
      <c r="QY10" s="114">
        <f>QX10/5*$QX$3</f>
        <v>0.1</v>
      </c>
      <c r="QZ10" s="114">
        <f>QY10/QX$3*100%</f>
        <v>1</v>
      </c>
      <c r="RA10" s="4">
        <v>5</v>
      </c>
      <c r="RB10" s="114">
        <f>RA10/5*$RA$3</f>
        <v>0.1</v>
      </c>
      <c r="RC10" s="114">
        <f>RB10/RA$3*100%</f>
        <v>1</v>
      </c>
      <c r="AAQ10" s="114">
        <f>CU10+CX10</f>
        <v>0.2</v>
      </c>
      <c r="AAR10" s="114">
        <f>QG10+QJ10+QM10+QP10+QS10+QV10+QY10+RB10</f>
        <v>0.79999999999999993</v>
      </c>
      <c r="AAS10" s="114">
        <f>AAQ10+AAR10</f>
        <v>1</v>
      </c>
      <c r="ACN10" s="119" t="str">
        <f t="shared" si="2"/>
        <v>TERIMA</v>
      </c>
      <c r="ACO10" s="120">
        <f>IF(ACN10="GUGUR",0,IF(G10="TL KORNAS CC TELKOMSEL",1000000))</f>
        <v>1000000</v>
      </c>
      <c r="ACQ10" s="120">
        <f>ACO10*AAS10</f>
        <v>1000000</v>
      </c>
      <c r="ACR10" s="120">
        <f t="shared" si="3"/>
        <v>1000000</v>
      </c>
      <c r="ACS10" s="120">
        <f t="shared" si="4"/>
        <v>1000000</v>
      </c>
      <c r="ADN10" s="121">
        <f t="shared" si="5"/>
        <v>1000000</v>
      </c>
      <c r="ADO10" s="4" t="s">
        <v>1398</v>
      </c>
    </row>
    <row r="11" spans="1:802" x14ac:dyDescent="0.25">
      <c r="A11" s="4">
        <f t="shared" ref="A11:A17" si="6">ROW()-4</f>
        <v>7</v>
      </c>
      <c r="B11" s="4">
        <v>30395</v>
      </c>
      <c r="C11" s="4" t="s">
        <v>1366</v>
      </c>
      <c r="G11" s="4" t="s">
        <v>1368</v>
      </c>
      <c r="O11" s="4">
        <v>22</v>
      </c>
      <c r="P11" s="4">
        <v>18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f t="shared" ref="V11:V17" si="7">SUM(Q11:S11)</f>
        <v>0</v>
      </c>
      <c r="W11" s="4">
        <v>18</v>
      </c>
      <c r="X11" s="4">
        <v>18</v>
      </c>
      <c r="Y11" s="4">
        <v>7.75</v>
      </c>
      <c r="BK11" s="4">
        <v>5</v>
      </c>
      <c r="BL11" s="114">
        <f>$BK11/5*$BK$3</f>
        <v>0.1</v>
      </c>
      <c r="BM11" s="114">
        <f>BL11/$BK$3*100%</f>
        <v>1</v>
      </c>
      <c r="BN11" s="4">
        <v>5</v>
      </c>
      <c r="BO11" s="114">
        <f>$BN11/5*$BN$3</f>
        <v>0.1</v>
      </c>
      <c r="BP11" s="114">
        <f>BO11/$BN$3*100%</f>
        <v>1</v>
      </c>
      <c r="LW11" s="4">
        <v>5</v>
      </c>
      <c r="LX11" s="114">
        <f>$LW11/5*$LW$3</f>
        <v>0.1</v>
      </c>
      <c r="LY11" s="114">
        <f>$LX11/$LW$3</f>
        <v>1</v>
      </c>
      <c r="LZ11" s="4">
        <v>5</v>
      </c>
      <c r="MA11" s="114">
        <f>$LZ11/5*$LZ$3</f>
        <v>0.05</v>
      </c>
      <c r="MB11" s="114">
        <f>$MA11/$LZ$3</f>
        <v>1</v>
      </c>
      <c r="MC11" s="4">
        <v>5</v>
      </c>
      <c r="MD11" s="114">
        <f>$MC11/5*$MC$3</f>
        <v>0.05</v>
      </c>
      <c r="ME11" s="114">
        <f>$MD11/$MC$3</f>
        <v>1</v>
      </c>
      <c r="MF11" s="4">
        <v>5</v>
      </c>
      <c r="MG11" s="114">
        <f>$MF11/5*$MF$3</f>
        <v>0.1</v>
      </c>
      <c r="MH11" s="114">
        <f>$MG11/$MF$3</f>
        <v>1</v>
      </c>
      <c r="MI11" s="4">
        <v>5</v>
      </c>
      <c r="MJ11" s="114">
        <f>$MI11/5*$MI$3</f>
        <v>0.05</v>
      </c>
      <c r="MK11" s="114">
        <f>$MJ11/$MI$3</f>
        <v>1</v>
      </c>
      <c r="ML11" s="4">
        <v>5</v>
      </c>
      <c r="MM11" s="114">
        <f>$ML11/5*$ML$3</f>
        <v>0.1</v>
      </c>
      <c r="MN11" s="114">
        <f>$MM11/$ML$3</f>
        <v>1</v>
      </c>
      <c r="MO11" s="4">
        <v>5</v>
      </c>
      <c r="MP11" s="114">
        <f>$MO11/5*$MO$3</f>
        <v>0.15</v>
      </c>
      <c r="MQ11" s="114">
        <f>$MP11/$MO$3</f>
        <v>1</v>
      </c>
      <c r="MR11" s="4">
        <v>5</v>
      </c>
      <c r="MS11" s="114">
        <f>$MR11/5*$MR$3</f>
        <v>0.1</v>
      </c>
      <c r="MT11" s="114">
        <f>$MS11/$MR$3</f>
        <v>1</v>
      </c>
      <c r="MU11" s="4">
        <v>5</v>
      </c>
      <c r="MV11" s="114">
        <f>$MU11/5*$MU$3</f>
        <v>0.1</v>
      </c>
      <c r="MW11" s="114">
        <f>$MV11/$MU$3</f>
        <v>1</v>
      </c>
      <c r="ABQ11" s="114">
        <f>BL11+BO11</f>
        <v>0.2</v>
      </c>
      <c r="ABR11" s="114">
        <f>LX11+MA11+MD11+MG11+MJ11+MM11+MP11+MS11+MV11</f>
        <v>0.8</v>
      </c>
      <c r="ABS11" s="114">
        <f>ABQ11+ABR11</f>
        <v>1</v>
      </c>
      <c r="ACN11" s="119" t="str">
        <f t="shared" ref="ACN11:ACN17" si="8">IF(ACM11&gt;0,"GUGUR","TERIMA")</f>
        <v>TERIMA</v>
      </c>
      <c r="ACO11" s="120">
        <f>IF(ACN11="GUGUR",0,IF(G11="TRAINER CC TELKOMSEL",1000000))</f>
        <v>1000000</v>
      </c>
      <c r="ACQ11" s="120">
        <f>ACO11*ABS11</f>
        <v>1000000</v>
      </c>
      <c r="ACR11" s="120">
        <f t="shared" ref="ACR11:ACR17" si="9">IF(U11&gt;0,(W11/O11)*ACQ11,ACQ11)</f>
        <v>1000000</v>
      </c>
      <c r="ACS11" s="120">
        <f t="shared" ref="ACS11:ACS17" si="10">IF(N11=1,(W11/O11)*ACR11,IF(ACK11&gt;0,ACR11*85%,IF(ACL11&gt;0,ACR11*60%,IF(ACM11&gt;0,ACR11*0%,ACR11))))</f>
        <v>1000000</v>
      </c>
      <c r="ADN11" s="121">
        <f t="shared" ref="ADN11:ADN17" si="11">IF(M11="cumil",0,IF(ADM11="",IF(ADG11="",ACS11,ADG11),ADM11))</f>
        <v>1000000</v>
      </c>
      <c r="ADO11" s="4" t="s">
        <v>1398</v>
      </c>
    </row>
    <row r="12" spans="1:802" x14ac:dyDescent="0.25">
      <c r="A12" s="4">
        <f t="shared" si="6"/>
        <v>8</v>
      </c>
      <c r="B12" s="4">
        <v>30413</v>
      </c>
      <c r="C12" s="4" t="s">
        <v>1369</v>
      </c>
      <c r="G12" s="4" t="s">
        <v>1368</v>
      </c>
      <c r="O12" s="4">
        <v>22</v>
      </c>
      <c r="P12" s="4">
        <v>18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7"/>
        <v>0</v>
      </c>
      <c r="W12" s="4">
        <v>18</v>
      </c>
      <c r="X12" s="4">
        <v>18</v>
      </c>
      <c r="Y12" s="4">
        <v>7.75</v>
      </c>
      <c r="BK12" s="4">
        <v>5</v>
      </c>
      <c r="BL12" s="114">
        <f>$BK12/5*$BK$3</f>
        <v>0.1</v>
      </c>
      <c r="BM12" s="114">
        <f>BL12/$BK$3*100%</f>
        <v>1</v>
      </c>
      <c r="BN12" s="4">
        <v>5</v>
      </c>
      <c r="BO12" s="114">
        <f>$BN12/5*$BN$3</f>
        <v>0.1</v>
      </c>
      <c r="BP12" s="114">
        <f>BO12/$BN$3*100%</f>
        <v>1</v>
      </c>
      <c r="LW12" s="4">
        <v>5</v>
      </c>
      <c r="LX12" s="114">
        <f>$LW12/5*$LW$3</f>
        <v>0.1</v>
      </c>
      <c r="LY12" s="114">
        <f>$LX12/$LW$3</f>
        <v>1</v>
      </c>
      <c r="LZ12" s="4">
        <v>5</v>
      </c>
      <c r="MA12" s="114">
        <f>$LZ12/5*$LZ$3</f>
        <v>0.05</v>
      </c>
      <c r="MB12" s="114">
        <f>$MA12/$LZ$3</f>
        <v>1</v>
      </c>
      <c r="MC12" s="4">
        <v>5</v>
      </c>
      <c r="MD12" s="114">
        <f>$MC12/5*$MC$3</f>
        <v>0.05</v>
      </c>
      <c r="ME12" s="114">
        <f>$MD12/$MC$3</f>
        <v>1</v>
      </c>
      <c r="MF12" s="4">
        <v>5</v>
      </c>
      <c r="MG12" s="114">
        <f>$MF12/5*$MF$3</f>
        <v>0.1</v>
      </c>
      <c r="MH12" s="114">
        <f>$MG12/$MF$3</f>
        <v>1</v>
      </c>
      <c r="MI12" s="4">
        <v>5</v>
      </c>
      <c r="MJ12" s="114">
        <f>$MI12/5*$MI$3</f>
        <v>0.05</v>
      </c>
      <c r="MK12" s="114">
        <f>$MJ12/$MI$3</f>
        <v>1</v>
      </c>
      <c r="ML12" s="4">
        <v>5</v>
      </c>
      <c r="MM12" s="114">
        <f>$ML12/5*$ML$3</f>
        <v>0.1</v>
      </c>
      <c r="MN12" s="114">
        <f>$MM12/$ML$3</f>
        <v>1</v>
      </c>
      <c r="MO12" s="4">
        <v>5</v>
      </c>
      <c r="MP12" s="114">
        <f>$MO12/5*$MO$3</f>
        <v>0.15</v>
      </c>
      <c r="MQ12" s="114">
        <f>$MP12/$MO$3</f>
        <v>1</v>
      </c>
      <c r="MR12" s="4">
        <v>5</v>
      </c>
      <c r="MS12" s="114">
        <f>$MR12/5*$MR$3</f>
        <v>0.1</v>
      </c>
      <c r="MT12" s="114">
        <f>$MS12/$MR$3</f>
        <v>1</v>
      </c>
      <c r="MU12" s="4">
        <v>5</v>
      </c>
      <c r="MV12" s="114">
        <f>$MU12/5*$MU$3</f>
        <v>0.1</v>
      </c>
      <c r="MW12" s="114">
        <f>$MV12/$MU$3</f>
        <v>1</v>
      </c>
      <c r="ABQ12" s="114">
        <f>BL12+BO12</f>
        <v>0.2</v>
      </c>
      <c r="ABR12" s="114">
        <f>LX12+MA12+MD12+MG12+MJ12+MM12+MP12+MS12+MV12</f>
        <v>0.8</v>
      </c>
      <c r="ABS12" s="114">
        <f>ABQ12+ABR12</f>
        <v>1</v>
      </c>
      <c r="ACN12" s="119" t="str">
        <f t="shared" si="8"/>
        <v>TERIMA</v>
      </c>
      <c r="ACO12" s="120">
        <f>IF(ACN12="GUGUR",0,IF(G12="TRAINER CC TELKOMSEL",1000000))</f>
        <v>1000000</v>
      </c>
      <c r="ACQ12" s="120">
        <f>ACO12*ABS12</f>
        <v>1000000</v>
      </c>
      <c r="ACR12" s="120">
        <f t="shared" si="9"/>
        <v>1000000</v>
      </c>
      <c r="ACS12" s="120">
        <f t="shared" si="10"/>
        <v>1000000</v>
      </c>
      <c r="ADN12" s="121">
        <f t="shared" si="11"/>
        <v>1000000</v>
      </c>
      <c r="ADO12" s="4" t="s">
        <v>1398</v>
      </c>
    </row>
    <row r="13" spans="1:802" x14ac:dyDescent="0.25">
      <c r="A13" s="4">
        <f t="shared" si="6"/>
        <v>9</v>
      </c>
      <c r="B13" s="4">
        <v>56241</v>
      </c>
      <c r="C13" s="4" t="s">
        <v>1372</v>
      </c>
      <c r="G13" s="4" t="s">
        <v>1368</v>
      </c>
      <c r="O13" s="4">
        <v>22</v>
      </c>
      <c r="P13" s="4">
        <v>18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si="7"/>
        <v>0</v>
      </c>
      <c r="W13" s="4">
        <v>18</v>
      </c>
      <c r="X13" s="4">
        <v>18</v>
      </c>
      <c r="Y13" s="4">
        <v>7.75</v>
      </c>
      <c r="BK13" s="4">
        <v>5</v>
      </c>
      <c r="BL13" s="114">
        <f>$BK13/5*$BK$3</f>
        <v>0.1</v>
      </c>
      <c r="BM13" s="114">
        <f>BL13/$BK$3*100%</f>
        <v>1</v>
      </c>
      <c r="BN13" s="4">
        <v>5</v>
      </c>
      <c r="BO13" s="114">
        <f>$BN13/5*$BN$3</f>
        <v>0.1</v>
      </c>
      <c r="BP13" s="114">
        <f>BO13/$BN$3*100%</f>
        <v>1</v>
      </c>
      <c r="LW13" s="4">
        <v>5</v>
      </c>
      <c r="LX13" s="114">
        <f>$LW13/5*$LW$3</f>
        <v>0.1</v>
      </c>
      <c r="LY13" s="114">
        <f>$LX13/$LW$3</f>
        <v>1</v>
      </c>
      <c r="LZ13" s="4">
        <v>5</v>
      </c>
      <c r="MA13" s="114">
        <f>$LZ13/5*$LZ$3</f>
        <v>0.05</v>
      </c>
      <c r="MB13" s="114">
        <f>$MA13/$LZ$3</f>
        <v>1</v>
      </c>
      <c r="MC13" s="4">
        <v>5</v>
      </c>
      <c r="MD13" s="114">
        <f>$MC13/5*$MC$3</f>
        <v>0.05</v>
      </c>
      <c r="ME13" s="114">
        <f>$MD13/$MC$3</f>
        <v>1</v>
      </c>
      <c r="MF13" s="4">
        <v>5</v>
      </c>
      <c r="MG13" s="114">
        <f>$MF13/5*$MF$3</f>
        <v>0.1</v>
      </c>
      <c r="MH13" s="114">
        <f>$MG13/$MF$3</f>
        <v>1</v>
      </c>
      <c r="MI13" s="4">
        <v>5</v>
      </c>
      <c r="MJ13" s="114">
        <f>$MI13/5*$MI$3</f>
        <v>0.05</v>
      </c>
      <c r="MK13" s="114">
        <f>$MJ13/$MI$3</f>
        <v>1</v>
      </c>
      <c r="ML13" s="4">
        <v>5</v>
      </c>
      <c r="MM13" s="114">
        <f>$ML13/5*$ML$3</f>
        <v>0.1</v>
      </c>
      <c r="MN13" s="114">
        <f>$MM13/$ML$3</f>
        <v>1</v>
      </c>
      <c r="MO13" s="4">
        <v>5</v>
      </c>
      <c r="MP13" s="114">
        <f>$MO13/5*$MO$3</f>
        <v>0.15</v>
      </c>
      <c r="MQ13" s="114">
        <f>$MP13/$MO$3</f>
        <v>1</v>
      </c>
      <c r="MR13" s="4">
        <v>5</v>
      </c>
      <c r="MS13" s="114">
        <f>$MR13/5*$MR$3</f>
        <v>0.1</v>
      </c>
      <c r="MT13" s="114">
        <f>$MS13/$MR$3</f>
        <v>1</v>
      </c>
      <c r="MU13" s="4">
        <v>5</v>
      </c>
      <c r="MV13" s="114">
        <f>$MU13/5*$MU$3</f>
        <v>0.1</v>
      </c>
      <c r="MW13" s="114">
        <f>$MV13/$MU$3</f>
        <v>1</v>
      </c>
      <c r="ABQ13" s="114">
        <f>BL13+BO13</f>
        <v>0.2</v>
      </c>
      <c r="ABR13" s="114">
        <f>LX13+MA13+MD13+MG13+MJ13+MM13+MP13+MS13+MV13</f>
        <v>0.8</v>
      </c>
      <c r="ABS13" s="114">
        <f>ABQ13+ABR13</f>
        <v>1</v>
      </c>
      <c r="ACN13" s="119" t="str">
        <f t="shared" si="8"/>
        <v>TERIMA</v>
      </c>
      <c r="ACO13" s="120">
        <f>IF(ACN13="GUGUR",0,IF(G13="TRAINER CC TELKOMSEL",1000000))</f>
        <v>1000000</v>
      </c>
      <c r="ACQ13" s="120">
        <f>ACO13*ABS13</f>
        <v>1000000</v>
      </c>
      <c r="ACR13" s="120">
        <f t="shared" si="9"/>
        <v>1000000</v>
      </c>
      <c r="ACS13" s="120">
        <f t="shared" si="10"/>
        <v>1000000</v>
      </c>
      <c r="ADN13" s="121">
        <f t="shared" si="11"/>
        <v>1000000</v>
      </c>
      <c r="ADO13" s="4" t="s">
        <v>1398</v>
      </c>
    </row>
    <row r="14" spans="1:802" x14ac:dyDescent="0.25">
      <c r="A14" s="4">
        <f t="shared" si="6"/>
        <v>10</v>
      </c>
      <c r="B14" s="4">
        <v>68587</v>
      </c>
      <c r="C14" s="4" t="s">
        <v>1375</v>
      </c>
      <c r="G14" s="4" t="s">
        <v>1368</v>
      </c>
      <c r="O14" s="4">
        <v>22</v>
      </c>
      <c r="P14" s="4">
        <v>18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f t="shared" si="7"/>
        <v>0</v>
      </c>
      <c r="W14" s="4">
        <v>18</v>
      </c>
      <c r="X14" s="4">
        <v>18</v>
      </c>
      <c r="Y14" s="4">
        <v>7.75</v>
      </c>
      <c r="BK14" s="4">
        <v>5</v>
      </c>
      <c r="BL14" s="114">
        <f>$BK14/5*$BK$3</f>
        <v>0.1</v>
      </c>
      <c r="BM14" s="114">
        <f>BL14/$BK$3*100%</f>
        <v>1</v>
      </c>
      <c r="BN14" s="4">
        <v>5</v>
      </c>
      <c r="BO14" s="114">
        <f>$BN14/5*$BN$3</f>
        <v>0.1</v>
      </c>
      <c r="BP14" s="114">
        <f>BO14/$BN$3*100%</f>
        <v>1</v>
      </c>
      <c r="LW14" s="4">
        <v>5</v>
      </c>
      <c r="LX14" s="114">
        <f>$LW14/5*$LW$3</f>
        <v>0.1</v>
      </c>
      <c r="LY14" s="114">
        <f>$LX14/$LW$3</f>
        <v>1</v>
      </c>
      <c r="LZ14" s="4">
        <v>5</v>
      </c>
      <c r="MA14" s="114">
        <f>$LZ14/5*$LZ$3</f>
        <v>0.05</v>
      </c>
      <c r="MB14" s="114">
        <f>$MA14/$LZ$3</f>
        <v>1</v>
      </c>
      <c r="MC14" s="4">
        <v>5</v>
      </c>
      <c r="MD14" s="114">
        <f>$MC14/5*$MC$3</f>
        <v>0.05</v>
      </c>
      <c r="ME14" s="114">
        <f>$MD14/$MC$3</f>
        <v>1</v>
      </c>
      <c r="MF14" s="4">
        <v>5</v>
      </c>
      <c r="MG14" s="114">
        <f>$MF14/5*$MF$3</f>
        <v>0.1</v>
      </c>
      <c r="MH14" s="114">
        <f>$MG14/$MF$3</f>
        <v>1</v>
      </c>
      <c r="MI14" s="4">
        <v>5</v>
      </c>
      <c r="MJ14" s="114">
        <f>$MI14/5*$MI$3</f>
        <v>0.05</v>
      </c>
      <c r="MK14" s="114">
        <f>$MJ14/$MI$3</f>
        <v>1</v>
      </c>
      <c r="ML14" s="4">
        <v>5</v>
      </c>
      <c r="MM14" s="114">
        <f>$ML14/5*$ML$3</f>
        <v>0.1</v>
      </c>
      <c r="MN14" s="114">
        <f>$MM14/$ML$3</f>
        <v>1</v>
      </c>
      <c r="MO14" s="4">
        <v>5</v>
      </c>
      <c r="MP14" s="114">
        <f>$MO14/5*$MO$3</f>
        <v>0.15</v>
      </c>
      <c r="MQ14" s="114">
        <f>$MP14/$MO$3</f>
        <v>1</v>
      </c>
      <c r="MR14" s="4">
        <v>5</v>
      </c>
      <c r="MS14" s="114">
        <f>$MR14/5*$MR$3</f>
        <v>0.1</v>
      </c>
      <c r="MT14" s="114">
        <f>$MS14/$MR$3</f>
        <v>1</v>
      </c>
      <c r="MU14" s="4">
        <v>5</v>
      </c>
      <c r="MV14" s="114">
        <f>$MU14/5*$MU$3</f>
        <v>0.1</v>
      </c>
      <c r="MW14" s="114">
        <f>$MV14/$MU$3</f>
        <v>1</v>
      </c>
      <c r="ABQ14" s="114">
        <f>BL14+BO14</f>
        <v>0.2</v>
      </c>
      <c r="ABR14" s="114">
        <f>LX14+MA14+MD14+MG14+MJ14+MM14+MP14+MS14+MV14</f>
        <v>0.8</v>
      </c>
      <c r="ABS14" s="114">
        <f>ABQ14+ABR14</f>
        <v>1</v>
      </c>
      <c r="ACN14" s="119" t="str">
        <f t="shared" si="8"/>
        <v>TERIMA</v>
      </c>
      <c r="ACO14" s="120">
        <f>IF(ACN14="GUGUR",0,IF(G14="TRAINER CC TELKOMSEL",1000000))</f>
        <v>1000000</v>
      </c>
      <c r="ACQ14" s="120">
        <f>ACO14*ABS14</f>
        <v>1000000</v>
      </c>
      <c r="ACR14" s="120">
        <f t="shared" si="9"/>
        <v>1000000</v>
      </c>
      <c r="ACS14" s="120">
        <f t="shared" si="10"/>
        <v>1000000</v>
      </c>
      <c r="ADN14" s="121">
        <f t="shared" si="11"/>
        <v>1000000</v>
      </c>
      <c r="ADO14" s="4" t="s">
        <v>1398</v>
      </c>
    </row>
    <row r="15" spans="1:802" x14ac:dyDescent="0.25">
      <c r="A15" s="4">
        <f t="shared" si="6"/>
        <v>11</v>
      </c>
      <c r="B15" s="4">
        <v>30347</v>
      </c>
      <c r="C15" s="4" t="s">
        <v>1319</v>
      </c>
      <c r="G15" s="4" t="s">
        <v>1321</v>
      </c>
      <c r="O15" s="4">
        <v>22</v>
      </c>
      <c r="P15" s="4">
        <v>19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4">
        <f t="shared" si="7"/>
        <v>0</v>
      </c>
      <c r="W15" s="4">
        <v>19</v>
      </c>
      <c r="X15" s="4">
        <v>18</v>
      </c>
      <c r="Y15" s="4">
        <v>7.75</v>
      </c>
      <c r="CT15" s="4">
        <v>5</v>
      </c>
      <c r="CU15" s="114">
        <f>CT15/5*$CT$3</f>
        <v>0.1</v>
      </c>
      <c r="CV15" s="114">
        <f>CU15/CT$3*100%</f>
        <v>1</v>
      </c>
      <c r="CW15" s="4">
        <v>5</v>
      </c>
      <c r="CX15" s="114">
        <f>CW15/5*$CW$3</f>
        <v>0.1</v>
      </c>
      <c r="CY15" s="114">
        <f>CX15/CW$3*100%</f>
        <v>1</v>
      </c>
      <c r="QF15" s="4">
        <v>5</v>
      </c>
      <c r="QG15" s="114">
        <f>QF15/5*$QF$3</f>
        <v>0.1</v>
      </c>
      <c r="QH15" s="114">
        <f>QG15/QF$3*100%</f>
        <v>1</v>
      </c>
      <c r="QI15" s="4">
        <v>5</v>
      </c>
      <c r="QJ15" s="114">
        <f>QI15/5*$QI$3</f>
        <v>0.1</v>
      </c>
      <c r="QK15" s="114">
        <f>QJ15/QI$3*100%</f>
        <v>1</v>
      </c>
      <c r="QL15" s="4">
        <v>5</v>
      </c>
      <c r="QM15" s="114">
        <f>QL15/5*$QL$3</f>
        <v>0.1</v>
      </c>
      <c r="QN15" s="114">
        <f>QM15/QL$3*100%</f>
        <v>1</v>
      </c>
      <c r="QO15" s="4">
        <v>5</v>
      </c>
      <c r="QP15" s="114">
        <f>QO15/5*$QO$3</f>
        <v>0.1</v>
      </c>
      <c r="QQ15" s="114">
        <f>QP15/QO$3*100%</f>
        <v>1</v>
      </c>
      <c r="QR15" s="4">
        <v>5</v>
      </c>
      <c r="QS15" s="114">
        <f>QR15/5*$QR$3</f>
        <v>0.1</v>
      </c>
      <c r="QT15" s="114">
        <f>QS15/QR$3*100%</f>
        <v>1</v>
      </c>
      <c r="QU15" s="4">
        <v>5</v>
      </c>
      <c r="QV15" s="114">
        <f>QU15/5*$QU$3</f>
        <v>0.1</v>
      </c>
      <c r="QW15" s="114">
        <f>QV15/QU$3*100%</f>
        <v>1</v>
      </c>
      <c r="QX15" s="4">
        <v>5</v>
      </c>
      <c r="QY15" s="114">
        <f>QX15/5*$QX$3</f>
        <v>0.1</v>
      </c>
      <c r="QZ15" s="114">
        <f>QY15/QX$3*100%</f>
        <v>1</v>
      </c>
      <c r="RA15" s="4">
        <v>5</v>
      </c>
      <c r="RB15" s="114">
        <f>RA15/5*$RA$3</f>
        <v>0.1</v>
      </c>
      <c r="RC15" s="114">
        <f>RB15/RA$3*100%</f>
        <v>1</v>
      </c>
      <c r="AAQ15" s="114">
        <f>CU15+CX15</f>
        <v>0.2</v>
      </c>
      <c r="AAR15" s="114">
        <f>QG15+QJ15+QM15+QP15+QS15+QV15+QY15+RB15</f>
        <v>0.79999999999999993</v>
      </c>
      <c r="AAS15" s="114">
        <f>AAQ15+AAR15</f>
        <v>1</v>
      </c>
      <c r="ACN15" s="119" t="str">
        <f t="shared" si="8"/>
        <v>TERIMA</v>
      </c>
      <c r="ACO15" s="120">
        <f>IF(ACN15="GUGUR",0,IF(G15="TL KORLAP CC TELKOMSEL",1000000))</f>
        <v>1000000</v>
      </c>
      <c r="ACQ15" s="120">
        <f>ACO15*AAS15</f>
        <v>1000000</v>
      </c>
      <c r="ACR15" s="120">
        <f t="shared" si="9"/>
        <v>1000000</v>
      </c>
      <c r="ACS15" s="120">
        <f t="shared" si="10"/>
        <v>1000000</v>
      </c>
      <c r="ADN15" s="121">
        <f t="shared" si="11"/>
        <v>1000000</v>
      </c>
      <c r="ADO15" s="4" t="s">
        <v>1398</v>
      </c>
    </row>
    <row r="16" spans="1:802" x14ac:dyDescent="0.25">
      <c r="A16" s="4">
        <f t="shared" si="6"/>
        <v>12</v>
      </c>
      <c r="B16" s="4">
        <v>30323</v>
      </c>
      <c r="C16" s="4" t="s">
        <v>1322</v>
      </c>
      <c r="G16" s="4" t="s">
        <v>1321</v>
      </c>
      <c r="O16" s="4">
        <v>22</v>
      </c>
      <c r="P16" s="4">
        <v>19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f t="shared" si="7"/>
        <v>0</v>
      </c>
      <c r="W16" s="4">
        <v>19</v>
      </c>
      <c r="X16" s="4">
        <v>18</v>
      </c>
      <c r="Y16" s="4">
        <v>7.75</v>
      </c>
      <c r="CT16" s="4">
        <v>5</v>
      </c>
      <c r="CU16" s="114">
        <f>CT16/5*$CT$3</f>
        <v>0.1</v>
      </c>
      <c r="CV16" s="114">
        <f>CU16/CT$3*100%</f>
        <v>1</v>
      </c>
      <c r="CW16" s="4">
        <v>5</v>
      </c>
      <c r="CX16" s="114">
        <f>CW16/5*$CW$3</f>
        <v>0.1</v>
      </c>
      <c r="CY16" s="114">
        <f>CX16/CW$3*100%</f>
        <v>1</v>
      </c>
      <c r="QF16" s="4">
        <v>5</v>
      </c>
      <c r="QG16" s="114">
        <f>QF16/5*$QF$3</f>
        <v>0.1</v>
      </c>
      <c r="QH16" s="114">
        <f>QG16/QF$3*100%</f>
        <v>1</v>
      </c>
      <c r="QI16" s="4">
        <v>5</v>
      </c>
      <c r="QJ16" s="114">
        <f>QI16/5*$QI$3</f>
        <v>0.1</v>
      </c>
      <c r="QK16" s="114">
        <f>QJ16/QI$3*100%</f>
        <v>1</v>
      </c>
      <c r="QL16" s="4">
        <v>5</v>
      </c>
      <c r="QM16" s="114">
        <f>QL16/5*$QL$3</f>
        <v>0.1</v>
      </c>
      <c r="QN16" s="114">
        <f>QM16/QL$3*100%</f>
        <v>1</v>
      </c>
      <c r="QO16" s="4">
        <v>5</v>
      </c>
      <c r="QP16" s="114">
        <f>QO16/5*$QO$3</f>
        <v>0.1</v>
      </c>
      <c r="QQ16" s="114">
        <f>QP16/QO$3*100%</f>
        <v>1</v>
      </c>
      <c r="QR16" s="4">
        <v>5</v>
      </c>
      <c r="QS16" s="114">
        <f>QR16/5*$QR$3</f>
        <v>0.1</v>
      </c>
      <c r="QT16" s="114">
        <f>QS16/QR$3*100%</f>
        <v>1</v>
      </c>
      <c r="QU16" s="4">
        <v>5</v>
      </c>
      <c r="QV16" s="114">
        <f>QU16/5*$QU$3</f>
        <v>0.1</v>
      </c>
      <c r="QW16" s="114">
        <f>QV16/QU$3*100%</f>
        <v>1</v>
      </c>
      <c r="QX16" s="4">
        <v>5</v>
      </c>
      <c r="QY16" s="114">
        <f>QX16/5*$QX$3</f>
        <v>0.1</v>
      </c>
      <c r="QZ16" s="114">
        <f>QY16/QX$3*100%</f>
        <v>1</v>
      </c>
      <c r="RA16" s="4">
        <v>5</v>
      </c>
      <c r="RB16" s="114">
        <f>RA16/5*$RA$3</f>
        <v>0.1</v>
      </c>
      <c r="RC16" s="114">
        <f>RB16/RA$3*100%</f>
        <v>1</v>
      </c>
      <c r="AAQ16" s="114">
        <f>CU16+CX16</f>
        <v>0.2</v>
      </c>
      <c r="AAR16" s="114">
        <f>QG16+QJ16+QM16+QP16+QS16+QV16+QY16+RB16</f>
        <v>0.79999999999999993</v>
      </c>
      <c r="AAS16" s="114">
        <f>AAQ16+AAR16</f>
        <v>1</v>
      </c>
      <c r="ACN16" s="119" t="str">
        <f t="shared" si="8"/>
        <v>TERIMA</v>
      </c>
      <c r="ACO16" s="120">
        <f>IF(ACN16="GUGUR",0,IF(G16="TL KORLAP CC TELKOMSEL",1000000))</f>
        <v>1000000</v>
      </c>
      <c r="ACQ16" s="120">
        <f>ACO16*AAS16</f>
        <v>1000000</v>
      </c>
      <c r="ACR16" s="120">
        <f t="shared" si="9"/>
        <v>1000000</v>
      </c>
      <c r="ACS16" s="120">
        <f t="shared" si="10"/>
        <v>1000000</v>
      </c>
      <c r="ADN16" s="121">
        <f t="shared" si="11"/>
        <v>1000000</v>
      </c>
      <c r="ADO16" s="4" t="s">
        <v>1398</v>
      </c>
    </row>
    <row r="17" spans="1:795" x14ac:dyDescent="0.25">
      <c r="A17" s="4">
        <f t="shared" si="6"/>
        <v>13</v>
      </c>
      <c r="B17" s="4">
        <v>30633</v>
      </c>
      <c r="C17" s="4" t="s">
        <v>1325</v>
      </c>
      <c r="G17" s="4" t="s">
        <v>1321</v>
      </c>
      <c r="O17" s="4">
        <v>22</v>
      </c>
      <c r="P17" s="4">
        <v>20</v>
      </c>
      <c r="Q17" s="4">
        <v>0</v>
      </c>
      <c r="R17" s="4">
        <v>0</v>
      </c>
      <c r="S17" s="4">
        <v>0</v>
      </c>
      <c r="T17" s="4">
        <v>2</v>
      </c>
      <c r="U17" s="4">
        <v>0</v>
      </c>
      <c r="V17" s="4">
        <f t="shared" si="7"/>
        <v>0</v>
      </c>
      <c r="W17" s="4">
        <v>20</v>
      </c>
      <c r="X17" s="4">
        <v>18</v>
      </c>
      <c r="Y17" s="4">
        <v>7.75</v>
      </c>
      <c r="CT17" s="4">
        <v>5</v>
      </c>
      <c r="CU17" s="114">
        <f>CT17/5*$CT$3</f>
        <v>0.1</v>
      </c>
      <c r="CV17" s="114">
        <f>CU17/CT$3*100%</f>
        <v>1</v>
      </c>
      <c r="CW17" s="4">
        <v>5</v>
      </c>
      <c r="CX17" s="114">
        <f>CW17/5*$CW$3</f>
        <v>0.1</v>
      </c>
      <c r="CY17" s="114">
        <f>CX17/CW$3*100%</f>
        <v>1</v>
      </c>
      <c r="QF17" s="4">
        <v>5</v>
      </c>
      <c r="QG17" s="114">
        <f>QF17/5*$QF$3</f>
        <v>0.1</v>
      </c>
      <c r="QH17" s="114">
        <f>QG17/QF$3*100%</f>
        <v>1</v>
      </c>
      <c r="QI17" s="4">
        <v>5</v>
      </c>
      <c r="QJ17" s="114">
        <f>QI17/5*$QI$3</f>
        <v>0.1</v>
      </c>
      <c r="QK17" s="114">
        <f>QJ17/QI$3*100%</f>
        <v>1</v>
      </c>
      <c r="QL17" s="4">
        <v>5</v>
      </c>
      <c r="QM17" s="114">
        <f>QL17/5*$QL$3</f>
        <v>0.1</v>
      </c>
      <c r="QN17" s="114">
        <f>QM17/QL$3*100%</f>
        <v>1</v>
      </c>
      <c r="QO17" s="4">
        <v>5</v>
      </c>
      <c r="QP17" s="114">
        <f>QO17/5*$QO$3</f>
        <v>0.1</v>
      </c>
      <c r="QQ17" s="114">
        <f>QP17/QO$3*100%</f>
        <v>1</v>
      </c>
      <c r="QR17" s="4">
        <v>5</v>
      </c>
      <c r="QS17" s="114">
        <f>QR17/5*$QR$3</f>
        <v>0.1</v>
      </c>
      <c r="QT17" s="114">
        <f>QS17/QR$3*100%</f>
        <v>1</v>
      </c>
      <c r="QU17" s="4">
        <v>5</v>
      </c>
      <c r="QV17" s="114">
        <f>QU17/5*$QU$3</f>
        <v>0.1</v>
      </c>
      <c r="QW17" s="114">
        <f>QV17/QU$3*100%</f>
        <v>1</v>
      </c>
      <c r="QX17" s="4">
        <v>5</v>
      </c>
      <c r="QY17" s="114">
        <f>QX17/5*$QX$3</f>
        <v>0.1</v>
      </c>
      <c r="QZ17" s="114">
        <f>QY17/QX$3*100%</f>
        <v>1</v>
      </c>
      <c r="RA17" s="4">
        <v>5</v>
      </c>
      <c r="RB17" s="114">
        <f>RA17/5*$RA$3</f>
        <v>0.1</v>
      </c>
      <c r="RC17" s="114">
        <f>RB17/RA$3*100%</f>
        <v>1</v>
      </c>
      <c r="AAQ17" s="114">
        <f>CU17+CX17</f>
        <v>0.2</v>
      </c>
      <c r="AAR17" s="114">
        <f>QG17+QJ17+QM17+QP17+QS17+QV17+QY17+RB17</f>
        <v>0.79999999999999993</v>
      </c>
      <c r="AAS17" s="114">
        <f>AAQ17+AAR17</f>
        <v>1</v>
      </c>
      <c r="ACN17" s="119" t="str">
        <f t="shared" si="8"/>
        <v>TERIMA</v>
      </c>
      <c r="ACO17" s="120">
        <f>IF(ACN17="GUGUR",0,IF(G17="TL KORLAP CC TELKOMSEL",1000000))</f>
        <v>1000000</v>
      </c>
      <c r="ACQ17" s="120">
        <f>ACO17*AAS17</f>
        <v>1000000</v>
      </c>
      <c r="ACR17" s="120">
        <f t="shared" si="9"/>
        <v>1000000</v>
      </c>
      <c r="ACS17" s="120">
        <f t="shared" si="10"/>
        <v>1000000</v>
      </c>
      <c r="ADN17" s="121">
        <f t="shared" si="11"/>
        <v>1000000</v>
      </c>
      <c r="ADO17" s="4" t="s">
        <v>1398</v>
      </c>
    </row>
    <row r="18" spans="1:795" x14ac:dyDescent="0.25">
      <c r="A18" s="4">
        <f t="shared" ref="A18:A24" si="12">ROW()-4</f>
        <v>14</v>
      </c>
      <c r="B18" s="4">
        <v>32412</v>
      </c>
      <c r="C18" s="4" t="s">
        <v>1337</v>
      </c>
      <c r="G18" s="4" t="s">
        <v>1339</v>
      </c>
      <c r="O18" s="4">
        <v>22</v>
      </c>
      <c r="P18" s="4">
        <v>18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f t="shared" ref="V18:V24" si="13">SUM(Q18:S18)</f>
        <v>0</v>
      </c>
      <c r="W18" s="4">
        <v>18</v>
      </c>
      <c r="X18" s="4">
        <v>18</v>
      </c>
      <c r="Y18" s="4">
        <v>7.75</v>
      </c>
      <c r="BE18" s="4">
        <v>5</v>
      </c>
      <c r="BF18" s="114">
        <f>$BE18/5*$BE$3</f>
        <v>0.1</v>
      </c>
      <c r="BG18" s="114">
        <f>BF18/$BE$3*100%</f>
        <v>1</v>
      </c>
      <c r="BH18" s="4">
        <v>5</v>
      </c>
      <c r="BI18" s="114">
        <f>$BH18/5*$BH$3</f>
        <v>0.15</v>
      </c>
      <c r="BJ18" s="114">
        <f>BI18/$BH$3*100%</f>
        <v>1</v>
      </c>
      <c r="LE18" s="4">
        <v>5</v>
      </c>
      <c r="LF18" s="114">
        <f>LE18/5*$LE$3</f>
        <v>0.15</v>
      </c>
      <c r="LG18" s="114">
        <f>$LF18/$LE$3*100%</f>
        <v>1</v>
      </c>
      <c r="LH18" s="4">
        <v>5</v>
      </c>
      <c r="LI18" s="114">
        <f>LH18/5*$LH$3</f>
        <v>0.15</v>
      </c>
      <c r="LJ18" s="114">
        <f>$LI18/$LH$3*100%</f>
        <v>1</v>
      </c>
      <c r="LK18" s="4">
        <v>5</v>
      </c>
      <c r="LL18" s="114">
        <f>LK18/5*$LK$3</f>
        <v>0.15</v>
      </c>
      <c r="LM18" s="114">
        <f>$LL18/$LK$3*100%</f>
        <v>1</v>
      </c>
      <c r="LN18" s="4">
        <v>5</v>
      </c>
      <c r="LO18" s="114">
        <f>LN18/5*$LN$3</f>
        <v>0.15</v>
      </c>
      <c r="LP18" s="114">
        <f>$LO18/$LN$3*100%</f>
        <v>1</v>
      </c>
      <c r="LQ18" s="4">
        <v>5</v>
      </c>
      <c r="LR18" s="114">
        <f>LQ18/5*$LQ$3</f>
        <v>0.1</v>
      </c>
      <c r="LS18" s="114">
        <f>$LR18/$LQ$3*100%</f>
        <v>1</v>
      </c>
      <c r="LT18" s="4">
        <v>5</v>
      </c>
      <c r="LU18" s="114">
        <f>LT18/5*$LT$3</f>
        <v>0.05</v>
      </c>
      <c r="LV18" s="114">
        <f>$LU18/$LT$3*100%</f>
        <v>1</v>
      </c>
      <c r="ABT18" s="114">
        <f>BF18+BI18</f>
        <v>0.25</v>
      </c>
      <c r="ABU18" s="114">
        <f>LF18+LI18+LL18+LO18+LR18+LU18</f>
        <v>0.75</v>
      </c>
      <c r="ABV18" s="114">
        <f>ABT18+ABU18</f>
        <v>1</v>
      </c>
      <c r="ACN18" s="119" t="str">
        <f>IF(ACM18&gt;0,"GUGUR","TERIMA")</f>
        <v>TERIMA</v>
      </c>
      <c r="ACO18" s="120">
        <f>IF(ACN18="GUGUR",0,IF(G18="OPERATION PLAN CC TELKOMSEL",950000))</f>
        <v>950000</v>
      </c>
      <c r="ACQ18" s="120">
        <f>ACO18*ABV18</f>
        <v>950000</v>
      </c>
      <c r="ACR18" s="120">
        <f>IF(U18&gt;0,(W18/O18)*ACQ18,ACQ18)</f>
        <v>950000</v>
      </c>
      <c r="ACS18" s="120">
        <f>IF(N18=1,(W18/O18)*ACR18,IF(ACK18&gt;0,ACR18*85%,IF(ACL18&gt;0,ACR18*60%,IF(ACM18&gt;0,ACR18*0%,ACR18))))</f>
        <v>950000</v>
      </c>
      <c r="ADN18" s="121">
        <f t="shared" ref="ADN18:ADN24" si="14">IF(M18="cumil",0,IF(ADM18="",IF(ADG18="",ACS18,ADG18),ADM18))</f>
        <v>950000</v>
      </c>
      <c r="ADO18" s="4" t="s">
        <v>1398</v>
      </c>
    </row>
    <row r="19" spans="1:795" x14ac:dyDescent="0.25">
      <c r="A19" s="4">
        <f t="shared" si="12"/>
        <v>15</v>
      </c>
      <c r="B19" s="4">
        <v>15042</v>
      </c>
      <c r="C19" s="4" t="s">
        <v>1340</v>
      </c>
      <c r="G19" s="4" t="s">
        <v>1339</v>
      </c>
      <c r="O19" s="4">
        <v>22</v>
      </c>
      <c r="P19" s="4">
        <v>18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f t="shared" si="13"/>
        <v>0</v>
      </c>
      <c r="W19" s="4">
        <v>18</v>
      </c>
      <c r="X19" s="4">
        <v>18</v>
      </c>
      <c r="Y19" s="4">
        <v>7.75</v>
      </c>
      <c r="BE19" s="4">
        <v>5</v>
      </c>
      <c r="BF19" s="114">
        <f>$BE19/5*$BE$3</f>
        <v>0.1</v>
      </c>
      <c r="BG19" s="114">
        <f>BF19/$BE$3*100%</f>
        <v>1</v>
      </c>
      <c r="BH19" s="4">
        <v>5</v>
      </c>
      <c r="BI19" s="114">
        <f>$BH19/5*$BH$3</f>
        <v>0.15</v>
      </c>
      <c r="BJ19" s="114">
        <f>BI19/$BH$3*100%</f>
        <v>1</v>
      </c>
      <c r="LE19" s="4">
        <v>5</v>
      </c>
      <c r="LF19" s="114">
        <f>LE19/5*$LE$3</f>
        <v>0.15</v>
      </c>
      <c r="LG19" s="114">
        <f>$LF19/$LE$3*100%</f>
        <v>1</v>
      </c>
      <c r="LH19" s="4">
        <v>5</v>
      </c>
      <c r="LI19" s="114">
        <f>LH19/5*$LH$3</f>
        <v>0.15</v>
      </c>
      <c r="LJ19" s="114">
        <f>$LI19/$LH$3*100%</f>
        <v>1</v>
      </c>
      <c r="LK19" s="4">
        <v>5</v>
      </c>
      <c r="LL19" s="114">
        <f>LK19/5*$LK$3</f>
        <v>0.15</v>
      </c>
      <c r="LM19" s="114">
        <f>$LL19/$LK$3*100%</f>
        <v>1</v>
      </c>
      <c r="LN19" s="4">
        <v>5</v>
      </c>
      <c r="LO19" s="114">
        <f>LN19/5*$LN$3</f>
        <v>0.15</v>
      </c>
      <c r="LP19" s="114">
        <f>$LO19/$LN$3*100%</f>
        <v>1</v>
      </c>
      <c r="LQ19" s="4">
        <v>5</v>
      </c>
      <c r="LR19" s="114">
        <f>LQ19/5*$LQ$3</f>
        <v>0.1</v>
      </c>
      <c r="LS19" s="114">
        <f>$LR19/$LQ$3*100%</f>
        <v>1</v>
      </c>
      <c r="LT19" s="4">
        <v>5</v>
      </c>
      <c r="LU19" s="114">
        <f>LT19/5*$LT$3</f>
        <v>0.05</v>
      </c>
      <c r="LV19" s="114">
        <f>$LU19/$LT$3*100%</f>
        <v>1</v>
      </c>
      <c r="ABT19" s="114">
        <f>BF19+BI19</f>
        <v>0.25</v>
      </c>
      <c r="ABU19" s="114">
        <f>LF19+LI19+LL19+LO19+LR19+LU19</f>
        <v>0.75</v>
      </c>
      <c r="ABV19" s="114">
        <f>ABT19+ABU19</f>
        <v>1</v>
      </c>
      <c r="ACN19" s="119" t="str">
        <f>IF(ACM19&gt;0,"GUGUR","TERIMA")</f>
        <v>TERIMA</v>
      </c>
      <c r="ACO19" s="120">
        <f>IF(ACN19="GUGUR",0,IF(G19="OPERATION PLAN CC TELKOMSEL",950000))</f>
        <v>950000</v>
      </c>
      <c r="ACQ19" s="120">
        <f>ACO19*ABV19</f>
        <v>950000</v>
      </c>
      <c r="ACR19" s="120">
        <f>IF(U19&gt;0,(W19/O19)*ACQ19,ACQ19)</f>
        <v>950000</v>
      </c>
      <c r="ACS19" s="120">
        <f>IF(N19=1,(W19/O19)*ACR19,IF(ACK19&gt;0,ACR19*85%,IF(ACL19&gt;0,ACR19*60%,IF(ACM19&gt;0,ACR19*0%,ACR19))))</f>
        <v>950000</v>
      </c>
      <c r="ADN19" s="121">
        <f t="shared" si="14"/>
        <v>950000</v>
      </c>
      <c r="ADO19" s="4" t="s">
        <v>1398</v>
      </c>
    </row>
    <row r="20" spans="1:795" x14ac:dyDescent="0.25">
      <c r="A20" s="4">
        <f t="shared" si="12"/>
        <v>16</v>
      </c>
      <c r="B20" s="4">
        <v>62646</v>
      </c>
      <c r="C20" s="4" t="s">
        <v>1357</v>
      </c>
      <c r="G20" s="4" t="s">
        <v>1359</v>
      </c>
      <c r="O20" s="4">
        <v>22</v>
      </c>
      <c r="P20" s="4">
        <v>18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f t="shared" si="13"/>
        <v>0</v>
      </c>
      <c r="W20" s="4">
        <v>18</v>
      </c>
      <c r="X20" s="4">
        <v>17</v>
      </c>
      <c r="Y20" s="4">
        <v>7.75</v>
      </c>
      <c r="AS20" s="4">
        <v>5</v>
      </c>
      <c r="AT20" s="114">
        <f>AS20/5*AS3</f>
        <v>0.15</v>
      </c>
      <c r="AU20" s="114">
        <f>AT20/AS3*100%</f>
        <v>1</v>
      </c>
      <c r="AV20" s="4">
        <v>5</v>
      </c>
      <c r="AW20" s="114">
        <f>AV20/5*AV3</f>
        <v>0.15</v>
      </c>
      <c r="AX20" s="114">
        <f>AW20/AV3*100%</f>
        <v>1</v>
      </c>
      <c r="IN20" s="4">
        <v>5</v>
      </c>
      <c r="IO20" s="114">
        <f>IN20/5*IN3</f>
        <v>0.1</v>
      </c>
      <c r="IP20" s="114">
        <f>IO20/IN3</f>
        <v>1</v>
      </c>
      <c r="IQ20" s="4">
        <v>5</v>
      </c>
      <c r="IR20" s="114">
        <f>IQ20/5*IQ3</f>
        <v>0.1</v>
      </c>
      <c r="IS20" s="114">
        <f>IR20/IQ3</f>
        <v>1</v>
      </c>
      <c r="IT20" s="4">
        <v>5</v>
      </c>
      <c r="IU20" s="114">
        <f>IT20/5*IT3</f>
        <v>0.1</v>
      </c>
      <c r="IV20" s="114">
        <f>IU20/IT3</f>
        <v>1</v>
      </c>
      <c r="IW20" s="4">
        <v>5</v>
      </c>
      <c r="IX20" s="114">
        <f>IW20/5*IW3</f>
        <v>0.1</v>
      </c>
      <c r="IY20" s="114">
        <f>IX20/IW3</f>
        <v>1</v>
      </c>
      <c r="IZ20" s="4">
        <v>5</v>
      </c>
      <c r="JA20" s="114">
        <f>IZ20/5*IZ3</f>
        <v>0.05</v>
      </c>
      <c r="JB20" s="114">
        <f>JA20/IZ3</f>
        <v>1</v>
      </c>
      <c r="JC20" s="4">
        <v>5</v>
      </c>
      <c r="JD20" s="114">
        <f>JC20/5*JC3</f>
        <v>0.05</v>
      </c>
      <c r="JE20" s="114">
        <f>JD20/JC3</f>
        <v>1</v>
      </c>
      <c r="JF20" s="4">
        <v>5</v>
      </c>
      <c r="JG20" s="114">
        <f>JF20/5*JF3</f>
        <v>0.1</v>
      </c>
      <c r="JH20" s="114">
        <f>JG20/JF3</f>
        <v>1</v>
      </c>
      <c r="JI20" s="4">
        <v>5</v>
      </c>
      <c r="JJ20" s="114">
        <f>JI20/5*JI3</f>
        <v>0.1</v>
      </c>
      <c r="JK20" s="114">
        <f>JJ20/JI3</f>
        <v>1</v>
      </c>
      <c r="ABH20" s="114">
        <f>AT20+AW20</f>
        <v>0.3</v>
      </c>
      <c r="ABI20" s="114">
        <f>IO20+IR20+IU20+IX20+JA20+JD20+JG20+JJ20</f>
        <v>0.7</v>
      </c>
      <c r="ABJ20" s="114">
        <f>ABH20+ABI20</f>
        <v>1</v>
      </c>
      <c r="ACO20" s="120">
        <f>IF(ACN20="GUGUR",0,IF(G20="HR SUPPORT CC TELKOMSEL",684040))</f>
        <v>684040</v>
      </c>
      <c r="ACQ20" s="120">
        <f>ACO20*ABJ20</f>
        <v>684040</v>
      </c>
      <c r="ACS20" s="120">
        <f>ACQ20</f>
        <v>684040</v>
      </c>
      <c r="ADN20" s="121">
        <f t="shared" si="14"/>
        <v>684040</v>
      </c>
      <c r="ADO20" s="4" t="s">
        <v>1398</v>
      </c>
    </row>
    <row r="21" spans="1:795" x14ac:dyDescent="0.25">
      <c r="A21" s="4">
        <f t="shared" si="12"/>
        <v>17</v>
      </c>
      <c r="B21" s="4">
        <v>32408</v>
      </c>
      <c r="C21" s="4" t="s">
        <v>624</v>
      </c>
      <c r="G21" s="4" t="s">
        <v>1385</v>
      </c>
      <c r="O21" s="4">
        <v>22</v>
      </c>
      <c r="P21" s="4">
        <v>18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13"/>
        <v>0</v>
      </c>
      <c r="W21" s="4">
        <v>18</v>
      </c>
      <c r="X21" s="4">
        <v>18</v>
      </c>
      <c r="Y21" s="4">
        <v>7.75</v>
      </c>
      <c r="ED21" s="4">
        <v>5</v>
      </c>
      <c r="EE21" s="114">
        <f>ED21/5*ED3</f>
        <v>0.1</v>
      </c>
      <c r="EF21" s="114">
        <f>EE21/ED3*100%</f>
        <v>1</v>
      </c>
      <c r="EG21" s="4">
        <v>5</v>
      </c>
      <c r="EH21" s="114">
        <f>EG21/5*EG3</f>
        <v>0.15</v>
      </c>
      <c r="EI21" s="114">
        <f>EH21/EG3*100%</f>
        <v>1</v>
      </c>
      <c r="TS21" s="4">
        <v>5</v>
      </c>
      <c r="TT21" s="114">
        <f>TS21/5*TS3</f>
        <v>0.1</v>
      </c>
      <c r="TU21" s="114">
        <f>TT21/TS3*100%</f>
        <v>1</v>
      </c>
      <c r="TV21" s="4">
        <v>5</v>
      </c>
      <c r="TW21" s="114">
        <f>TV21/5*TV3</f>
        <v>0.2</v>
      </c>
      <c r="TX21" s="114">
        <f>TW21/TV3*100%</f>
        <v>1</v>
      </c>
      <c r="TY21" s="4">
        <v>5</v>
      </c>
      <c r="TZ21" s="114">
        <f>TY21/5*TY3</f>
        <v>0.1</v>
      </c>
      <c r="UA21" s="114">
        <f>TZ21/TY3*100%</f>
        <v>1</v>
      </c>
      <c r="UB21" s="4">
        <v>5</v>
      </c>
      <c r="UC21" s="114">
        <f>UB21/5*UB3</f>
        <v>0.15</v>
      </c>
      <c r="UD21" s="114">
        <f>UC21/UB3*100%</f>
        <v>1</v>
      </c>
      <c r="UE21" s="4">
        <v>5</v>
      </c>
      <c r="UF21" s="114">
        <f>UE21/5*UE3</f>
        <v>0.05</v>
      </c>
      <c r="UG21" s="114">
        <f>UF21/UE3*100%</f>
        <v>1</v>
      </c>
      <c r="UH21" s="4">
        <v>5</v>
      </c>
      <c r="UI21" s="114">
        <f>UH21/5*UH3</f>
        <v>0.1</v>
      </c>
      <c r="UJ21" s="114">
        <f>UI21/UH3*100%</f>
        <v>1</v>
      </c>
      <c r="UK21" s="4">
        <v>5</v>
      </c>
      <c r="UL21" s="114">
        <f>UK21/5*UK3</f>
        <v>0.05</v>
      </c>
      <c r="UM21" s="114">
        <f>UL21/UK3*100%</f>
        <v>1</v>
      </c>
      <c r="AAN21" s="114">
        <f>$EE$21+$EH$21</f>
        <v>0.25</v>
      </c>
      <c r="AAO21" s="114">
        <f>$TT$21+$TW$21+$TZ$21+$UC$21+$UF$21+$UI$21+$UL$21</f>
        <v>0.75000000000000011</v>
      </c>
      <c r="AAP21" s="114">
        <f>AAN21+AAO21</f>
        <v>1</v>
      </c>
      <c r="ACN21" s="119" t="str">
        <f t="shared" ref="ACN21:ACN28" si="15">IF(ACM21&gt;0,"GUGUR","TERIMA")</f>
        <v>TERIMA</v>
      </c>
      <c r="ACO21" s="120">
        <f>IF(ACN21="GUGUR",0,IF(G21="GENERAL AFFAIRS CC TELKOMSEL",670000))</f>
        <v>670000</v>
      </c>
      <c r="ACR21" s="120">
        <f>ACO21*AAP21</f>
        <v>670000</v>
      </c>
      <c r="ACS21" s="120">
        <f>IF(N21=1,(W21/O21)*ACR21,IF(ACK21&gt;0,ACR21*85%,IF(ACL21&gt;0,ACR21*60%,IF(ACM21&gt;0,ACR21*0%,ACR21))))</f>
        <v>670000</v>
      </c>
      <c r="ADN21" s="121">
        <f t="shared" si="14"/>
        <v>670000</v>
      </c>
      <c r="ADO21" s="4" t="s">
        <v>1398</v>
      </c>
    </row>
    <row r="22" spans="1:795" x14ac:dyDescent="0.25">
      <c r="A22" s="4">
        <f t="shared" si="12"/>
        <v>18</v>
      </c>
      <c r="B22" s="4">
        <v>32480</v>
      </c>
      <c r="C22" s="4" t="s">
        <v>1379</v>
      </c>
      <c r="G22" s="4" t="s">
        <v>1380</v>
      </c>
      <c r="O22" s="4">
        <v>22</v>
      </c>
      <c r="P22" s="4">
        <v>18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f t="shared" si="13"/>
        <v>0</v>
      </c>
      <c r="W22" s="4">
        <v>18</v>
      </c>
      <c r="X22" s="4">
        <v>18</v>
      </c>
      <c r="Y22" s="4">
        <v>7.75</v>
      </c>
      <c r="AY22" s="4">
        <v>5</v>
      </c>
      <c r="AZ22" s="114">
        <f>AY22/5*AY3</f>
        <v>0.15</v>
      </c>
      <c r="BA22" s="114">
        <f>AZ22/AY3*100%</f>
        <v>1</v>
      </c>
      <c r="BB22" s="4">
        <v>5</v>
      </c>
      <c r="BC22" s="114">
        <f>BB22/5*BB3</f>
        <v>0.15</v>
      </c>
      <c r="BD22" s="114">
        <f>BC22/BB3*100%</f>
        <v>1</v>
      </c>
      <c r="FZ22" s="4">
        <v>5</v>
      </c>
      <c r="GA22" s="114">
        <f>FZ22/5*FZ3</f>
        <v>0.1</v>
      </c>
      <c r="GB22" s="114">
        <f>GA22/FZ3*100%</f>
        <v>1</v>
      </c>
      <c r="GC22" s="4">
        <v>5</v>
      </c>
      <c r="GD22" s="114">
        <f>GC22/5*GC3</f>
        <v>0.1</v>
      </c>
      <c r="GE22" s="114">
        <f>GD22/GC3*100%</f>
        <v>1</v>
      </c>
      <c r="GF22" s="4">
        <v>5</v>
      </c>
      <c r="GG22" s="114">
        <f>GF22/5*GF3</f>
        <v>0.1</v>
      </c>
      <c r="GH22" s="114">
        <f>GG22/GF3*100%</f>
        <v>1</v>
      </c>
      <c r="GI22" s="4">
        <v>5</v>
      </c>
      <c r="GJ22" s="114">
        <f>GI22/5*GI3</f>
        <v>0.1</v>
      </c>
      <c r="GK22" s="114">
        <f>GJ22/GI3*100%</f>
        <v>1</v>
      </c>
      <c r="GL22" s="4">
        <v>5</v>
      </c>
      <c r="GM22" s="114">
        <f>GL22/5*GL3</f>
        <v>0.1</v>
      </c>
      <c r="GN22" s="114">
        <f>GM22/GL3*100%</f>
        <v>1</v>
      </c>
      <c r="GO22" s="4">
        <v>5</v>
      </c>
      <c r="GP22" s="114">
        <f>GO22/5*GO3</f>
        <v>0.1</v>
      </c>
      <c r="GQ22" s="114">
        <f>GP22/GO3*100%</f>
        <v>1</v>
      </c>
      <c r="GR22" s="4">
        <v>5</v>
      </c>
      <c r="GS22" s="114">
        <f>GR22/5*GR3</f>
        <v>0.05</v>
      </c>
      <c r="GT22" s="114">
        <f>GS22/GR3*100%</f>
        <v>1</v>
      </c>
      <c r="GU22" s="4">
        <v>5</v>
      </c>
      <c r="GV22" s="114">
        <f>GU22/5*GU3</f>
        <v>0.05</v>
      </c>
      <c r="GW22" s="114">
        <f>GV22/GU3*100%</f>
        <v>1</v>
      </c>
      <c r="ABE22" s="114">
        <f>AZ22+BC22</f>
        <v>0.3</v>
      </c>
      <c r="ABF22" s="114">
        <f>GA22+GD22+GG22+GJ22+GM22+GP22+GS22+GV22</f>
        <v>0.70000000000000007</v>
      </c>
      <c r="ABG22" s="114">
        <f>ABE22+ABF22</f>
        <v>1</v>
      </c>
      <c r="ACN22" s="119" t="str">
        <f t="shared" si="15"/>
        <v>TERIMA</v>
      </c>
      <c r="ACO22" s="120">
        <f>IF(ACN22="GUGUR",0,IF(G22="DOCUMENT CONTROL CC TELKOMSEL",1000000))</f>
        <v>1000000</v>
      </c>
      <c r="ACQ22" s="120">
        <f>ACO22*ABG22</f>
        <v>1000000</v>
      </c>
      <c r="ACR22" s="120">
        <f>IF(U22&gt;0,(W22/O22)*ACQ22,ACQ22)</f>
        <v>1000000</v>
      </c>
      <c r="ACS22" s="120">
        <f>IF(N22=1,(W22/O22)*ACR22,IF(ACK22&gt;0,ACR22*85%,IF(ACL22&gt;0,ACR22*60%,IF(ACM22&gt;0,ACR22*0%,ACR22))))</f>
        <v>1000000</v>
      </c>
      <c r="ADN22" s="121">
        <f t="shared" si="14"/>
        <v>1000000</v>
      </c>
      <c r="ADO22" s="4" t="s">
        <v>1398</v>
      </c>
    </row>
    <row r="23" spans="1:795" x14ac:dyDescent="0.25">
      <c r="A23" s="4">
        <f t="shared" si="12"/>
        <v>19</v>
      </c>
      <c r="B23" s="4">
        <v>53356</v>
      </c>
      <c r="C23" s="4" t="s">
        <v>1363</v>
      </c>
      <c r="G23" s="4" t="s">
        <v>1362</v>
      </c>
      <c r="O23" s="4">
        <v>22</v>
      </c>
      <c r="P23" s="4">
        <v>18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f t="shared" si="13"/>
        <v>0</v>
      </c>
      <c r="W23" s="4">
        <v>18</v>
      </c>
      <c r="X23" s="4">
        <v>18</v>
      </c>
      <c r="Y23" s="4">
        <v>7.75</v>
      </c>
      <c r="AM23" s="4">
        <v>5</v>
      </c>
      <c r="AN23" s="114">
        <f>$AM23/5*$AM$3</f>
        <v>0.1</v>
      </c>
      <c r="AO23" s="114">
        <f>$AN23/$AM$3*100%</f>
        <v>1</v>
      </c>
      <c r="AP23" s="4">
        <v>5</v>
      </c>
      <c r="AQ23" s="114">
        <f>$AP23/5*$AP$3</f>
        <v>0.1</v>
      </c>
      <c r="AR23" s="114">
        <f>$AQ23/$AP$3*100%</f>
        <v>1</v>
      </c>
      <c r="JL23" s="4">
        <v>5</v>
      </c>
      <c r="JM23" s="114">
        <f>$JL23/5*$JL$3</f>
        <v>0.15</v>
      </c>
      <c r="JN23" s="114">
        <f>$JM23/$JL$3*100%</f>
        <v>1</v>
      </c>
      <c r="JO23" s="4">
        <v>5</v>
      </c>
      <c r="JP23" s="114">
        <f>$JO23/5*$JO$3</f>
        <v>0.2</v>
      </c>
      <c r="JQ23" s="114">
        <f>$JM23/$JL$3*100%</f>
        <v>1</v>
      </c>
      <c r="JR23" s="4">
        <v>5</v>
      </c>
      <c r="JS23" s="114">
        <f>$JR23/5*$JR$3</f>
        <v>0.1</v>
      </c>
      <c r="JT23" s="114">
        <f>$JS23/$JR$3*100%</f>
        <v>1</v>
      </c>
      <c r="JU23" s="4">
        <v>5</v>
      </c>
      <c r="JV23" s="114">
        <f>$JU23/5*$JU$3</f>
        <v>0.05</v>
      </c>
      <c r="JW23" s="114">
        <f>$JV23/$JU$3*100%</f>
        <v>1</v>
      </c>
      <c r="JX23" s="4">
        <v>5</v>
      </c>
      <c r="JY23" s="114">
        <f>$JX23/5*$JX$3</f>
        <v>0.15</v>
      </c>
      <c r="JZ23" s="114">
        <f>$JY23/$JX$3*100%</f>
        <v>1</v>
      </c>
      <c r="KA23" s="4">
        <v>5</v>
      </c>
      <c r="KB23" s="114">
        <f>$KA23/5*$KA$3</f>
        <v>0.15</v>
      </c>
      <c r="KC23" s="114">
        <f>$KB23/$KA$3*100%</f>
        <v>1</v>
      </c>
      <c r="ABN23" s="114">
        <f>$AN$23+$AQ$23</f>
        <v>0.2</v>
      </c>
      <c r="ABO23" s="114">
        <f>$JM$23+$JP$23+$JS$23+$JV$23+$JY$23+$KB$23</f>
        <v>0.79999999999999993</v>
      </c>
      <c r="ABP23" s="114">
        <f>ABN23+ABO23</f>
        <v>1</v>
      </c>
      <c r="ACN23" s="119" t="str">
        <f t="shared" si="15"/>
        <v>TERIMA</v>
      </c>
      <c r="ACO23" s="120">
        <f>IF(ACN23="GUGUR",0,IF(G23="ADMIN LO CC TELKOMSEL",986000))</f>
        <v>986000</v>
      </c>
      <c r="ACQ23" s="120">
        <f>ACO23*ABP23</f>
        <v>986000</v>
      </c>
      <c r="ACS23" s="120">
        <f>ACQ23</f>
        <v>986000</v>
      </c>
      <c r="ADN23" s="121">
        <f t="shared" si="14"/>
        <v>986000</v>
      </c>
      <c r="ADO23" s="4" t="s">
        <v>1398</v>
      </c>
    </row>
    <row r="24" spans="1:795" x14ac:dyDescent="0.25">
      <c r="A24" s="4">
        <f t="shared" si="12"/>
        <v>20</v>
      </c>
      <c r="B24" s="4">
        <v>178113</v>
      </c>
      <c r="C24" s="4" t="s">
        <v>1360</v>
      </c>
      <c r="G24" s="4" t="s">
        <v>1362</v>
      </c>
      <c r="O24" s="4">
        <v>22</v>
      </c>
      <c r="P24" s="4">
        <v>18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13"/>
        <v>0</v>
      </c>
      <c r="W24" s="4">
        <v>18</v>
      </c>
      <c r="X24" s="4">
        <v>18</v>
      </c>
      <c r="Y24" s="4">
        <v>7.75</v>
      </c>
      <c r="AM24" s="4">
        <v>5</v>
      </c>
      <c r="AN24" s="114">
        <f>$AM24/5*$AM$3</f>
        <v>0.1</v>
      </c>
      <c r="AO24" s="114">
        <f>$AN24/$AM$3*100%</f>
        <v>1</v>
      </c>
      <c r="AP24" s="4">
        <v>5</v>
      </c>
      <c r="AQ24" s="114">
        <f>$AP24/5*$AP$3</f>
        <v>0.1</v>
      </c>
      <c r="AR24" s="114">
        <f>$AQ24/$AP$3*100%</f>
        <v>1</v>
      </c>
      <c r="JL24" s="4">
        <v>5</v>
      </c>
      <c r="JM24" s="114">
        <f>$JL24/5*$JL$3</f>
        <v>0.15</v>
      </c>
      <c r="JN24" s="114">
        <f>$JM24/$JL$3*100%</f>
        <v>1</v>
      </c>
      <c r="JO24" s="4">
        <v>5</v>
      </c>
      <c r="JP24" s="114">
        <f>$JO24/5*$JO$3</f>
        <v>0.2</v>
      </c>
      <c r="JQ24" s="114">
        <f>$JM24/$JL$3*100%</f>
        <v>1</v>
      </c>
      <c r="JR24" s="4">
        <v>5</v>
      </c>
      <c r="JS24" s="114">
        <f>$JR24/5*$JR$3</f>
        <v>0.1</v>
      </c>
      <c r="JT24" s="114">
        <f>$JS24/$JR$3*100%</f>
        <v>1</v>
      </c>
      <c r="JU24" s="4">
        <v>5</v>
      </c>
      <c r="JV24" s="114">
        <f>$JU24/5*$JU$3</f>
        <v>0.05</v>
      </c>
      <c r="JW24" s="114">
        <f>$JV24/$JU$3*100%</f>
        <v>1</v>
      </c>
      <c r="JX24" s="4">
        <v>5</v>
      </c>
      <c r="JY24" s="114">
        <f>$JX24/5*$JX$3</f>
        <v>0.15</v>
      </c>
      <c r="JZ24" s="114">
        <f>$JY24/$JX$3*100%</f>
        <v>1</v>
      </c>
      <c r="KA24" s="4">
        <v>5</v>
      </c>
      <c r="KB24" s="114">
        <f>$KA24/5*$KA$3</f>
        <v>0.15</v>
      </c>
      <c r="KC24" s="114">
        <f>$KB24/$KA$3*100%</f>
        <v>1</v>
      </c>
      <c r="ABN24" s="114">
        <f>$AN$24+$AQ$24</f>
        <v>0.2</v>
      </c>
      <c r="ABO24" s="114">
        <f>$JM$24+$JP$24+$JS$24+$JV$24+$JY$24+$KB$24</f>
        <v>0.79999999999999993</v>
      </c>
      <c r="ABP24" s="114">
        <f>ABN24+ABO24</f>
        <v>1</v>
      </c>
      <c r="ACN24" s="119" t="str">
        <f t="shared" si="15"/>
        <v>TERIMA</v>
      </c>
      <c r="ACO24" s="120">
        <f>IF(ACN24="GUGUR",0,IF(G24="ADMIN LO CC TELKOMSEL",986000))</f>
        <v>986000</v>
      </c>
      <c r="ACQ24" s="120">
        <f>ACO24*ABP24</f>
        <v>986000</v>
      </c>
      <c r="ACS24" s="120">
        <f>ACQ24</f>
        <v>986000</v>
      </c>
      <c r="ADN24" s="121">
        <f t="shared" si="14"/>
        <v>986000</v>
      </c>
      <c r="ADO24" s="4" t="s">
        <v>1398</v>
      </c>
    </row>
    <row r="25" spans="1:795" x14ac:dyDescent="0.25">
      <c r="A25" s="4">
        <f t="shared" ref="A25:A30" si="16">ROW()-4</f>
        <v>21</v>
      </c>
      <c r="B25" s="4">
        <v>32404</v>
      </c>
      <c r="C25" s="4" t="s">
        <v>1355</v>
      </c>
      <c r="G25" s="4" t="s">
        <v>1356</v>
      </c>
      <c r="O25" s="4">
        <v>22</v>
      </c>
      <c r="P25" s="4">
        <v>18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f t="shared" ref="V25:V30" si="17">SUM(Q25:S25)</f>
        <v>0</v>
      </c>
      <c r="W25" s="4">
        <v>18</v>
      </c>
      <c r="X25" s="4">
        <v>18</v>
      </c>
      <c r="Y25" s="4">
        <v>7.75</v>
      </c>
      <c r="AG25" s="4">
        <v>5</v>
      </c>
      <c r="AH25" s="114">
        <f>$AG25/5*$AG$3</f>
        <v>0.15</v>
      </c>
      <c r="AI25" s="114">
        <f>AH25/$AG$3*100%</f>
        <v>1</v>
      </c>
      <c r="AJ25" s="4">
        <v>5</v>
      </c>
      <c r="AK25" s="114">
        <f>AJ$25/5*$AJ$3</f>
        <v>0.15</v>
      </c>
      <c r="AL25" s="114">
        <f>AK25/AJ$3*100%</f>
        <v>1</v>
      </c>
      <c r="GX25" s="4">
        <v>5</v>
      </c>
      <c r="GY25" s="114">
        <f>$GX25/5*$GX$3</f>
        <v>0.1</v>
      </c>
      <c r="GZ25" s="114">
        <f>GY25/$GX$3*100%</f>
        <v>1</v>
      </c>
      <c r="HA25" s="4">
        <v>5</v>
      </c>
      <c r="HB25" s="114">
        <f>$HA25/5*$HA$3</f>
        <v>0.1</v>
      </c>
      <c r="HC25" s="114">
        <f>HB25/$HA$3*100%</f>
        <v>1</v>
      </c>
      <c r="HD25" s="4">
        <v>5</v>
      </c>
      <c r="HE25" s="114">
        <f>$HD25/5*$HD$3</f>
        <v>0.05</v>
      </c>
      <c r="HF25" s="114">
        <f>HE25/$HD$3*100%</f>
        <v>1</v>
      </c>
      <c r="HG25" s="4">
        <v>5</v>
      </c>
      <c r="HH25" s="114">
        <f>$HG25/5*$HG$3</f>
        <v>0.1</v>
      </c>
      <c r="HI25" s="114">
        <f>HH25/$HG$3*100%</f>
        <v>1</v>
      </c>
      <c r="HJ25" s="4">
        <v>5</v>
      </c>
      <c r="HK25" s="114">
        <f>$HJ25/5*$HJ$3</f>
        <v>0.1</v>
      </c>
      <c r="HL25" s="114">
        <f>HK25/$HJ$3*100%</f>
        <v>1</v>
      </c>
      <c r="HM25" s="4">
        <v>5</v>
      </c>
      <c r="HN25" s="114">
        <f>$HM25/5*$HM$3</f>
        <v>0.1</v>
      </c>
      <c r="HO25" s="114">
        <f>HN25/$HM$3*100%</f>
        <v>1</v>
      </c>
      <c r="HP25" s="4">
        <v>5</v>
      </c>
      <c r="HQ25" s="114">
        <f>$HP25/5*$HP$3</f>
        <v>0.05</v>
      </c>
      <c r="HR25" s="114">
        <f>HQ25/$HP$3*100%</f>
        <v>1</v>
      </c>
      <c r="HS25" s="4">
        <v>5</v>
      </c>
      <c r="HT25" s="114">
        <f>$HS25/5*$HS$3</f>
        <v>0.1</v>
      </c>
      <c r="HU25" s="114">
        <f>HT25/$HS$3*100%</f>
        <v>1</v>
      </c>
      <c r="ABK25" s="114">
        <f>AH25+AK25</f>
        <v>0.3</v>
      </c>
      <c r="ABL25" s="114">
        <f>GY25+HB25+HE25+HH25+HK25+HN25+HQ25+HT25</f>
        <v>0.7</v>
      </c>
      <c r="ABM25" s="114">
        <f>ABK25+ABL25</f>
        <v>1</v>
      </c>
      <c r="ACN25" s="119" t="str">
        <f t="shared" si="15"/>
        <v>TERIMA</v>
      </c>
      <c r="ACO25" s="120">
        <f>IF(ACN25="GUGUR",0,IF(G25="ADMIN OFFICE CC TELKOMSEL",882000))</f>
        <v>882000</v>
      </c>
      <c r="ACQ25" s="120">
        <f>ACO25*ABM25</f>
        <v>882000</v>
      </c>
      <c r="ACR25" s="120">
        <f t="shared" ref="ACR25:ACR30" si="18">IF(U25&gt;0,(W25/O25)*ACQ25,ACQ25)</f>
        <v>882000</v>
      </c>
      <c r="ACS25" s="120">
        <f t="shared" ref="ACS25:ACS30" si="19">IF(N25=1,(W25/O25)*ACR25,IF(ACK25&gt;0,ACR25*85%,IF(ACL25&gt;0,ACR25*60%,IF(ACM25&gt;0,ACR25*0%,ACR25))))</f>
        <v>882000</v>
      </c>
      <c r="ADN25" s="121">
        <f t="shared" ref="ADN25:ADN30" si="20">IF(M25="cumil",0,IF(ADM25="",IF(ADG25="",ACS25,ADG25),ADM25))</f>
        <v>882000</v>
      </c>
      <c r="ADO25" s="4" t="s">
        <v>1398</v>
      </c>
    </row>
    <row r="26" spans="1:795" x14ac:dyDescent="0.25">
      <c r="A26" s="4">
        <f t="shared" si="16"/>
        <v>22</v>
      </c>
      <c r="B26" s="4">
        <v>150041</v>
      </c>
      <c r="C26" s="4" t="s">
        <v>1350</v>
      </c>
      <c r="G26" s="4" t="s">
        <v>1346</v>
      </c>
      <c r="O26" s="4">
        <v>22</v>
      </c>
      <c r="P26" s="4">
        <v>18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17"/>
        <v>0</v>
      </c>
      <c r="W26" s="4">
        <v>18</v>
      </c>
      <c r="X26" s="4">
        <v>18</v>
      </c>
      <c r="Y26" s="4">
        <v>7.75</v>
      </c>
      <c r="AG26" s="4">
        <v>5</v>
      </c>
      <c r="AH26" s="114">
        <f>AG26/5*AG$3</f>
        <v>0.15</v>
      </c>
      <c r="AI26" s="114">
        <f>AH26/AG$3*100%</f>
        <v>1</v>
      </c>
      <c r="AJ26" s="4">
        <v>5</v>
      </c>
      <c r="AK26" s="114">
        <f>AJ26/5*AJ$3</f>
        <v>0.15</v>
      </c>
      <c r="AL26" s="114">
        <f>AK26/AJ$3*100%</f>
        <v>1</v>
      </c>
      <c r="HV26" s="4">
        <v>5</v>
      </c>
      <c r="HW26" s="114">
        <f>$HV26/5*$HV$3</f>
        <v>0.1</v>
      </c>
      <c r="HX26" s="114">
        <f>HW26/$HV$3*100%</f>
        <v>1</v>
      </c>
      <c r="HY26" s="4">
        <v>5</v>
      </c>
      <c r="HZ26" s="114">
        <f>$HY26/5*$HY$3</f>
        <v>0.1</v>
      </c>
      <c r="IA26" s="114">
        <f>HZ26/$HY$3*100%</f>
        <v>1</v>
      </c>
      <c r="IB26" s="4">
        <v>5</v>
      </c>
      <c r="IC26" s="114">
        <f>$IB26/5*$IB$3</f>
        <v>0.15</v>
      </c>
      <c r="ID26" s="114">
        <f>IC26/$IB$3*100%</f>
        <v>1</v>
      </c>
      <c r="IE26" s="4">
        <v>5</v>
      </c>
      <c r="IF26" s="114">
        <f>$IE26/5*$IE$3</f>
        <v>0.15</v>
      </c>
      <c r="IG26" s="114">
        <f>IF26/$IE$3*100%</f>
        <v>1</v>
      </c>
      <c r="IH26" s="4">
        <v>5</v>
      </c>
      <c r="II26" s="114">
        <f>$IH26/5*$IH$3</f>
        <v>0.15</v>
      </c>
      <c r="IJ26" s="114">
        <f>II26/$IH$3*100%</f>
        <v>1</v>
      </c>
      <c r="IK26" s="4">
        <v>5</v>
      </c>
      <c r="IL26" s="114">
        <f>$IK26/5*$IK$3</f>
        <v>0.05</v>
      </c>
      <c r="IM26" s="114">
        <f>IL26/$IK$3*100%</f>
        <v>1</v>
      </c>
      <c r="ABK26" s="114">
        <f>AH26+AK26</f>
        <v>0.3</v>
      </c>
      <c r="ABL26" s="114">
        <f>HW26+HZ26+IC26+IF26+II26+IL26</f>
        <v>0.70000000000000007</v>
      </c>
      <c r="ABM26" s="114">
        <f>ABK26+ABL26</f>
        <v>1</v>
      </c>
      <c r="ACN26" s="119" t="str">
        <f t="shared" si="15"/>
        <v>TERIMA</v>
      </c>
      <c r="ACO26" s="120">
        <f>IF(ACN26="GUGUR",0,IF(G26="ADMIN LAYANAN CC TELKOMSEL",800000))</f>
        <v>800000</v>
      </c>
      <c r="ACQ26" s="120">
        <f>ACO26*ABM26</f>
        <v>800000</v>
      </c>
      <c r="ACR26" s="120">
        <f t="shared" si="18"/>
        <v>800000</v>
      </c>
      <c r="ACS26" s="120">
        <f t="shared" si="19"/>
        <v>800000</v>
      </c>
      <c r="ADN26" s="121">
        <f t="shared" si="20"/>
        <v>800000</v>
      </c>
      <c r="ADO26" s="4" t="s">
        <v>1398</v>
      </c>
    </row>
    <row r="27" spans="1:795" x14ac:dyDescent="0.25">
      <c r="A27" s="4">
        <f t="shared" si="16"/>
        <v>23</v>
      </c>
      <c r="B27" s="4">
        <v>32489</v>
      </c>
      <c r="C27" s="4" t="s">
        <v>1353</v>
      </c>
      <c r="G27" s="4" t="s">
        <v>1346</v>
      </c>
      <c r="O27" s="4">
        <v>22</v>
      </c>
      <c r="P27" s="4">
        <v>18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17"/>
        <v>0</v>
      </c>
      <c r="W27" s="4">
        <v>18</v>
      </c>
      <c r="X27" s="4">
        <v>18</v>
      </c>
      <c r="Y27" s="4">
        <v>7.75</v>
      </c>
      <c r="AG27" s="4">
        <v>5</v>
      </c>
      <c r="AH27" s="114">
        <f>AG27/5*AG$3</f>
        <v>0.15</v>
      </c>
      <c r="AI27" s="114">
        <f>AH27/AG$3*100%</f>
        <v>1</v>
      </c>
      <c r="AJ27" s="4">
        <v>5</v>
      </c>
      <c r="AK27" s="114">
        <f>AJ27/5*AJ$3</f>
        <v>0.15</v>
      </c>
      <c r="AL27" s="114">
        <f>AK27/AJ$3*100%</f>
        <v>1</v>
      </c>
      <c r="HV27" s="4">
        <v>5</v>
      </c>
      <c r="HW27" s="114">
        <f>$HV27/5*$HV$3</f>
        <v>0.1</v>
      </c>
      <c r="HX27" s="114">
        <f>HW27/$HV$3*100%</f>
        <v>1</v>
      </c>
      <c r="HY27" s="4">
        <v>5</v>
      </c>
      <c r="HZ27" s="114">
        <f>$HY27/5*$HY$3</f>
        <v>0.1</v>
      </c>
      <c r="IA27" s="114">
        <f>HZ27/$HY$3*100%</f>
        <v>1</v>
      </c>
      <c r="IB27" s="4">
        <v>5</v>
      </c>
      <c r="IC27" s="114">
        <f>$IB27/5*$IB$3</f>
        <v>0.15</v>
      </c>
      <c r="ID27" s="114">
        <f>IC27/$IB$3*100%</f>
        <v>1</v>
      </c>
      <c r="IE27" s="4">
        <v>5</v>
      </c>
      <c r="IF27" s="114">
        <f>$IE27/5*$IE$3</f>
        <v>0.15</v>
      </c>
      <c r="IG27" s="114">
        <f>IF27/$IE$3*100%</f>
        <v>1</v>
      </c>
      <c r="IH27" s="4">
        <v>5</v>
      </c>
      <c r="II27" s="114">
        <f>$IH27/5*$IH$3</f>
        <v>0.15</v>
      </c>
      <c r="IJ27" s="114">
        <f>II27/$IH$3*100%</f>
        <v>1</v>
      </c>
      <c r="IK27" s="4">
        <v>5</v>
      </c>
      <c r="IL27" s="114">
        <f>$IK27/5*$IK$3</f>
        <v>0.05</v>
      </c>
      <c r="IM27" s="114">
        <f>IL27/$IK$3*100%</f>
        <v>1</v>
      </c>
      <c r="ABK27" s="114">
        <f>AH27+AK27</f>
        <v>0.3</v>
      </c>
      <c r="ABL27" s="114">
        <f>HW27+HZ27+IC27+IF27+II27+IL27</f>
        <v>0.70000000000000007</v>
      </c>
      <c r="ABM27" s="114">
        <f>ABK27+ABL27</f>
        <v>1</v>
      </c>
      <c r="ACN27" s="119" t="str">
        <f t="shared" si="15"/>
        <v>TERIMA</v>
      </c>
      <c r="ACO27" s="120">
        <f>IF(ACN27="GUGUR",0,IF(G27="ADMIN LAYANAN CC TELKOMSEL",800000))</f>
        <v>800000</v>
      </c>
      <c r="ACQ27" s="120">
        <f>ACO27*ABM27</f>
        <v>800000</v>
      </c>
      <c r="ACR27" s="120">
        <f t="shared" si="18"/>
        <v>800000</v>
      </c>
      <c r="ACS27" s="120">
        <f t="shared" si="19"/>
        <v>800000</v>
      </c>
      <c r="ADN27" s="121">
        <f t="shared" si="20"/>
        <v>800000</v>
      </c>
      <c r="ADO27" s="4" t="s">
        <v>1398</v>
      </c>
    </row>
    <row r="28" spans="1:795" x14ac:dyDescent="0.25">
      <c r="A28" s="4">
        <f t="shared" si="16"/>
        <v>24</v>
      </c>
      <c r="B28" s="4">
        <v>30422</v>
      </c>
      <c r="C28" s="4" t="s">
        <v>1347</v>
      </c>
      <c r="G28" s="4" t="s">
        <v>1346</v>
      </c>
      <c r="O28" s="4">
        <v>22</v>
      </c>
      <c r="P28" s="4">
        <v>18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f t="shared" si="17"/>
        <v>0</v>
      </c>
      <c r="W28" s="4">
        <v>18</v>
      </c>
      <c r="X28" s="4">
        <v>18</v>
      </c>
      <c r="Y28" s="4">
        <v>7.75</v>
      </c>
      <c r="AG28" s="4">
        <v>5</v>
      </c>
      <c r="AH28" s="114">
        <f>AG28/5*AG$3</f>
        <v>0.15</v>
      </c>
      <c r="AI28" s="114">
        <f>AH28/AG$3*100%</f>
        <v>1</v>
      </c>
      <c r="AJ28" s="4">
        <v>5</v>
      </c>
      <c r="AK28" s="114">
        <f>AJ28/5*AJ$3</f>
        <v>0.15</v>
      </c>
      <c r="AL28" s="114">
        <f>AK28/AJ$3*100%</f>
        <v>1</v>
      </c>
      <c r="HV28" s="4">
        <v>5</v>
      </c>
      <c r="HW28" s="114">
        <f>$HV28/5*$HV$3</f>
        <v>0.1</v>
      </c>
      <c r="HX28" s="114">
        <f>HW28/$HV$3*100%</f>
        <v>1</v>
      </c>
      <c r="HY28" s="4">
        <v>5</v>
      </c>
      <c r="HZ28" s="114">
        <f>$HY28/5*$HY$3</f>
        <v>0.1</v>
      </c>
      <c r="IA28" s="114">
        <f>HZ28/$HY$3*100%</f>
        <v>1</v>
      </c>
      <c r="IB28" s="4">
        <v>5</v>
      </c>
      <c r="IC28" s="114">
        <f>$IB28/5*$IB$3</f>
        <v>0.15</v>
      </c>
      <c r="ID28" s="114">
        <f>IC28/$IB$3*100%</f>
        <v>1</v>
      </c>
      <c r="IE28" s="4">
        <v>5</v>
      </c>
      <c r="IF28" s="114">
        <f>$IE28/5*$IE$3</f>
        <v>0.15</v>
      </c>
      <c r="IG28" s="114">
        <f>IF28/$IE$3*100%</f>
        <v>1</v>
      </c>
      <c r="IH28" s="4">
        <v>5</v>
      </c>
      <c r="II28" s="114">
        <f>$IH28/5*$IH$3</f>
        <v>0.15</v>
      </c>
      <c r="IJ28" s="114">
        <f>II28/$IH$3*100%</f>
        <v>1</v>
      </c>
      <c r="IK28" s="4">
        <v>5</v>
      </c>
      <c r="IL28" s="114">
        <f>$IK28/5*$IK$3</f>
        <v>0.05</v>
      </c>
      <c r="IM28" s="114">
        <f>IL28/$IK$3*100%</f>
        <v>1</v>
      </c>
      <c r="ABK28" s="114">
        <f>AH28+AK28</f>
        <v>0.3</v>
      </c>
      <c r="ABL28" s="114">
        <f>HW28+HZ28+IC28+IF28+II28+IL28</f>
        <v>0.70000000000000007</v>
      </c>
      <c r="ABM28" s="114">
        <f>ABK28+ABL28</f>
        <v>1</v>
      </c>
      <c r="ACN28" s="119" t="str">
        <f t="shared" si="15"/>
        <v>TERIMA</v>
      </c>
      <c r="ACO28" s="120">
        <f>IF(ACN28="GUGUR",0,IF(G28="ADMIN LAYANAN CC TELKOMSEL",800000))</f>
        <v>800000</v>
      </c>
      <c r="ACQ28" s="120">
        <f>ACO28*ABM28</f>
        <v>800000</v>
      </c>
      <c r="ACR28" s="120">
        <f t="shared" si="18"/>
        <v>800000</v>
      </c>
      <c r="ACS28" s="120">
        <f t="shared" si="19"/>
        <v>800000</v>
      </c>
      <c r="ADN28" s="121">
        <f t="shared" si="20"/>
        <v>800000</v>
      </c>
      <c r="ADO28" s="4" t="s">
        <v>1398</v>
      </c>
    </row>
    <row r="29" spans="1:795" x14ac:dyDescent="0.25">
      <c r="A29" s="4">
        <f t="shared" si="16"/>
        <v>25</v>
      </c>
      <c r="B29" s="4">
        <v>30642</v>
      </c>
      <c r="C29" s="4" t="s">
        <v>354</v>
      </c>
      <c r="G29" s="4" t="s">
        <v>967</v>
      </c>
      <c r="O29" s="4">
        <v>22</v>
      </c>
      <c r="P29" s="4">
        <v>22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17"/>
        <v>0</v>
      </c>
      <c r="W29" s="4">
        <v>22</v>
      </c>
      <c r="X29" s="4">
        <v>22</v>
      </c>
      <c r="Y29" s="4">
        <v>7.75</v>
      </c>
      <c r="EJ29" s="114">
        <v>1</v>
      </c>
      <c r="EK29" s="4">
        <f>IF(EJ29&lt;60%,1,IF(AND(EJ29&gt;=60%,EJ29&lt;70%),2,IF(AND(EJ29&gt;=70%,EJ29&lt;80%),3,IF(AND(EJ29&gt;=80%,EJ29&lt;90%),4,5))))</f>
        <v>5</v>
      </c>
      <c r="EL29" s="114">
        <f>EK29*$EJ$3/5</f>
        <v>0.1</v>
      </c>
      <c r="EM29" s="115">
        <v>0.73626373626373598</v>
      </c>
      <c r="EN29" s="4">
        <f>IF(EM29&lt;70%,1,IF(AND(EM29&gt;=70%,EM29&lt;80%),2,IF(AND(EM29&gt;=80%,EM29&lt;90%),3,IF(AND(EM29&gt;=90%,EM29&lt;100%),4,5))))</f>
        <v>2</v>
      </c>
      <c r="EO29" s="114">
        <f>$EN$29*$EM$3/5</f>
        <v>0.04</v>
      </c>
      <c r="EP29" s="117">
        <v>290.79445577735697</v>
      </c>
      <c r="EQ29" s="4">
        <f>IF(EP29&gt;300,1,5)</f>
        <v>5</v>
      </c>
      <c r="ER29" s="114">
        <f>EQ29*$EP$3/5</f>
        <v>0.1</v>
      </c>
      <c r="ES29" s="115">
        <v>0.98901098901098905</v>
      </c>
      <c r="ET29" s="4">
        <f>IF(ES29&gt;95%,5,IF(ES29=95%,3,1))</f>
        <v>5</v>
      </c>
      <c r="EU29" s="114">
        <f>ET29*$ES$3/5</f>
        <v>0.1</v>
      </c>
      <c r="EV29" s="114">
        <v>1</v>
      </c>
      <c r="EW29" s="4">
        <f>IF(EV29&lt;100%,1,5)</f>
        <v>5</v>
      </c>
      <c r="EX29" s="114">
        <f>EW29*$EV$3/5</f>
        <v>0.1</v>
      </c>
      <c r="UN29" s="115">
        <v>0.92</v>
      </c>
      <c r="UO29" s="115">
        <v>0.96619999999999995</v>
      </c>
      <c r="UP29" s="4">
        <f>IF(UO29&lt;60%,1,IF(AND(UO29&gt;=60%,UO29&lt;70%),2,IF(AND(UO29&gt;=70%,UO29&lt;80%),3,IF(AND(UO29&gt;=80%,UO29&lt;90%),4,5))))</f>
        <v>5</v>
      </c>
      <c r="UQ29" s="114">
        <f>UP29*$UN$3/5</f>
        <v>0.08</v>
      </c>
      <c r="UR29" s="115">
        <v>0.68131868131868101</v>
      </c>
      <c r="US29" s="4">
        <f>IF(UR29&gt;=90%,5,IF(AND(UR29&gt;=80%,UR29&lt;90%),4,IF(AND(UR29&gt;=70%,UR29&lt;80%),3,IF(AND(UR29&gt;=60%,UR29&lt;70%),2,1))))</f>
        <v>2</v>
      </c>
      <c r="UT29" s="115">
        <f>US29*$UR$3/5</f>
        <v>3.2000000000000001E-2</v>
      </c>
      <c r="UU29" s="115">
        <v>0.98901098901098905</v>
      </c>
      <c r="UV29" s="4">
        <f>IF(UU29&gt;=90%,5,IF(AND(UU29&gt;=80%,UU29&lt;90%),4,IF(AND(UU29&gt;=70%,UU29&lt;80%),3,IF(AND(UU29&gt;=60%,UU29&lt;70%),2,1))))</f>
        <v>5</v>
      </c>
      <c r="UW29" s="114">
        <f>UV29*$UU$3/5</f>
        <v>0.06</v>
      </c>
      <c r="UX29" s="115">
        <v>0.879120879120879</v>
      </c>
      <c r="UY29" s="4">
        <f>IF(UX29&lt;100%,1,5)</f>
        <v>1</v>
      </c>
      <c r="UZ29" s="115">
        <f>UY29*$UX$3/5</f>
        <v>1.6E-2</v>
      </c>
      <c r="VA29" s="115">
        <v>0.91890000000000005</v>
      </c>
      <c r="VB29" s="4">
        <f>IF(VA29&lt;85%,1,5)</f>
        <v>5</v>
      </c>
      <c r="VC29" s="114">
        <f>VB29*$VA$3/5</f>
        <v>0.05</v>
      </c>
      <c r="VD29" s="115">
        <v>0.64680000000000004</v>
      </c>
      <c r="VE29" s="4">
        <f>IF(VD29&lt;40%,1,5)</f>
        <v>5</v>
      </c>
      <c r="VF29" s="114">
        <f>VE29*$VD$3/5</f>
        <v>0.05</v>
      </c>
      <c r="VG29" s="4">
        <v>2</v>
      </c>
      <c r="VH29" s="4">
        <f>IF(VG29=0,1,IF(VG29=1,3,IF(VG29&gt;1,5)))</f>
        <v>5</v>
      </c>
      <c r="VI29" s="114">
        <f>VH29*$VG$3/5</f>
        <v>0.05</v>
      </c>
      <c r="ZX29" s="115">
        <v>0.98476613725775897</v>
      </c>
      <c r="ZY29" s="4">
        <f>IF(ZX29&lt;95%,1,IF(AND(ZX29&gt;=95%,ZX29&lt;100%),3,5))</f>
        <v>3</v>
      </c>
      <c r="ZZ29" s="114">
        <f>ZY29*$ZX$3/5</f>
        <v>3.0000000000000006E-2</v>
      </c>
      <c r="AAD29" s="114">
        <f>EL29+EO29+ER29+EU29+EX29</f>
        <v>0.44000000000000006</v>
      </c>
      <c r="AAE29" s="115">
        <f>UQ29+UT29+UW29+UZ29+VC29+VF29+VI29</f>
        <v>0.33799999999999997</v>
      </c>
      <c r="AAF29" s="115">
        <f>ZZ29</f>
        <v>3.0000000000000006E-2</v>
      </c>
      <c r="AAG29" s="115">
        <f>SUM(AAD29:AAF29)</f>
        <v>0.80800000000000005</v>
      </c>
      <c r="ACN29" s="119" t="str">
        <f t="shared" ref="ACN29:ACN61" si="21">IF(ACM29&gt;0,"GUGUR","TERIMA")</f>
        <v>TERIMA</v>
      </c>
      <c r="ACO29" s="120">
        <f>IF(ACN29="GUGUR",0,IF(G29="SPV OPS IBC CC TELKOMSEL",2550000))</f>
        <v>2550000</v>
      </c>
      <c r="ACQ29" s="120">
        <f>ACO29*AAG29</f>
        <v>2060400.0000000002</v>
      </c>
      <c r="ACR29" s="120">
        <f t="shared" si="18"/>
        <v>2060400.0000000002</v>
      </c>
      <c r="ACS29" s="120">
        <f t="shared" si="19"/>
        <v>2060400.0000000002</v>
      </c>
      <c r="ADN29" s="121">
        <f t="shared" si="20"/>
        <v>2060400.0000000002</v>
      </c>
      <c r="ADO29" s="4" t="s">
        <v>1398</v>
      </c>
    </row>
    <row r="30" spans="1:795" x14ac:dyDescent="0.25">
      <c r="A30" s="4">
        <f t="shared" si="16"/>
        <v>26</v>
      </c>
      <c r="B30" s="4">
        <v>32507</v>
      </c>
      <c r="C30" s="4" t="s">
        <v>362</v>
      </c>
      <c r="G30" s="4" t="s">
        <v>967</v>
      </c>
      <c r="O30" s="4">
        <v>22</v>
      </c>
      <c r="P30" s="4">
        <v>22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17"/>
        <v>0</v>
      </c>
      <c r="W30" s="4">
        <v>22</v>
      </c>
      <c r="X30" s="4">
        <v>22</v>
      </c>
      <c r="Y30" s="4">
        <v>7.75</v>
      </c>
      <c r="EJ30" s="114">
        <v>1</v>
      </c>
      <c r="EK30" s="4">
        <f>IF(EJ30&lt;60%,1,IF(AND(EJ30&gt;=60%,EJ30&lt;70%),2,IF(AND(EJ30&gt;=70%,EJ30&lt;80%),3,IF(AND(EJ30&gt;=80%,EJ30&lt;90%),4,5))))</f>
        <v>5</v>
      </c>
      <c r="EL30" s="114">
        <f>EK30*$EJ$3/5</f>
        <v>0.1</v>
      </c>
      <c r="EM30" s="115">
        <v>0.67307692307692302</v>
      </c>
      <c r="EN30" s="4">
        <f>IF(EM30&lt;70%,1,IF(AND(EM30&gt;=70%,EM30&lt;80%),2,IF(AND(EM30&gt;=80%,EM30&lt;90%),3,IF(AND(EM30&gt;=90%,EM30&lt;100%),4,5))))</f>
        <v>1</v>
      </c>
      <c r="EO30" s="114">
        <f>$EN$30*$EM$3/5</f>
        <v>0.02</v>
      </c>
      <c r="EP30" s="117">
        <v>290.79445577735697</v>
      </c>
      <c r="EQ30" s="4">
        <f>IF(EP30&gt;300,1,5)</f>
        <v>5</v>
      </c>
      <c r="ER30" s="114">
        <f>EQ30*$EP$3/5</f>
        <v>0.1</v>
      </c>
      <c r="ES30" s="114">
        <v>1</v>
      </c>
      <c r="ET30" s="4">
        <f>IF(ES30&gt;95%,5,IF(ES30=95%,3,1))</f>
        <v>5</v>
      </c>
      <c r="EU30" s="114">
        <f>ET30*$ES$3/5</f>
        <v>0.1</v>
      </c>
      <c r="EV30" s="114">
        <v>1</v>
      </c>
      <c r="EW30" s="4">
        <f>IF(EV30&lt;100%,1,5)</f>
        <v>5</v>
      </c>
      <c r="EX30" s="114">
        <f>EW30*$EV$3/5</f>
        <v>0.1</v>
      </c>
      <c r="UN30" s="115">
        <v>0.92</v>
      </c>
      <c r="UO30" s="115">
        <v>0.96619999999999995</v>
      </c>
      <c r="UP30" s="4">
        <f>IF(UO30&lt;60%,1,IF(AND(UO30&gt;=60%,UO30&lt;70%),2,IF(AND(UO30&gt;=70%,UO30&lt;80%),3,IF(AND(UO30&gt;=80%,UO30&lt;90%),4,5))))</f>
        <v>5</v>
      </c>
      <c r="UQ30" s="114">
        <f>UP30*$UN$3/5</f>
        <v>0.08</v>
      </c>
      <c r="UR30" s="115">
        <v>0.75961538461538503</v>
      </c>
      <c r="US30" s="4">
        <f>IF(UR30&gt;=90%,5,IF(AND(UR30&gt;=80%,UR30&lt;90%),4,IF(AND(UR30&gt;=70%,UR30&lt;80%),3,IF(AND(UR30&gt;=60%,UR30&lt;70%),2,1))))</f>
        <v>3</v>
      </c>
      <c r="UT30" s="115">
        <f>US30*$UR$3/5</f>
        <v>4.8000000000000001E-2</v>
      </c>
      <c r="UU30" s="115">
        <v>1</v>
      </c>
      <c r="UV30" s="4">
        <f>IF(UU30&gt;=90%,5,IF(AND(UU30&gt;=80%,UU30&lt;90%),4,IF(AND(UU30&gt;=70%,UU30&lt;80%),3,IF(AND(UU30&gt;=60%,UU30&lt;70%),2,1))))</f>
        <v>5</v>
      </c>
      <c r="UW30" s="114">
        <f>UV30*$UU$3/5</f>
        <v>0.06</v>
      </c>
      <c r="UX30" s="115">
        <v>0.875</v>
      </c>
      <c r="UY30" s="4">
        <f>IF(UX30&lt;100%,1,5)</f>
        <v>1</v>
      </c>
      <c r="UZ30" s="115">
        <f>UY30*$UX$3/5</f>
        <v>1.6E-2</v>
      </c>
      <c r="VA30" s="115">
        <v>0.91890000000000005</v>
      </c>
      <c r="VB30" s="4">
        <f>IF(VA30&lt;85%,1,5)</f>
        <v>5</v>
      </c>
      <c r="VC30" s="114">
        <f>VB30*$VA$3/5</f>
        <v>0.05</v>
      </c>
      <c r="VD30" s="115">
        <v>0.64680000000000004</v>
      </c>
      <c r="VE30" s="4">
        <f>IF(VD30&lt;40%,1,5)</f>
        <v>5</v>
      </c>
      <c r="VF30" s="114">
        <f>VE30*$VD$3/5</f>
        <v>0.05</v>
      </c>
      <c r="VG30" s="4">
        <v>2</v>
      </c>
      <c r="VH30" s="4">
        <f>IF(VG30=0,1,IF(VG30=1,3,IF(VG30&gt;1,5)))</f>
        <v>5</v>
      </c>
      <c r="VI30" s="114">
        <f>VH30*$VG$3/5</f>
        <v>0.05</v>
      </c>
      <c r="ZX30" s="115">
        <v>0.98476613725775897</v>
      </c>
      <c r="ZY30" s="4">
        <f>IF(ZX30&lt;95%,1,IF(AND(ZX30&gt;=95%,ZX30&lt;100%),3,5))</f>
        <v>3</v>
      </c>
      <c r="ZZ30" s="114">
        <f>ZY30*$ZX$3/5</f>
        <v>3.0000000000000006E-2</v>
      </c>
      <c r="AAD30" s="114">
        <f>EL30+EO30+ER30+EU30+EX30</f>
        <v>0.42000000000000004</v>
      </c>
      <c r="AAE30" s="115">
        <f>UQ30+UT30+UW30+UZ30+VC30+VF30+VI30</f>
        <v>0.35399999999999998</v>
      </c>
      <c r="AAF30" s="115">
        <f>ZZ30</f>
        <v>3.0000000000000006E-2</v>
      </c>
      <c r="AAG30" s="115">
        <f>SUM(AAD30:AAF30)</f>
        <v>0.80400000000000005</v>
      </c>
      <c r="ACN30" s="119" t="str">
        <f t="shared" si="21"/>
        <v>TERIMA</v>
      </c>
      <c r="ACO30" s="120">
        <f>IF(ACN30="GUGUR",0,IF(G30="SPV OPS IBC CC TELKOMSEL",2550000))</f>
        <v>2550000</v>
      </c>
      <c r="ACQ30" s="120">
        <f>ACO30*AAG30</f>
        <v>2050200.0000000002</v>
      </c>
      <c r="ACR30" s="120">
        <f t="shared" si="18"/>
        <v>2050200.0000000002</v>
      </c>
      <c r="ACS30" s="120">
        <f t="shared" si="19"/>
        <v>2050200.0000000002</v>
      </c>
      <c r="ADN30" s="121">
        <f t="shared" si="20"/>
        <v>2050200.0000000002</v>
      </c>
      <c r="ADO30" s="4" t="s">
        <v>1398</v>
      </c>
    </row>
    <row r="31" spans="1:795" x14ac:dyDescent="0.25">
      <c r="A31" s="4">
        <f t="shared" ref="A31:A61" si="22">ROW()-4</f>
        <v>27</v>
      </c>
      <c r="B31" s="4">
        <v>33506</v>
      </c>
      <c r="C31" s="4" t="s">
        <v>1214</v>
      </c>
      <c r="G31" s="4" t="s">
        <v>1295</v>
      </c>
      <c r="O31" s="4">
        <v>22</v>
      </c>
      <c r="P31" s="4">
        <v>19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f t="shared" ref="V31:V61" si="23">SUM(Q31:S31)</f>
        <v>0</v>
      </c>
      <c r="W31" s="4">
        <v>19</v>
      </c>
      <c r="X31" s="4">
        <v>19</v>
      </c>
      <c r="Y31" s="4">
        <v>7.75</v>
      </c>
      <c r="DU31" s="4">
        <v>5</v>
      </c>
      <c r="DV31" s="114">
        <f>DU31/5*DU3</f>
        <v>0.1</v>
      </c>
      <c r="DW31" s="114">
        <f>DV31/DU3*100%</f>
        <v>1</v>
      </c>
      <c r="DX31" s="4">
        <v>5</v>
      </c>
      <c r="DY31" s="114">
        <f>DX31/5*DX3</f>
        <v>0.1</v>
      </c>
      <c r="DZ31" s="114">
        <f>DY31/DX3*100%</f>
        <v>1</v>
      </c>
      <c r="EA31" s="4">
        <v>5</v>
      </c>
      <c r="EB31" s="114">
        <f>EA31/5*EA3</f>
        <v>0.1</v>
      </c>
      <c r="EC31" s="114">
        <f>EB31/EA3*100%</f>
        <v>1</v>
      </c>
      <c r="SR31" s="4">
        <v>5</v>
      </c>
      <c r="SS31" s="114">
        <f>SR31/5*SR3</f>
        <v>0.1</v>
      </c>
      <c r="ST31" s="114">
        <f>SS31/SR3*100%</f>
        <v>1</v>
      </c>
      <c r="SU31" s="4">
        <v>5</v>
      </c>
      <c r="SV31" s="114">
        <f>SU31/5*SU3</f>
        <v>0.1</v>
      </c>
      <c r="SW31" s="114">
        <f>SV31/SU3*100%</f>
        <v>1</v>
      </c>
      <c r="SX31" s="4">
        <v>5</v>
      </c>
      <c r="SY31" s="114">
        <f>SX31/5*SX3</f>
        <v>0.1</v>
      </c>
      <c r="SZ31" s="114">
        <f>SY31/SX3*100%</f>
        <v>1</v>
      </c>
      <c r="TA31" s="4">
        <v>5</v>
      </c>
      <c r="TB31" s="114">
        <f>TA31/5*TA3</f>
        <v>0.05</v>
      </c>
      <c r="TC31" s="114">
        <f>TB31/TA3*100%</f>
        <v>1</v>
      </c>
      <c r="TD31" s="4">
        <v>1</v>
      </c>
      <c r="TE31" s="114">
        <f>TD31/5*TD3</f>
        <v>1.0000000000000002E-2</v>
      </c>
      <c r="TF31" s="114">
        <f>TE31/TD3*100%</f>
        <v>0.20000000000000004</v>
      </c>
      <c r="TG31" s="4">
        <v>5</v>
      </c>
      <c r="TH31" s="114">
        <f>TG31/5*TG3</f>
        <v>0.1</v>
      </c>
      <c r="TI31" s="114">
        <f>TH31/TG3*100%</f>
        <v>1</v>
      </c>
      <c r="TJ31" s="4">
        <v>5</v>
      </c>
      <c r="TK31" s="114">
        <f>TJ31/5*TJ3</f>
        <v>0.1</v>
      </c>
      <c r="TL31" s="114">
        <f>TK31/TJ3*100%</f>
        <v>1</v>
      </c>
      <c r="TM31" s="4">
        <v>5</v>
      </c>
      <c r="TN31" s="114">
        <f>TM31/5*TM3</f>
        <v>0.05</v>
      </c>
      <c r="TO31" s="114">
        <f>TN31/TM3*100%</f>
        <v>1</v>
      </c>
      <c r="TP31" s="4">
        <v>5</v>
      </c>
      <c r="TQ31" s="114">
        <f>TP31/5*TP3</f>
        <v>0.05</v>
      </c>
      <c r="TR31" s="114">
        <f>TQ31/TP3*100%</f>
        <v>1</v>
      </c>
      <c r="AAY31" s="114">
        <f>DV31+DY31+EB31</f>
        <v>0.30000000000000004</v>
      </c>
      <c r="AAZ31" s="114">
        <f>SS31+SV31+SY31+TB31+TE31+TH31+TK31+TN31+TQ31</f>
        <v>0.66000000000000014</v>
      </c>
      <c r="ABA31" s="114">
        <f>AAY31+AAZ31</f>
        <v>0.96000000000000019</v>
      </c>
      <c r="ACN31" s="119" t="str">
        <f t="shared" si="21"/>
        <v>TERIMA</v>
      </c>
      <c r="ACO31" s="120">
        <f>IF(ACN31="GUGUR",0,IF(G31="TL QCO IBC CC TELKOMSEL",1000000))</f>
        <v>1000000</v>
      </c>
      <c r="ACQ31" s="120">
        <f>ACO31*ABA31</f>
        <v>960000.00000000023</v>
      </c>
      <c r="ACR31" s="120">
        <f t="shared" ref="ACR31:ACR61" si="24">IF(U31&gt;0,(W31/O31)*ACQ31,ACQ31)</f>
        <v>960000.00000000023</v>
      </c>
      <c r="ACS31" s="120">
        <f t="shared" ref="ACS31:ACS61" si="25">IF(N31=1,(W31/O31)*ACR31,IF(ACK31&gt;0,ACR31*85%,IF(ACL31&gt;0,ACR31*60%,IF(ACM31&gt;0,ACR31*0%,ACR31))))</f>
        <v>960000.00000000023</v>
      </c>
      <c r="ADN31" s="121">
        <f t="shared" ref="ADN31:ADN61" si="26">IF(M31="cumil",0,IF(ADM31="",IF(ADG31="",ACS31,ADG31),ADM31))</f>
        <v>960000.00000000023</v>
      </c>
      <c r="ADO31" s="4" t="s">
        <v>1398</v>
      </c>
    </row>
    <row r="32" spans="1:795" x14ac:dyDescent="0.25">
      <c r="A32" s="4">
        <f t="shared" si="22"/>
        <v>28</v>
      </c>
      <c r="B32" s="4">
        <v>51744</v>
      </c>
      <c r="C32" s="4" t="s">
        <v>1246</v>
      </c>
      <c r="G32" s="4" t="s">
        <v>1213</v>
      </c>
      <c r="O32" s="4">
        <v>22</v>
      </c>
      <c r="P32" s="4">
        <v>19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f t="shared" si="23"/>
        <v>0</v>
      </c>
      <c r="W32" s="4">
        <v>19</v>
      </c>
      <c r="X32" s="4">
        <v>18</v>
      </c>
      <c r="Y32" s="4">
        <v>7.75</v>
      </c>
      <c r="CN32" s="4">
        <v>5</v>
      </c>
      <c r="CO32" s="114">
        <f t="shared" ref="CO32:CO61" si="27">CN32/5*$CN$3</f>
        <v>0.2</v>
      </c>
      <c r="CP32" s="114">
        <f t="shared" ref="CP32:CP61" si="28">CO32/$CN$3*100%</f>
        <v>1</v>
      </c>
      <c r="CQ32" s="4">
        <v>5</v>
      </c>
      <c r="CR32" s="114">
        <f t="shared" ref="CR32:CR61" si="29">CQ32/5*$CQ$3</f>
        <v>0.2</v>
      </c>
      <c r="CS32" s="114">
        <f t="shared" ref="CS32:CS61" si="30">CR32/$CQ$3*100%</f>
        <v>1</v>
      </c>
      <c r="PK32" s="4">
        <v>5</v>
      </c>
      <c r="PL32" s="114">
        <f t="shared" ref="PL32:PL61" si="31">PK32/5*$PK$3</f>
        <v>0.05</v>
      </c>
      <c r="PM32" s="114">
        <f t="shared" ref="PM32:PM61" si="32">PL32/$PK$3*100%</f>
        <v>1</v>
      </c>
      <c r="PN32" s="4">
        <v>5</v>
      </c>
      <c r="PO32" s="114">
        <f t="shared" ref="PO32:PO61" si="33">PN32/5*$PN$3</f>
        <v>0.08</v>
      </c>
      <c r="PP32" s="114">
        <f t="shared" ref="PP32:PP61" si="34">PO32/$PN$3*100%</f>
        <v>1</v>
      </c>
      <c r="PQ32" s="4">
        <v>5</v>
      </c>
      <c r="PR32" s="114">
        <f t="shared" ref="PR32:PR61" si="35">PQ32/5*$PQ$3</f>
        <v>0.1</v>
      </c>
      <c r="PS32" s="114">
        <f t="shared" ref="PS32:PS61" si="36">PR32/$PQ$3*100%</f>
        <v>1</v>
      </c>
      <c r="PT32" s="4">
        <v>5</v>
      </c>
      <c r="PU32" s="114">
        <f t="shared" ref="PU32:PU61" si="37">PT32/5*$PT$3</f>
        <v>0.1</v>
      </c>
      <c r="PV32" s="114">
        <f t="shared" ref="PV32:PV61" si="38">PU32/$PT$3*100%</f>
        <v>1</v>
      </c>
      <c r="PW32" s="4">
        <v>5</v>
      </c>
      <c r="PX32" s="114">
        <f t="shared" ref="PX32:PX61" si="39">PW32/5*$PW$3</f>
        <v>0.05</v>
      </c>
      <c r="PY32" s="114">
        <f t="shared" ref="PY32:PY61" si="40">PX32/$PW$3*100%</f>
        <v>1</v>
      </c>
      <c r="PZ32" s="4">
        <v>5</v>
      </c>
      <c r="QA32" s="114">
        <f t="shared" ref="QA32:QA61" si="41">PZ32/5*$PZ$3</f>
        <v>7.0000000000000007E-2</v>
      </c>
      <c r="QB32" s="114">
        <f t="shared" ref="QB32:QB61" si="42">QA32/$PZ$3*100%</f>
        <v>1</v>
      </c>
      <c r="QC32" s="4">
        <v>5</v>
      </c>
      <c r="QD32" s="114">
        <f t="shared" ref="QD32:QD61" si="43">QC32/5*$QC$3</f>
        <v>0.05</v>
      </c>
      <c r="QE32" s="114">
        <f t="shared" ref="QE32:QE61" si="44">QD32/$QC$3*100%</f>
        <v>1</v>
      </c>
      <c r="ZK32" s="4">
        <v>5</v>
      </c>
      <c r="ZL32" s="114">
        <f t="shared" ref="ZL32:ZL61" si="45">ZK32/5*$ZK$3</f>
        <v>0.05</v>
      </c>
      <c r="ZM32" s="114">
        <f t="shared" ref="ZM32:ZM61" si="46">ZL32/$ZK$3*100%</f>
        <v>1</v>
      </c>
      <c r="ZN32" s="4">
        <v>5</v>
      </c>
      <c r="ZO32" s="114">
        <f t="shared" ref="ZO32:ZO61" si="47">ZN32/5*$ZN$3</f>
        <v>0.05</v>
      </c>
      <c r="ZP32" s="114">
        <f t="shared" ref="ZP32:ZP61" si="48">ZO32/$ZN$3*100%</f>
        <v>1</v>
      </c>
      <c r="ABW32" s="114">
        <f t="shared" ref="ABW32:ABW61" si="49">IFERROR(CO32+CR32,"")</f>
        <v>0.4</v>
      </c>
      <c r="ABX32" s="114">
        <f t="shared" ref="ABX32:ABX61" si="50">IFERROR(PL32+PO32+PR32+PU32+PX32+QA32+QD32,"")</f>
        <v>0.5</v>
      </c>
      <c r="ABY32" s="114">
        <f t="shared" ref="ABY32:ABY61" si="51">IFERROR(ZL32+ZO32,"")</f>
        <v>0.1</v>
      </c>
      <c r="ABZ32" s="114">
        <f t="shared" ref="ABZ32:ABZ61" si="52">SUM(ABW32:ABY32)</f>
        <v>1</v>
      </c>
      <c r="ACN32" s="119" t="str">
        <f t="shared" si="21"/>
        <v>TERIMA</v>
      </c>
      <c r="ACO32" s="120">
        <f t="shared" ref="ACO32:ACO61" si="53">IF(ACN32="GUGUR",0,IF(G32="QCO IBC CC TELKOMSEL",800000))</f>
        <v>800000</v>
      </c>
      <c r="ACQ32" s="120">
        <f t="shared" ref="ACQ32:ACQ61" si="54">ABZ32*ACO32</f>
        <v>800000</v>
      </c>
      <c r="ACR32" s="120">
        <f t="shared" si="24"/>
        <v>800000</v>
      </c>
      <c r="ACS32" s="120">
        <f t="shared" si="25"/>
        <v>800000</v>
      </c>
      <c r="ADN32" s="121">
        <f t="shared" si="26"/>
        <v>800000</v>
      </c>
      <c r="ADO32" s="4" t="s">
        <v>1398</v>
      </c>
    </row>
    <row r="33" spans="1:795" x14ac:dyDescent="0.25">
      <c r="A33" s="4">
        <f t="shared" si="22"/>
        <v>29</v>
      </c>
      <c r="B33" s="4">
        <v>30319</v>
      </c>
      <c r="C33" s="4" t="s">
        <v>1248</v>
      </c>
      <c r="G33" s="4" t="s">
        <v>1213</v>
      </c>
      <c r="O33" s="4">
        <v>22</v>
      </c>
      <c r="P33" s="4">
        <v>19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f t="shared" si="23"/>
        <v>0</v>
      </c>
      <c r="W33" s="4">
        <v>19</v>
      </c>
      <c r="X33" s="4">
        <v>18</v>
      </c>
      <c r="Y33" s="4">
        <v>7.75</v>
      </c>
      <c r="CN33" s="4">
        <v>5</v>
      </c>
      <c r="CO33" s="114">
        <f t="shared" si="27"/>
        <v>0.2</v>
      </c>
      <c r="CP33" s="114">
        <f t="shared" si="28"/>
        <v>1</v>
      </c>
      <c r="CQ33" s="4">
        <v>5</v>
      </c>
      <c r="CR33" s="114">
        <f t="shared" si="29"/>
        <v>0.2</v>
      </c>
      <c r="CS33" s="114">
        <f t="shared" si="30"/>
        <v>1</v>
      </c>
      <c r="PK33" s="4">
        <v>5</v>
      </c>
      <c r="PL33" s="114">
        <f t="shared" si="31"/>
        <v>0.05</v>
      </c>
      <c r="PM33" s="114">
        <f t="shared" si="32"/>
        <v>1</v>
      </c>
      <c r="PN33" s="4">
        <v>5</v>
      </c>
      <c r="PO33" s="114">
        <f t="shared" si="33"/>
        <v>0.08</v>
      </c>
      <c r="PP33" s="114">
        <f t="shared" si="34"/>
        <v>1</v>
      </c>
      <c r="PQ33" s="4">
        <v>5</v>
      </c>
      <c r="PR33" s="114">
        <f t="shared" si="35"/>
        <v>0.1</v>
      </c>
      <c r="PS33" s="114">
        <f t="shared" si="36"/>
        <v>1</v>
      </c>
      <c r="PT33" s="4">
        <v>5</v>
      </c>
      <c r="PU33" s="114">
        <f t="shared" si="37"/>
        <v>0.1</v>
      </c>
      <c r="PV33" s="114">
        <f t="shared" si="38"/>
        <v>1</v>
      </c>
      <c r="PW33" s="4">
        <v>5</v>
      </c>
      <c r="PX33" s="114">
        <f t="shared" si="39"/>
        <v>0.05</v>
      </c>
      <c r="PY33" s="114">
        <f t="shared" si="40"/>
        <v>1</v>
      </c>
      <c r="PZ33" s="4">
        <v>5</v>
      </c>
      <c r="QA33" s="114">
        <f t="shared" si="41"/>
        <v>7.0000000000000007E-2</v>
      </c>
      <c r="QB33" s="114">
        <f t="shared" si="42"/>
        <v>1</v>
      </c>
      <c r="QC33" s="4">
        <v>5</v>
      </c>
      <c r="QD33" s="114">
        <f t="shared" si="43"/>
        <v>0.05</v>
      </c>
      <c r="QE33" s="114">
        <f t="shared" si="44"/>
        <v>1</v>
      </c>
      <c r="ZK33" s="4">
        <v>5</v>
      </c>
      <c r="ZL33" s="114">
        <f t="shared" si="45"/>
        <v>0.05</v>
      </c>
      <c r="ZM33" s="114">
        <f t="shared" si="46"/>
        <v>1</v>
      </c>
      <c r="ZN33" s="4">
        <v>5</v>
      </c>
      <c r="ZO33" s="114">
        <f t="shared" si="47"/>
        <v>0.05</v>
      </c>
      <c r="ZP33" s="114">
        <f t="shared" si="48"/>
        <v>1</v>
      </c>
      <c r="ABW33" s="114">
        <f t="shared" si="49"/>
        <v>0.4</v>
      </c>
      <c r="ABX33" s="114">
        <f t="shared" si="50"/>
        <v>0.5</v>
      </c>
      <c r="ABY33" s="114">
        <f t="shared" si="51"/>
        <v>0.1</v>
      </c>
      <c r="ABZ33" s="114">
        <f t="shared" si="52"/>
        <v>1</v>
      </c>
      <c r="ACN33" s="119" t="str">
        <f t="shared" si="21"/>
        <v>TERIMA</v>
      </c>
      <c r="ACO33" s="120">
        <f t="shared" si="53"/>
        <v>800000</v>
      </c>
      <c r="ACQ33" s="120">
        <f t="shared" si="54"/>
        <v>800000</v>
      </c>
      <c r="ACR33" s="120">
        <f t="shared" si="24"/>
        <v>800000</v>
      </c>
      <c r="ACS33" s="120">
        <f t="shared" si="25"/>
        <v>800000</v>
      </c>
      <c r="ADN33" s="121">
        <f t="shared" si="26"/>
        <v>800000</v>
      </c>
      <c r="ADO33" s="4" t="s">
        <v>1398</v>
      </c>
    </row>
    <row r="34" spans="1:795" x14ac:dyDescent="0.25">
      <c r="A34" s="4">
        <f t="shared" si="22"/>
        <v>30</v>
      </c>
      <c r="B34" s="4">
        <v>30702</v>
      </c>
      <c r="C34" s="4" t="s">
        <v>1251</v>
      </c>
      <c r="G34" s="4" t="s">
        <v>1213</v>
      </c>
      <c r="O34" s="4">
        <v>22</v>
      </c>
      <c r="P34" s="4">
        <v>19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f t="shared" si="23"/>
        <v>0</v>
      </c>
      <c r="W34" s="4">
        <v>19</v>
      </c>
      <c r="X34" s="4">
        <v>18</v>
      </c>
      <c r="Y34" s="4">
        <v>7.75</v>
      </c>
      <c r="CN34" s="4">
        <v>5</v>
      </c>
      <c r="CO34" s="114">
        <f t="shared" si="27"/>
        <v>0.2</v>
      </c>
      <c r="CP34" s="114">
        <f t="shared" si="28"/>
        <v>1</v>
      </c>
      <c r="CQ34" s="4">
        <v>5</v>
      </c>
      <c r="CR34" s="114">
        <f t="shared" si="29"/>
        <v>0.2</v>
      </c>
      <c r="CS34" s="114">
        <f t="shared" si="30"/>
        <v>1</v>
      </c>
      <c r="PK34" s="4">
        <v>5</v>
      </c>
      <c r="PL34" s="114">
        <f t="shared" si="31"/>
        <v>0.05</v>
      </c>
      <c r="PM34" s="114">
        <f t="shared" si="32"/>
        <v>1</v>
      </c>
      <c r="PN34" s="4">
        <v>5</v>
      </c>
      <c r="PO34" s="114">
        <f t="shared" si="33"/>
        <v>0.08</v>
      </c>
      <c r="PP34" s="114">
        <f t="shared" si="34"/>
        <v>1</v>
      </c>
      <c r="PQ34" s="4">
        <v>5</v>
      </c>
      <c r="PR34" s="114">
        <f t="shared" si="35"/>
        <v>0.1</v>
      </c>
      <c r="PS34" s="114">
        <f t="shared" si="36"/>
        <v>1</v>
      </c>
      <c r="PT34" s="4">
        <v>5</v>
      </c>
      <c r="PU34" s="114">
        <f t="shared" si="37"/>
        <v>0.1</v>
      </c>
      <c r="PV34" s="114">
        <f t="shared" si="38"/>
        <v>1</v>
      </c>
      <c r="PW34" s="4">
        <v>5</v>
      </c>
      <c r="PX34" s="114">
        <f t="shared" si="39"/>
        <v>0.05</v>
      </c>
      <c r="PY34" s="114">
        <f t="shared" si="40"/>
        <v>1</v>
      </c>
      <c r="PZ34" s="4">
        <v>5</v>
      </c>
      <c r="QA34" s="114">
        <f t="shared" si="41"/>
        <v>7.0000000000000007E-2</v>
      </c>
      <c r="QB34" s="114">
        <f t="shared" si="42"/>
        <v>1</v>
      </c>
      <c r="QC34" s="4">
        <v>5</v>
      </c>
      <c r="QD34" s="114">
        <f t="shared" si="43"/>
        <v>0.05</v>
      </c>
      <c r="QE34" s="114">
        <f t="shared" si="44"/>
        <v>1</v>
      </c>
      <c r="ZK34" s="4">
        <v>5</v>
      </c>
      <c r="ZL34" s="114">
        <f t="shared" si="45"/>
        <v>0.05</v>
      </c>
      <c r="ZM34" s="114">
        <f t="shared" si="46"/>
        <v>1</v>
      </c>
      <c r="ZN34" s="4">
        <v>5</v>
      </c>
      <c r="ZO34" s="114">
        <f t="shared" si="47"/>
        <v>0.05</v>
      </c>
      <c r="ZP34" s="114">
        <f t="shared" si="48"/>
        <v>1</v>
      </c>
      <c r="ABW34" s="114">
        <f t="shared" si="49"/>
        <v>0.4</v>
      </c>
      <c r="ABX34" s="114">
        <f t="shared" si="50"/>
        <v>0.5</v>
      </c>
      <c r="ABY34" s="114">
        <f t="shared" si="51"/>
        <v>0.1</v>
      </c>
      <c r="ABZ34" s="114">
        <f t="shared" si="52"/>
        <v>1</v>
      </c>
      <c r="ACN34" s="119" t="str">
        <f t="shared" si="21"/>
        <v>TERIMA</v>
      </c>
      <c r="ACO34" s="120">
        <f t="shared" si="53"/>
        <v>800000</v>
      </c>
      <c r="ACQ34" s="120">
        <f t="shared" si="54"/>
        <v>800000</v>
      </c>
      <c r="ACR34" s="120">
        <f t="shared" si="24"/>
        <v>800000</v>
      </c>
      <c r="ACS34" s="120">
        <f t="shared" si="25"/>
        <v>800000</v>
      </c>
      <c r="ADN34" s="121">
        <f t="shared" si="26"/>
        <v>800000</v>
      </c>
      <c r="ADO34" s="4" t="s">
        <v>1398</v>
      </c>
    </row>
    <row r="35" spans="1:795" x14ac:dyDescent="0.25">
      <c r="A35" s="4">
        <f t="shared" si="22"/>
        <v>31</v>
      </c>
      <c r="B35" s="4">
        <v>43176</v>
      </c>
      <c r="C35" s="4" t="s">
        <v>1254</v>
      </c>
      <c r="G35" s="4" t="s">
        <v>1213</v>
      </c>
      <c r="O35" s="4">
        <v>22</v>
      </c>
      <c r="P35" s="4">
        <v>19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f t="shared" si="23"/>
        <v>0</v>
      </c>
      <c r="W35" s="4">
        <v>19</v>
      </c>
      <c r="X35" s="4">
        <v>18</v>
      </c>
      <c r="Y35" s="4">
        <v>7.75</v>
      </c>
      <c r="CN35" s="4">
        <v>5</v>
      </c>
      <c r="CO35" s="114">
        <f t="shared" si="27"/>
        <v>0.2</v>
      </c>
      <c r="CP35" s="114">
        <f t="shared" si="28"/>
        <v>1</v>
      </c>
      <c r="CQ35" s="4">
        <v>5</v>
      </c>
      <c r="CR35" s="114">
        <f t="shared" si="29"/>
        <v>0.2</v>
      </c>
      <c r="CS35" s="114">
        <f t="shared" si="30"/>
        <v>1</v>
      </c>
      <c r="PK35" s="4">
        <v>5</v>
      </c>
      <c r="PL35" s="114">
        <f t="shared" si="31"/>
        <v>0.05</v>
      </c>
      <c r="PM35" s="114">
        <f t="shared" si="32"/>
        <v>1</v>
      </c>
      <c r="PN35" s="4">
        <v>5</v>
      </c>
      <c r="PO35" s="114">
        <f t="shared" si="33"/>
        <v>0.08</v>
      </c>
      <c r="PP35" s="114">
        <f t="shared" si="34"/>
        <v>1</v>
      </c>
      <c r="PQ35" s="4">
        <v>5</v>
      </c>
      <c r="PR35" s="114">
        <f t="shared" si="35"/>
        <v>0.1</v>
      </c>
      <c r="PS35" s="114">
        <f t="shared" si="36"/>
        <v>1</v>
      </c>
      <c r="PT35" s="4">
        <v>5</v>
      </c>
      <c r="PU35" s="114">
        <f t="shared" si="37"/>
        <v>0.1</v>
      </c>
      <c r="PV35" s="114">
        <f t="shared" si="38"/>
        <v>1</v>
      </c>
      <c r="PW35" s="4">
        <v>5</v>
      </c>
      <c r="PX35" s="114">
        <f t="shared" si="39"/>
        <v>0.05</v>
      </c>
      <c r="PY35" s="114">
        <f t="shared" si="40"/>
        <v>1</v>
      </c>
      <c r="PZ35" s="4">
        <v>5</v>
      </c>
      <c r="QA35" s="114">
        <f t="shared" si="41"/>
        <v>7.0000000000000007E-2</v>
      </c>
      <c r="QB35" s="114">
        <f t="shared" si="42"/>
        <v>1</v>
      </c>
      <c r="QC35" s="4">
        <v>5</v>
      </c>
      <c r="QD35" s="114">
        <f t="shared" si="43"/>
        <v>0.05</v>
      </c>
      <c r="QE35" s="114">
        <f t="shared" si="44"/>
        <v>1</v>
      </c>
      <c r="ZK35" s="4">
        <v>5</v>
      </c>
      <c r="ZL35" s="114">
        <f t="shared" si="45"/>
        <v>0.05</v>
      </c>
      <c r="ZM35" s="114">
        <f t="shared" si="46"/>
        <v>1</v>
      </c>
      <c r="ZN35" s="4">
        <v>5</v>
      </c>
      <c r="ZO35" s="114">
        <f t="shared" si="47"/>
        <v>0.05</v>
      </c>
      <c r="ZP35" s="114">
        <f t="shared" si="48"/>
        <v>1</v>
      </c>
      <c r="ABW35" s="114">
        <f t="shared" si="49"/>
        <v>0.4</v>
      </c>
      <c r="ABX35" s="114">
        <f t="shared" si="50"/>
        <v>0.5</v>
      </c>
      <c r="ABY35" s="114">
        <f t="shared" si="51"/>
        <v>0.1</v>
      </c>
      <c r="ABZ35" s="114">
        <f t="shared" si="52"/>
        <v>1</v>
      </c>
      <c r="ACN35" s="119" t="str">
        <f t="shared" si="21"/>
        <v>TERIMA</v>
      </c>
      <c r="ACO35" s="120">
        <f t="shared" si="53"/>
        <v>800000</v>
      </c>
      <c r="ACQ35" s="120">
        <f t="shared" si="54"/>
        <v>800000</v>
      </c>
      <c r="ACR35" s="120">
        <f t="shared" si="24"/>
        <v>800000</v>
      </c>
      <c r="ACS35" s="120">
        <f t="shared" si="25"/>
        <v>800000</v>
      </c>
      <c r="ADN35" s="121">
        <f t="shared" si="26"/>
        <v>800000</v>
      </c>
      <c r="ADO35" s="4" t="s">
        <v>1398</v>
      </c>
    </row>
    <row r="36" spans="1:795" x14ac:dyDescent="0.25">
      <c r="A36" s="4">
        <f t="shared" si="22"/>
        <v>32</v>
      </c>
      <c r="B36" s="4">
        <v>30707</v>
      </c>
      <c r="C36" s="4" t="s">
        <v>1257</v>
      </c>
      <c r="G36" s="4" t="s">
        <v>1213</v>
      </c>
      <c r="O36" s="4">
        <v>22</v>
      </c>
      <c r="P36" s="4">
        <v>19</v>
      </c>
      <c r="Q36" s="4">
        <v>0</v>
      </c>
      <c r="R36" s="4">
        <v>0</v>
      </c>
      <c r="S36" s="4">
        <v>0</v>
      </c>
      <c r="T36" s="4">
        <v>1</v>
      </c>
      <c r="U36" s="4">
        <v>0</v>
      </c>
      <c r="V36" s="4">
        <f t="shared" si="23"/>
        <v>0</v>
      </c>
      <c r="W36" s="4">
        <v>19</v>
      </c>
      <c r="X36" s="4">
        <v>18</v>
      </c>
      <c r="Y36" s="4">
        <v>7.75</v>
      </c>
      <c r="CN36" s="4">
        <v>5</v>
      </c>
      <c r="CO36" s="114">
        <f t="shared" si="27"/>
        <v>0.2</v>
      </c>
      <c r="CP36" s="114">
        <f t="shared" si="28"/>
        <v>1</v>
      </c>
      <c r="CQ36" s="4">
        <v>5</v>
      </c>
      <c r="CR36" s="114">
        <f t="shared" si="29"/>
        <v>0.2</v>
      </c>
      <c r="CS36" s="114">
        <f t="shared" si="30"/>
        <v>1</v>
      </c>
      <c r="PK36" s="4">
        <v>5</v>
      </c>
      <c r="PL36" s="114">
        <f t="shared" si="31"/>
        <v>0.05</v>
      </c>
      <c r="PM36" s="114">
        <f t="shared" si="32"/>
        <v>1</v>
      </c>
      <c r="PN36" s="4">
        <v>5</v>
      </c>
      <c r="PO36" s="114">
        <f t="shared" si="33"/>
        <v>0.08</v>
      </c>
      <c r="PP36" s="114">
        <f t="shared" si="34"/>
        <v>1</v>
      </c>
      <c r="PQ36" s="4">
        <v>5</v>
      </c>
      <c r="PR36" s="114">
        <f t="shared" si="35"/>
        <v>0.1</v>
      </c>
      <c r="PS36" s="114">
        <f t="shared" si="36"/>
        <v>1</v>
      </c>
      <c r="PT36" s="4">
        <v>5</v>
      </c>
      <c r="PU36" s="114">
        <f t="shared" si="37"/>
        <v>0.1</v>
      </c>
      <c r="PV36" s="114">
        <f t="shared" si="38"/>
        <v>1</v>
      </c>
      <c r="PW36" s="4">
        <v>5</v>
      </c>
      <c r="PX36" s="114">
        <f t="shared" si="39"/>
        <v>0.05</v>
      </c>
      <c r="PY36" s="114">
        <f t="shared" si="40"/>
        <v>1</v>
      </c>
      <c r="PZ36" s="4">
        <v>5</v>
      </c>
      <c r="QA36" s="114">
        <f t="shared" si="41"/>
        <v>7.0000000000000007E-2</v>
      </c>
      <c r="QB36" s="114">
        <f t="shared" si="42"/>
        <v>1</v>
      </c>
      <c r="QC36" s="4">
        <v>5</v>
      </c>
      <c r="QD36" s="114">
        <f t="shared" si="43"/>
        <v>0.05</v>
      </c>
      <c r="QE36" s="114">
        <f t="shared" si="44"/>
        <v>1</v>
      </c>
      <c r="ZK36" s="4">
        <v>5</v>
      </c>
      <c r="ZL36" s="114">
        <f t="shared" si="45"/>
        <v>0.05</v>
      </c>
      <c r="ZM36" s="114">
        <f t="shared" si="46"/>
        <v>1</v>
      </c>
      <c r="ZN36" s="4">
        <v>5</v>
      </c>
      <c r="ZO36" s="114">
        <f t="shared" si="47"/>
        <v>0.05</v>
      </c>
      <c r="ZP36" s="114">
        <f t="shared" si="48"/>
        <v>1</v>
      </c>
      <c r="ABW36" s="114">
        <f t="shared" si="49"/>
        <v>0.4</v>
      </c>
      <c r="ABX36" s="114">
        <f t="shared" si="50"/>
        <v>0.5</v>
      </c>
      <c r="ABY36" s="114">
        <f t="shared" si="51"/>
        <v>0.1</v>
      </c>
      <c r="ABZ36" s="114">
        <f t="shared" si="52"/>
        <v>1</v>
      </c>
      <c r="ACN36" s="119" t="str">
        <f t="shared" si="21"/>
        <v>TERIMA</v>
      </c>
      <c r="ACO36" s="120">
        <f t="shared" si="53"/>
        <v>800000</v>
      </c>
      <c r="ACQ36" s="120">
        <f t="shared" si="54"/>
        <v>800000</v>
      </c>
      <c r="ACR36" s="120">
        <f t="shared" si="24"/>
        <v>800000</v>
      </c>
      <c r="ACS36" s="120">
        <f t="shared" si="25"/>
        <v>800000</v>
      </c>
      <c r="ADN36" s="121">
        <f t="shared" si="26"/>
        <v>800000</v>
      </c>
      <c r="ADO36" s="4" t="s">
        <v>1398</v>
      </c>
    </row>
    <row r="37" spans="1:795" x14ac:dyDescent="0.25">
      <c r="A37" s="4">
        <f t="shared" si="22"/>
        <v>33</v>
      </c>
      <c r="B37" s="4">
        <v>28398</v>
      </c>
      <c r="C37" s="4" t="s">
        <v>1260</v>
      </c>
      <c r="G37" s="4" t="s">
        <v>1213</v>
      </c>
      <c r="O37" s="4">
        <v>22</v>
      </c>
      <c r="P37" s="4">
        <v>19</v>
      </c>
      <c r="Q37" s="4">
        <v>0</v>
      </c>
      <c r="R37" s="4">
        <v>0</v>
      </c>
      <c r="S37" s="4">
        <v>0</v>
      </c>
      <c r="T37" s="4">
        <v>1</v>
      </c>
      <c r="U37" s="4">
        <v>0</v>
      </c>
      <c r="V37" s="4">
        <f t="shared" si="23"/>
        <v>0</v>
      </c>
      <c r="W37" s="4">
        <v>19</v>
      </c>
      <c r="X37" s="4">
        <v>18</v>
      </c>
      <c r="Y37" s="4">
        <v>7.75</v>
      </c>
      <c r="CN37" s="4">
        <v>5</v>
      </c>
      <c r="CO37" s="114">
        <f t="shared" si="27"/>
        <v>0.2</v>
      </c>
      <c r="CP37" s="114">
        <f t="shared" si="28"/>
        <v>1</v>
      </c>
      <c r="CQ37" s="4">
        <v>5</v>
      </c>
      <c r="CR37" s="114">
        <f t="shared" si="29"/>
        <v>0.2</v>
      </c>
      <c r="CS37" s="114">
        <f t="shared" si="30"/>
        <v>1</v>
      </c>
      <c r="PK37" s="4">
        <v>5</v>
      </c>
      <c r="PL37" s="114">
        <f t="shared" si="31"/>
        <v>0.05</v>
      </c>
      <c r="PM37" s="114">
        <f t="shared" si="32"/>
        <v>1</v>
      </c>
      <c r="PN37" s="4">
        <v>5</v>
      </c>
      <c r="PO37" s="114">
        <f t="shared" si="33"/>
        <v>0.08</v>
      </c>
      <c r="PP37" s="114">
        <f t="shared" si="34"/>
        <v>1</v>
      </c>
      <c r="PQ37" s="4">
        <v>5</v>
      </c>
      <c r="PR37" s="114">
        <f t="shared" si="35"/>
        <v>0.1</v>
      </c>
      <c r="PS37" s="114">
        <f t="shared" si="36"/>
        <v>1</v>
      </c>
      <c r="PT37" s="4">
        <v>5</v>
      </c>
      <c r="PU37" s="114">
        <f t="shared" si="37"/>
        <v>0.1</v>
      </c>
      <c r="PV37" s="114">
        <f t="shared" si="38"/>
        <v>1</v>
      </c>
      <c r="PW37" s="4">
        <v>5</v>
      </c>
      <c r="PX37" s="114">
        <f t="shared" si="39"/>
        <v>0.05</v>
      </c>
      <c r="PY37" s="114">
        <f t="shared" si="40"/>
        <v>1</v>
      </c>
      <c r="PZ37" s="4">
        <v>5</v>
      </c>
      <c r="QA37" s="114">
        <f t="shared" si="41"/>
        <v>7.0000000000000007E-2</v>
      </c>
      <c r="QB37" s="114">
        <f t="shared" si="42"/>
        <v>1</v>
      </c>
      <c r="QC37" s="4">
        <v>5</v>
      </c>
      <c r="QD37" s="114">
        <f t="shared" si="43"/>
        <v>0.05</v>
      </c>
      <c r="QE37" s="114">
        <f t="shared" si="44"/>
        <v>1</v>
      </c>
      <c r="ZK37" s="4">
        <v>5</v>
      </c>
      <c r="ZL37" s="114">
        <f t="shared" si="45"/>
        <v>0.05</v>
      </c>
      <c r="ZM37" s="114">
        <f t="shared" si="46"/>
        <v>1</v>
      </c>
      <c r="ZN37" s="4">
        <v>5</v>
      </c>
      <c r="ZO37" s="114">
        <f t="shared" si="47"/>
        <v>0.05</v>
      </c>
      <c r="ZP37" s="114">
        <f t="shared" si="48"/>
        <v>1</v>
      </c>
      <c r="ABW37" s="114">
        <f t="shared" si="49"/>
        <v>0.4</v>
      </c>
      <c r="ABX37" s="114">
        <f t="shared" si="50"/>
        <v>0.5</v>
      </c>
      <c r="ABY37" s="114">
        <f t="shared" si="51"/>
        <v>0.1</v>
      </c>
      <c r="ABZ37" s="114">
        <f t="shared" si="52"/>
        <v>1</v>
      </c>
      <c r="ACN37" s="119" t="str">
        <f t="shared" si="21"/>
        <v>TERIMA</v>
      </c>
      <c r="ACO37" s="120">
        <f t="shared" si="53"/>
        <v>800000</v>
      </c>
      <c r="ACQ37" s="120">
        <f t="shared" si="54"/>
        <v>800000</v>
      </c>
      <c r="ACR37" s="120">
        <f t="shared" si="24"/>
        <v>800000</v>
      </c>
      <c r="ACS37" s="120">
        <f t="shared" si="25"/>
        <v>800000</v>
      </c>
      <c r="ADN37" s="121">
        <f t="shared" si="26"/>
        <v>800000</v>
      </c>
      <c r="ADO37" s="4" t="s">
        <v>1398</v>
      </c>
    </row>
    <row r="38" spans="1:795" x14ac:dyDescent="0.25">
      <c r="A38" s="4">
        <f t="shared" si="22"/>
        <v>34</v>
      </c>
      <c r="B38" s="4">
        <v>30694</v>
      </c>
      <c r="C38" s="4" t="s">
        <v>1263</v>
      </c>
      <c r="G38" s="4" t="s">
        <v>1213</v>
      </c>
      <c r="O38" s="4">
        <v>22</v>
      </c>
      <c r="P38" s="4">
        <v>19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f t="shared" si="23"/>
        <v>0</v>
      </c>
      <c r="W38" s="4">
        <v>19</v>
      </c>
      <c r="X38" s="4">
        <v>18</v>
      </c>
      <c r="Y38" s="4">
        <v>7.75</v>
      </c>
      <c r="CN38" s="4">
        <v>5</v>
      </c>
      <c r="CO38" s="114">
        <f t="shared" si="27"/>
        <v>0.2</v>
      </c>
      <c r="CP38" s="114">
        <f t="shared" si="28"/>
        <v>1</v>
      </c>
      <c r="CQ38" s="4">
        <v>5</v>
      </c>
      <c r="CR38" s="114">
        <f t="shared" si="29"/>
        <v>0.2</v>
      </c>
      <c r="CS38" s="114">
        <f t="shared" si="30"/>
        <v>1</v>
      </c>
      <c r="PK38" s="4">
        <v>5</v>
      </c>
      <c r="PL38" s="114">
        <f t="shared" si="31"/>
        <v>0.05</v>
      </c>
      <c r="PM38" s="114">
        <f t="shared" si="32"/>
        <v>1</v>
      </c>
      <c r="PN38" s="4">
        <v>5</v>
      </c>
      <c r="PO38" s="114">
        <f t="shared" si="33"/>
        <v>0.08</v>
      </c>
      <c r="PP38" s="114">
        <f t="shared" si="34"/>
        <v>1</v>
      </c>
      <c r="PQ38" s="4">
        <v>5</v>
      </c>
      <c r="PR38" s="114">
        <f t="shared" si="35"/>
        <v>0.1</v>
      </c>
      <c r="PS38" s="114">
        <f t="shared" si="36"/>
        <v>1</v>
      </c>
      <c r="PT38" s="4">
        <v>5</v>
      </c>
      <c r="PU38" s="114">
        <f t="shared" si="37"/>
        <v>0.1</v>
      </c>
      <c r="PV38" s="114">
        <f t="shared" si="38"/>
        <v>1</v>
      </c>
      <c r="PW38" s="4">
        <v>5</v>
      </c>
      <c r="PX38" s="114">
        <f t="shared" si="39"/>
        <v>0.05</v>
      </c>
      <c r="PY38" s="114">
        <f t="shared" si="40"/>
        <v>1</v>
      </c>
      <c r="PZ38" s="4">
        <v>5</v>
      </c>
      <c r="QA38" s="114">
        <f t="shared" si="41"/>
        <v>7.0000000000000007E-2</v>
      </c>
      <c r="QB38" s="114">
        <f t="shared" si="42"/>
        <v>1</v>
      </c>
      <c r="QC38" s="4">
        <v>5</v>
      </c>
      <c r="QD38" s="114">
        <f t="shared" si="43"/>
        <v>0.05</v>
      </c>
      <c r="QE38" s="114">
        <f t="shared" si="44"/>
        <v>1</v>
      </c>
      <c r="ZK38" s="4">
        <v>5</v>
      </c>
      <c r="ZL38" s="114">
        <f t="shared" si="45"/>
        <v>0.05</v>
      </c>
      <c r="ZM38" s="114">
        <f t="shared" si="46"/>
        <v>1</v>
      </c>
      <c r="ZN38" s="4">
        <v>5</v>
      </c>
      <c r="ZO38" s="114">
        <f t="shared" si="47"/>
        <v>0.05</v>
      </c>
      <c r="ZP38" s="114">
        <f t="shared" si="48"/>
        <v>1</v>
      </c>
      <c r="ABW38" s="114">
        <f t="shared" si="49"/>
        <v>0.4</v>
      </c>
      <c r="ABX38" s="114">
        <f t="shared" si="50"/>
        <v>0.5</v>
      </c>
      <c r="ABY38" s="114">
        <f t="shared" si="51"/>
        <v>0.1</v>
      </c>
      <c r="ABZ38" s="114">
        <f t="shared" si="52"/>
        <v>1</v>
      </c>
      <c r="ACN38" s="119" t="str">
        <f t="shared" si="21"/>
        <v>TERIMA</v>
      </c>
      <c r="ACO38" s="120">
        <f t="shared" si="53"/>
        <v>800000</v>
      </c>
      <c r="ACQ38" s="120">
        <f t="shared" si="54"/>
        <v>800000</v>
      </c>
      <c r="ACR38" s="120">
        <f t="shared" si="24"/>
        <v>800000</v>
      </c>
      <c r="ACS38" s="120">
        <f t="shared" si="25"/>
        <v>800000</v>
      </c>
      <c r="ADN38" s="121">
        <f t="shared" si="26"/>
        <v>800000</v>
      </c>
      <c r="ADO38" s="4" t="s">
        <v>1398</v>
      </c>
    </row>
    <row r="39" spans="1:795" x14ac:dyDescent="0.25">
      <c r="A39" s="4">
        <f t="shared" si="22"/>
        <v>35</v>
      </c>
      <c r="B39" s="4">
        <v>105783</v>
      </c>
      <c r="C39" s="4" t="s">
        <v>1234</v>
      </c>
      <c r="G39" s="4" t="s">
        <v>1213</v>
      </c>
      <c r="O39" s="4">
        <v>22</v>
      </c>
      <c r="P39" s="4">
        <v>19</v>
      </c>
      <c r="Q39" s="4">
        <v>0</v>
      </c>
      <c r="R39" s="4">
        <v>0</v>
      </c>
      <c r="S39" s="4">
        <v>0</v>
      </c>
      <c r="T39" s="4">
        <v>1</v>
      </c>
      <c r="U39" s="4">
        <v>0</v>
      </c>
      <c r="V39" s="4">
        <f t="shared" si="23"/>
        <v>0</v>
      </c>
      <c r="W39" s="4">
        <v>19</v>
      </c>
      <c r="X39" s="4">
        <v>18</v>
      </c>
      <c r="Y39" s="4">
        <v>7.75</v>
      </c>
      <c r="CN39" s="4">
        <v>5</v>
      </c>
      <c r="CO39" s="114">
        <f t="shared" si="27"/>
        <v>0.2</v>
      </c>
      <c r="CP39" s="114">
        <f t="shared" si="28"/>
        <v>1</v>
      </c>
      <c r="CQ39" s="4">
        <v>5</v>
      </c>
      <c r="CR39" s="114">
        <f t="shared" si="29"/>
        <v>0.2</v>
      </c>
      <c r="CS39" s="114">
        <f t="shared" si="30"/>
        <v>1</v>
      </c>
      <c r="PK39" s="4">
        <v>5</v>
      </c>
      <c r="PL39" s="114">
        <f t="shared" si="31"/>
        <v>0.05</v>
      </c>
      <c r="PM39" s="114">
        <f t="shared" si="32"/>
        <v>1</v>
      </c>
      <c r="PN39" s="4">
        <v>5</v>
      </c>
      <c r="PO39" s="114">
        <f t="shared" si="33"/>
        <v>0.08</v>
      </c>
      <c r="PP39" s="114">
        <f t="shared" si="34"/>
        <v>1</v>
      </c>
      <c r="PQ39" s="4">
        <v>5</v>
      </c>
      <c r="PR39" s="114">
        <f t="shared" si="35"/>
        <v>0.1</v>
      </c>
      <c r="PS39" s="114">
        <f t="shared" si="36"/>
        <v>1</v>
      </c>
      <c r="PT39" s="4">
        <v>5</v>
      </c>
      <c r="PU39" s="114">
        <f t="shared" si="37"/>
        <v>0.1</v>
      </c>
      <c r="PV39" s="114">
        <f t="shared" si="38"/>
        <v>1</v>
      </c>
      <c r="PW39" s="4">
        <v>5</v>
      </c>
      <c r="PX39" s="114">
        <f t="shared" si="39"/>
        <v>0.05</v>
      </c>
      <c r="PY39" s="114">
        <f t="shared" si="40"/>
        <v>1</v>
      </c>
      <c r="PZ39" s="4">
        <v>5</v>
      </c>
      <c r="QA39" s="114">
        <f t="shared" si="41"/>
        <v>7.0000000000000007E-2</v>
      </c>
      <c r="QB39" s="114">
        <f t="shared" si="42"/>
        <v>1</v>
      </c>
      <c r="QC39" s="4">
        <v>5</v>
      </c>
      <c r="QD39" s="114">
        <f t="shared" si="43"/>
        <v>0.05</v>
      </c>
      <c r="QE39" s="114">
        <f t="shared" si="44"/>
        <v>1</v>
      </c>
      <c r="ZK39" s="4">
        <v>5</v>
      </c>
      <c r="ZL39" s="114">
        <f t="shared" si="45"/>
        <v>0.05</v>
      </c>
      <c r="ZM39" s="114">
        <f t="shared" si="46"/>
        <v>1</v>
      </c>
      <c r="ZN39" s="4">
        <v>5</v>
      </c>
      <c r="ZO39" s="114">
        <f t="shared" si="47"/>
        <v>0.05</v>
      </c>
      <c r="ZP39" s="114">
        <f t="shared" si="48"/>
        <v>1</v>
      </c>
      <c r="ABW39" s="114">
        <f t="shared" si="49"/>
        <v>0.4</v>
      </c>
      <c r="ABX39" s="114">
        <f t="shared" si="50"/>
        <v>0.5</v>
      </c>
      <c r="ABY39" s="114">
        <f t="shared" si="51"/>
        <v>0.1</v>
      </c>
      <c r="ABZ39" s="114">
        <f t="shared" si="52"/>
        <v>1</v>
      </c>
      <c r="ACN39" s="119" t="str">
        <f t="shared" si="21"/>
        <v>TERIMA</v>
      </c>
      <c r="ACO39" s="120">
        <f t="shared" si="53"/>
        <v>800000</v>
      </c>
      <c r="ACQ39" s="120">
        <f t="shared" si="54"/>
        <v>800000</v>
      </c>
      <c r="ACR39" s="120">
        <f t="shared" si="24"/>
        <v>800000</v>
      </c>
      <c r="ACS39" s="120">
        <f t="shared" si="25"/>
        <v>800000</v>
      </c>
      <c r="ADN39" s="121">
        <f t="shared" si="26"/>
        <v>800000</v>
      </c>
      <c r="ADO39" s="4" t="s">
        <v>1398</v>
      </c>
    </row>
    <row r="40" spans="1:795" x14ac:dyDescent="0.25">
      <c r="A40" s="4">
        <f t="shared" si="22"/>
        <v>36</v>
      </c>
      <c r="B40" s="4">
        <v>69739</v>
      </c>
      <c r="C40" s="4" t="s">
        <v>1236</v>
      </c>
      <c r="G40" s="4" t="s">
        <v>1213</v>
      </c>
      <c r="O40" s="4">
        <v>22</v>
      </c>
      <c r="P40" s="4">
        <v>19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f t="shared" si="23"/>
        <v>0</v>
      </c>
      <c r="W40" s="4">
        <v>19</v>
      </c>
      <c r="X40" s="4">
        <v>18</v>
      </c>
      <c r="Y40" s="4">
        <v>7.75</v>
      </c>
      <c r="CN40" s="4">
        <v>5</v>
      </c>
      <c r="CO40" s="114">
        <f t="shared" si="27"/>
        <v>0.2</v>
      </c>
      <c r="CP40" s="114">
        <f t="shared" si="28"/>
        <v>1</v>
      </c>
      <c r="CQ40" s="4">
        <v>5</v>
      </c>
      <c r="CR40" s="114">
        <f t="shared" si="29"/>
        <v>0.2</v>
      </c>
      <c r="CS40" s="114">
        <f t="shared" si="30"/>
        <v>1</v>
      </c>
      <c r="PK40" s="4">
        <v>5</v>
      </c>
      <c r="PL40" s="114">
        <f t="shared" si="31"/>
        <v>0.05</v>
      </c>
      <c r="PM40" s="114">
        <f t="shared" si="32"/>
        <v>1</v>
      </c>
      <c r="PN40" s="4">
        <v>5</v>
      </c>
      <c r="PO40" s="114">
        <f t="shared" si="33"/>
        <v>0.08</v>
      </c>
      <c r="PP40" s="114">
        <f t="shared" si="34"/>
        <v>1</v>
      </c>
      <c r="PQ40" s="4">
        <v>5</v>
      </c>
      <c r="PR40" s="114">
        <f t="shared" si="35"/>
        <v>0.1</v>
      </c>
      <c r="PS40" s="114">
        <f t="shared" si="36"/>
        <v>1</v>
      </c>
      <c r="PT40" s="4">
        <v>5</v>
      </c>
      <c r="PU40" s="114">
        <f t="shared" si="37"/>
        <v>0.1</v>
      </c>
      <c r="PV40" s="114">
        <f t="shared" si="38"/>
        <v>1</v>
      </c>
      <c r="PW40" s="4">
        <v>5</v>
      </c>
      <c r="PX40" s="114">
        <f t="shared" si="39"/>
        <v>0.05</v>
      </c>
      <c r="PY40" s="114">
        <f t="shared" si="40"/>
        <v>1</v>
      </c>
      <c r="PZ40" s="4">
        <v>5</v>
      </c>
      <c r="QA40" s="114">
        <f t="shared" si="41"/>
        <v>7.0000000000000007E-2</v>
      </c>
      <c r="QB40" s="114">
        <f t="shared" si="42"/>
        <v>1</v>
      </c>
      <c r="QC40" s="4">
        <v>5</v>
      </c>
      <c r="QD40" s="114">
        <f t="shared" si="43"/>
        <v>0.05</v>
      </c>
      <c r="QE40" s="114">
        <f t="shared" si="44"/>
        <v>1</v>
      </c>
      <c r="ZK40" s="4">
        <v>5</v>
      </c>
      <c r="ZL40" s="114">
        <f t="shared" si="45"/>
        <v>0.05</v>
      </c>
      <c r="ZM40" s="114">
        <f t="shared" si="46"/>
        <v>1</v>
      </c>
      <c r="ZN40" s="4">
        <v>5</v>
      </c>
      <c r="ZO40" s="114">
        <f t="shared" si="47"/>
        <v>0.05</v>
      </c>
      <c r="ZP40" s="114">
        <f t="shared" si="48"/>
        <v>1</v>
      </c>
      <c r="ABW40" s="114">
        <f t="shared" si="49"/>
        <v>0.4</v>
      </c>
      <c r="ABX40" s="114">
        <f t="shared" si="50"/>
        <v>0.5</v>
      </c>
      <c r="ABY40" s="114">
        <f t="shared" si="51"/>
        <v>0.1</v>
      </c>
      <c r="ABZ40" s="114">
        <f t="shared" si="52"/>
        <v>1</v>
      </c>
      <c r="ACN40" s="119" t="str">
        <f t="shared" si="21"/>
        <v>TERIMA</v>
      </c>
      <c r="ACO40" s="120">
        <f t="shared" si="53"/>
        <v>800000</v>
      </c>
      <c r="ACQ40" s="120">
        <f t="shared" si="54"/>
        <v>800000</v>
      </c>
      <c r="ACR40" s="120">
        <f t="shared" si="24"/>
        <v>800000</v>
      </c>
      <c r="ACS40" s="120">
        <f t="shared" si="25"/>
        <v>800000</v>
      </c>
      <c r="ADN40" s="121">
        <f t="shared" si="26"/>
        <v>800000</v>
      </c>
      <c r="ADO40" s="4" t="s">
        <v>1398</v>
      </c>
    </row>
    <row r="41" spans="1:795" x14ac:dyDescent="0.25">
      <c r="A41" s="4">
        <f t="shared" si="22"/>
        <v>37</v>
      </c>
      <c r="B41" s="4">
        <v>44484</v>
      </c>
      <c r="C41" s="4" t="s">
        <v>1232</v>
      </c>
      <c r="G41" s="4" t="s">
        <v>1213</v>
      </c>
      <c r="O41" s="4">
        <v>22</v>
      </c>
      <c r="P41" s="4">
        <v>19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4">
        <f t="shared" si="23"/>
        <v>0</v>
      </c>
      <c r="W41" s="4">
        <v>19</v>
      </c>
      <c r="X41" s="4">
        <v>18</v>
      </c>
      <c r="Y41" s="4">
        <v>7.75</v>
      </c>
      <c r="CN41" s="4">
        <v>5</v>
      </c>
      <c r="CO41" s="114">
        <f t="shared" si="27"/>
        <v>0.2</v>
      </c>
      <c r="CP41" s="114">
        <f t="shared" si="28"/>
        <v>1</v>
      </c>
      <c r="CQ41" s="4">
        <v>5</v>
      </c>
      <c r="CR41" s="114">
        <f t="shared" si="29"/>
        <v>0.2</v>
      </c>
      <c r="CS41" s="114">
        <f t="shared" si="30"/>
        <v>1</v>
      </c>
      <c r="PK41" s="4">
        <v>5</v>
      </c>
      <c r="PL41" s="114">
        <f t="shared" si="31"/>
        <v>0.05</v>
      </c>
      <c r="PM41" s="114">
        <f t="shared" si="32"/>
        <v>1</v>
      </c>
      <c r="PN41" s="4">
        <v>5</v>
      </c>
      <c r="PO41" s="114">
        <f t="shared" si="33"/>
        <v>0.08</v>
      </c>
      <c r="PP41" s="114">
        <f t="shared" si="34"/>
        <v>1</v>
      </c>
      <c r="PQ41" s="4">
        <v>5</v>
      </c>
      <c r="PR41" s="114">
        <f t="shared" si="35"/>
        <v>0.1</v>
      </c>
      <c r="PS41" s="114">
        <f t="shared" si="36"/>
        <v>1</v>
      </c>
      <c r="PT41" s="4">
        <v>5</v>
      </c>
      <c r="PU41" s="114">
        <f t="shared" si="37"/>
        <v>0.1</v>
      </c>
      <c r="PV41" s="114">
        <f t="shared" si="38"/>
        <v>1</v>
      </c>
      <c r="PW41" s="4">
        <v>5</v>
      </c>
      <c r="PX41" s="114">
        <f t="shared" si="39"/>
        <v>0.05</v>
      </c>
      <c r="PY41" s="114">
        <f t="shared" si="40"/>
        <v>1</v>
      </c>
      <c r="PZ41" s="4">
        <v>5</v>
      </c>
      <c r="QA41" s="114">
        <f t="shared" si="41"/>
        <v>7.0000000000000007E-2</v>
      </c>
      <c r="QB41" s="114">
        <f t="shared" si="42"/>
        <v>1</v>
      </c>
      <c r="QC41" s="4">
        <v>5</v>
      </c>
      <c r="QD41" s="114">
        <f t="shared" si="43"/>
        <v>0.05</v>
      </c>
      <c r="QE41" s="114">
        <f t="shared" si="44"/>
        <v>1</v>
      </c>
      <c r="ZK41" s="4">
        <v>5</v>
      </c>
      <c r="ZL41" s="114">
        <f t="shared" si="45"/>
        <v>0.05</v>
      </c>
      <c r="ZM41" s="114">
        <f t="shared" si="46"/>
        <v>1</v>
      </c>
      <c r="ZN41" s="4">
        <v>5</v>
      </c>
      <c r="ZO41" s="114">
        <f t="shared" si="47"/>
        <v>0.05</v>
      </c>
      <c r="ZP41" s="114">
        <f t="shared" si="48"/>
        <v>1</v>
      </c>
      <c r="ABW41" s="114">
        <f t="shared" si="49"/>
        <v>0.4</v>
      </c>
      <c r="ABX41" s="114">
        <f t="shared" si="50"/>
        <v>0.5</v>
      </c>
      <c r="ABY41" s="114">
        <f t="shared" si="51"/>
        <v>0.1</v>
      </c>
      <c r="ABZ41" s="114">
        <f t="shared" si="52"/>
        <v>1</v>
      </c>
      <c r="ACN41" s="119" t="str">
        <f t="shared" si="21"/>
        <v>TERIMA</v>
      </c>
      <c r="ACO41" s="120">
        <f t="shared" si="53"/>
        <v>800000</v>
      </c>
      <c r="ACQ41" s="120">
        <f t="shared" si="54"/>
        <v>800000</v>
      </c>
      <c r="ACR41" s="120">
        <f t="shared" si="24"/>
        <v>800000</v>
      </c>
      <c r="ACS41" s="120">
        <f t="shared" si="25"/>
        <v>800000</v>
      </c>
      <c r="ADN41" s="121">
        <f t="shared" si="26"/>
        <v>800000</v>
      </c>
      <c r="ADO41" s="4" t="s">
        <v>1398</v>
      </c>
    </row>
    <row r="42" spans="1:795" x14ac:dyDescent="0.25">
      <c r="A42" s="4">
        <f t="shared" si="22"/>
        <v>38</v>
      </c>
      <c r="B42" s="4">
        <v>33662</v>
      </c>
      <c r="C42" s="4" t="s">
        <v>1265</v>
      </c>
      <c r="G42" s="4" t="s">
        <v>1213</v>
      </c>
      <c r="O42" s="4">
        <v>22</v>
      </c>
      <c r="P42" s="4">
        <v>19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f t="shared" si="23"/>
        <v>0</v>
      </c>
      <c r="W42" s="4">
        <v>19</v>
      </c>
      <c r="X42" s="4">
        <v>19</v>
      </c>
      <c r="Y42" s="4">
        <v>7.75</v>
      </c>
      <c r="CN42" s="4">
        <v>5</v>
      </c>
      <c r="CO42" s="114">
        <f t="shared" si="27"/>
        <v>0.2</v>
      </c>
      <c r="CP42" s="114">
        <f t="shared" si="28"/>
        <v>1</v>
      </c>
      <c r="CQ42" s="4">
        <v>5</v>
      </c>
      <c r="CR42" s="114">
        <f t="shared" si="29"/>
        <v>0.2</v>
      </c>
      <c r="CS42" s="114">
        <f t="shared" si="30"/>
        <v>1</v>
      </c>
      <c r="PK42" s="4">
        <v>5</v>
      </c>
      <c r="PL42" s="114">
        <f t="shared" si="31"/>
        <v>0.05</v>
      </c>
      <c r="PM42" s="114">
        <f t="shared" si="32"/>
        <v>1</v>
      </c>
      <c r="PN42" s="4">
        <v>5</v>
      </c>
      <c r="PO42" s="114">
        <f t="shared" si="33"/>
        <v>0.08</v>
      </c>
      <c r="PP42" s="114">
        <f t="shared" si="34"/>
        <v>1</v>
      </c>
      <c r="PQ42" s="4">
        <v>5</v>
      </c>
      <c r="PR42" s="114">
        <f t="shared" si="35"/>
        <v>0.1</v>
      </c>
      <c r="PS42" s="114">
        <f t="shared" si="36"/>
        <v>1</v>
      </c>
      <c r="PT42" s="4">
        <v>5</v>
      </c>
      <c r="PU42" s="114">
        <f t="shared" si="37"/>
        <v>0.1</v>
      </c>
      <c r="PV42" s="114">
        <f t="shared" si="38"/>
        <v>1</v>
      </c>
      <c r="PW42" s="4">
        <v>5</v>
      </c>
      <c r="PX42" s="114">
        <f t="shared" si="39"/>
        <v>0.05</v>
      </c>
      <c r="PY42" s="114">
        <f t="shared" si="40"/>
        <v>1</v>
      </c>
      <c r="PZ42" s="4">
        <v>5</v>
      </c>
      <c r="QA42" s="114">
        <f t="shared" si="41"/>
        <v>7.0000000000000007E-2</v>
      </c>
      <c r="QB42" s="114">
        <f t="shared" si="42"/>
        <v>1</v>
      </c>
      <c r="QC42" s="4">
        <v>5</v>
      </c>
      <c r="QD42" s="114">
        <f t="shared" si="43"/>
        <v>0.05</v>
      </c>
      <c r="QE42" s="114">
        <f t="shared" si="44"/>
        <v>1</v>
      </c>
      <c r="ZK42" s="4">
        <v>5</v>
      </c>
      <c r="ZL42" s="114">
        <f t="shared" si="45"/>
        <v>0.05</v>
      </c>
      <c r="ZM42" s="114">
        <f t="shared" si="46"/>
        <v>1</v>
      </c>
      <c r="ZN42" s="4">
        <v>5</v>
      </c>
      <c r="ZO42" s="114">
        <f t="shared" si="47"/>
        <v>0.05</v>
      </c>
      <c r="ZP42" s="114">
        <f t="shared" si="48"/>
        <v>1</v>
      </c>
      <c r="ABW42" s="114">
        <f t="shared" si="49"/>
        <v>0.4</v>
      </c>
      <c r="ABX42" s="114">
        <f t="shared" si="50"/>
        <v>0.5</v>
      </c>
      <c r="ABY42" s="114">
        <f t="shared" si="51"/>
        <v>0.1</v>
      </c>
      <c r="ABZ42" s="114">
        <f t="shared" si="52"/>
        <v>1</v>
      </c>
      <c r="ACN42" s="119" t="str">
        <f t="shared" si="21"/>
        <v>TERIMA</v>
      </c>
      <c r="ACO42" s="120">
        <f t="shared" si="53"/>
        <v>800000</v>
      </c>
      <c r="ACQ42" s="120">
        <f t="shared" si="54"/>
        <v>800000</v>
      </c>
      <c r="ACR42" s="120">
        <f t="shared" si="24"/>
        <v>800000</v>
      </c>
      <c r="ACS42" s="120">
        <f t="shared" si="25"/>
        <v>800000</v>
      </c>
      <c r="ADN42" s="121">
        <f t="shared" si="26"/>
        <v>800000</v>
      </c>
      <c r="ADO42" s="4" t="s">
        <v>1398</v>
      </c>
    </row>
    <row r="43" spans="1:795" x14ac:dyDescent="0.25">
      <c r="A43" s="4">
        <f t="shared" si="22"/>
        <v>39</v>
      </c>
      <c r="B43" s="4">
        <v>79463</v>
      </c>
      <c r="C43" s="4" t="s">
        <v>1228</v>
      </c>
      <c r="G43" s="4" t="s">
        <v>1213</v>
      </c>
      <c r="O43" s="4">
        <v>22</v>
      </c>
      <c r="P43" s="4">
        <v>19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f t="shared" si="23"/>
        <v>0</v>
      </c>
      <c r="W43" s="4">
        <v>19</v>
      </c>
      <c r="X43" s="4">
        <v>18</v>
      </c>
      <c r="Y43" s="4">
        <v>7.75</v>
      </c>
      <c r="CN43" s="4">
        <v>5</v>
      </c>
      <c r="CO43" s="114">
        <f t="shared" si="27"/>
        <v>0.2</v>
      </c>
      <c r="CP43" s="114">
        <f t="shared" si="28"/>
        <v>1</v>
      </c>
      <c r="CQ43" s="4">
        <v>5</v>
      </c>
      <c r="CR43" s="114">
        <f t="shared" si="29"/>
        <v>0.2</v>
      </c>
      <c r="CS43" s="114">
        <f t="shared" si="30"/>
        <v>1</v>
      </c>
      <c r="PK43" s="4">
        <v>5</v>
      </c>
      <c r="PL43" s="114">
        <f t="shared" si="31"/>
        <v>0.05</v>
      </c>
      <c r="PM43" s="114">
        <f t="shared" si="32"/>
        <v>1</v>
      </c>
      <c r="PN43" s="4">
        <v>5</v>
      </c>
      <c r="PO43" s="114">
        <f t="shared" si="33"/>
        <v>0.08</v>
      </c>
      <c r="PP43" s="114">
        <f t="shared" si="34"/>
        <v>1</v>
      </c>
      <c r="PQ43" s="4">
        <v>5</v>
      </c>
      <c r="PR43" s="114">
        <f t="shared" si="35"/>
        <v>0.1</v>
      </c>
      <c r="PS43" s="114">
        <f t="shared" si="36"/>
        <v>1</v>
      </c>
      <c r="PT43" s="4">
        <v>5</v>
      </c>
      <c r="PU43" s="114">
        <f t="shared" si="37"/>
        <v>0.1</v>
      </c>
      <c r="PV43" s="114">
        <f t="shared" si="38"/>
        <v>1</v>
      </c>
      <c r="PW43" s="4">
        <v>5</v>
      </c>
      <c r="PX43" s="114">
        <f t="shared" si="39"/>
        <v>0.05</v>
      </c>
      <c r="PY43" s="114">
        <f t="shared" si="40"/>
        <v>1</v>
      </c>
      <c r="PZ43" s="4">
        <v>5</v>
      </c>
      <c r="QA43" s="114">
        <f t="shared" si="41"/>
        <v>7.0000000000000007E-2</v>
      </c>
      <c r="QB43" s="114">
        <f t="shared" si="42"/>
        <v>1</v>
      </c>
      <c r="QC43" s="4">
        <v>5</v>
      </c>
      <c r="QD43" s="114">
        <f t="shared" si="43"/>
        <v>0.05</v>
      </c>
      <c r="QE43" s="114">
        <f t="shared" si="44"/>
        <v>1</v>
      </c>
      <c r="ZK43" s="4">
        <v>5</v>
      </c>
      <c r="ZL43" s="114">
        <f t="shared" si="45"/>
        <v>0.05</v>
      </c>
      <c r="ZM43" s="114">
        <f t="shared" si="46"/>
        <v>1</v>
      </c>
      <c r="ZN43" s="4">
        <v>5</v>
      </c>
      <c r="ZO43" s="114">
        <f t="shared" si="47"/>
        <v>0.05</v>
      </c>
      <c r="ZP43" s="114">
        <f t="shared" si="48"/>
        <v>1</v>
      </c>
      <c r="ABW43" s="114">
        <f t="shared" si="49"/>
        <v>0.4</v>
      </c>
      <c r="ABX43" s="114">
        <f t="shared" si="50"/>
        <v>0.5</v>
      </c>
      <c r="ABY43" s="114">
        <f t="shared" si="51"/>
        <v>0.1</v>
      </c>
      <c r="ABZ43" s="114">
        <f t="shared" si="52"/>
        <v>1</v>
      </c>
      <c r="ACN43" s="119" t="str">
        <f t="shared" si="21"/>
        <v>TERIMA</v>
      </c>
      <c r="ACO43" s="120">
        <f t="shared" si="53"/>
        <v>800000</v>
      </c>
      <c r="ACQ43" s="120">
        <f t="shared" si="54"/>
        <v>800000</v>
      </c>
      <c r="ACR43" s="120">
        <f t="shared" si="24"/>
        <v>800000</v>
      </c>
      <c r="ACS43" s="120">
        <f t="shared" si="25"/>
        <v>800000</v>
      </c>
      <c r="ADN43" s="121">
        <f t="shared" si="26"/>
        <v>800000</v>
      </c>
      <c r="ADO43" s="4" t="s">
        <v>1398</v>
      </c>
    </row>
    <row r="44" spans="1:795" x14ac:dyDescent="0.25">
      <c r="A44" s="4">
        <f t="shared" si="22"/>
        <v>40</v>
      </c>
      <c r="B44" s="4">
        <v>32491</v>
      </c>
      <c r="C44" s="4" t="s">
        <v>1288</v>
      </c>
      <c r="G44" s="4" t="s">
        <v>1213</v>
      </c>
      <c r="O44" s="4">
        <v>22</v>
      </c>
      <c r="P44" s="4">
        <v>19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f t="shared" si="23"/>
        <v>0</v>
      </c>
      <c r="W44" s="4">
        <v>19</v>
      </c>
      <c r="X44" s="4">
        <v>18</v>
      </c>
      <c r="Y44" s="4">
        <v>7.75</v>
      </c>
      <c r="CN44" s="4">
        <v>5</v>
      </c>
      <c r="CO44" s="114">
        <f t="shared" si="27"/>
        <v>0.2</v>
      </c>
      <c r="CP44" s="114">
        <f t="shared" si="28"/>
        <v>1</v>
      </c>
      <c r="CQ44" s="4">
        <v>5</v>
      </c>
      <c r="CR44" s="114">
        <f t="shared" si="29"/>
        <v>0.2</v>
      </c>
      <c r="CS44" s="114">
        <f t="shared" si="30"/>
        <v>1</v>
      </c>
      <c r="PK44" s="4">
        <v>5</v>
      </c>
      <c r="PL44" s="114">
        <f t="shared" si="31"/>
        <v>0.05</v>
      </c>
      <c r="PM44" s="114">
        <f t="shared" si="32"/>
        <v>1</v>
      </c>
      <c r="PN44" s="4">
        <v>5</v>
      </c>
      <c r="PO44" s="114">
        <f t="shared" si="33"/>
        <v>0.08</v>
      </c>
      <c r="PP44" s="114">
        <f t="shared" si="34"/>
        <v>1</v>
      </c>
      <c r="PQ44" s="4">
        <v>5</v>
      </c>
      <c r="PR44" s="114">
        <f t="shared" si="35"/>
        <v>0.1</v>
      </c>
      <c r="PS44" s="114">
        <f t="shared" si="36"/>
        <v>1</v>
      </c>
      <c r="PT44" s="4">
        <v>5</v>
      </c>
      <c r="PU44" s="114">
        <f t="shared" si="37"/>
        <v>0.1</v>
      </c>
      <c r="PV44" s="114">
        <f t="shared" si="38"/>
        <v>1</v>
      </c>
      <c r="PW44" s="4">
        <v>5</v>
      </c>
      <c r="PX44" s="114">
        <f t="shared" si="39"/>
        <v>0.05</v>
      </c>
      <c r="PY44" s="114">
        <f t="shared" si="40"/>
        <v>1</v>
      </c>
      <c r="PZ44" s="4">
        <v>5</v>
      </c>
      <c r="QA44" s="114">
        <f t="shared" si="41"/>
        <v>7.0000000000000007E-2</v>
      </c>
      <c r="QB44" s="114">
        <f t="shared" si="42"/>
        <v>1</v>
      </c>
      <c r="QC44" s="4">
        <v>5</v>
      </c>
      <c r="QD44" s="114">
        <f t="shared" si="43"/>
        <v>0.05</v>
      </c>
      <c r="QE44" s="114">
        <f t="shared" si="44"/>
        <v>1</v>
      </c>
      <c r="ZK44" s="4">
        <v>5</v>
      </c>
      <c r="ZL44" s="114">
        <f t="shared" si="45"/>
        <v>0.05</v>
      </c>
      <c r="ZM44" s="114">
        <f t="shared" si="46"/>
        <v>1</v>
      </c>
      <c r="ZN44" s="4">
        <v>5</v>
      </c>
      <c r="ZO44" s="114">
        <f t="shared" si="47"/>
        <v>0.05</v>
      </c>
      <c r="ZP44" s="114">
        <f t="shared" si="48"/>
        <v>1</v>
      </c>
      <c r="ABW44" s="114">
        <f t="shared" si="49"/>
        <v>0.4</v>
      </c>
      <c r="ABX44" s="114">
        <f t="shared" si="50"/>
        <v>0.5</v>
      </c>
      <c r="ABY44" s="114">
        <f t="shared" si="51"/>
        <v>0.1</v>
      </c>
      <c r="ABZ44" s="114">
        <f t="shared" si="52"/>
        <v>1</v>
      </c>
      <c r="ACN44" s="119" t="str">
        <f t="shared" si="21"/>
        <v>TERIMA</v>
      </c>
      <c r="ACO44" s="120">
        <f t="shared" si="53"/>
        <v>800000</v>
      </c>
      <c r="ACQ44" s="120">
        <f t="shared" si="54"/>
        <v>800000</v>
      </c>
      <c r="ACR44" s="120">
        <f t="shared" si="24"/>
        <v>800000</v>
      </c>
      <c r="ACS44" s="120">
        <f t="shared" si="25"/>
        <v>800000</v>
      </c>
      <c r="ADN44" s="121">
        <f t="shared" si="26"/>
        <v>800000</v>
      </c>
      <c r="ADO44" s="4" t="s">
        <v>1398</v>
      </c>
    </row>
    <row r="45" spans="1:795" x14ac:dyDescent="0.25">
      <c r="A45" s="4">
        <f t="shared" si="22"/>
        <v>41</v>
      </c>
      <c r="B45" s="4">
        <v>67189</v>
      </c>
      <c r="C45" s="4" t="s">
        <v>1216</v>
      </c>
      <c r="G45" s="4" t="s">
        <v>1213</v>
      </c>
      <c r="O45" s="4">
        <v>22</v>
      </c>
      <c r="P45" s="4">
        <v>19</v>
      </c>
      <c r="Q45" s="4">
        <v>0</v>
      </c>
      <c r="R45" s="4">
        <v>0</v>
      </c>
      <c r="S45" s="4">
        <v>0</v>
      </c>
      <c r="T45" s="4">
        <v>1</v>
      </c>
      <c r="U45" s="4">
        <v>0</v>
      </c>
      <c r="V45" s="4">
        <f t="shared" si="23"/>
        <v>0</v>
      </c>
      <c r="W45" s="4">
        <v>19</v>
      </c>
      <c r="X45" s="4">
        <v>18</v>
      </c>
      <c r="Y45" s="4">
        <v>7.75</v>
      </c>
      <c r="CN45" s="4">
        <v>5</v>
      </c>
      <c r="CO45" s="114">
        <f t="shared" si="27"/>
        <v>0.2</v>
      </c>
      <c r="CP45" s="114">
        <f t="shared" si="28"/>
        <v>1</v>
      </c>
      <c r="CQ45" s="4">
        <v>5</v>
      </c>
      <c r="CR45" s="114">
        <f t="shared" si="29"/>
        <v>0.2</v>
      </c>
      <c r="CS45" s="114">
        <f t="shared" si="30"/>
        <v>1</v>
      </c>
      <c r="PK45" s="4">
        <v>5</v>
      </c>
      <c r="PL45" s="114">
        <f t="shared" si="31"/>
        <v>0.05</v>
      </c>
      <c r="PM45" s="114">
        <f t="shared" si="32"/>
        <v>1</v>
      </c>
      <c r="PN45" s="4">
        <v>5</v>
      </c>
      <c r="PO45" s="114">
        <f t="shared" si="33"/>
        <v>0.08</v>
      </c>
      <c r="PP45" s="114">
        <f t="shared" si="34"/>
        <v>1</v>
      </c>
      <c r="PQ45" s="4">
        <v>5</v>
      </c>
      <c r="PR45" s="114">
        <f t="shared" si="35"/>
        <v>0.1</v>
      </c>
      <c r="PS45" s="114">
        <f t="shared" si="36"/>
        <v>1</v>
      </c>
      <c r="PT45" s="4">
        <v>5</v>
      </c>
      <c r="PU45" s="114">
        <f t="shared" si="37"/>
        <v>0.1</v>
      </c>
      <c r="PV45" s="114">
        <f t="shared" si="38"/>
        <v>1</v>
      </c>
      <c r="PW45" s="4">
        <v>5</v>
      </c>
      <c r="PX45" s="114">
        <f t="shared" si="39"/>
        <v>0.05</v>
      </c>
      <c r="PY45" s="114">
        <f t="shared" si="40"/>
        <v>1</v>
      </c>
      <c r="PZ45" s="4">
        <v>5</v>
      </c>
      <c r="QA45" s="114">
        <f t="shared" si="41"/>
        <v>7.0000000000000007E-2</v>
      </c>
      <c r="QB45" s="114">
        <f t="shared" si="42"/>
        <v>1</v>
      </c>
      <c r="QC45" s="4">
        <v>5</v>
      </c>
      <c r="QD45" s="114">
        <f t="shared" si="43"/>
        <v>0.05</v>
      </c>
      <c r="QE45" s="114">
        <f t="shared" si="44"/>
        <v>1</v>
      </c>
      <c r="ZK45" s="4">
        <v>5</v>
      </c>
      <c r="ZL45" s="114">
        <f t="shared" si="45"/>
        <v>0.05</v>
      </c>
      <c r="ZM45" s="114">
        <f t="shared" si="46"/>
        <v>1</v>
      </c>
      <c r="ZN45" s="4">
        <v>5</v>
      </c>
      <c r="ZO45" s="114">
        <f t="shared" si="47"/>
        <v>0.05</v>
      </c>
      <c r="ZP45" s="114">
        <f t="shared" si="48"/>
        <v>1</v>
      </c>
      <c r="ABW45" s="114">
        <f t="shared" si="49"/>
        <v>0.4</v>
      </c>
      <c r="ABX45" s="114">
        <f t="shared" si="50"/>
        <v>0.5</v>
      </c>
      <c r="ABY45" s="114">
        <f t="shared" si="51"/>
        <v>0.1</v>
      </c>
      <c r="ABZ45" s="114">
        <f t="shared" si="52"/>
        <v>1</v>
      </c>
      <c r="ACN45" s="119" t="str">
        <f t="shared" si="21"/>
        <v>TERIMA</v>
      </c>
      <c r="ACO45" s="120">
        <f t="shared" si="53"/>
        <v>800000</v>
      </c>
      <c r="ACQ45" s="120">
        <f t="shared" si="54"/>
        <v>800000</v>
      </c>
      <c r="ACR45" s="120">
        <f t="shared" si="24"/>
        <v>800000</v>
      </c>
      <c r="ACS45" s="120">
        <f t="shared" si="25"/>
        <v>800000</v>
      </c>
      <c r="ADN45" s="121">
        <f t="shared" si="26"/>
        <v>800000</v>
      </c>
      <c r="ADO45" s="4" t="s">
        <v>1398</v>
      </c>
    </row>
    <row r="46" spans="1:795" x14ac:dyDescent="0.25">
      <c r="A46" s="4">
        <f t="shared" si="22"/>
        <v>42</v>
      </c>
      <c r="B46" s="4">
        <v>43293</v>
      </c>
      <c r="C46" s="4" t="s">
        <v>1291</v>
      </c>
      <c r="G46" s="4" t="s">
        <v>1213</v>
      </c>
      <c r="O46" s="4">
        <v>22</v>
      </c>
      <c r="P46" s="4">
        <v>19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f t="shared" si="23"/>
        <v>0</v>
      </c>
      <c r="W46" s="4">
        <v>19</v>
      </c>
      <c r="X46" s="4">
        <v>18</v>
      </c>
      <c r="Y46" s="4">
        <v>7.75</v>
      </c>
      <c r="CN46" s="4">
        <v>5</v>
      </c>
      <c r="CO46" s="114">
        <f t="shared" si="27"/>
        <v>0.2</v>
      </c>
      <c r="CP46" s="114">
        <f t="shared" si="28"/>
        <v>1</v>
      </c>
      <c r="CQ46" s="4">
        <v>5</v>
      </c>
      <c r="CR46" s="114">
        <f t="shared" si="29"/>
        <v>0.2</v>
      </c>
      <c r="CS46" s="114">
        <f t="shared" si="30"/>
        <v>1</v>
      </c>
      <c r="PK46" s="4">
        <v>5</v>
      </c>
      <c r="PL46" s="114">
        <f t="shared" si="31"/>
        <v>0.05</v>
      </c>
      <c r="PM46" s="114">
        <f t="shared" si="32"/>
        <v>1</v>
      </c>
      <c r="PN46" s="4">
        <v>5</v>
      </c>
      <c r="PO46" s="114">
        <f t="shared" si="33"/>
        <v>0.08</v>
      </c>
      <c r="PP46" s="114">
        <f t="shared" si="34"/>
        <v>1</v>
      </c>
      <c r="PQ46" s="4">
        <v>5</v>
      </c>
      <c r="PR46" s="114">
        <f t="shared" si="35"/>
        <v>0.1</v>
      </c>
      <c r="PS46" s="114">
        <f t="shared" si="36"/>
        <v>1</v>
      </c>
      <c r="PT46" s="4">
        <v>5</v>
      </c>
      <c r="PU46" s="114">
        <f t="shared" si="37"/>
        <v>0.1</v>
      </c>
      <c r="PV46" s="114">
        <f t="shared" si="38"/>
        <v>1</v>
      </c>
      <c r="PW46" s="4">
        <v>5</v>
      </c>
      <c r="PX46" s="114">
        <f t="shared" si="39"/>
        <v>0.05</v>
      </c>
      <c r="PY46" s="114">
        <f t="shared" si="40"/>
        <v>1</v>
      </c>
      <c r="PZ46" s="4">
        <v>5</v>
      </c>
      <c r="QA46" s="114">
        <f t="shared" si="41"/>
        <v>7.0000000000000007E-2</v>
      </c>
      <c r="QB46" s="114">
        <f t="shared" si="42"/>
        <v>1</v>
      </c>
      <c r="QC46" s="4">
        <v>5</v>
      </c>
      <c r="QD46" s="114">
        <f t="shared" si="43"/>
        <v>0.05</v>
      </c>
      <c r="QE46" s="114">
        <f t="shared" si="44"/>
        <v>1</v>
      </c>
      <c r="ZK46" s="4">
        <v>5</v>
      </c>
      <c r="ZL46" s="114">
        <f t="shared" si="45"/>
        <v>0.05</v>
      </c>
      <c r="ZM46" s="114">
        <f t="shared" si="46"/>
        <v>1</v>
      </c>
      <c r="ZN46" s="4">
        <v>5</v>
      </c>
      <c r="ZO46" s="114">
        <f t="shared" si="47"/>
        <v>0.05</v>
      </c>
      <c r="ZP46" s="114">
        <f t="shared" si="48"/>
        <v>1</v>
      </c>
      <c r="ABW46" s="114">
        <f t="shared" si="49"/>
        <v>0.4</v>
      </c>
      <c r="ABX46" s="114">
        <f t="shared" si="50"/>
        <v>0.5</v>
      </c>
      <c r="ABY46" s="114">
        <f t="shared" si="51"/>
        <v>0.1</v>
      </c>
      <c r="ABZ46" s="114">
        <f t="shared" si="52"/>
        <v>1</v>
      </c>
      <c r="ACN46" s="119" t="str">
        <f t="shared" si="21"/>
        <v>TERIMA</v>
      </c>
      <c r="ACO46" s="120">
        <f t="shared" si="53"/>
        <v>800000</v>
      </c>
      <c r="ACQ46" s="120">
        <f t="shared" si="54"/>
        <v>800000</v>
      </c>
      <c r="ACR46" s="120">
        <f t="shared" si="24"/>
        <v>800000</v>
      </c>
      <c r="ACS46" s="120">
        <f t="shared" si="25"/>
        <v>800000</v>
      </c>
      <c r="ADN46" s="121">
        <f t="shared" si="26"/>
        <v>800000</v>
      </c>
      <c r="ADO46" s="4" t="s">
        <v>1398</v>
      </c>
    </row>
    <row r="47" spans="1:795" x14ac:dyDescent="0.25">
      <c r="A47" s="4">
        <f t="shared" si="22"/>
        <v>43</v>
      </c>
      <c r="B47" s="4">
        <v>57641</v>
      </c>
      <c r="C47" s="4" t="s">
        <v>1223</v>
      </c>
      <c r="G47" s="4" t="s">
        <v>1213</v>
      </c>
      <c r="O47" s="4">
        <v>22</v>
      </c>
      <c r="P47" s="4">
        <v>19</v>
      </c>
      <c r="Q47" s="4">
        <v>0</v>
      </c>
      <c r="R47" s="4">
        <v>0</v>
      </c>
      <c r="S47" s="4">
        <v>0</v>
      </c>
      <c r="T47" s="4">
        <v>1</v>
      </c>
      <c r="U47" s="4">
        <v>0</v>
      </c>
      <c r="V47" s="4">
        <f t="shared" si="23"/>
        <v>0</v>
      </c>
      <c r="W47" s="4">
        <v>19</v>
      </c>
      <c r="X47" s="4">
        <v>18</v>
      </c>
      <c r="Y47" s="4">
        <v>7.75</v>
      </c>
      <c r="CN47" s="4">
        <v>5</v>
      </c>
      <c r="CO47" s="114">
        <f t="shared" si="27"/>
        <v>0.2</v>
      </c>
      <c r="CP47" s="114">
        <f t="shared" si="28"/>
        <v>1</v>
      </c>
      <c r="CQ47" s="4">
        <v>5</v>
      </c>
      <c r="CR47" s="114">
        <f t="shared" si="29"/>
        <v>0.2</v>
      </c>
      <c r="CS47" s="114">
        <f t="shared" si="30"/>
        <v>1</v>
      </c>
      <c r="PK47" s="4">
        <v>5</v>
      </c>
      <c r="PL47" s="114">
        <f t="shared" si="31"/>
        <v>0.05</v>
      </c>
      <c r="PM47" s="114">
        <f t="shared" si="32"/>
        <v>1</v>
      </c>
      <c r="PN47" s="4">
        <v>5</v>
      </c>
      <c r="PO47" s="114">
        <f t="shared" si="33"/>
        <v>0.08</v>
      </c>
      <c r="PP47" s="114">
        <f t="shared" si="34"/>
        <v>1</v>
      </c>
      <c r="PQ47" s="4">
        <v>5</v>
      </c>
      <c r="PR47" s="114">
        <f t="shared" si="35"/>
        <v>0.1</v>
      </c>
      <c r="PS47" s="114">
        <f t="shared" si="36"/>
        <v>1</v>
      </c>
      <c r="PT47" s="4">
        <v>5</v>
      </c>
      <c r="PU47" s="114">
        <f t="shared" si="37"/>
        <v>0.1</v>
      </c>
      <c r="PV47" s="114">
        <f t="shared" si="38"/>
        <v>1</v>
      </c>
      <c r="PW47" s="4">
        <v>5</v>
      </c>
      <c r="PX47" s="114">
        <f t="shared" si="39"/>
        <v>0.05</v>
      </c>
      <c r="PY47" s="114">
        <f t="shared" si="40"/>
        <v>1</v>
      </c>
      <c r="PZ47" s="4">
        <v>5</v>
      </c>
      <c r="QA47" s="114">
        <f t="shared" si="41"/>
        <v>7.0000000000000007E-2</v>
      </c>
      <c r="QB47" s="114">
        <f t="shared" si="42"/>
        <v>1</v>
      </c>
      <c r="QC47" s="4">
        <v>5</v>
      </c>
      <c r="QD47" s="114">
        <f t="shared" si="43"/>
        <v>0.05</v>
      </c>
      <c r="QE47" s="114">
        <f t="shared" si="44"/>
        <v>1</v>
      </c>
      <c r="ZK47" s="4">
        <v>5</v>
      </c>
      <c r="ZL47" s="114">
        <f t="shared" si="45"/>
        <v>0.05</v>
      </c>
      <c r="ZM47" s="114">
        <f t="shared" si="46"/>
        <v>1</v>
      </c>
      <c r="ZN47" s="4">
        <v>5</v>
      </c>
      <c r="ZO47" s="114">
        <f t="shared" si="47"/>
        <v>0.05</v>
      </c>
      <c r="ZP47" s="114">
        <f t="shared" si="48"/>
        <v>1</v>
      </c>
      <c r="ABW47" s="114">
        <f t="shared" si="49"/>
        <v>0.4</v>
      </c>
      <c r="ABX47" s="114">
        <f t="shared" si="50"/>
        <v>0.5</v>
      </c>
      <c r="ABY47" s="114">
        <f t="shared" si="51"/>
        <v>0.1</v>
      </c>
      <c r="ABZ47" s="114">
        <f t="shared" si="52"/>
        <v>1</v>
      </c>
      <c r="ACN47" s="119" t="str">
        <f t="shared" si="21"/>
        <v>TERIMA</v>
      </c>
      <c r="ACO47" s="120">
        <f t="shared" si="53"/>
        <v>800000</v>
      </c>
      <c r="ACQ47" s="120">
        <f t="shared" si="54"/>
        <v>800000</v>
      </c>
      <c r="ACR47" s="120">
        <f t="shared" si="24"/>
        <v>800000</v>
      </c>
      <c r="ACS47" s="120">
        <f t="shared" si="25"/>
        <v>800000</v>
      </c>
      <c r="ADN47" s="121">
        <f t="shared" si="26"/>
        <v>800000</v>
      </c>
      <c r="ADO47" s="4" t="s">
        <v>1398</v>
      </c>
    </row>
    <row r="48" spans="1:795" x14ac:dyDescent="0.25">
      <c r="A48" s="4">
        <f t="shared" si="22"/>
        <v>44</v>
      </c>
      <c r="B48" s="4">
        <v>33692</v>
      </c>
      <c r="C48" s="4" t="s">
        <v>1224</v>
      </c>
      <c r="G48" s="4" t="s">
        <v>1213</v>
      </c>
      <c r="O48" s="4">
        <v>22</v>
      </c>
      <c r="P48" s="4">
        <v>19</v>
      </c>
      <c r="Q48" s="4">
        <v>0</v>
      </c>
      <c r="R48" s="4">
        <v>0</v>
      </c>
      <c r="S48" s="4">
        <v>0</v>
      </c>
      <c r="T48" s="4">
        <v>1</v>
      </c>
      <c r="U48" s="4">
        <v>0</v>
      </c>
      <c r="V48" s="4">
        <f t="shared" si="23"/>
        <v>0</v>
      </c>
      <c r="W48" s="4">
        <v>19</v>
      </c>
      <c r="X48" s="4">
        <v>18</v>
      </c>
      <c r="Y48" s="4">
        <v>7.75</v>
      </c>
      <c r="CN48" s="4">
        <v>5</v>
      </c>
      <c r="CO48" s="114">
        <f t="shared" si="27"/>
        <v>0.2</v>
      </c>
      <c r="CP48" s="114">
        <f t="shared" si="28"/>
        <v>1</v>
      </c>
      <c r="CQ48" s="4">
        <v>5</v>
      </c>
      <c r="CR48" s="114">
        <f t="shared" si="29"/>
        <v>0.2</v>
      </c>
      <c r="CS48" s="114">
        <f t="shared" si="30"/>
        <v>1</v>
      </c>
      <c r="PK48" s="4">
        <v>5</v>
      </c>
      <c r="PL48" s="114">
        <f t="shared" si="31"/>
        <v>0.05</v>
      </c>
      <c r="PM48" s="114">
        <f t="shared" si="32"/>
        <v>1</v>
      </c>
      <c r="PN48" s="4">
        <v>5</v>
      </c>
      <c r="PO48" s="114">
        <f t="shared" si="33"/>
        <v>0.08</v>
      </c>
      <c r="PP48" s="114">
        <f t="shared" si="34"/>
        <v>1</v>
      </c>
      <c r="PQ48" s="4">
        <v>5</v>
      </c>
      <c r="PR48" s="114">
        <f t="shared" si="35"/>
        <v>0.1</v>
      </c>
      <c r="PS48" s="114">
        <f t="shared" si="36"/>
        <v>1</v>
      </c>
      <c r="PT48" s="4">
        <v>5</v>
      </c>
      <c r="PU48" s="114">
        <f t="shared" si="37"/>
        <v>0.1</v>
      </c>
      <c r="PV48" s="114">
        <f t="shared" si="38"/>
        <v>1</v>
      </c>
      <c r="PW48" s="4">
        <v>5</v>
      </c>
      <c r="PX48" s="114">
        <f t="shared" si="39"/>
        <v>0.05</v>
      </c>
      <c r="PY48" s="114">
        <f t="shared" si="40"/>
        <v>1</v>
      </c>
      <c r="PZ48" s="4">
        <v>5</v>
      </c>
      <c r="QA48" s="114">
        <f t="shared" si="41"/>
        <v>7.0000000000000007E-2</v>
      </c>
      <c r="QB48" s="114">
        <f t="shared" si="42"/>
        <v>1</v>
      </c>
      <c r="QC48" s="4">
        <v>5</v>
      </c>
      <c r="QD48" s="114">
        <f t="shared" si="43"/>
        <v>0.05</v>
      </c>
      <c r="QE48" s="114">
        <f t="shared" si="44"/>
        <v>1</v>
      </c>
      <c r="ZK48" s="4">
        <v>5</v>
      </c>
      <c r="ZL48" s="114">
        <f t="shared" si="45"/>
        <v>0.05</v>
      </c>
      <c r="ZM48" s="114">
        <f t="shared" si="46"/>
        <v>1</v>
      </c>
      <c r="ZN48" s="4">
        <v>5</v>
      </c>
      <c r="ZO48" s="114">
        <f t="shared" si="47"/>
        <v>0.05</v>
      </c>
      <c r="ZP48" s="114">
        <f t="shared" si="48"/>
        <v>1</v>
      </c>
      <c r="ABW48" s="114">
        <f t="shared" si="49"/>
        <v>0.4</v>
      </c>
      <c r="ABX48" s="114">
        <f t="shared" si="50"/>
        <v>0.5</v>
      </c>
      <c r="ABY48" s="114">
        <f t="shared" si="51"/>
        <v>0.1</v>
      </c>
      <c r="ABZ48" s="114">
        <f t="shared" si="52"/>
        <v>1</v>
      </c>
      <c r="ACN48" s="119" t="str">
        <f t="shared" si="21"/>
        <v>TERIMA</v>
      </c>
      <c r="ACO48" s="120">
        <f t="shared" si="53"/>
        <v>800000</v>
      </c>
      <c r="ACQ48" s="120">
        <f t="shared" si="54"/>
        <v>800000</v>
      </c>
      <c r="ACR48" s="120">
        <f t="shared" si="24"/>
        <v>800000</v>
      </c>
      <c r="ACS48" s="120">
        <f t="shared" si="25"/>
        <v>800000</v>
      </c>
      <c r="ADN48" s="121">
        <f t="shared" si="26"/>
        <v>800000</v>
      </c>
      <c r="ADO48" s="4" t="s">
        <v>1398</v>
      </c>
    </row>
    <row r="49" spans="1:795" x14ac:dyDescent="0.25">
      <c r="A49" s="4">
        <f t="shared" si="22"/>
        <v>45</v>
      </c>
      <c r="B49" s="4">
        <v>30698</v>
      </c>
      <c r="C49" s="4" t="s">
        <v>1239</v>
      </c>
      <c r="G49" s="4" t="s">
        <v>1213</v>
      </c>
      <c r="O49" s="4">
        <v>22</v>
      </c>
      <c r="P49" s="4">
        <v>19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f t="shared" si="23"/>
        <v>0</v>
      </c>
      <c r="W49" s="4">
        <v>19</v>
      </c>
      <c r="X49" s="4">
        <v>18</v>
      </c>
      <c r="Y49" s="4">
        <v>7.75</v>
      </c>
      <c r="CN49" s="4">
        <v>5</v>
      </c>
      <c r="CO49" s="114">
        <f t="shared" si="27"/>
        <v>0.2</v>
      </c>
      <c r="CP49" s="114">
        <f t="shared" si="28"/>
        <v>1</v>
      </c>
      <c r="CQ49" s="4">
        <v>5</v>
      </c>
      <c r="CR49" s="114">
        <f t="shared" si="29"/>
        <v>0.2</v>
      </c>
      <c r="CS49" s="114">
        <f t="shared" si="30"/>
        <v>1</v>
      </c>
      <c r="PK49" s="4">
        <v>5</v>
      </c>
      <c r="PL49" s="114">
        <f t="shared" si="31"/>
        <v>0.05</v>
      </c>
      <c r="PM49" s="114">
        <f t="shared" si="32"/>
        <v>1</v>
      </c>
      <c r="PN49" s="4">
        <v>5</v>
      </c>
      <c r="PO49" s="114">
        <f t="shared" si="33"/>
        <v>0.08</v>
      </c>
      <c r="PP49" s="114">
        <f t="shared" si="34"/>
        <v>1</v>
      </c>
      <c r="PQ49" s="4">
        <v>5</v>
      </c>
      <c r="PR49" s="114">
        <f t="shared" si="35"/>
        <v>0.1</v>
      </c>
      <c r="PS49" s="114">
        <f t="shared" si="36"/>
        <v>1</v>
      </c>
      <c r="PT49" s="4">
        <v>5</v>
      </c>
      <c r="PU49" s="114">
        <f t="shared" si="37"/>
        <v>0.1</v>
      </c>
      <c r="PV49" s="114">
        <f t="shared" si="38"/>
        <v>1</v>
      </c>
      <c r="PW49" s="4">
        <v>5</v>
      </c>
      <c r="PX49" s="114">
        <f t="shared" si="39"/>
        <v>0.05</v>
      </c>
      <c r="PY49" s="114">
        <f t="shared" si="40"/>
        <v>1</v>
      </c>
      <c r="PZ49" s="4">
        <v>5</v>
      </c>
      <c r="QA49" s="114">
        <f t="shared" si="41"/>
        <v>7.0000000000000007E-2</v>
      </c>
      <c r="QB49" s="114">
        <f t="shared" si="42"/>
        <v>1</v>
      </c>
      <c r="QC49" s="4">
        <v>5</v>
      </c>
      <c r="QD49" s="114">
        <f t="shared" si="43"/>
        <v>0.05</v>
      </c>
      <c r="QE49" s="114">
        <f t="shared" si="44"/>
        <v>1</v>
      </c>
      <c r="ZK49" s="4">
        <v>5</v>
      </c>
      <c r="ZL49" s="114">
        <f t="shared" si="45"/>
        <v>0.05</v>
      </c>
      <c r="ZM49" s="114">
        <f t="shared" si="46"/>
        <v>1</v>
      </c>
      <c r="ZN49" s="4">
        <v>5</v>
      </c>
      <c r="ZO49" s="114">
        <f t="shared" si="47"/>
        <v>0.05</v>
      </c>
      <c r="ZP49" s="114">
        <f t="shared" si="48"/>
        <v>1</v>
      </c>
      <c r="ABW49" s="114">
        <f t="shared" si="49"/>
        <v>0.4</v>
      </c>
      <c r="ABX49" s="114">
        <f t="shared" si="50"/>
        <v>0.5</v>
      </c>
      <c r="ABY49" s="114">
        <f t="shared" si="51"/>
        <v>0.1</v>
      </c>
      <c r="ABZ49" s="114">
        <f t="shared" si="52"/>
        <v>1</v>
      </c>
      <c r="ACN49" s="119" t="str">
        <f t="shared" si="21"/>
        <v>TERIMA</v>
      </c>
      <c r="ACO49" s="120">
        <f t="shared" si="53"/>
        <v>800000</v>
      </c>
      <c r="ACQ49" s="120">
        <f t="shared" si="54"/>
        <v>800000</v>
      </c>
      <c r="ACR49" s="120">
        <f t="shared" si="24"/>
        <v>800000</v>
      </c>
      <c r="ACS49" s="120">
        <f t="shared" si="25"/>
        <v>800000</v>
      </c>
      <c r="ADN49" s="121">
        <f t="shared" si="26"/>
        <v>800000</v>
      </c>
      <c r="ADO49" s="4" t="s">
        <v>1398</v>
      </c>
    </row>
    <row r="50" spans="1:795" x14ac:dyDescent="0.25">
      <c r="A50" s="4">
        <f t="shared" si="22"/>
        <v>46</v>
      </c>
      <c r="B50" s="4">
        <v>54374</v>
      </c>
      <c r="C50" s="4" t="s">
        <v>1241</v>
      </c>
      <c r="G50" s="4" t="s">
        <v>1213</v>
      </c>
      <c r="O50" s="4">
        <v>22</v>
      </c>
      <c r="P50" s="4">
        <v>19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f t="shared" si="23"/>
        <v>0</v>
      </c>
      <c r="W50" s="4">
        <v>19</v>
      </c>
      <c r="X50" s="4">
        <v>18</v>
      </c>
      <c r="Y50" s="4">
        <v>7.75</v>
      </c>
      <c r="CN50" s="4">
        <v>5</v>
      </c>
      <c r="CO50" s="114">
        <f t="shared" si="27"/>
        <v>0.2</v>
      </c>
      <c r="CP50" s="114">
        <f t="shared" si="28"/>
        <v>1</v>
      </c>
      <c r="CQ50" s="4">
        <v>5</v>
      </c>
      <c r="CR50" s="114">
        <f t="shared" si="29"/>
        <v>0.2</v>
      </c>
      <c r="CS50" s="114">
        <f t="shared" si="30"/>
        <v>1</v>
      </c>
      <c r="PK50" s="4">
        <v>5</v>
      </c>
      <c r="PL50" s="114">
        <f t="shared" si="31"/>
        <v>0.05</v>
      </c>
      <c r="PM50" s="114">
        <f t="shared" si="32"/>
        <v>1</v>
      </c>
      <c r="PN50" s="4">
        <v>5</v>
      </c>
      <c r="PO50" s="114">
        <f t="shared" si="33"/>
        <v>0.08</v>
      </c>
      <c r="PP50" s="114">
        <f t="shared" si="34"/>
        <v>1</v>
      </c>
      <c r="PQ50" s="4">
        <v>5</v>
      </c>
      <c r="PR50" s="114">
        <f t="shared" si="35"/>
        <v>0.1</v>
      </c>
      <c r="PS50" s="114">
        <f t="shared" si="36"/>
        <v>1</v>
      </c>
      <c r="PT50" s="4">
        <v>5</v>
      </c>
      <c r="PU50" s="114">
        <f t="shared" si="37"/>
        <v>0.1</v>
      </c>
      <c r="PV50" s="114">
        <f t="shared" si="38"/>
        <v>1</v>
      </c>
      <c r="PW50" s="4">
        <v>5</v>
      </c>
      <c r="PX50" s="114">
        <f t="shared" si="39"/>
        <v>0.05</v>
      </c>
      <c r="PY50" s="114">
        <f t="shared" si="40"/>
        <v>1</v>
      </c>
      <c r="PZ50" s="4">
        <v>5</v>
      </c>
      <c r="QA50" s="114">
        <f t="shared" si="41"/>
        <v>7.0000000000000007E-2</v>
      </c>
      <c r="QB50" s="114">
        <f t="shared" si="42"/>
        <v>1</v>
      </c>
      <c r="QC50" s="4">
        <v>5</v>
      </c>
      <c r="QD50" s="114">
        <f t="shared" si="43"/>
        <v>0.05</v>
      </c>
      <c r="QE50" s="114">
        <f t="shared" si="44"/>
        <v>1</v>
      </c>
      <c r="ZK50" s="4">
        <v>5</v>
      </c>
      <c r="ZL50" s="114">
        <f t="shared" si="45"/>
        <v>0.05</v>
      </c>
      <c r="ZM50" s="114">
        <f t="shared" si="46"/>
        <v>1</v>
      </c>
      <c r="ZN50" s="4">
        <v>5</v>
      </c>
      <c r="ZO50" s="114">
        <f t="shared" si="47"/>
        <v>0.05</v>
      </c>
      <c r="ZP50" s="114">
        <f t="shared" si="48"/>
        <v>1</v>
      </c>
      <c r="ABW50" s="114">
        <f t="shared" si="49"/>
        <v>0.4</v>
      </c>
      <c r="ABX50" s="114">
        <f t="shared" si="50"/>
        <v>0.5</v>
      </c>
      <c r="ABY50" s="114">
        <f t="shared" si="51"/>
        <v>0.1</v>
      </c>
      <c r="ABZ50" s="114">
        <f t="shared" si="52"/>
        <v>1</v>
      </c>
      <c r="ACN50" s="119" t="str">
        <f t="shared" si="21"/>
        <v>TERIMA</v>
      </c>
      <c r="ACO50" s="120">
        <f t="shared" si="53"/>
        <v>800000</v>
      </c>
      <c r="ACQ50" s="120">
        <f t="shared" si="54"/>
        <v>800000</v>
      </c>
      <c r="ACR50" s="120">
        <f t="shared" si="24"/>
        <v>800000</v>
      </c>
      <c r="ACS50" s="120">
        <f t="shared" si="25"/>
        <v>800000</v>
      </c>
      <c r="ADN50" s="121">
        <f t="shared" si="26"/>
        <v>800000</v>
      </c>
      <c r="ADO50" s="4" t="s">
        <v>1398</v>
      </c>
    </row>
    <row r="51" spans="1:795" x14ac:dyDescent="0.25">
      <c r="A51" s="4">
        <f t="shared" si="22"/>
        <v>47</v>
      </c>
      <c r="B51" s="4">
        <v>30638</v>
      </c>
      <c r="C51" s="4" t="s">
        <v>1243</v>
      </c>
      <c r="G51" s="4" t="s">
        <v>1213</v>
      </c>
      <c r="O51" s="4">
        <v>22</v>
      </c>
      <c r="P51" s="4">
        <v>19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f t="shared" si="23"/>
        <v>0</v>
      </c>
      <c r="W51" s="4">
        <v>19</v>
      </c>
      <c r="X51" s="4">
        <v>18</v>
      </c>
      <c r="Y51" s="4">
        <v>7.75</v>
      </c>
      <c r="CN51" s="4">
        <v>5</v>
      </c>
      <c r="CO51" s="114">
        <f t="shared" si="27"/>
        <v>0.2</v>
      </c>
      <c r="CP51" s="114">
        <f t="shared" si="28"/>
        <v>1</v>
      </c>
      <c r="CQ51" s="4">
        <v>5</v>
      </c>
      <c r="CR51" s="114">
        <f t="shared" si="29"/>
        <v>0.2</v>
      </c>
      <c r="CS51" s="114">
        <f t="shared" si="30"/>
        <v>1</v>
      </c>
      <c r="PK51" s="4">
        <v>5</v>
      </c>
      <c r="PL51" s="114">
        <f t="shared" si="31"/>
        <v>0.05</v>
      </c>
      <c r="PM51" s="114">
        <f t="shared" si="32"/>
        <v>1</v>
      </c>
      <c r="PN51" s="4">
        <v>5</v>
      </c>
      <c r="PO51" s="114">
        <f t="shared" si="33"/>
        <v>0.08</v>
      </c>
      <c r="PP51" s="114">
        <f t="shared" si="34"/>
        <v>1</v>
      </c>
      <c r="PQ51" s="4">
        <v>5</v>
      </c>
      <c r="PR51" s="114">
        <f t="shared" si="35"/>
        <v>0.1</v>
      </c>
      <c r="PS51" s="114">
        <f t="shared" si="36"/>
        <v>1</v>
      </c>
      <c r="PT51" s="4">
        <v>5</v>
      </c>
      <c r="PU51" s="114">
        <f t="shared" si="37"/>
        <v>0.1</v>
      </c>
      <c r="PV51" s="114">
        <f t="shared" si="38"/>
        <v>1</v>
      </c>
      <c r="PW51" s="4">
        <v>5</v>
      </c>
      <c r="PX51" s="114">
        <f t="shared" si="39"/>
        <v>0.05</v>
      </c>
      <c r="PY51" s="114">
        <f t="shared" si="40"/>
        <v>1</v>
      </c>
      <c r="PZ51" s="4">
        <v>5</v>
      </c>
      <c r="QA51" s="114">
        <f t="shared" si="41"/>
        <v>7.0000000000000007E-2</v>
      </c>
      <c r="QB51" s="114">
        <f t="shared" si="42"/>
        <v>1</v>
      </c>
      <c r="QC51" s="4">
        <v>5</v>
      </c>
      <c r="QD51" s="114">
        <f t="shared" si="43"/>
        <v>0.05</v>
      </c>
      <c r="QE51" s="114">
        <f t="shared" si="44"/>
        <v>1</v>
      </c>
      <c r="ZK51" s="4">
        <v>5</v>
      </c>
      <c r="ZL51" s="114">
        <f t="shared" si="45"/>
        <v>0.05</v>
      </c>
      <c r="ZM51" s="114">
        <f t="shared" si="46"/>
        <v>1</v>
      </c>
      <c r="ZN51" s="4">
        <v>5</v>
      </c>
      <c r="ZO51" s="114">
        <f t="shared" si="47"/>
        <v>0.05</v>
      </c>
      <c r="ZP51" s="114">
        <f t="shared" si="48"/>
        <v>1</v>
      </c>
      <c r="ABW51" s="114">
        <f t="shared" si="49"/>
        <v>0.4</v>
      </c>
      <c r="ABX51" s="114">
        <f t="shared" si="50"/>
        <v>0.5</v>
      </c>
      <c r="ABY51" s="114">
        <f t="shared" si="51"/>
        <v>0.1</v>
      </c>
      <c r="ABZ51" s="114">
        <f t="shared" si="52"/>
        <v>1</v>
      </c>
      <c r="ACN51" s="119" t="str">
        <f t="shared" si="21"/>
        <v>TERIMA</v>
      </c>
      <c r="ACO51" s="120">
        <f t="shared" si="53"/>
        <v>800000</v>
      </c>
      <c r="ACQ51" s="120">
        <f t="shared" si="54"/>
        <v>800000</v>
      </c>
      <c r="ACR51" s="120">
        <f t="shared" si="24"/>
        <v>800000</v>
      </c>
      <c r="ACS51" s="120">
        <f t="shared" si="25"/>
        <v>800000</v>
      </c>
      <c r="ADN51" s="121">
        <f t="shared" si="26"/>
        <v>800000</v>
      </c>
      <c r="ADO51" s="4" t="s">
        <v>1398</v>
      </c>
    </row>
    <row r="52" spans="1:795" x14ac:dyDescent="0.25">
      <c r="A52" s="4">
        <f t="shared" si="22"/>
        <v>48</v>
      </c>
      <c r="B52" s="4">
        <v>28288</v>
      </c>
      <c r="C52" s="4" t="s">
        <v>1267</v>
      </c>
      <c r="G52" s="4" t="s">
        <v>1213</v>
      </c>
      <c r="O52" s="4">
        <v>22</v>
      </c>
      <c r="P52" s="4">
        <v>19</v>
      </c>
      <c r="Q52" s="4">
        <v>0</v>
      </c>
      <c r="R52" s="4">
        <v>0</v>
      </c>
      <c r="S52" s="4">
        <v>0</v>
      </c>
      <c r="T52" s="4">
        <v>1</v>
      </c>
      <c r="U52" s="4">
        <v>0</v>
      </c>
      <c r="V52" s="4">
        <f t="shared" si="23"/>
        <v>0</v>
      </c>
      <c r="W52" s="4">
        <v>19</v>
      </c>
      <c r="X52" s="4">
        <v>18</v>
      </c>
      <c r="Y52" s="4">
        <v>7.75</v>
      </c>
      <c r="CN52" s="4">
        <v>5</v>
      </c>
      <c r="CO52" s="114">
        <f t="shared" si="27"/>
        <v>0.2</v>
      </c>
      <c r="CP52" s="114">
        <f t="shared" si="28"/>
        <v>1</v>
      </c>
      <c r="CQ52" s="4">
        <v>5</v>
      </c>
      <c r="CR52" s="114">
        <f t="shared" si="29"/>
        <v>0.2</v>
      </c>
      <c r="CS52" s="114">
        <f t="shared" si="30"/>
        <v>1</v>
      </c>
      <c r="PK52" s="4">
        <v>5</v>
      </c>
      <c r="PL52" s="114">
        <f t="shared" si="31"/>
        <v>0.05</v>
      </c>
      <c r="PM52" s="114">
        <f t="shared" si="32"/>
        <v>1</v>
      </c>
      <c r="PN52" s="4">
        <v>5</v>
      </c>
      <c r="PO52" s="114">
        <f t="shared" si="33"/>
        <v>0.08</v>
      </c>
      <c r="PP52" s="114">
        <f t="shared" si="34"/>
        <v>1</v>
      </c>
      <c r="PQ52" s="4">
        <v>5</v>
      </c>
      <c r="PR52" s="114">
        <f t="shared" si="35"/>
        <v>0.1</v>
      </c>
      <c r="PS52" s="114">
        <f t="shared" si="36"/>
        <v>1</v>
      </c>
      <c r="PT52" s="4">
        <v>5</v>
      </c>
      <c r="PU52" s="114">
        <f t="shared" si="37"/>
        <v>0.1</v>
      </c>
      <c r="PV52" s="114">
        <f t="shared" si="38"/>
        <v>1</v>
      </c>
      <c r="PW52" s="4">
        <v>5</v>
      </c>
      <c r="PX52" s="114">
        <f t="shared" si="39"/>
        <v>0.05</v>
      </c>
      <c r="PY52" s="114">
        <f t="shared" si="40"/>
        <v>1</v>
      </c>
      <c r="PZ52" s="4">
        <v>5</v>
      </c>
      <c r="QA52" s="114">
        <f t="shared" si="41"/>
        <v>7.0000000000000007E-2</v>
      </c>
      <c r="QB52" s="114">
        <f t="shared" si="42"/>
        <v>1</v>
      </c>
      <c r="QC52" s="4">
        <v>5</v>
      </c>
      <c r="QD52" s="114">
        <f t="shared" si="43"/>
        <v>0.05</v>
      </c>
      <c r="QE52" s="114">
        <f t="shared" si="44"/>
        <v>1</v>
      </c>
      <c r="ZK52" s="4">
        <v>5</v>
      </c>
      <c r="ZL52" s="114">
        <f t="shared" si="45"/>
        <v>0.05</v>
      </c>
      <c r="ZM52" s="114">
        <f t="shared" si="46"/>
        <v>1</v>
      </c>
      <c r="ZN52" s="4">
        <v>5</v>
      </c>
      <c r="ZO52" s="114">
        <f t="shared" si="47"/>
        <v>0.05</v>
      </c>
      <c r="ZP52" s="114">
        <f t="shared" si="48"/>
        <v>1</v>
      </c>
      <c r="ABW52" s="114">
        <f t="shared" si="49"/>
        <v>0.4</v>
      </c>
      <c r="ABX52" s="114">
        <f t="shared" si="50"/>
        <v>0.5</v>
      </c>
      <c r="ABY52" s="114">
        <f t="shared" si="51"/>
        <v>0.1</v>
      </c>
      <c r="ABZ52" s="114">
        <f t="shared" si="52"/>
        <v>1</v>
      </c>
      <c r="ACN52" s="119" t="str">
        <f t="shared" si="21"/>
        <v>TERIMA</v>
      </c>
      <c r="ACO52" s="120">
        <f t="shared" si="53"/>
        <v>800000</v>
      </c>
      <c r="ACQ52" s="120">
        <f t="shared" si="54"/>
        <v>800000</v>
      </c>
      <c r="ACR52" s="120">
        <f t="shared" si="24"/>
        <v>800000</v>
      </c>
      <c r="ACS52" s="120">
        <f t="shared" si="25"/>
        <v>800000</v>
      </c>
      <c r="ADN52" s="121">
        <f t="shared" si="26"/>
        <v>800000</v>
      </c>
      <c r="ADO52" s="4" t="s">
        <v>1398</v>
      </c>
    </row>
    <row r="53" spans="1:795" x14ac:dyDescent="0.25">
      <c r="A53" s="4">
        <f t="shared" si="22"/>
        <v>49</v>
      </c>
      <c r="B53" s="4">
        <v>87998</v>
      </c>
      <c r="C53" s="4" t="s">
        <v>1210</v>
      </c>
      <c r="G53" s="4" t="s">
        <v>1213</v>
      </c>
      <c r="O53" s="4">
        <v>22</v>
      </c>
      <c r="P53" s="4">
        <v>19</v>
      </c>
      <c r="Q53" s="4">
        <v>0</v>
      </c>
      <c r="R53" s="4">
        <v>0</v>
      </c>
      <c r="S53" s="4">
        <v>0</v>
      </c>
      <c r="T53" s="4">
        <v>1</v>
      </c>
      <c r="U53" s="4">
        <v>0</v>
      </c>
      <c r="V53" s="4">
        <f t="shared" si="23"/>
        <v>0</v>
      </c>
      <c r="W53" s="4">
        <v>19</v>
      </c>
      <c r="X53" s="4">
        <v>18</v>
      </c>
      <c r="Y53" s="4">
        <v>7.75</v>
      </c>
      <c r="CN53" s="4">
        <v>5</v>
      </c>
      <c r="CO53" s="114">
        <f t="shared" si="27"/>
        <v>0.2</v>
      </c>
      <c r="CP53" s="114">
        <f t="shared" si="28"/>
        <v>1</v>
      </c>
      <c r="CQ53" s="4">
        <v>5</v>
      </c>
      <c r="CR53" s="114">
        <f t="shared" si="29"/>
        <v>0.2</v>
      </c>
      <c r="CS53" s="114">
        <f t="shared" si="30"/>
        <v>1</v>
      </c>
      <c r="PK53" s="4">
        <v>5</v>
      </c>
      <c r="PL53" s="114">
        <f t="shared" si="31"/>
        <v>0.05</v>
      </c>
      <c r="PM53" s="114">
        <f t="shared" si="32"/>
        <v>1</v>
      </c>
      <c r="PN53" s="4">
        <v>5</v>
      </c>
      <c r="PO53" s="114">
        <f t="shared" si="33"/>
        <v>0.08</v>
      </c>
      <c r="PP53" s="114">
        <f t="shared" si="34"/>
        <v>1</v>
      </c>
      <c r="PQ53" s="4">
        <v>5</v>
      </c>
      <c r="PR53" s="114">
        <f t="shared" si="35"/>
        <v>0.1</v>
      </c>
      <c r="PS53" s="114">
        <f t="shared" si="36"/>
        <v>1</v>
      </c>
      <c r="PT53" s="4">
        <v>5</v>
      </c>
      <c r="PU53" s="114">
        <f t="shared" si="37"/>
        <v>0.1</v>
      </c>
      <c r="PV53" s="114">
        <f t="shared" si="38"/>
        <v>1</v>
      </c>
      <c r="PW53" s="4">
        <v>5</v>
      </c>
      <c r="PX53" s="114">
        <f t="shared" si="39"/>
        <v>0.05</v>
      </c>
      <c r="PY53" s="114">
        <f t="shared" si="40"/>
        <v>1</v>
      </c>
      <c r="PZ53" s="4">
        <v>5</v>
      </c>
      <c r="QA53" s="114">
        <f t="shared" si="41"/>
        <v>7.0000000000000007E-2</v>
      </c>
      <c r="QB53" s="114">
        <f t="shared" si="42"/>
        <v>1</v>
      </c>
      <c r="QC53" s="4">
        <v>5</v>
      </c>
      <c r="QD53" s="114">
        <f t="shared" si="43"/>
        <v>0.05</v>
      </c>
      <c r="QE53" s="114">
        <f t="shared" si="44"/>
        <v>1</v>
      </c>
      <c r="ZK53" s="4">
        <v>5</v>
      </c>
      <c r="ZL53" s="114">
        <f t="shared" si="45"/>
        <v>0.05</v>
      </c>
      <c r="ZM53" s="114">
        <f t="shared" si="46"/>
        <v>1</v>
      </c>
      <c r="ZN53" s="4">
        <v>5</v>
      </c>
      <c r="ZO53" s="114">
        <f t="shared" si="47"/>
        <v>0.05</v>
      </c>
      <c r="ZP53" s="114">
        <f t="shared" si="48"/>
        <v>1</v>
      </c>
      <c r="ABW53" s="114">
        <f t="shared" si="49"/>
        <v>0.4</v>
      </c>
      <c r="ABX53" s="114">
        <f t="shared" si="50"/>
        <v>0.5</v>
      </c>
      <c r="ABY53" s="114">
        <f t="shared" si="51"/>
        <v>0.1</v>
      </c>
      <c r="ABZ53" s="114">
        <f t="shared" si="52"/>
        <v>1</v>
      </c>
      <c r="ACN53" s="119" t="str">
        <f t="shared" si="21"/>
        <v>TERIMA</v>
      </c>
      <c r="ACO53" s="120">
        <f t="shared" si="53"/>
        <v>800000</v>
      </c>
      <c r="ACQ53" s="120">
        <f t="shared" si="54"/>
        <v>800000</v>
      </c>
      <c r="ACR53" s="120">
        <f t="shared" si="24"/>
        <v>800000</v>
      </c>
      <c r="ACS53" s="120">
        <f t="shared" si="25"/>
        <v>800000</v>
      </c>
      <c r="ADN53" s="121">
        <f t="shared" si="26"/>
        <v>800000</v>
      </c>
      <c r="ADO53" s="4" t="s">
        <v>1398</v>
      </c>
    </row>
    <row r="54" spans="1:795" x14ac:dyDescent="0.25">
      <c r="A54" s="4">
        <f t="shared" si="22"/>
        <v>50</v>
      </c>
      <c r="B54" s="4">
        <v>30700</v>
      </c>
      <c r="C54" s="4" t="s">
        <v>1270</v>
      </c>
      <c r="G54" s="4" t="s">
        <v>1213</v>
      </c>
      <c r="O54" s="4">
        <v>22</v>
      </c>
      <c r="P54" s="4">
        <v>19</v>
      </c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4">
        <f t="shared" si="23"/>
        <v>0</v>
      </c>
      <c r="W54" s="4">
        <v>19</v>
      </c>
      <c r="X54" s="4">
        <v>18</v>
      </c>
      <c r="Y54" s="4">
        <v>7.75</v>
      </c>
      <c r="CN54" s="4">
        <v>5</v>
      </c>
      <c r="CO54" s="114">
        <f t="shared" si="27"/>
        <v>0.2</v>
      </c>
      <c r="CP54" s="114">
        <f t="shared" si="28"/>
        <v>1</v>
      </c>
      <c r="CQ54" s="4">
        <v>5</v>
      </c>
      <c r="CR54" s="114">
        <f t="shared" si="29"/>
        <v>0.2</v>
      </c>
      <c r="CS54" s="114">
        <f t="shared" si="30"/>
        <v>1</v>
      </c>
      <c r="PK54" s="4">
        <v>5</v>
      </c>
      <c r="PL54" s="114">
        <f t="shared" si="31"/>
        <v>0.05</v>
      </c>
      <c r="PM54" s="114">
        <f t="shared" si="32"/>
        <v>1</v>
      </c>
      <c r="PN54" s="4">
        <v>5</v>
      </c>
      <c r="PO54" s="114">
        <f t="shared" si="33"/>
        <v>0.08</v>
      </c>
      <c r="PP54" s="114">
        <f t="shared" si="34"/>
        <v>1</v>
      </c>
      <c r="PQ54" s="4">
        <v>5</v>
      </c>
      <c r="PR54" s="114">
        <f t="shared" si="35"/>
        <v>0.1</v>
      </c>
      <c r="PS54" s="114">
        <f t="shared" si="36"/>
        <v>1</v>
      </c>
      <c r="PT54" s="4">
        <v>5</v>
      </c>
      <c r="PU54" s="114">
        <f t="shared" si="37"/>
        <v>0.1</v>
      </c>
      <c r="PV54" s="114">
        <f t="shared" si="38"/>
        <v>1</v>
      </c>
      <c r="PW54" s="4">
        <v>5</v>
      </c>
      <c r="PX54" s="114">
        <f t="shared" si="39"/>
        <v>0.05</v>
      </c>
      <c r="PY54" s="114">
        <f t="shared" si="40"/>
        <v>1</v>
      </c>
      <c r="PZ54" s="4">
        <v>5</v>
      </c>
      <c r="QA54" s="114">
        <f t="shared" si="41"/>
        <v>7.0000000000000007E-2</v>
      </c>
      <c r="QB54" s="114">
        <f t="shared" si="42"/>
        <v>1</v>
      </c>
      <c r="QC54" s="4">
        <v>5</v>
      </c>
      <c r="QD54" s="114">
        <f t="shared" si="43"/>
        <v>0.05</v>
      </c>
      <c r="QE54" s="114">
        <f t="shared" si="44"/>
        <v>1</v>
      </c>
      <c r="ZK54" s="4">
        <v>5</v>
      </c>
      <c r="ZL54" s="114">
        <f t="shared" si="45"/>
        <v>0.05</v>
      </c>
      <c r="ZM54" s="114">
        <f t="shared" si="46"/>
        <v>1</v>
      </c>
      <c r="ZN54" s="4">
        <v>5</v>
      </c>
      <c r="ZO54" s="114">
        <f t="shared" si="47"/>
        <v>0.05</v>
      </c>
      <c r="ZP54" s="114">
        <f t="shared" si="48"/>
        <v>1</v>
      </c>
      <c r="ABW54" s="114">
        <f t="shared" si="49"/>
        <v>0.4</v>
      </c>
      <c r="ABX54" s="114">
        <f t="shared" si="50"/>
        <v>0.5</v>
      </c>
      <c r="ABY54" s="114">
        <f t="shared" si="51"/>
        <v>0.1</v>
      </c>
      <c r="ABZ54" s="114">
        <f t="shared" si="52"/>
        <v>1</v>
      </c>
      <c r="ACN54" s="119" t="str">
        <f t="shared" si="21"/>
        <v>TERIMA</v>
      </c>
      <c r="ACO54" s="120">
        <f t="shared" si="53"/>
        <v>800000</v>
      </c>
      <c r="ACQ54" s="120">
        <f t="shared" si="54"/>
        <v>800000</v>
      </c>
      <c r="ACR54" s="120">
        <f t="shared" si="24"/>
        <v>800000</v>
      </c>
      <c r="ACS54" s="120">
        <f t="shared" si="25"/>
        <v>800000</v>
      </c>
      <c r="ADN54" s="121">
        <f t="shared" si="26"/>
        <v>800000</v>
      </c>
      <c r="ADO54" s="4" t="s">
        <v>1398</v>
      </c>
    </row>
    <row r="55" spans="1:795" x14ac:dyDescent="0.25">
      <c r="A55" s="4">
        <f t="shared" si="22"/>
        <v>51</v>
      </c>
      <c r="B55" s="4">
        <v>30706</v>
      </c>
      <c r="C55" s="4" t="s">
        <v>1272</v>
      </c>
      <c r="G55" s="4" t="s">
        <v>1213</v>
      </c>
      <c r="O55" s="4">
        <v>22</v>
      </c>
      <c r="P55" s="4">
        <v>19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f t="shared" si="23"/>
        <v>0</v>
      </c>
      <c r="W55" s="4">
        <v>19</v>
      </c>
      <c r="X55" s="4">
        <v>18</v>
      </c>
      <c r="Y55" s="4">
        <v>7.75</v>
      </c>
      <c r="CN55" s="4">
        <v>5</v>
      </c>
      <c r="CO55" s="114">
        <f t="shared" si="27"/>
        <v>0.2</v>
      </c>
      <c r="CP55" s="114">
        <f t="shared" si="28"/>
        <v>1</v>
      </c>
      <c r="CQ55" s="4">
        <v>5</v>
      </c>
      <c r="CR55" s="114">
        <f t="shared" si="29"/>
        <v>0.2</v>
      </c>
      <c r="CS55" s="114">
        <f t="shared" si="30"/>
        <v>1</v>
      </c>
      <c r="PK55" s="4">
        <v>5</v>
      </c>
      <c r="PL55" s="114">
        <f t="shared" si="31"/>
        <v>0.05</v>
      </c>
      <c r="PM55" s="114">
        <f t="shared" si="32"/>
        <v>1</v>
      </c>
      <c r="PN55" s="4">
        <v>5</v>
      </c>
      <c r="PO55" s="114">
        <f t="shared" si="33"/>
        <v>0.08</v>
      </c>
      <c r="PP55" s="114">
        <f t="shared" si="34"/>
        <v>1</v>
      </c>
      <c r="PQ55" s="4">
        <v>5</v>
      </c>
      <c r="PR55" s="114">
        <f t="shared" si="35"/>
        <v>0.1</v>
      </c>
      <c r="PS55" s="114">
        <f t="shared" si="36"/>
        <v>1</v>
      </c>
      <c r="PT55" s="4">
        <v>5</v>
      </c>
      <c r="PU55" s="114">
        <f t="shared" si="37"/>
        <v>0.1</v>
      </c>
      <c r="PV55" s="114">
        <f t="shared" si="38"/>
        <v>1</v>
      </c>
      <c r="PW55" s="4">
        <v>5</v>
      </c>
      <c r="PX55" s="114">
        <f t="shared" si="39"/>
        <v>0.05</v>
      </c>
      <c r="PY55" s="114">
        <f t="shared" si="40"/>
        <v>1</v>
      </c>
      <c r="PZ55" s="4">
        <v>5</v>
      </c>
      <c r="QA55" s="114">
        <f t="shared" si="41"/>
        <v>7.0000000000000007E-2</v>
      </c>
      <c r="QB55" s="114">
        <f t="shared" si="42"/>
        <v>1</v>
      </c>
      <c r="QC55" s="4">
        <v>5</v>
      </c>
      <c r="QD55" s="114">
        <f t="shared" si="43"/>
        <v>0.05</v>
      </c>
      <c r="QE55" s="114">
        <f t="shared" si="44"/>
        <v>1</v>
      </c>
      <c r="ZK55" s="4">
        <v>5</v>
      </c>
      <c r="ZL55" s="114">
        <f t="shared" si="45"/>
        <v>0.05</v>
      </c>
      <c r="ZM55" s="114">
        <f t="shared" si="46"/>
        <v>1</v>
      </c>
      <c r="ZN55" s="4">
        <v>5</v>
      </c>
      <c r="ZO55" s="114">
        <f t="shared" si="47"/>
        <v>0.05</v>
      </c>
      <c r="ZP55" s="114">
        <f t="shared" si="48"/>
        <v>1</v>
      </c>
      <c r="ABW55" s="114">
        <f t="shared" si="49"/>
        <v>0.4</v>
      </c>
      <c r="ABX55" s="114">
        <f t="shared" si="50"/>
        <v>0.5</v>
      </c>
      <c r="ABY55" s="114">
        <f t="shared" si="51"/>
        <v>0.1</v>
      </c>
      <c r="ABZ55" s="114">
        <f t="shared" si="52"/>
        <v>1</v>
      </c>
      <c r="ACN55" s="119" t="str">
        <f t="shared" si="21"/>
        <v>TERIMA</v>
      </c>
      <c r="ACO55" s="120">
        <f t="shared" si="53"/>
        <v>800000</v>
      </c>
      <c r="ACQ55" s="120">
        <f t="shared" si="54"/>
        <v>800000</v>
      </c>
      <c r="ACR55" s="120">
        <f t="shared" si="24"/>
        <v>800000</v>
      </c>
      <c r="ACS55" s="120">
        <f t="shared" si="25"/>
        <v>800000</v>
      </c>
      <c r="ADN55" s="121">
        <f t="shared" si="26"/>
        <v>800000</v>
      </c>
      <c r="ADO55" s="4" t="s">
        <v>1398</v>
      </c>
    </row>
    <row r="56" spans="1:795" x14ac:dyDescent="0.25">
      <c r="A56" s="4">
        <f t="shared" si="22"/>
        <v>52</v>
      </c>
      <c r="B56" s="4">
        <v>28396</v>
      </c>
      <c r="C56" s="4" t="s">
        <v>1220</v>
      </c>
      <c r="G56" s="4" t="s">
        <v>1213</v>
      </c>
      <c r="O56" s="4">
        <v>22</v>
      </c>
      <c r="P56" s="4">
        <v>19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f t="shared" si="23"/>
        <v>0</v>
      </c>
      <c r="W56" s="4">
        <v>19</v>
      </c>
      <c r="X56" s="4">
        <v>18</v>
      </c>
      <c r="Y56" s="4">
        <v>7.75</v>
      </c>
      <c r="CN56" s="4">
        <v>5</v>
      </c>
      <c r="CO56" s="114">
        <f t="shared" si="27"/>
        <v>0.2</v>
      </c>
      <c r="CP56" s="114">
        <f t="shared" si="28"/>
        <v>1</v>
      </c>
      <c r="CQ56" s="4">
        <v>5</v>
      </c>
      <c r="CR56" s="114">
        <f t="shared" si="29"/>
        <v>0.2</v>
      </c>
      <c r="CS56" s="114">
        <f t="shared" si="30"/>
        <v>1</v>
      </c>
      <c r="PK56" s="4">
        <v>5</v>
      </c>
      <c r="PL56" s="114">
        <f t="shared" si="31"/>
        <v>0.05</v>
      </c>
      <c r="PM56" s="114">
        <f t="shared" si="32"/>
        <v>1</v>
      </c>
      <c r="PN56" s="4">
        <v>5</v>
      </c>
      <c r="PO56" s="114">
        <f t="shared" si="33"/>
        <v>0.08</v>
      </c>
      <c r="PP56" s="114">
        <f t="shared" si="34"/>
        <v>1</v>
      </c>
      <c r="PQ56" s="4">
        <v>5</v>
      </c>
      <c r="PR56" s="114">
        <f t="shared" si="35"/>
        <v>0.1</v>
      </c>
      <c r="PS56" s="114">
        <f t="shared" si="36"/>
        <v>1</v>
      </c>
      <c r="PT56" s="4">
        <v>5</v>
      </c>
      <c r="PU56" s="114">
        <f t="shared" si="37"/>
        <v>0.1</v>
      </c>
      <c r="PV56" s="114">
        <f t="shared" si="38"/>
        <v>1</v>
      </c>
      <c r="PW56" s="4">
        <v>5</v>
      </c>
      <c r="PX56" s="114">
        <f t="shared" si="39"/>
        <v>0.05</v>
      </c>
      <c r="PY56" s="114">
        <f t="shared" si="40"/>
        <v>1</v>
      </c>
      <c r="PZ56" s="4">
        <v>5</v>
      </c>
      <c r="QA56" s="114">
        <f t="shared" si="41"/>
        <v>7.0000000000000007E-2</v>
      </c>
      <c r="QB56" s="114">
        <f t="shared" si="42"/>
        <v>1</v>
      </c>
      <c r="QC56" s="4">
        <v>5</v>
      </c>
      <c r="QD56" s="114">
        <f t="shared" si="43"/>
        <v>0.05</v>
      </c>
      <c r="QE56" s="114">
        <f t="shared" si="44"/>
        <v>1</v>
      </c>
      <c r="ZK56" s="4">
        <v>5</v>
      </c>
      <c r="ZL56" s="114">
        <f t="shared" si="45"/>
        <v>0.05</v>
      </c>
      <c r="ZM56" s="114">
        <f t="shared" si="46"/>
        <v>1</v>
      </c>
      <c r="ZN56" s="4">
        <v>5</v>
      </c>
      <c r="ZO56" s="114">
        <f t="shared" si="47"/>
        <v>0.05</v>
      </c>
      <c r="ZP56" s="114">
        <f t="shared" si="48"/>
        <v>1</v>
      </c>
      <c r="ABW56" s="114">
        <f t="shared" si="49"/>
        <v>0.4</v>
      </c>
      <c r="ABX56" s="114">
        <f t="shared" si="50"/>
        <v>0.5</v>
      </c>
      <c r="ABY56" s="114">
        <f t="shared" si="51"/>
        <v>0.1</v>
      </c>
      <c r="ABZ56" s="114">
        <f t="shared" si="52"/>
        <v>1</v>
      </c>
      <c r="ACN56" s="119" t="str">
        <f t="shared" si="21"/>
        <v>TERIMA</v>
      </c>
      <c r="ACO56" s="120">
        <f t="shared" si="53"/>
        <v>800000</v>
      </c>
      <c r="ACQ56" s="120">
        <f t="shared" si="54"/>
        <v>800000</v>
      </c>
      <c r="ACR56" s="120">
        <f t="shared" si="24"/>
        <v>800000</v>
      </c>
      <c r="ACS56" s="120">
        <f t="shared" si="25"/>
        <v>800000</v>
      </c>
      <c r="ADN56" s="121">
        <f t="shared" si="26"/>
        <v>800000</v>
      </c>
      <c r="ADO56" s="4" t="s">
        <v>1398</v>
      </c>
    </row>
    <row r="57" spans="1:795" x14ac:dyDescent="0.25">
      <c r="A57" s="4">
        <f t="shared" si="22"/>
        <v>53</v>
      </c>
      <c r="B57" s="4">
        <v>89103</v>
      </c>
      <c r="C57" s="4" t="s">
        <v>1275</v>
      </c>
      <c r="G57" s="4" t="s">
        <v>1213</v>
      </c>
      <c r="O57" s="4">
        <v>22</v>
      </c>
      <c r="P57" s="4">
        <v>19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f t="shared" si="23"/>
        <v>0</v>
      </c>
      <c r="W57" s="4">
        <v>19</v>
      </c>
      <c r="X57" s="4">
        <v>18</v>
      </c>
      <c r="Y57" s="4">
        <v>7.75</v>
      </c>
      <c r="CN57" s="4">
        <v>5</v>
      </c>
      <c r="CO57" s="114">
        <f t="shared" si="27"/>
        <v>0.2</v>
      </c>
      <c r="CP57" s="114">
        <f t="shared" si="28"/>
        <v>1</v>
      </c>
      <c r="CQ57" s="4">
        <v>5</v>
      </c>
      <c r="CR57" s="114">
        <f t="shared" si="29"/>
        <v>0.2</v>
      </c>
      <c r="CS57" s="114">
        <f t="shared" si="30"/>
        <v>1</v>
      </c>
      <c r="PK57" s="4">
        <v>5</v>
      </c>
      <c r="PL57" s="114">
        <f t="shared" si="31"/>
        <v>0.05</v>
      </c>
      <c r="PM57" s="114">
        <f t="shared" si="32"/>
        <v>1</v>
      </c>
      <c r="PN57" s="4">
        <v>5</v>
      </c>
      <c r="PO57" s="114">
        <f t="shared" si="33"/>
        <v>0.08</v>
      </c>
      <c r="PP57" s="114">
        <f t="shared" si="34"/>
        <v>1</v>
      </c>
      <c r="PQ57" s="4">
        <v>5</v>
      </c>
      <c r="PR57" s="114">
        <f t="shared" si="35"/>
        <v>0.1</v>
      </c>
      <c r="PS57" s="114">
        <f t="shared" si="36"/>
        <v>1</v>
      </c>
      <c r="PT57" s="4">
        <v>5</v>
      </c>
      <c r="PU57" s="114">
        <f t="shared" si="37"/>
        <v>0.1</v>
      </c>
      <c r="PV57" s="114">
        <f t="shared" si="38"/>
        <v>1</v>
      </c>
      <c r="PW57" s="4">
        <v>5</v>
      </c>
      <c r="PX57" s="114">
        <f t="shared" si="39"/>
        <v>0.05</v>
      </c>
      <c r="PY57" s="114">
        <f t="shared" si="40"/>
        <v>1</v>
      </c>
      <c r="PZ57" s="4">
        <v>5</v>
      </c>
      <c r="QA57" s="114">
        <f t="shared" si="41"/>
        <v>7.0000000000000007E-2</v>
      </c>
      <c r="QB57" s="114">
        <f t="shared" si="42"/>
        <v>1</v>
      </c>
      <c r="QC57" s="4">
        <v>5</v>
      </c>
      <c r="QD57" s="114">
        <f t="shared" si="43"/>
        <v>0.05</v>
      </c>
      <c r="QE57" s="114">
        <f t="shared" si="44"/>
        <v>1</v>
      </c>
      <c r="ZK57" s="4">
        <v>5</v>
      </c>
      <c r="ZL57" s="114">
        <f t="shared" si="45"/>
        <v>0.05</v>
      </c>
      <c r="ZM57" s="114">
        <f t="shared" si="46"/>
        <v>1</v>
      </c>
      <c r="ZN57" s="4">
        <v>5</v>
      </c>
      <c r="ZO57" s="114">
        <f t="shared" si="47"/>
        <v>0.05</v>
      </c>
      <c r="ZP57" s="114">
        <f t="shared" si="48"/>
        <v>1</v>
      </c>
      <c r="ABW57" s="114">
        <f t="shared" si="49"/>
        <v>0.4</v>
      </c>
      <c r="ABX57" s="114">
        <f t="shared" si="50"/>
        <v>0.5</v>
      </c>
      <c r="ABY57" s="114">
        <f t="shared" si="51"/>
        <v>0.1</v>
      </c>
      <c r="ABZ57" s="114">
        <f t="shared" si="52"/>
        <v>1</v>
      </c>
      <c r="ACN57" s="119" t="str">
        <f t="shared" si="21"/>
        <v>TERIMA</v>
      </c>
      <c r="ACO57" s="120">
        <f t="shared" si="53"/>
        <v>800000</v>
      </c>
      <c r="ACQ57" s="120">
        <f t="shared" si="54"/>
        <v>800000</v>
      </c>
      <c r="ACR57" s="120">
        <f t="shared" si="24"/>
        <v>800000</v>
      </c>
      <c r="ACS57" s="120">
        <f t="shared" si="25"/>
        <v>800000</v>
      </c>
      <c r="ADN57" s="121">
        <f t="shared" si="26"/>
        <v>800000</v>
      </c>
      <c r="ADO57" s="4" t="s">
        <v>1398</v>
      </c>
    </row>
    <row r="58" spans="1:795" x14ac:dyDescent="0.25">
      <c r="A58" s="4">
        <f t="shared" si="22"/>
        <v>54</v>
      </c>
      <c r="B58" s="4">
        <v>44429</v>
      </c>
      <c r="C58" s="4" t="s">
        <v>1233</v>
      </c>
      <c r="G58" s="4" t="s">
        <v>1213</v>
      </c>
      <c r="O58" s="4">
        <v>22</v>
      </c>
      <c r="P58" s="4">
        <v>19</v>
      </c>
      <c r="Q58" s="4">
        <v>0</v>
      </c>
      <c r="R58" s="4">
        <v>0</v>
      </c>
      <c r="S58" s="4">
        <v>0</v>
      </c>
      <c r="T58" s="4">
        <v>1</v>
      </c>
      <c r="U58" s="4">
        <v>0</v>
      </c>
      <c r="V58" s="4">
        <f t="shared" si="23"/>
        <v>0</v>
      </c>
      <c r="W58" s="4">
        <v>19</v>
      </c>
      <c r="X58" s="4">
        <v>18</v>
      </c>
      <c r="Y58" s="4">
        <v>7.75</v>
      </c>
      <c r="CN58" s="4">
        <v>5</v>
      </c>
      <c r="CO58" s="114">
        <f t="shared" si="27"/>
        <v>0.2</v>
      </c>
      <c r="CP58" s="114">
        <f t="shared" si="28"/>
        <v>1</v>
      </c>
      <c r="CQ58" s="4">
        <v>5</v>
      </c>
      <c r="CR58" s="114">
        <f t="shared" si="29"/>
        <v>0.2</v>
      </c>
      <c r="CS58" s="114">
        <f t="shared" si="30"/>
        <v>1</v>
      </c>
      <c r="PK58" s="4">
        <v>5</v>
      </c>
      <c r="PL58" s="114">
        <f t="shared" si="31"/>
        <v>0.05</v>
      </c>
      <c r="PM58" s="114">
        <f t="shared" si="32"/>
        <v>1</v>
      </c>
      <c r="PN58" s="4">
        <v>5</v>
      </c>
      <c r="PO58" s="114">
        <f t="shared" si="33"/>
        <v>0.08</v>
      </c>
      <c r="PP58" s="114">
        <f t="shared" si="34"/>
        <v>1</v>
      </c>
      <c r="PQ58" s="4">
        <v>5</v>
      </c>
      <c r="PR58" s="114">
        <f t="shared" si="35"/>
        <v>0.1</v>
      </c>
      <c r="PS58" s="114">
        <f t="shared" si="36"/>
        <v>1</v>
      </c>
      <c r="PT58" s="4">
        <v>5</v>
      </c>
      <c r="PU58" s="114">
        <f t="shared" si="37"/>
        <v>0.1</v>
      </c>
      <c r="PV58" s="114">
        <f t="shared" si="38"/>
        <v>1</v>
      </c>
      <c r="PW58" s="4">
        <v>5</v>
      </c>
      <c r="PX58" s="114">
        <f t="shared" si="39"/>
        <v>0.05</v>
      </c>
      <c r="PY58" s="114">
        <f t="shared" si="40"/>
        <v>1</v>
      </c>
      <c r="PZ58" s="4">
        <v>5</v>
      </c>
      <c r="QA58" s="114">
        <f t="shared" si="41"/>
        <v>7.0000000000000007E-2</v>
      </c>
      <c r="QB58" s="114">
        <f t="shared" si="42"/>
        <v>1</v>
      </c>
      <c r="QC58" s="4">
        <v>5</v>
      </c>
      <c r="QD58" s="114">
        <f t="shared" si="43"/>
        <v>0.05</v>
      </c>
      <c r="QE58" s="114">
        <f t="shared" si="44"/>
        <v>1</v>
      </c>
      <c r="ZK58" s="4">
        <v>5</v>
      </c>
      <c r="ZL58" s="114">
        <f t="shared" si="45"/>
        <v>0.05</v>
      </c>
      <c r="ZM58" s="114">
        <f t="shared" si="46"/>
        <v>1</v>
      </c>
      <c r="ZN58" s="4">
        <v>5</v>
      </c>
      <c r="ZO58" s="114">
        <f t="shared" si="47"/>
        <v>0.05</v>
      </c>
      <c r="ZP58" s="114">
        <f t="shared" si="48"/>
        <v>1</v>
      </c>
      <c r="ABW58" s="114">
        <f t="shared" si="49"/>
        <v>0.4</v>
      </c>
      <c r="ABX58" s="114">
        <f t="shared" si="50"/>
        <v>0.5</v>
      </c>
      <c r="ABY58" s="114">
        <f t="shared" si="51"/>
        <v>0.1</v>
      </c>
      <c r="ABZ58" s="114">
        <f t="shared" si="52"/>
        <v>1</v>
      </c>
      <c r="ACN58" s="119" t="str">
        <f t="shared" si="21"/>
        <v>TERIMA</v>
      </c>
      <c r="ACO58" s="120">
        <f t="shared" si="53"/>
        <v>800000</v>
      </c>
      <c r="ACQ58" s="120">
        <f t="shared" si="54"/>
        <v>800000</v>
      </c>
      <c r="ACR58" s="120">
        <f t="shared" si="24"/>
        <v>800000</v>
      </c>
      <c r="ACS58" s="120">
        <f t="shared" si="25"/>
        <v>800000</v>
      </c>
      <c r="ADN58" s="121">
        <f t="shared" si="26"/>
        <v>800000</v>
      </c>
      <c r="ADO58" s="4" t="s">
        <v>1398</v>
      </c>
    </row>
    <row r="59" spans="1:795" x14ac:dyDescent="0.25">
      <c r="A59" s="4">
        <f t="shared" si="22"/>
        <v>55</v>
      </c>
      <c r="B59" s="4">
        <v>28254</v>
      </c>
      <c r="C59" s="4" t="s">
        <v>1277</v>
      </c>
      <c r="G59" s="4" t="s">
        <v>1213</v>
      </c>
      <c r="O59" s="4">
        <v>22</v>
      </c>
      <c r="P59" s="4">
        <v>19</v>
      </c>
      <c r="Q59" s="4">
        <v>0</v>
      </c>
      <c r="R59" s="4">
        <v>0</v>
      </c>
      <c r="S59" s="4">
        <v>0</v>
      </c>
      <c r="T59" s="4">
        <v>1</v>
      </c>
      <c r="U59" s="4">
        <v>0</v>
      </c>
      <c r="V59" s="4">
        <f t="shared" si="23"/>
        <v>0</v>
      </c>
      <c r="W59" s="4">
        <v>19</v>
      </c>
      <c r="X59" s="4">
        <v>18</v>
      </c>
      <c r="Y59" s="4">
        <v>7.75</v>
      </c>
      <c r="CN59" s="4">
        <v>5</v>
      </c>
      <c r="CO59" s="114">
        <f t="shared" si="27"/>
        <v>0.2</v>
      </c>
      <c r="CP59" s="114">
        <f t="shared" si="28"/>
        <v>1</v>
      </c>
      <c r="CQ59" s="4">
        <v>5</v>
      </c>
      <c r="CR59" s="114">
        <f t="shared" si="29"/>
        <v>0.2</v>
      </c>
      <c r="CS59" s="114">
        <f t="shared" si="30"/>
        <v>1</v>
      </c>
      <c r="PK59" s="4">
        <v>5</v>
      </c>
      <c r="PL59" s="114">
        <f t="shared" si="31"/>
        <v>0.05</v>
      </c>
      <c r="PM59" s="114">
        <f t="shared" si="32"/>
        <v>1</v>
      </c>
      <c r="PN59" s="4">
        <v>5</v>
      </c>
      <c r="PO59" s="114">
        <f t="shared" si="33"/>
        <v>0.08</v>
      </c>
      <c r="PP59" s="114">
        <f t="shared" si="34"/>
        <v>1</v>
      </c>
      <c r="PQ59" s="4">
        <v>5</v>
      </c>
      <c r="PR59" s="114">
        <f t="shared" si="35"/>
        <v>0.1</v>
      </c>
      <c r="PS59" s="114">
        <f t="shared" si="36"/>
        <v>1</v>
      </c>
      <c r="PT59" s="4">
        <v>5</v>
      </c>
      <c r="PU59" s="114">
        <f t="shared" si="37"/>
        <v>0.1</v>
      </c>
      <c r="PV59" s="114">
        <f t="shared" si="38"/>
        <v>1</v>
      </c>
      <c r="PW59" s="4">
        <v>5</v>
      </c>
      <c r="PX59" s="114">
        <f t="shared" si="39"/>
        <v>0.05</v>
      </c>
      <c r="PY59" s="114">
        <f t="shared" si="40"/>
        <v>1</v>
      </c>
      <c r="PZ59" s="4">
        <v>5</v>
      </c>
      <c r="QA59" s="114">
        <f t="shared" si="41"/>
        <v>7.0000000000000007E-2</v>
      </c>
      <c r="QB59" s="114">
        <f t="shared" si="42"/>
        <v>1</v>
      </c>
      <c r="QC59" s="4">
        <v>5</v>
      </c>
      <c r="QD59" s="114">
        <f t="shared" si="43"/>
        <v>0.05</v>
      </c>
      <c r="QE59" s="114">
        <f t="shared" si="44"/>
        <v>1</v>
      </c>
      <c r="ZK59" s="4">
        <v>5</v>
      </c>
      <c r="ZL59" s="114">
        <f t="shared" si="45"/>
        <v>0.05</v>
      </c>
      <c r="ZM59" s="114">
        <f t="shared" si="46"/>
        <v>1</v>
      </c>
      <c r="ZN59" s="4">
        <v>5</v>
      </c>
      <c r="ZO59" s="114">
        <f t="shared" si="47"/>
        <v>0.05</v>
      </c>
      <c r="ZP59" s="114">
        <f t="shared" si="48"/>
        <v>1</v>
      </c>
      <c r="ABW59" s="114">
        <f t="shared" si="49"/>
        <v>0.4</v>
      </c>
      <c r="ABX59" s="114">
        <f t="shared" si="50"/>
        <v>0.5</v>
      </c>
      <c r="ABY59" s="114">
        <f t="shared" si="51"/>
        <v>0.1</v>
      </c>
      <c r="ABZ59" s="114">
        <f t="shared" si="52"/>
        <v>1</v>
      </c>
      <c r="ACN59" s="119" t="str">
        <f t="shared" si="21"/>
        <v>TERIMA</v>
      </c>
      <c r="ACO59" s="120">
        <f t="shared" si="53"/>
        <v>800000</v>
      </c>
      <c r="ACQ59" s="120">
        <f t="shared" si="54"/>
        <v>800000</v>
      </c>
      <c r="ACR59" s="120">
        <f t="shared" si="24"/>
        <v>800000</v>
      </c>
      <c r="ACS59" s="120">
        <f t="shared" si="25"/>
        <v>800000</v>
      </c>
      <c r="ADN59" s="121">
        <f t="shared" si="26"/>
        <v>800000</v>
      </c>
      <c r="ADO59" s="4" t="s">
        <v>1398</v>
      </c>
    </row>
    <row r="60" spans="1:795" x14ac:dyDescent="0.25">
      <c r="A60" s="4">
        <f t="shared" si="22"/>
        <v>56</v>
      </c>
      <c r="B60" s="4">
        <v>30575</v>
      </c>
      <c r="C60" s="4" t="s">
        <v>1279</v>
      </c>
      <c r="G60" s="4" t="s">
        <v>1213</v>
      </c>
      <c r="O60" s="4">
        <v>22</v>
      </c>
      <c r="P60" s="4">
        <v>19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f t="shared" si="23"/>
        <v>0</v>
      </c>
      <c r="W60" s="4">
        <v>19</v>
      </c>
      <c r="X60" s="4">
        <v>19</v>
      </c>
      <c r="Y60" s="4">
        <v>7.75</v>
      </c>
      <c r="CN60" s="4">
        <v>5</v>
      </c>
      <c r="CO60" s="114">
        <f t="shared" si="27"/>
        <v>0.2</v>
      </c>
      <c r="CP60" s="114">
        <f t="shared" si="28"/>
        <v>1</v>
      </c>
      <c r="CQ60" s="4">
        <v>5</v>
      </c>
      <c r="CR60" s="114">
        <f t="shared" si="29"/>
        <v>0.2</v>
      </c>
      <c r="CS60" s="114">
        <f t="shared" si="30"/>
        <v>1</v>
      </c>
      <c r="PK60" s="4">
        <v>5</v>
      </c>
      <c r="PL60" s="114">
        <f t="shared" si="31"/>
        <v>0.05</v>
      </c>
      <c r="PM60" s="114">
        <f t="shared" si="32"/>
        <v>1</v>
      </c>
      <c r="PN60" s="4">
        <v>5</v>
      </c>
      <c r="PO60" s="114">
        <f t="shared" si="33"/>
        <v>0.08</v>
      </c>
      <c r="PP60" s="114">
        <f t="shared" si="34"/>
        <v>1</v>
      </c>
      <c r="PQ60" s="4">
        <v>5</v>
      </c>
      <c r="PR60" s="114">
        <f t="shared" si="35"/>
        <v>0.1</v>
      </c>
      <c r="PS60" s="114">
        <f t="shared" si="36"/>
        <v>1</v>
      </c>
      <c r="PT60" s="4">
        <v>5</v>
      </c>
      <c r="PU60" s="114">
        <f t="shared" si="37"/>
        <v>0.1</v>
      </c>
      <c r="PV60" s="114">
        <f t="shared" si="38"/>
        <v>1</v>
      </c>
      <c r="PW60" s="4">
        <v>5</v>
      </c>
      <c r="PX60" s="114">
        <f t="shared" si="39"/>
        <v>0.05</v>
      </c>
      <c r="PY60" s="114">
        <f t="shared" si="40"/>
        <v>1</v>
      </c>
      <c r="PZ60" s="4">
        <v>5</v>
      </c>
      <c r="QA60" s="114">
        <f t="shared" si="41"/>
        <v>7.0000000000000007E-2</v>
      </c>
      <c r="QB60" s="114">
        <f t="shared" si="42"/>
        <v>1</v>
      </c>
      <c r="QC60" s="4">
        <v>5</v>
      </c>
      <c r="QD60" s="114">
        <f t="shared" si="43"/>
        <v>0.05</v>
      </c>
      <c r="QE60" s="114">
        <f t="shared" si="44"/>
        <v>1</v>
      </c>
      <c r="ZK60" s="4">
        <v>5</v>
      </c>
      <c r="ZL60" s="114">
        <f t="shared" si="45"/>
        <v>0.05</v>
      </c>
      <c r="ZM60" s="114">
        <f t="shared" si="46"/>
        <v>1</v>
      </c>
      <c r="ZN60" s="4">
        <v>5</v>
      </c>
      <c r="ZO60" s="114">
        <f t="shared" si="47"/>
        <v>0.05</v>
      </c>
      <c r="ZP60" s="114">
        <f t="shared" si="48"/>
        <v>1</v>
      </c>
      <c r="ABW60" s="114">
        <f t="shared" si="49"/>
        <v>0.4</v>
      </c>
      <c r="ABX60" s="114">
        <f t="shared" si="50"/>
        <v>0.5</v>
      </c>
      <c r="ABY60" s="114">
        <f t="shared" si="51"/>
        <v>0.1</v>
      </c>
      <c r="ABZ60" s="114">
        <f t="shared" si="52"/>
        <v>1</v>
      </c>
      <c r="ACN60" s="119" t="str">
        <f t="shared" si="21"/>
        <v>TERIMA</v>
      </c>
      <c r="ACO60" s="120">
        <f t="shared" si="53"/>
        <v>800000</v>
      </c>
      <c r="ACQ60" s="120">
        <f t="shared" si="54"/>
        <v>800000</v>
      </c>
      <c r="ACR60" s="120">
        <f t="shared" si="24"/>
        <v>800000</v>
      </c>
      <c r="ACS60" s="120">
        <f t="shared" si="25"/>
        <v>800000</v>
      </c>
      <c r="ADN60" s="121">
        <f t="shared" si="26"/>
        <v>800000</v>
      </c>
      <c r="ADO60" s="4" t="s">
        <v>1398</v>
      </c>
    </row>
    <row r="61" spans="1:795" x14ac:dyDescent="0.25">
      <c r="A61" s="4">
        <f t="shared" si="22"/>
        <v>57</v>
      </c>
      <c r="B61" s="4">
        <v>51956</v>
      </c>
      <c r="C61" s="4" t="s">
        <v>1281</v>
      </c>
      <c r="G61" s="4" t="s">
        <v>1213</v>
      </c>
      <c r="O61" s="4">
        <v>22</v>
      </c>
      <c r="P61" s="4">
        <v>19</v>
      </c>
      <c r="Q61" s="4">
        <v>0</v>
      </c>
      <c r="R61" s="4">
        <v>0</v>
      </c>
      <c r="S61" s="4">
        <v>0</v>
      </c>
      <c r="T61" s="4">
        <v>1</v>
      </c>
      <c r="U61" s="4">
        <v>0</v>
      </c>
      <c r="V61" s="4">
        <f t="shared" si="23"/>
        <v>0</v>
      </c>
      <c r="W61" s="4">
        <v>19</v>
      </c>
      <c r="X61" s="4">
        <v>18</v>
      </c>
      <c r="Y61" s="4">
        <v>7.75</v>
      </c>
      <c r="CN61" s="4">
        <v>5</v>
      </c>
      <c r="CO61" s="114">
        <f t="shared" si="27"/>
        <v>0.2</v>
      </c>
      <c r="CP61" s="114">
        <f t="shared" si="28"/>
        <v>1</v>
      </c>
      <c r="CQ61" s="4">
        <v>5</v>
      </c>
      <c r="CR61" s="114">
        <f t="shared" si="29"/>
        <v>0.2</v>
      </c>
      <c r="CS61" s="114">
        <f t="shared" si="30"/>
        <v>1</v>
      </c>
      <c r="PK61" s="4">
        <v>5</v>
      </c>
      <c r="PL61" s="114">
        <f t="shared" si="31"/>
        <v>0.05</v>
      </c>
      <c r="PM61" s="114">
        <f t="shared" si="32"/>
        <v>1</v>
      </c>
      <c r="PN61" s="4">
        <v>5</v>
      </c>
      <c r="PO61" s="114">
        <f t="shared" si="33"/>
        <v>0.08</v>
      </c>
      <c r="PP61" s="114">
        <f t="shared" si="34"/>
        <v>1</v>
      </c>
      <c r="PQ61" s="4">
        <v>5</v>
      </c>
      <c r="PR61" s="114">
        <f t="shared" si="35"/>
        <v>0.1</v>
      </c>
      <c r="PS61" s="114">
        <f t="shared" si="36"/>
        <v>1</v>
      </c>
      <c r="PT61" s="4">
        <v>5</v>
      </c>
      <c r="PU61" s="114">
        <f t="shared" si="37"/>
        <v>0.1</v>
      </c>
      <c r="PV61" s="114">
        <f t="shared" si="38"/>
        <v>1</v>
      </c>
      <c r="PW61" s="4">
        <v>5</v>
      </c>
      <c r="PX61" s="114">
        <f t="shared" si="39"/>
        <v>0.05</v>
      </c>
      <c r="PY61" s="114">
        <f t="shared" si="40"/>
        <v>1</v>
      </c>
      <c r="PZ61" s="4">
        <v>5</v>
      </c>
      <c r="QA61" s="114">
        <f t="shared" si="41"/>
        <v>7.0000000000000007E-2</v>
      </c>
      <c r="QB61" s="114">
        <f t="shared" si="42"/>
        <v>1</v>
      </c>
      <c r="QC61" s="4">
        <v>5</v>
      </c>
      <c r="QD61" s="114">
        <f t="shared" si="43"/>
        <v>0.05</v>
      </c>
      <c r="QE61" s="114">
        <f t="shared" si="44"/>
        <v>1</v>
      </c>
      <c r="ZK61" s="4">
        <v>5</v>
      </c>
      <c r="ZL61" s="114">
        <f t="shared" si="45"/>
        <v>0.05</v>
      </c>
      <c r="ZM61" s="114">
        <f t="shared" si="46"/>
        <v>1</v>
      </c>
      <c r="ZN61" s="4">
        <v>5</v>
      </c>
      <c r="ZO61" s="114">
        <f t="shared" si="47"/>
        <v>0.05</v>
      </c>
      <c r="ZP61" s="114">
        <f t="shared" si="48"/>
        <v>1</v>
      </c>
      <c r="ABW61" s="114">
        <f t="shared" si="49"/>
        <v>0.4</v>
      </c>
      <c r="ABX61" s="114">
        <f t="shared" si="50"/>
        <v>0.5</v>
      </c>
      <c r="ABY61" s="114">
        <f t="shared" si="51"/>
        <v>0.1</v>
      </c>
      <c r="ABZ61" s="114">
        <f t="shared" si="52"/>
        <v>1</v>
      </c>
      <c r="ACN61" s="119" t="str">
        <f t="shared" si="21"/>
        <v>TERIMA</v>
      </c>
      <c r="ACO61" s="120">
        <f t="shared" si="53"/>
        <v>800000</v>
      </c>
      <c r="ACQ61" s="120">
        <f t="shared" si="54"/>
        <v>800000</v>
      </c>
      <c r="ACR61" s="120">
        <f t="shared" si="24"/>
        <v>800000</v>
      </c>
      <c r="ACS61" s="120">
        <f t="shared" si="25"/>
        <v>800000</v>
      </c>
      <c r="ADN61" s="121">
        <f t="shared" si="26"/>
        <v>800000</v>
      </c>
      <c r="ADO61" s="4" t="s">
        <v>1398</v>
      </c>
    </row>
    <row r="62" spans="1:795" x14ac:dyDescent="0.25">
      <c r="A62" s="4">
        <f t="shared" ref="A62:A71" si="55">ROW()-4</f>
        <v>58</v>
      </c>
      <c r="B62" s="4">
        <v>30703</v>
      </c>
      <c r="C62" s="4" t="s">
        <v>1215</v>
      </c>
      <c r="G62" s="4" t="s">
        <v>1297</v>
      </c>
      <c r="O62" s="4">
        <v>22</v>
      </c>
      <c r="P62" s="4">
        <v>18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f t="shared" ref="V62:V71" si="56">SUM(Q62:S62)</f>
        <v>0</v>
      </c>
      <c r="W62" s="4">
        <v>18</v>
      </c>
      <c r="X62" s="4">
        <v>18</v>
      </c>
      <c r="Y62" s="4">
        <v>7.75</v>
      </c>
      <c r="FH62" s="4">
        <v>5</v>
      </c>
      <c r="FI62" s="114">
        <f>FH62/5*FH3</f>
        <v>0.1</v>
      </c>
      <c r="FJ62" s="114">
        <f>FI62/FH3*100%</f>
        <v>1</v>
      </c>
      <c r="FK62" s="4">
        <v>5</v>
      </c>
      <c r="FL62" s="114">
        <f>FK62/5*FK3</f>
        <v>0.1</v>
      </c>
      <c r="FM62" s="114">
        <f>FL62/FK3*100%</f>
        <v>1</v>
      </c>
      <c r="FN62" s="4">
        <v>5</v>
      </c>
      <c r="FO62" s="114">
        <f>FN62/5*FN3</f>
        <v>0.1</v>
      </c>
      <c r="FP62" s="114">
        <f>FO62/FN3*100%</f>
        <v>1</v>
      </c>
      <c r="WK62" s="4">
        <v>5</v>
      </c>
      <c r="WL62" s="114">
        <f>WK62/5*WK3</f>
        <v>0.1</v>
      </c>
      <c r="WM62" s="114">
        <f>WL62/WK3*100%</f>
        <v>1</v>
      </c>
      <c r="WN62" s="4">
        <v>5</v>
      </c>
      <c r="WO62" s="114">
        <f>WN62/5*WN3</f>
        <v>0.1</v>
      </c>
      <c r="WP62" s="114">
        <f>WO62/WN3*100%</f>
        <v>1</v>
      </c>
      <c r="WQ62" s="4">
        <v>5</v>
      </c>
      <c r="WR62" s="114">
        <f>WQ62/5*WQ3</f>
        <v>0.05</v>
      </c>
      <c r="WS62" s="114">
        <f>WR62/WQ3*100%</f>
        <v>1</v>
      </c>
      <c r="WT62" s="4">
        <v>5</v>
      </c>
      <c r="WU62" s="114">
        <f>WT62/5*WT3</f>
        <v>0.05</v>
      </c>
      <c r="WV62" s="114">
        <f>WU62/WT3*100%</f>
        <v>1</v>
      </c>
      <c r="WW62" s="4">
        <v>5</v>
      </c>
      <c r="WX62" s="114">
        <f>WW62/5*WW3</f>
        <v>0.1</v>
      </c>
      <c r="WY62" s="114">
        <f>WX62/WW3*100%</f>
        <v>1</v>
      </c>
      <c r="WZ62" s="4">
        <v>5</v>
      </c>
      <c r="XA62" s="114">
        <f>WZ62/5*WZ3</f>
        <v>0.05</v>
      </c>
      <c r="XB62" s="114">
        <f>XA62/WZ3*100%</f>
        <v>1</v>
      </c>
      <c r="XC62" s="4">
        <v>5</v>
      </c>
      <c r="XD62" s="114">
        <f>XC62/5*XC3</f>
        <v>0.1</v>
      </c>
      <c r="XE62" s="114">
        <f>XD62/XC3*100%</f>
        <v>1</v>
      </c>
      <c r="XF62" s="4">
        <v>5</v>
      </c>
      <c r="XG62" s="114">
        <f>XF62/5*XF3</f>
        <v>0.1</v>
      </c>
      <c r="XH62" s="114">
        <f>XG62/XF3*100%</f>
        <v>1</v>
      </c>
      <c r="XI62" s="4">
        <v>5</v>
      </c>
      <c r="XJ62" s="114">
        <f>XI62/5*XI3</f>
        <v>0.05</v>
      </c>
      <c r="XK62" s="114">
        <f>XJ62/XI3*100%</f>
        <v>1</v>
      </c>
      <c r="AAK62" s="114">
        <f>FI62+FL62+FO62</f>
        <v>0.30000000000000004</v>
      </c>
      <c r="AAL62" s="114">
        <f>WL62+WO62+WR62+WU62+WX62+XA62+XD62+XG62+XJ62</f>
        <v>0.70000000000000007</v>
      </c>
      <c r="AAM62" s="114">
        <f>AAK62+AAL62</f>
        <v>1</v>
      </c>
      <c r="ACN62" s="119" t="str">
        <f t="shared" ref="ACN62:ACN71" si="57">IF(ACM62&gt;0,"GUGUR","TERIMA")</f>
        <v>TERIMA</v>
      </c>
      <c r="ACO62" s="120">
        <f>IF(ACN62="GUGUR",0,IF(G62="SPV QCO IBC CC TELKOMSEL",2500000))</f>
        <v>2500000</v>
      </c>
      <c r="ACQ62" s="120">
        <f>ACO62*AAM62</f>
        <v>2500000</v>
      </c>
      <c r="ACR62" s="120">
        <f t="shared" ref="ACR62:ACR71" si="58">IF(U62&gt;0,(W62/O62)*ACQ62,ACQ62)</f>
        <v>2500000</v>
      </c>
      <c r="ACS62" s="120">
        <f t="shared" ref="ACS62:ACS71" si="59">IF(N62=1,(W62/O62)*ACR62,IF(ACK62&gt;0,ACR62*85%,IF(ACL62&gt;0,ACR62*60%,IF(ACM62&gt;0,ACR62*0%,ACR62))))</f>
        <v>2500000</v>
      </c>
      <c r="ADN62" s="121">
        <f t="shared" ref="ADN62:ADN71" si="60">IF(M62="cumil",0,IF(ADM62="",IF(ADG62="",ACS62,ADG62),ADM62))</f>
        <v>2500000</v>
      </c>
      <c r="ADO62" s="4" t="s">
        <v>1398</v>
      </c>
    </row>
    <row r="63" spans="1:795" x14ac:dyDescent="0.25">
      <c r="A63" s="4">
        <f t="shared" si="55"/>
        <v>59</v>
      </c>
      <c r="B63" s="4">
        <v>30683</v>
      </c>
      <c r="C63" s="4" t="s">
        <v>1303</v>
      </c>
      <c r="G63" s="4" t="s">
        <v>1299</v>
      </c>
      <c r="O63" s="4">
        <v>22</v>
      </c>
      <c r="P63" s="4">
        <v>20</v>
      </c>
      <c r="Q63" s="4">
        <v>0</v>
      </c>
      <c r="R63" s="4">
        <v>0</v>
      </c>
      <c r="S63" s="4">
        <v>0</v>
      </c>
      <c r="T63" s="4">
        <v>1</v>
      </c>
      <c r="U63" s="4">
        <v>0</v>
      </c>
      <c r="V63" s="4">
        <f t="shared" si="56"/>
        <v>0</v>
      </c>
      <c r="W63" s="4">
        <v>20</v>
      </c>
      <c r="X63" s="4">
        <v>19</v>
      </c>
      <c r="Y63" s="4">
        <v>7.75</v>
      </c>
      <c r="AA63" s="4">
        <v>5</v>
      </c>
      <c r="AB63" s="114">
        <f t="shared" ref="AB63:AB71" si="61">$AA63/5*$AA$3</f>
        <v>0.15</v>
      </c>
      <c r="AC63" s="114">
        <f t="shared" ref="AC63:AC71" si="62">AB63/$AA$3*100%</f>
        <v>1</v>
      </c>
      <c r="AD63" s="4">
        <v>5</v>
      </c>
      <c r="AE63" s="114">
        <f t="shared" ref="AE63:AE71" si="63">$AD63/5*$AD$3</f>
        <v>0.15</v>
      </c>
      <c r="AF63" s="114">
        <f t="shared" ref="AF63:AF71" si="64">AE63/$AD$3*100%</f>
        <v>1</v>
      </c>
      <c r="KP63" s="4">
        <v>5</v>
      </c>
      <c r="KQ63" s="114">
        <f t="shared" ref="KQ63:KQ71" si="65">KP63/5*$KP$3</f>
        <v>0.2</v>
      </c>
      <c r="KR63" s="114">
        <f t="shared" ref="KR63:KR71" si="66">KQ63/$KP$3*100%</f>
        <v>1</v>
      </c>
      <c r="KS63" s="4">
        <v>5</v>
      </c>
      <c r="KT63" s="114">
        <f t="shared" ref="KT63:KT71" si="67">KS63/5*$KS$3</f>
        <v>0.2</v>
      </c>
      <c r="KU63" s="114">
        <f t="shared" ref="KU63:KU71" si="68">KT63/$KS$3*100%</f>
        <v>1</v>
      </c>
      <c r="KV63" s="4">
        <v>5</v>
      </c>
      <c r="KW63" s="114">
        <f t="shared" ref="KW63:KW71" si="69">KV63/5*$KV$3</f>
        <v>0.1</v>
      </c>
      <c r="KX63" s="114">
        <f t="shared" ref="KX63:KX71" si="70">KW63/$KV$3*100%</f>
        <v>1</v>
      </c>
      <c r="KY63" s="4">
        <v>5</v>
      </c>
      <c r="KZ63" s="114">
        <f t="shared" ref="KZ63:KZ71" si="71">KY63/5*$KY$3</f>
        <v>0.1</v>
      </c>
      <c r="LA63" s="114">
        <f t="shared" ref="LA63:LA71" si="72">KZ63/$KY$3*100%</f>
        <v>1</v>
      </c>
      <c r="LB63" s="4">
        <v>5</v>
      </c>
      <c r="LC63" s="114">
        <f t="shared" ref="LC63:LC71" si="73">LB63/5*$LB$3</f>
        <v>0.1</v>
      </c>
      <c r="LD63" s="114">
        <f t="shared" ref="LD63:LD71" si="74">LC63/$LB$3*100%</f>
        <v>1</v>
      </c>
      <c r="ACH63" s="114">
        <f t="shared" ref="ACH63:ACH71" si="75">AB63+AE63</f>
        <v>0.3</v>
      </c>
      <c r="ACI63" s="114">
        <f t="shared" ref="ACI63:ACI71" si="76">KQ63+KT63+KW63+KZ63+LC63</f>
        <v>0.7</v>
      </c>
      <c r="ACJ63" s="114">
        <f t="shared" ref="ACJ63:ACJ71" si="77">ACH63+ACI63</f>
        <v>1</v>
      </c>
      <c r="ACN63" s="119" t="str">
        <f t="shared" si="57"/>
        <v>TERIMA</v>
      </c>
      <c r="ACO63" s="120">
        <f t="shared" ref="ACO63:ACO71" si="78">IF(ACN63="GUGUR",0,IF(G63="STAFF IT CC TELKOMSEL",1000000))</f>
        <v>1000000</v>
      </c>
      <c r="ACQ63" s="120">
        <f t="shared" ref="ACQ63:ACQ71" si="79">ACO63*ACJ63</f>
        <v>1000000</v>
      </c>
      <c r="ACR63" s="120">
        <f t="shared" si="58"/>
        <v>1000000</v>
      </c>
      <c r="ACS63" s="120">
        <f t="shared" si="59"/>
        <v>1000000</v>
      </c>
      <c r="ADN63" s="121">
        <f t="shared" si="60"/>
        <v>1000000</v>
      </c>
      <c r="ADO63" s="4" t="s">
        <v>1398</v>
      </c>
    </row>
    <row r="64" spans="1:795" x14ac:dyDescent="0.25">
      <c r="A64" s="4">
        <f t="shared" si="55"/>
        <v>60</v>
      </c>
      <c r="B64" s="4">
        <v>30687</v>
      </c>
      <c r="C64" s="4" t="s">
        <v>1304</v>
      </c>
      <c r="G64" s="4" t="s">
        <v>1299</v>
      </c>
      <c r="O64" s="4">
        <v>22</v>
      </c>
      <c r="P64" s="4">
        <v>20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f t="shared" si="56"/>
        <v>0</v>
      </c>
      <c r="W64" s="4">
        <v>20</v>
      </c>
      <c r="X64" s="4">
        <v>20</v>
      </c>
      <c r="Y64" s="4">
        <v>7.75</v>
      </c>
      <c r="AA64" s="4">
        <v>5</v>
      </c>
      <c r="AB64" s="114">
        <f t="shared" si="61"/>
        <v>0.15</v>
      </c>
      <c r="AC64" s="114">
        <f t="shared" si="62"/>
        <v>1</v>
      </c>
      <c r="AD64" s="4">
        <v>5</v>
      </c>
      <c r="AE64" s="114">
        <f t="shared" si="63"/>
        <v>0.15</v>
      </c>
      <c r="AF64" s="114">
        <f t="shared" si="64"/>
        <v>1</v>
      </c>
      <c r="KP64" s="4">
        <v>5</v>
      </c>
      <c r="KQ64" s="114">
        <f t="shared" si="65"/>
        <v>0.2</v>
      </c>
      <c r="KR64" s="114">
        <f t="shared" si="66"/>
        <v>1</v>
      </c>
      <c r="KS64" s="4">
        <v>5</v>
      </c>
      <c r="KT64" s="114">
        <f t="shared" si="67"/>
        <v>0.2</v>
      </c>
      <c r="KU64" s="114">
        <f t="shared" si="68"/>
        <v>1</v>
      </c>
      <c r="KV64" s="4">
        <v>5</v>
      </c>
      <c r="KW64" s="114">
        <f t="shared" si="69"/>
        <v>0.1</v>
      </c>
      <c r="KX64" s="114">
        <f t="shared" si="70"/>
        <v>1</v>
      </c>
      <c r="KY64" s="4">
        <v>5</v>
      </c>
      <c r="KZ64" s="114">
        <f t="shared" si="71"/>
        <v>0.1</v>
      </c>
      <c r="LA64" s="114">
        <f t="shared" si="72"/>
        <v>1</v>
      </c>
      <c r="LB64" s="4">
        <v>5</v>
      </c>
      <c r="LC64" s="114">
        <f t="shared" si="73"/>
        <v>0.1</v>
      </c>
      <c r="LD64" s="114">
        <f t="shared" si="74"/>
        <v>1</v>
      </c>
      <c r="ACH64" s="114">
        <f t="shared" si="75"/>
        <v>0.3</v>
      </c>
      <c r="ACI64" s="114">
        <f t="shared" si="76"/>
        <v>0.7</v>
      </c>
      <c r="ACJ64" s="114">
        <f t="shared" si="77"/>
        <v>1</v>
      </c>
      <c r="ACN64" s="119" t="str">
        <f t="shared" si="57"/>
        <v>TERIMA</v>
      </c>
      <c r="ACO64" s="120">
        <f t="shared" si="78"/>
        <v>1000000</v>
      </c>
      <c r="ACQ64" s="120">
        <f t="shared" si="79"/>
        <v>1000000</v>
      </c>
      <c r="ACR64" s="120">
        <f t="shared" si="58"/>
        <v>1000000</v>
      </c>
      <c r="ACS64" s="120">
        <f t="shared" si="59"/>
        <v>1000000</v>
      </c>
      <c r="ADN64" s="121">
        <f t="shared" si="60"/>
        <v>1000000</v>
      </c>
      <c r="ADO64" s="4" t="s">
        <v>1398</v>
      </c>
    </row>
    <row r="65" spans="1:795" x14ac:dyDescent="0.25">
      <c r="A65" s="4">
        <f t="shared" si="55"/>
        <v>61</v>
      </c>
      <c r="B65" s="4">
        <v>30688</v>
      </c>
      <c r="C65" s="4" t="s">
        <v>1305</v>
      </c>
      <c r="G65" s="4" t="s">
        <v>1299</v>
      </c>
      <c r="O65" s="4">
        <v>22</v>
      </c>
      <c r="P65" s="4">
        <v>20</v>
      </c>
      <c r="Q65" s="4">
        <v>0</v>
      </c>
      <c r="R65" s="4">
        <v>0</v>
      </c>
      <c r="S65" s="4">
        <v>0</v>
      </c>
      <c r="T65" s="4">
        <v>2</v>
      </c>
      <c r="U65" s="4">
        <v>0</v>
      </c>
      <c r="V65" s="4">
        <f t="shared" si="56"/>
        <v>0</v>
      </c>
      <c r="W65" s="4">
        <v>20</v>
      </c>
      <c r="X65" s="4">
        <v>18</v>
      </c>
      <c r="Y65" s="4">
        <v>7.75</v>
      </c>
      <c r="AA65" s="4">
        <v>5</v>
      </c>
      <c r="AB65" s="114">
        <f t="shared" si="61"/>
        <v>0.15</v>
      </c>
      <c r="AC65" s="114">
        <f t="shared" si="62"/>
        <v>1</v>
      </c>
      <c r="AD65" s="4">
        <v>5</v>
      </c>
      <c r="AE65" s="114">
        <f t="shared" si="63"/>
        <v>0.15</v>
      </c>
      <c r="AF65" s="114">
        <f t="shared" si="64"/>
        <v>1</v>
      </c>
      <c r="KP65" s="4">
        <v>5</v>
      </c>
      <c r="KQ65" s="114">
        <f t="shared" si="65"/>
        <v>0.2</v>
      </c>
      <c r="KR65" s="114">
        <f t="shared" si="66"/>
        <v>1</v>
      </c>
      <c r="KS65" s="4">
        <v>5</v>
      </c>
      <c r="KT65" s="114">
        <f t="shared" si="67"/>
        <v>0.2</v>
      </c>
      <c r="KU65" s="114">
        <f t="shared" si="68"/>
        <v>1</v>
      </c>
      <c r="KV65" s="4">
        <v>5</v>
      </c>
      <c r="KW65" s="114">
        <f t="shared" si="69"/>
        <v>0.1</v>
      </c>
      <c r="KX65" s="114">
        <f t="shared" si="70"/>
        <v>1</v>
      </c>
      <c r="KY65" s="4">
        <v>5</v>
      </c>
      <c r="KZ65" s="114">
        <f t="shared" si="71"/>
        <v>0.1</v>
      </c>
      <c r="LA65" s="114">
        <f t="shared" si="72"/>
        <v>1</v>
      </c>
      <c r="LB65" s="4">
        <v>5</v>
      </c>
      <c r="LC65" s="114">
        <f t="shared" si="73"/>
        <v>0.1</v>
      </c>
      <c r="LD65" s="114">
        <f t="shared" si="74"/>
        <v>1</v>
      </c>
      <c r="ACH65" s="114">
        <f t="shared" si="75"/>
        <v>0.3</v>
      </c>
      <c r="ACI65" s="114">
        <f t="shared" si="76"/>
        <v>0.7</v>
      </c>
      <c r="ACJ65" s="114">
        <f t="shared" si="77"/>
        <v>1</v>
      </c>
      <c r="ACN65" s="119" t="str">
        <f t="shared" si="57"/>
        <v>TERIMA</v>
      </c>
      <c r="ACO65" s="120">
        <f t="shared" si="78"/>
        <v>1000000</v>
      </c>
      <c r="ACQ65" s="120">
        <f t="shared" si="79"/>
        <v>1000000</v>
      </c>
      <c r="ACR65" s="120">
        <f t="shared" si="58"/>
        <v>1000000</v>
      </c>
      <c r="ACS65" s="120">
        <f t="shared" si="59"/>
        <v>1000000</v>
      </c>
      <c r="ADN65" s="121">
        <f t="shared" si="60"/>
        <v>1000000</v>
      </c>
      <c r="ADO65" s="4" t="s">
        <v>1398</v>
      </c>
    </row>
    <row r="66" spans="1:795" x14ac:dyDescent="0.25">
      <c r="A66" s="4">
        <f t="shared" si="55"/>
        <v>62</v>
      </c>
      <c r="B66" s="4">
        <v>43337</v>
      </c>
      <c r="C66" s="4" t="s">
        <v>1301</v>
      </c>
      <c r="G66" s="4" t="s">
        <v>1299</v>
      </c>
      <c r="O66" s="4">
        <v>22</v>
      </c>
      <c r="P66" s="4">
        <v>20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f t="shared" si="56"/>
        <v>0</v>
      </c>
      <c r="W66" s="4">
        <v>20</v>
      </c>
      <c r="X66" s="4">
        <v>20</v>
      </c>
      <c r="Y66" s="4">
        <v>7.75</v>
      </c>
      <c r="AA66" s="4">
        <v>5</v>
      </c>
      <c r="AB66" s="114">
        <f t="shared" si="61"/>
        <v>0.15</v>
      </c>
      <c r="AC66" s="114">
        <f t="shared" si="62"/>
        <v>1</v>
      </c>
      <c r="AD66" s="4">
        <v>5</v>
      </c>
      <c r="AE66" s="114">
        <f t="shared" si="63"/>
        <v>0.15</v>
      </c>
      <c r="AF66" s="114">
        <f t="shared" si="64"/>
        <v>1</v>
      </c>
      <c r="KP66" s="4">
        <v>5</v>
      </c>
      <c r="KQ66" s="114">
        <f t="shared" si="65"/>
        <v>0.2</v>
      </c>
      <c r="KR66" s="114">
        <f t="shared" si="66"/>
        <v>1</v>
      </c>
      <c r="KS66" s="4">
        <v>5</v>
      </c>
      <c r="KT66" s="114">
        <f t="shared" si="67"/>
        <v>0.2</v>
      </c>
      <c r="KU66" s="114">
        <f t="shared" si="68"/>
        <v>1</v>
      </c>
      <c r="KV66" s="4">
        <v>5</v>
      </c>
      <c r="KW66" s="114">
        <f t="shared" si="69"/>
        <v>0.1</v>
      </c>
      <c r="KX66" s="114">
        <f t="shared" si="70"/>
        <v>1</v>
      </c>
      <c r="KY66" s="4">
        <v>5</v>
      </c>
      <c r="KZ66" s="114">
        <f t="shared" si="71"/>
        <v>0.1</v>
      </c>
      <c r="LA66" s="114">
        <f t="shared" si="72"/>
        <v>1</v>
      </c>
      <c r="LB66" s="4">
        <v>5</v>
      </c>
      <c r="LC66" s="114">
        <f t="shared" si="73"/>
        <v>0.1</v>
      </c>
      <c r="LD66" s="114">
        <f t="shared" si="74"/>
        <v>1</v>
      </c>
      <c r="ACH66" s="114">
        <f t="shared" si="75"/>
        <v>0.3</v>
      </c>
      <c r="ACI66" s="114">
        <f t="shared" si="76"/>
        <v>0.7</v>
      </c>
      <c r="ACJ66" s="114">
        <f t="shared" si="77"/>
        <v>1</v>
      </c>
      <c r="ACN66" s="119" t="str">
        <f t="shared" si="57"/>
        <v>TERIMA</v>
      </c>
      <c r="ACO66" s="120">
        <f t="shared" si="78"/>
        <v>1000000</v>
      </c>
      <c r="ACQ66" s="120">
        <f t="shared" si="79"/>
        <v>1000000</v>
      </c>
      <c r="ACR66" s="120">
        <f t="shared" si="58"/>
        <v>1000000</v>
      </c>
      <c r="ACS66" s="120">
        <f t="shared" si="59"/>
        <v>1000000</v>
      </c>
      <c r="ADN66" s="121">
        <f t="shared" si="60"/>
        <v>1000000</v>
      </c>
      <c r="ADO66" s="4" t="s">
        <v>1398</v>
      </c>
    </row>
    <row r="67" spans="1:795" x14ac:dyDescent="0.25">
      <c r="A67" s="4">
        <f t="shared" si="55"/>
        <v>63</v>
      </c>
      <c r="B67" s="4">
        <v>30679</v>
      </c>
      <c r="C67" s="4" t="s">
        <v>1302</v>
      </c>
      <c r="G67" s="4" t="s">
        <v>1299</v>
      </c>
      <c r="O67" s="4">
        <v>22</v>
      </c>
      <c r="P67" s="4">
        <v>22</v>
      </c>
      <c r="Q67" s="4">
        <v>0</v>
      </c>
      <c r="R67" s="4">
        <v>0</v>
      </c>
      <c r="S67" s="4">
        <v>0</v>
      </c>
      <c r="T67" s="4">
        <v>3</v>
      </c>
      <c r="U67" s="4">
        <v>0</v>
      </c>
      <c r="V67" s="4">
        <f t="shared" si="56"/>
        <v>0</v>
      </c>
      <c r="W67" s="4">
        <v>19</v>
      </c>
      <c r="X67" s="4">
        <v>19</v>
      </c>
      <c r="Y67" s="4">
        <v>7.75</v>
      </c>
      <c r="AA67" s="4">
        <v>5</v>
      </c>
      <c r="AB67" s="114">
        <f t="shared" si="61"/>
        <v>0.15</v>
      </c>
      <c r="AC67" s="114">
        <f t="shared" si="62"/>
        <v>1</v>
      </c>
      <c r="AD67" s="4">
        <v>5</v>
      </c>
      <c r="AE67" s="114">
        <f t="shared" si="63"/>
        <v>0.15</v>
      </c>
      <c r="AF67" s="114">
        <f t="shared" si="64"/>
        <v>1</v>
      </c>
      <c r="KP67" s="4">
        <v>5</v>
      </c>
      <c r="KQ67" s="114">
        <f t="shared" si="65"/>
        <v>0.2</v>
      </c>
      <c r="KR67" s="114">
        <f t="shared" si="66"/>
        <v>1</v>
      </c>
      <c r="KS67" s="4">
        <v>5</v>
      </c>
      <c r="KT67" s="114">
        <f t="shared" si="67"/>
        <v>0.2</v>
      </c>
      <c r="KU67" s="114">
        <f t="shared" si="68"/>
        <v>1</v>
      </c>
      <c r="KV67" s="4">
        <v>5</v>
      </c>
      <c r="KW67" s="114">
        <f t="shared" si="69"/>
        <v>0.1</v>
      </c>
      <c r="KX67" s="114">
        <f t="shared" si="70"/>
        <v>1</v>
      </c>
      <c r="KY67" s="4">
        <v>5</v>
      </c>
      <c r="KZ67" s="114">
        <f t="shared" si="71"/>
        <v>0.1</v>
      </c>
      <c r="LA67" s="114">
        <f t="shared" si="72"/>
        <v>1</v>
      </c>
      <c r="LB67" s="4">
        <v>5</v>
      </c>
      <c r="LC67" s="114">
        <f t="shared" si="73"/>
        <v>0.1</v>
      </c>
      <c r="LD67" s="114">
        <f t="shared" si="74"/>
        <v>1</v>
      </c>
      <c r="ACH67" s="114">
        <f t="shared" si="75"/>
        <v>0.3</v>
      </c>
      <c r="ACI67" s="114">
        <f t="shared" si="76"/>
        <v>0.7</v>
      </c>
      <c r="ACJ67" s="114">
        <f t="shared" si="77"/>
        <v>1</v>
      </c>
      <c r="ACN67" s="119" t="str">
        <f t="shared" si="57"/>
        <v>TERIMA</v>
      </c>
      <c r="ACO67" s="120">
        <f t="shared" si="78"/>
        <v>1000000</v>
      </c>
      <c r="ACQ67" s="120">
        <f t="shared" si="79"/>
        <v>1000000</v>
      </c>
      <c r="ACR67" s="120">
        <f t="shared" si="58"/>
        <v>1000000</v>
      </c>
      <c r="ACS67" s="120">
        <f t="shared" si="59"/>
        <v>1000000</v>
      </c>
      <c r="ADN67" s="121">
        <f t="shared" si="60"/>
        <v>1000000</v>
      </c>
      <c r="ADO67" s="4" t="s">
        <v>1398</v>
      </c>
    </row>
    <row r="68" spans="1:795" x14ac:dyDescent="0.25">
      <c r="A68" s="4">
        <f t="shared" si="55"/>
        <v>64</v>
      </c>
      <c r="B68" s="4">
        <v>60153</v>
      </c>
      <c r="C68" s="4" t="s">
        <v>1306</v>
      </c>
      <c r="G68" s="4" t="s">
        <v>1299</v>
      </c>
      <c r="O68" s="4">
        <v>22</v>
      </c>
      <c r="P68" s="4">
        <v>20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f t="shared" si="56"/>
        <v>0</v>
      </c>
      <c r="W68" s="4">
        <v>20</v>
      </c>
      <c r="X68" s="4">
        <v>19</v>
      </c>
      <c r="Y68" s="4">
        <v>7.75</v>
      </c>
      <c r="AA68" s="4">
        <v>5</v>
      </c>
      <c r="AB68" s="114">
        <f t="shared" si="61"/>
        <v>0.15</v>
      </c>
      <c r="AC68" s="114">
        <f t="shared" si="62"/>
        <v>1</v>
      </c>
      <c r="AD68" s="4">
        <v>5</v>
      </c>
      <c r="AE68" s="114">
        <f t="shared" si="63"/>
        <v>0.15</v>
      </c>
      <c r="AF68" s="114">
        <f t="shared" si="64"/>
        <v>1</v>
      </c>
      <c r="KP68" s="4">
        <v>5</v>
      </c>
      <c r="KQ68" s="114">
        <f t="shared" si="65"/>
        <v>0.2</v>
      </c>
      <c r="KR68" s="114">
        <f t="shared" si="66"/>
        <v>1</v>
      </c>
      <c r="KS68" s="4">
        <v>5</v>
      </c>
      <c r="KT68" s="114">
        <f t="shared" si="67"/>
        <v>0.2</v>
      </c>
      <c r="KU68" s="114">
        <f t="shared" si="68"/>
        <v>1</v>
      </c>
      <c r="KV68" s="4">
        <v>5</v>
      </c>
      <c r="KW68" s="114">
        <f t="shared" si="69"/>
        <v>0.1</v>
      </c>
      <c r="KX68" s="114">
        <f t="shared" si="70"/>
        <v>1</v>
      </c>
      <c r="KY68" s="4">
        <v>5</v>
      </c>
      <c r="KZ68" s="114">
        <f t="shared" si="71"/>
        <v>0.1</v>
      </c>
      <c r="LA68" s="114">
        <f t="shared" si="72"/>
        <v>1</v>
      </c>
      <c r="LB68" s="4">
        <v>5</v>
      </c>
      <c r="LC68" s="114">
        <f t="shared" si="73"/>
        <v>0.1</v>
      </c>
      <c r="LD68" s="114">
        <f t="shared" si="74"/>
        <v>1</v>
      </c>
      <c r="ACH68" s="114">
        <f t="shared" si="75"/>
        <v>0.3</v>
      </c>
      <c r="ACI68" s="114">
        <f t="shared" si="76"/>
        <v>0.7</v>
      </c>
      <c r="ACJ68" s="114">
        <f t="shared" si="77"/>
        <v>1</v>
      </c>
      <c r="ACN68" s="119" t="str">
        <f t="shared" si="57"/>
        <v>TERIMA</v>
      </c>
      <c r="ACO68" s="120">
        <f t="shared" si="78"/>
        <v>1000000</v>
      </c>
      <c r="ACQ68" s="120">
        <f t="shared" si="79"/>
        <v>1000000</v>
      </c>
      <c r="ACR68" s="120">
        <f t="shared" si="58"/>
        <v>1000000</v>
      </c>
      <c r="ACS68" s="120">
        <f t="shared" si="59"/>
        <v>1000000</v>
      </c>
      <c r="ADN68" s="121">
        <f t="shared" si="60"/>
        <v>1000000</v>
      </c>
      <c r="ADO68" s="4" t="s">
        <v>1398</v>
      </c>
    </row>
    <row r="69" spans="1:795" x14ac:dyDescent="0.25">
      <c r="A69" s="4">
        <f t="shared" si="55"/>
        <v>65</v>
      </c>
      <c r="B69" s="4">
        <v>76831</v>
      </c>
      <c r="C69" s="4" t="s">
        <v>1307</v>
      </c>
      <c r="G69" s="4" t="s">
        <v>1299</v>
      </c>
      <c r="O69" s="4">
        <v>22</v>
      </c>
      <c r="P69" s="4">
        <v>22</v>
      </c>
      <c r="Q69" s="4">
        <v>0</v>
      </c>
      <c r="R69" s="4">
        <v>0</v>
      </c>
      <c r="S69" s="4">
        <v>0</v>
      </c>
      <c r="T69" s="4">
        <v>1</v>
      </c>
      <c r="U69" s="4">
        <v>0</v>
      </c>
      <c r="V69" s="4">
        <f t="shared" si="56"/>
        <v>0</v>
      </c>
      <c r="W69" s="4">
        <v>22</v>
      </c>
      <c r="X69" s="4">
        <v>21</v>
      </c>
      <c r="Y69" s="4">
        <v>7.75</v>
      </c>
      <c r="AA69" s="4">
        <v>5</v>
      </c>
      <c r="AB69" s="114">
        <f t="shared" si="61"/>
        <v>0.15</v>
      </c>
      <c r="AC69" s="114">
        <f t="shared" si="62"/>
        <v>1</v>
      </c>
      <c r="AD69" s="4">
        <v>5</v>
      </c>
      <c r="AE69" s="114">
        <f t="shared" si="63"/>
        <v>0.15</v>
      </c>
      <c r="AF69" s="114">
        <f t="shared" si="64"/>
        <v>1</v>
      </c>
      <c r="KP69" s="4">
        <v>5</v>
      </c>
      <c r="KQ69" s="114">
        <f t="shared" si="65"/>
        <v>0.2</v>
      </c>
      <c r="KR69" s="114">
        <f t="shared" si="66"/>
        <v>1</v>
      </c>
      <c r="KS69" s="4">
        <v>5</v>
      </c>
      <c r="KT69" s="114">
        <f t="shared" si="67"/>
        <v>0.2</v>
      </c>
      <c r="KU69" s="114">
        <f t="shared" si="68"/>
        <v>1</v>
      </c>
      <c r="KV69" s="4">
        <v>5</v>
      </c>
      <c r="KW69" s="114">
        <f t="shared" si="69"/>
        <v>0.1</v>
      </c>
      <c r="KX69" s="114">
        <f t="shared" si="70"/>
        <v>1</v>
      </c>
      <c r="KY69" s="4">
        <v>5</v>
      </c>
      <c r="KZ69" s="114">
        <f t="shared" si="71"/>
        <v>0.1</v>
      </c>
      <c r="LA69" s="114">
        <f t="shared" si="72"/>
        <v>1</v>
      </c>
      <c r="LB69" s="4">
        <v>5</v>
      </c>
      <c r="LC69" s="114">
        <f t="shared" si="73"/>
        <v>0.1</v>
      </c>
      <c r="LD69" s="114">
        <f t="shared" si="74"/>
        <v>1</v>
      </c>
      <c r="ACH69" s="114">
        <f t="shared" si="75"/>
        <v>0.3</v>
      </c>
      <c r="ACI69" s="114">
        <f t="shared" si="76"/>
        <v>0.7</v>
      </c>
      <c r="ACJ69" s="114">
        <f t="shared" si="77"/>
        <v>1</v>
      </c>
      <c r="ACN69" s="119" t="str">
        <f t="shared" si="57"/>
        <v>TERIMA</v>
      </c>
      <c r="ACO69" s="120">
        <f t="shared" si="78"/>
        <v>1000000</v>
      </c>
      <c r="ACQ69" s="120">
        <f t="shared" si="79"/>
        <v>1000000</v>
      </c>
      <c r="ACR69" s="120">
        <f t="shared" si="58"/>
        <v>1000000</v>
      </c>
      <c r="ACS69" s="120">
        <f t="shared" si="59"/>
        <v>1000000</v>
      </c>
      <c r="ADN69" s="121">
        <f t="shared" si="60"/>
        <v>1000000</v>
      </c>
      <c r="ADO69" s="4" t="s">
        <v>1398</v>
      </c>
    </row>
    <row r="70" spans="1:795" x14ac:dyDescent="0.25">
      <c r="A70" s="4">
        <f t="shared" si="55"/>
        <v>66</v>
      </c>
      <c r="B70" s="4">
        <v>30680</v>
      </c>
      <c r="C70" s="4" t="s">
        <v>1298</v>
      </c>
      <c r="G70" s="4" t="s">
        <v>1299</v>
      </c>
      <c r="O70" s="4">
        <v>22</v>
      </c>
      <c r="P70" s="4">
        <v>20</v>
      </c>
      <c r="Q70" s="4">
        <v>2</v>
      </c>
      <c r="R70" s="4">
        <v>0</v>
      </c>
      <c r="S70" s="4">
        <v>0</v>
      </c>
      <c r="T70" s="4">
        <v>1</v>
      </c>
      <c r="U70" s="4">
        <v>0</v>
      </c>
      <c r="V70" s="4">
        <f t="shared" si="56"/>
        <v>2</v>
      </c>
      <c r="W70" s="4">
        <v>17</v>
      </c>
      <c r="X70" s="4">
        <v>19</v>
      </c>
      <c r="Y70" s="4">
        <v>7.75</v>
      </c>
      <c r="AA70" s="4">
        <v>1</v>
      </c>
      <c r="AB70" s="114">
        <f t="shared" si="61"/>
        <v>0.03</v>
      </c>
      <c r="AC70" s="114">
        <f t="shared" si="62"/>
        <v>0.2</v>
      </c>
      <c r="AD70" s="4">
        <v>2</v>
      </c>
      <c r="AE70" s="114">
        <f t="shared" si="63"/>
        <v>0.06</v>
      </c>
      <c r="AF70" s="114">
        <f t="shared" si="64"/>
        <v>0.4</v>
      </c>
      <c r="KP70" s="4">
        <v>5</v>
      </c>
      <c r="KQ70" s="114">
        <f t="shared" si="65"/>
        <v>0.2</v>
      </c>
      <c r="KR70" s="114">
        <f t="shared" si="66"/>
        <v>1</v>
      </c>
      <c r="KS70" s="4">
        <v>5</v>
      </c>
      <c r="KT70" s="114">
        <f t="shared" si="67"/>
        <v>0.2</v>
      </c>
      <c r="KU70" s="114">
        <f t="shared" si="68"/>
        <v>1</v>
      </c>
      <c r="KV70" s="4">
        <v>5</v>
      </c>
      <c r="KW70" s="114">
        <f t="shared" si="69"/>
        <v>0.1</v>
      </c>
      <c r="KX70" s="114">
        <f t="shared" si="70"/>
        <v>1</v>
      </c>
      <c r="KY70" s="4">
        <v>5</v>
      </c>
      <c r="KZ70" s="114">
        <f t="shared" si="71"/>
        <v>0.1</v>
      </c>
      <c r="LA70" s="114">
        <f t="shared" si="72"/>
        <v>1</v>
      </c>
      <c r="LB70" s="4">
        <v>5</v>
      </c>
      <c r="LC70" s="114">
        <f t="shared" si="73"/>
        <v>0.1</v>
      </c>
      <c r="LD70" s="114">
        <f t="shared" si="74"/>
        <v>1</v>
      </c>
      <c r="ACH70" s="114">
        <f t="shared" si="75"/>
        <v>0.09</v>
      </c>
      <c r="ACI70" s="114">
        <f t="shared" si="76"/>
        <v>0.7</v>
      </c>
      <c r="ACJ70" s="114">
        <f t="shared" si="77"/>
        <v>0.78999999999999992</v>
      </c>
      <c r="ACN70" s="119" t="str">
        <f t="shared" si="57"/>
        <v>TERIMA</v>
      </c>
      <c r="ACO70" s="120">
        <f t="shared" si="78"/>
        <v>1000000</v>
      </c>
      <c r="ACQ70" s="120">
        <f t="shared" si="79"/>
        <v>789999.99999999988</v>
      </c>
      <c r="ACR70" s="120">
        <f t="shared" si="58"/>
        <v>789999.99999999988</v>
      </c>
      <c r="ACS70" s="120">
        <f t="shared" si="59"/>
        <v>789999.99999999988</v>
      </c>
      <c r="ADN70" s="121">
        <f t="shared" si="60"/>
        <v>789999.99999999988</v>
      </c>
      <c r="ADO70" s="4" t="s">
        <v>1398</v>
      </c>
    </row>
    <row r="71" spans="1:795" x14ac:dyDescent="0.25">
      <c r="A71" s="4">
        <f t="shared" si="55"/>
        <v>67</v>
      </c>
      <c r="B71" s="4">
        <v>105386</v>
      </c>
      <c r="C71" s="4" t="s">
        <v>1308</v>
      </c>
      <c r="G71" s="4" t="s">
        <v>1299</v>
      </c>
      <c r="O71" s="4">
        <v>22</v>
      </c>
      <c r="P71" s="4">
        <v>22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f t="shared" si="56"/>
        <v>0</v>
      </c>
      <c r="W71" s="4">
        <v>22</v>
      </c>
      <c r="X71" s="4">
        <v>22</v>
      </c>
      <c r="Y71" s="4">
        <v>7.75</v>
      </c>
      <c r="AA71" s="4">
        <v>5</v>
      </c>
      <c r="AB71" s="114">
        <f t="shared" si="61"/>
        <v>0.15</v>
      </c>
      <c r="AC71" s="114">
        <f t="shared" si="62"/>
        <v>1</v>
      </c>
      <c r="AD71" s="4">
        <v>5</v>
      </c>
      <c r="AE71" s="114">
        <f t="shared" si="63"/>
        <v>0.15</v>
      </c>
      <c r="AF71" s="114">
        <f t="shared" si="64"/>
        <v>1</v>
      </c>
      <c r="KP71" s="4">
        <v>5</v>
      </c>
      <c r="KQ71" s="114">
        <f t="shared" si="65"/>
        <v>0.2</v>
      </c>
      <c r="KR71" s="114">
        <f t="shared" si="66"/>
        <v>1</v>
      </c>
      <c r="KS71" s="4">
        <v>5</v>
      </c>
      <c r="KT71" s="114">
        <f t="shared" si="67"/>
        <v>0.2</v>
      </c>
      <c r="KU71" s="114">
        <f t="shared" si="68"/>
        <v>1</v>
      </c>
      <c r="KV71" s="4">
        <v>5</v>
      </c>
      <c r="KW71" s="114">
        <f t="shared" si="69"/>
        <v>0.1</v>
      </c>
      <c r="KX71" s="114">
        <f t="shared" si="70"/>
        <v>1</v>
      </c>
      <c r="KY71" s="4">
        <v>5</v>
      </c>
      <c r="KZ71" s="114">
        <f t="shared" si="71"/>
        <v>0.1</v>
      </c>
      <c r="LA71" s="114">
        <f t="shared" si="72"/>
        <v>1</v>
      </c>
      <c r="LB71" s="4">
        <v>5</v>
      </c>
      <c r="LC71" s="114">
        <f t="shared" si="73"/>
        <v>0.1</v>
      </c>
      <c r="LD71" s="114">
        <f t="shared" si="74"/>
        <v>1</v>
      </c>
      <c r="ACH71" s="114">
        <f t="shared" si="75"/>
        <v>0.3</v>
      </c>
      <c r="ACI71" s="114">
        <f t="shared" si="76"/>
        <v>0.7</v>
      </c>
      <c r="ACJ71" s="114">
        <f t="shared" si="77"/>
        <v>1</v>
      </c>
      <c r="ACN71" s="119" t="str">
        <f t="shared" si="57"/>
        <v>TERIMA</v>
      </c>
      <c r="ACO71" s="120">
        <f t="shared" si="78"/>
        <v>1000000</v>
      </c>
      <c r="ACQ71" s="120">
        <f t="shared" si="79"/>
        <v>1000000</v>
      </c>
      <c r="ACR71" s="120">
        <f t="shared" si="58"/>
        <v>1000000</v>
      </c>
      <c r="ACS71" s="120">
        <f t="shared" si="59"/>
        <v>1000000</v>
      </c>
      <c r="ADN71" s="121">
        <f t="shared" si="60"/>
        <v>1000000</v>
      </c>
      <c r="ADO71" s="4" t="s">
        <v>1398</v>
      </c>
    </row>
    <row r="72" spans="1:795" x14ac:dyDescent="0.25">
      <c r="A72" s="4">
        <f t="shared" ref="A72:A78" si="80">ROW()-4</f>
        <v>68</v>
      </c>
      <c r="B72" s="4">
        <v>58391</v>
      </c>
      <c r="C72" s="4" t="s">
        <v>1309</v>
      </c>
      <c r="G72" s="4" t="s">
        <v>1310</v>
      </c>
      <c r="O72" s="4">
        <v>22</v>
      </c>
      <c r="P72" s="4">
        <v>22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f t="shared" ref="V72:V78" si="81">SUM(Q72:S72)</f>
        <v>0</v>
      </c>
      <c r="W72" s="4">
        <v>22</v>
      </c>
      <c r="X72" s="4">
        <v>22</v>
      </c>
      <c r="Y72" s="4">
        <v>7.75</v>
      </c>
      <c r="AA72" s="4">
        <v>5</v>
      </c>
      <c r="AB72" s="114">
        <f>$AA72/5*$AA$3</f>
        <v>0.15</v>
      </c>
      <c r="AC72" s="114">
        <f>AB72/$AA$3*100%</f>
        <v>1</v>
      </c>
      <c r="AD72" s="4">
        <v>5</v>
      </c>
      <c r="AE72" s="114">
        <f>$AD72/5*$AD$3</f>
        <v>0.15</v>
      </c>
      <c r="AF72" s="114">
        <f>AE72/$AD$3*100%</f>
        <v>1</v>
      </c>
      <c r="KD72" s="4">
        <v>5</v>
      </c>
      <c r="KE72" s="114">
        <f>KD72/5*KD3</f>
        <v>0.2</v>
      </c>
      <c r="KF72" s="114">
        <f>KE72/KD3*100%</f>
        <v>1</v>
      </c>
      <c r="KG72" s="4">
        <v>5</v>
      </c>
      <c r="KH72" s="114">
        <f>KG72/5*KG3</f>
        <v>0.2</v>
      </c>
      <c r="KI72" s="114">
        <f>KH72/KG3*100%</f>
        <v>1</v>
      </c>
      <c r="KJ72" s="4">
        <v>5</v>
      </c>
      <c r="KK72" s="114">
        <f>KJ72/5*KJ3</f>
        <v>0.15</v>
      </c>
      <c r="KL72" s="114">
        <f>KK72/KJ3*100%</f>
        <v>1</v>
      </c>
      <c r="KM72" s="4">
        <v>5</v>
      </c>
      <c r="KN72" s="114">
        <f>KM72/5*KM3</f>
        <v>0.15</v>
      </c>
      <c r="KO72" s="114">
        <f>KN72/KM3*100%</f>
        <v>1</v>
      </c>
      <c r="ACH72" s="114">
        <f>AB72+AE72</f>
        <v>0.3</v>
      </c>
      <c r="ACI72" s="114">
        <f>KE72+KH72+KK72+KN72</f>
        <v>0.70000000000000007</v>
      </c>
      <c r="ACJ72" s="114">
        <f>ACH72+ACI72</f>
        <v>1</v>
      </c>
      <c r="ACN72" s="119" t="str">
        <f t="shared" ref="ACN72:ACN78" si="82">IF(ACM72&gt;0,"GUGUR","TERIMA")</f>
        <v>TERIMA</v>
      </c>
      <c r="ACO72" s="120">
        <f>IF(ACN72="GUGUR",0,IF(G72="PC CLEANING CC TELKOMSEL",150000))</f>
        <v>150000</v>
      </c>
      <c r="ACQ72" s="120">
        <f>ACO72*ACJ72</f>
        <v>150000</v>
      </c>
      <c r="ACR72" s="120">
        <f t="shared" ref="ACR72:ACR78" si="83">IF(U72&gt;0,(W72/O72)*ACQ72,ACQ72)</f>
        <v>150000</v>
      </c>
      <c r="ACS72" s="120">
        <f t="shared" ref="ACS72:ACS78" si="84">IF(N72=1,(W72/O72)*ACR72,IF(ACK72&gt;0,ACR72*85%,IF(ACL72&gt;0,ACR72*60%,IF(ACM72&gt;0,ACR72*0%,ACR72))))</f>
        <v>150000</v>
      </c>
      <c r="ADN72" s="121">
        <f t="shared" ref="ADN72:ADN78" si="85">IF(M72="cumil",0,IF(ADM72="",IF(ADG72="",ACS72,ADG72),ADM72))</f>
        <v>150000</v>
      </c>
      <c r="ADO72" s="4" t="s">
        <v>1398</v>
      </c>
    </row>
    <row r="73" spans="1:795" x14ac:dyDescent="0.25">
      <c r="A73" s="4">
        <f t="shared" si="80"/>
        <v>69</v>
      </c>
      <c r="B73" s="4">
        <v>30689</v>
      </c>
      <c r="C73" s="4" t="s">
        <v>1300</v>
      </c>
      <c r="G73" s="4" t="s">
        <v>1311</v>
      </c>
      <c r="O73" s="4">
        <v>18</v>
      </c>
      <c r="P73" s="4">
        <v>18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f t="shared" si="81"/>
        <v>0</v>
      </c>
      <c r="W73" s="4">
        <v>18</v>
      </c>
      <c r="X73" s="4">
        <v>18</v>
      </c>
      <c r="Y73" s="4">
        <v>7.75</v>
      </c>
      <c r="AA73" s="4">
        <v>5</v>
      </c>
      <c r="AB73" s="114">
        <f>$AA73/5*$AA$3</f>
        <v>0.15</v>
      </c>
      <c r="AC73" s="114">
        <f>AB73/$AA$3*100%</f>
        <v>1</v>
      </c>
      <c r="AD73" s="4">
        <v>5</v>
      </c>
      <c r="AE73" s="114">
        <f>$AD73/5*$AD$3</f>
        <v>0.15</v>
      </c>
      <c r="AF73" s="114">
        <f>AE73/$AD$3*100%</f>
        <v>1</v>
      </c>
      <c r="XL73" s="4">
        <v>5</v>
      </c>
      <c r="XM73" s="114">
        <f>XL73/5*XL3</f>
        <v>0.1</v>
      </c>
      <c r="XN73" s="114">
        <f>XM73/XL3*100%</f>
        <v>1</v>
      </c>
      <c r="XO73" s="4">
        <v>5</v>
      </c>
      <c r="XP73" s="114">
        <f>XO73/5*XO3</f>
        <v>0.1</v>
      </c>
      <c r="XQ73" s="114">
        <f>XP73/XO3*100%</f>
        <v>1</v>
      </c>
      <c r="XR73" s="4">
        <v>5</v>
      </c>
      <c r="XS73" s="114">
        <f>XR73/5*XR3</f>
        <v>0.05</v>
      </c>
      <c r="XT73" s="114">
        <f>XS73/XR3*100%</f>
        <v>1</v>
      </c>
      <c r="XU73" s="4">
        <v>5</v>
      </c>
      <c r="XV73" s="114">
        <f>XU73/5*XU3</f>
        <v>0.05</v>
      </c>
      <c r="XW73" s="114">
        <f>XV73/XU3*100%</f>
        <v>1</v>
      </c>
      <c r="XX73" s="4">
        <v>5</v>
      </c>
      <c r="XY73" s="114">
        <f>XX73/5*XX3</f>
        <v>0.1</v>
      </c>
      <c r="XZ73" s="114">
        <f>XY73/XX3*100%</f>
        <v>1</v>
      </c>
      <c r="YA73" s="4">
        <v>5</v>
      </c>
      <c r="YB73" s="114">
        <f>YA73/5*YA3</f>
        <v>0.1</v>
      </c>
      <c r="YC73" s="114">
        <f>YB73/YA3*100%</f>
        <v>1</v>
      </c>
      <c r="YD73" s="4">
        <v>5</v>
      </c>
      <c r="YE73" s="114">
        <f>YD73/5*YD3</f>
        <v>0.1</v>
      </c>
      <c r="YF73" s="114">
        <f>YE73/YD3*100%</f>
        <v>1</v>
      </c>
      <c r="YG73" s="4">
        <v>5</v>
      </c>
      <c r="YH73" s="114">
        <f>YG73/5*YG3</f>
        <v>0.1</v>
      </c>
      <c r="YI73" s="114">
        <f>YH73/YG3*100%</f>
        <v>1</v>
      </c>
      <c r="ACH73" s="114">
        <f>AB73+AE73</f>
        <v>0.3</v>
      </c>
      <c r="ACI73" s="114">
        <f>XM73+XP73+XS73+XV73+XY73+YB73+YE73+YH73</f>
        <v>0.7</v>
      </c>
      <c r="ACJ73" s="114">
        <f>ACH73+ACI73</f>
        <v>1</v>
      </c>
      <c r="ACN73" s="119" t="str">
        <f t="shared" si="82"/>
        <v>TERIMA</v>
      </c>
      <c r="ACO73" s="120">
        <f>IF(ABS73="GUGUR",0,IF(G73="SPV IT CC TELKOMSEL",2500000))</f>
        <v>2500000</v>
      </c>
      <c r="ACQ73" s="120">
        <f>ACO73*ACJ73</f>
        <v>2500000</v>
      </c>
      <c r="ACR73" s="120">
        <f t="shared" si="83"/>
        <v>2500000</v>
      </c>
      <c r="ACS73" s="120">
        <f t="shared" si="84"/>
        <v>2500000</v>
      </c>
      <c r="ADN73" s="121">
        <f t="shared" si="85"/>
        <v>2500000</v>
      </c>
      <c r="ADO73" s="4" t="s">
        <v>1398</v>
      </c>
    </row>
    <row r="74" spans="1:795" x14ac:dyDescent="0.25">
      <c r="A74" s="4">
        <f t="shared" si="80"/>
        <v>70</v>
      </c>
      <c r="B74" s="4">
        <v>32406</v>
      </c>
      <c r="C74" s="4" t="s">
        <v>988</v>
      </c>
      <c r="G74" s="4" t="s">
        <v>1202</v>
      </c>
      <c r="O74" s="4">
        <v>22</v>
      </c>
      <c r="P74" s="4">
        <v>19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f t="shared" si="81"/>
        <v>0</v>
      </c>
      <c r="W74" s="4">
        <v>19</v>
      </c>
      <c r="X74" s="4">
        <v>19</v>
      </c>
      <c r="Y74" s="4">
        <v>7.75</v>
      </c>
      <c r="DL74" s="4">
        <v>5</v>
      </c>
      <c r="DM74" s="114">
        <f>DL74*$DL$3/5</f>
        <v>0.1</v>
      </c>
      <c r="DN74" s="114">
        <f>DM74/$DL$3*100%</f>
        <v>1</v>
      </c>
      <c r="DO74" s="4">
        <v>5</v>
      </c>
      <c r="DP74" s="114">
        <f>DO74*$DO$3/5</f>
        <v>0.1</v>
      </c>
      <c r="DQ74" s="114">
        <f>DP74/$DO$3*100%</f>
        <v>1</v>
      </c>
      <c r="DR74" s="4">
        <v>5</v>
      </c>
      <c r="DS74" s="114">
        <f>DR74*$DR$3/5</f>
        <v>0.1</v>
      </c>
      <c r="DT74" s="114">
        <f>DS74/$DR$3*100%</f>
        <v>1</v>
      </c>
      <c r="RW74" s="4">
        <v>5</v>
      </c>
      <c r="RX74" s="114">
        <f>RW74/5*$RW$3</f>
        <v>0.1</v>
      </c>
      <c r="RY74" s="114">
        <f>RX74/$RW$3*100%</f>
        <v>1</v>
      </c>
      <c r="RZ74" s="4">
        <v>5</v>
      </c>
      <c r="SA74" s="114">
        <f>RZ74/5*$RZ$3</f>
        <v>0.15</v>
      </c>
      <c r="SB74" s="114">
        <f>SA74/$RZ$3*100%</f>
        <v>1</v>
      </c>
      <c r="SC74" s="4">
        <v>5</v>
      </c>
      <c r="SD74" s="114">
        <f>SC74/5*$SC$3</f>
        <v>0.15</v>
      </c>
      <c r="SE74" s="114">
        <f>SD74/$SC$3*100%</f>
        <v>1</v>
      </c>
      <c r="SF74" s="4">
        <v>5</v>
      </c>
      <c r="SG74" s="114">
        <f>SF74/5*$SF$3</f>
        <v>0.05</v>
      </c>
      <c r="SH74" s="114">
        <f>SG74/$SF$3*100%</f>
        <v>1</v>
      </c>
      <c r="SI74" s="4">
        <v>5</v>
      </c>
      <c r="SJ74" s="114">
        <f>SI74/5*$SI$3</f>
        <v>0.1</v>
      </c>
      <c r="SK74" s="114">
        <f>SJ74/$SI$3*100%</f>
        <v>1</v>
      </c>
      <c r="SL74" s="4">
        <v>5</v>
      </c>
      <c r="SM74" s="114">
        <f>SL74/5*$SL$3</f>
        <v>0.1</v>
      </c>
      <c r="SN74" s="114">
        <f>SM74/$SL$3*100%</f>
        <v>1</v>
      </c>
      <c r="SO74" s="4">
        <v>5</v>
      </c>
      <c r="SP74" s="114">
        <f>SO74/5*$SO$3</f>
        <v>0.05</v>
      </c>
      <c r="SQ74" s="114">
        <f>SP74/$SO$3*100%</f>
        <v>1</v>
      </c>
      <c r="ABB74" s="114">
        <f>DM74+DP74+DS74</f>
        <v>0.30000000000000004</v>
      </c>
      <c r="ABC74" s="114">
        <f>RX74+SA74+SD74+SG74+SJ74+SM74+SP74</f>
        <v>0.70000000000000007</v>
      </c>
      <c r="ABD74" s="114">
        <f>ABB74+ABC74</f>
        <v>1</v>
      </c>
      <c r="ACN74" s="119" t="str">
        <f t="shared" si="82"/>
        <v>TERIMA</v>
      </c>
      <c r="ACO74" s="120">
        <f>IF(ACN74="GUGUR",0,1000000)</f>
        <v>1000000</v>
      </c>
      <c r="ACP74" s="120">
        <f>ACS74</f>
        <v>1000000</v>
      </c>
      <c r="ACQ74" s="120">
        <f>ACO74*ABD74</f>
        <v>1000000</v>
      </c>
      <c r="ACR74" s="120">
        <f t="shared" si="83"/>
        <v>1000000</v>
      </c>
      <c r="ACS74" s="120">
        <f t="shared" si="84"/>
        <v>1000000</v>
      </c>
      <c r="ADN74" s="121">
        <f t="shared" si="85"/>
        <v>1000000</v>
      </c>
      <c r="ADO74" s="4" t="s">
        <v>1398</v>
      </c>
    </row>
    <row r="75" spans="1:795" x14ac:dyDescent="0.25">
      <c r="A75" s="4">
        <f t="shared" si="80"/>
        <v>71</v>
      </c>
      <c r="B75" s="4">
        <v>32501</v>
      </c>
      <c r="C75" s="4" t="s">
        <v>991</v>
      </c>
      <c r="G75" s="4" t="s">
        <v>1202</v>
      </c>
      <c r="O75" s="4">
        <v>22</v>
      </c>
      <c r="P75" s="4">
        <v>19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f t="shared" si="81"/>
        <v>0</v>
      </c>
      <c r="W75" s="4">
        <v>19</v>
      </c>
      <c r="X75" s="4">
        <v>19</v>
      </c>
      <c r="Y75" s="4">
        <v>7.75</v>
      </c>
      <c r="DL75" s="4">
        <v>5</v>
      </c>
      <c r="DM75" s="114">
        <f>DL75*$DL$3/5</f>
        <v>0.1</v>
      </c>
      <c r="DN75" s="114">
        <f>DM75/$DL$3*100%</f>
        <v>1</v>
      </c>
      <c r="DO75" s="4">
        <v>5</v>
      </c>
      <c r="DP75" s="114">
        <f>DO75*$DO$3/5</f>
        <v>0.1</v>
      </c>
      <c r="DQ75" s="114">
        <f>DP75/$DO$3*100%</f>
        <v>1</v>
      </c>
      <c r="DR75" s="4">
        <v>5</v>
      </c>
      <c r="DS75" s="114">
        <f>DR75*$DR$3/5</f>
        <v>0.1</v>
      </c>
      <c r="DT75" s="114">
        <f>DS75/$DR$3*100%</f>
        <v>1</v>
      </c>
      <c r="RW75" s="4">
        <v>5</v>
      </c>
      <c r="RX75" s="114">
        <f>RW75/5*$RW$3</f>
        <v>0.1</v>
      </c>
      <c r="RY75" s="114">
        <f>RX75/$RW$3*100%</f>
        <v>1</v>
      </c>
      <c r="RZ75" s="4">
        <v>5</v>
      </c>
      <c r="SA75" s="114">
        <f>RZ75/5*$RZ$3</f>
        <v>0.15</v>
      </c>
      <c r="SB75" s="114">
        <f>SA75/$RZ$3*100%</f>
        <v>1</v>
      </c>
      <c r="SC75" s="4">
        <v>3</v>
      </c>
      <c r="SD75" s="114">
        <f>SC75/5*$SC$3</f>
        <v>0.09</v>
      </c>
      <c r="SE75" s="114">
        <f>SD75/$SC$3*100%</f>
        <v>0.6</v>
      </c>
      <c r="SF75" s="4">
        <v>5</v>
      </c>
      <c r="SG75" s="114">
        <f>SF75/5*$SF$3</f>
        <v>0.05</v>
      </c>
      <c r="SH75" s="114">
        <f>SG75/$SF$3*100%</f>
        <v>1</v>
      </c>
      <c r="SI75" s="4">
        <v>5</v>
      </c>
      <c r="SJ75" s="114">
        <f>SI75/5*$SI$3</f>
        <v>0.1</v>
      </c>
      <c r="SK75" s="114">
        <f>SJ75/$SI$3*100%</f>
        <v>1</v>
      </c>
      <c r="SL75" s="4">
        <v>5</v>
      </c>
      <c r="SM75" s="114">
        <f>SL75/5*$SL$3</f>
        <v>0.1</v>
      </c>
      <c r="SN75" s="114">
        <f>SM75/$SL$3*100%</f>
        <v>1</v>
      </c>
      <c r="SO75" s="4">
        <v>5</v>
      </c>
      <c r="SP75" s="114">
        <f>SO75/5*$SO$3</f>
        <v>0.05</v>
      </c>
      <c r="SQ75" s="114">
        <f>SP75/$SO$3*100%</f>
        <v>1</v>
      </c>
      <c r="ABB75" s="114">
        <f>DM75+DP75+DS75</f>
        <v>0.30000000000000004</v>
      </c>
      <c r="ABC75" s="114">
        <f>RX75+SA75+SD75+SG75+SJ75+SM75+SP75</f>
        <v>0.64</v>
      </c>
      <c r="ABD75" s="114">
        <f>ABB75+ABC75</f>
        <v>0.94000000000000006</v>
      </c>
      <c r="ACN75" s="119" t="str">
        <f t="shared" si="82"/>
        <v>TERIMA</v>
      </c>
      <c r="ACO75" s="120">
        <f>IF(ACN75="GUGUR",0,1000000)</f>
        <v>1000000</v>
      </c>
      <c r="ACP75" s="120">
        <f>ACS75</f>
        <v>940000</v>
      </c>
      <c r="ACQ75" s="120">
        <f>ACO75*ABD75</f>
        <v>940000</v>
      </c>
      <c r="ACR75" s="120">
        <f t="shared" si="83"/>
        <v>940000</v>
      </c>
      <c r="ACS75" s="120">
        <f t="shared" si="84"/>
        <v>940000</v>
      </c>
      <c r="ADN75" s="121">
        <f t="shared" si="85"/>
        <v>940000</v>
      </c>
      <c r="ADO75" s="4" t="s">
        <v>1398</v>
      </c>
    </row>
    <row r="76" spans="1:795" x14ac:dyDescent="0.25">
      <c r="A76" s="4">
        <f t="shared" si="80"/>
        <v>72</v>
      </c>
      <c r="B76" s="4">
        <v>32435</v>
      </c>
      <c r="C76" s="4" t="s">
        <v>985</v>
      </c>
      <c r="G76" s="4" t="s">
        <v>1202</v>
      </c>
      <c r="O76" s="4">
        <v>22</v>
      </c>
      <c r="P76" s="4">
        <v>19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f t="shared" si="81"/>
        <v>0</v>
      </c>
      <c r="W76" s="4">
        <v>19</v>
      </c>
      <c r="X76" s="4">
        <v>19</v>
      </c>
      <c r="Y76" s="4">
        <v>7.75</v>
      </c>
      <c r="DL76" s="4">
        <v>5</v>
      </c>
      <c r="DM76" s="114">
        <f>DL76*$DL$3/5</f>
        <v>0.1</v>
      </c>
      <c r="DN76" s="114">
        <f>DM76/$DL$3*100%</f>
        <v>1</v>
      </c>
      <c r="DO76" s="4">
        <v>5</v>
      </c>
      <c r="DP76" s="114">
        <f>DO76*$DO$3/5</f>
        <v>0.1</v>
      </c>
      <c r="DQ76" s="114">
        <f>DP76/$DO$3*100%</f>
        <v>1</v>
      </c>
      <c r="DR76" s="4">
        <v>5</v>
      </c>
      <c r="DS76" s="114">
        <f>DR76*$DR$3/5</f>
        <v>0.1</v>
      </c>
      <c r="DT76" s="114">
        <f>DS76/$DR$3*100%</f>
        <v>1</v>
      </c>
      <c r="RW76" s="4">
        <v>5</v>
      </c>
      <c r="RX76" s="114">
        <f>RW76/5*$RW$3</f>
        <v>0.1</v>
      </c>
      <c r="RY76" s="114">
        <f>RX76/$RW$3*100%</f>
        <v>1</v>
      </c>
      <c r="RZ76" s="4">
        <v>5</v>
      </c>
      <c r="SA76" s="114">
        <f>RZ76/5*$RZ$3</f>
        <v>0.15</v>
      </c>
      <c r="SB76" s="114">
        <f>SA76/$RZ$3*100%</f>
        <v>1</v>
      </c>
      <c r="SC76" s="4">
        <v>5</v>
      </c>
      <c r="SD76" s="114">
        <f>SC76/5*$SC$3</f>
        <v>0.15</v>
      </c>
      <c r="SE76" s="114">
        <f>SD76/$SC$3*100%</f>
        <v>1</v>
      </c>
      <c r="SF76" s="4">
        <v>5</v>
      </c>
      <c r="SG76" s="114">
        <f>SF76/5*$SF$3</f>
        <v>0.05</v>
      </c>
      <c r="SH76" s="114">
        <f>SG76/$SF$3*100%</f>
        <v>1</v>
      </c>
      <c r="SI76" s="4">
        <v>5</v>
      </c>
      <c r="SJ76" s="114">
        <f>SI76/5*$SI$3</f>
        <v>0.1</v>
      </c>
      <c r="SK76" s="114">
        <f>SJ76/$SI$3*100%</f>
        <v>1</v>
      </c>
      <c r="SL76" s="4">
        <v>5</v>
      </c>
      <c r="SM76" s="114">
        <f>SL76/5*$SL$3</f>
        <v>0.1</v>
      </c>
      <c r="SN76" s="114">
        <f>SM76/$SL$3*100%</f>
        <v>1</v>
      </c>
      <c r="SO76" s="4">
        <v>5</v>
      </c>
      <c r="SP76" s="114">
        <f>SO76/5*$SO$3</f>
        <v>0.05</v>
      </c>
      <c r="SQ76" s="114">
        <f>SP76/$SO$3*100%</f>
        <v>1</v>
      </c>
      <c r="ABB76" s="114">
        <f>DM76+DP76+DS76</f>
        <v>0.30000000000000004</v>
      </c>
      <c r="ABC76" s="114">
        <f>RX76+SA76+SD76+SG76+SJ76+SM76+SP76</f>
        <v>0.70000000000000007</v>
      </c>
      <c r="ABD76" s="114">
        <f>ABB76+ABC76</f>
        <v>1</v>
      </c>
      <c r="ACN76" s="119" t="str">
        <f t="shared" si="82"/>
        <v>TERIMA</v>
      </c>
      <c r="ACO76" s="120">
        <f>IF(ACN76="GUGUR",0,1000000)</f>
        <v>1000000</v>
      </c>
      <c r="ACP76" s="120">
        <f>ACS76</f>
        <v>1000000</v>
      </c>
      <c r="ACQ76" s="120">
        <f>ACO76*ABD76</f>
        <v>1000000</v>
      </c>
      <c r="ACR76" s="120">
        <f t="shared" si="83"/>
        <v>1000000</v>
      </c>
      <c r="ACS76" s="120">
        <f t="shared" si="84"/>
        <v>1000000</v>
      </c>
      <c r="ADN76" s="121">
        <f t="shared" si="85"/>
        <v>1000000</v>
      </c>
      <c r="ADO76" s="4" t="s">
        <v>1398</v>
      </c>
    </row>
    <row r="77" spans="1:795" x14ac:dyDescent="0.25">
      <c r="A77" s="4">
        <f t="shared" si="80"/>
        <v>73</v>
      </c>
      <c r="B77" s="4">
        <v>30664</v>
      </c>
      <c r="C77" s="4" t="s">
        <v>974</v>
      </c>
      <c r="G77" s="4" t="s">
        <v>1202</v>
      </c>
      <c r="O77" s="4">
        <v>22</v>
      </c>
      <c r="P77" s="4">
        <v>19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f t="shared" si="81"/>
        <v>0</v>
      </c>
      <c r="W77" s="4">
        <v>19</v>
      </c>
      <c r="X77" s="4">
        <v>19</v>
      </c>
      <c r="Y77" s="4">
        <v>7.75</v>
      </c>
      <c r="DL77" s="4">
        <v>5</v>
      </c>
      <c r="DM77" s="114">
        <f>DL77*$DL$3/5</f>
        <v>0.1</v>
      </c>
      <c r="DN77" s="114">
        <f>DM77/$DL$3*100%</f>
        <v>1</v>
      </c>
      <c r="DO77" s="4">
        <v>5</v>
      </c>
      <c r="DP77" s="114">
        <f>DO77*$DO$3/5</f>
        <v>0.1</v>
      </c>
      <c r="DQ77" s="114">
        <f>DP77/$DO$3*100%</f>
        <v>1</v>
      </c>
      <c r="DR77" s="4">
        <v>5</v>
      </c>
      <c r="DS77" s="114">
        <f>DR77*$DR$3/5</f>
        <v>0.1</v>
      </c>
      <c r="DT77" s="114">
        <f>DS77/$DR$3*100%</f>
        <v>1</v>
      </c>
      <c r="RW77" s="4">
        <v>5</v>
      </c>
      <c r="RX77" s="114">
        <f>RW77/5*$RW$3</f>
        <v>0.1</v>
      </c>
      <c r="RY77" s="114">
        <f>RX77/$RW$3*100%</f>
        <v>1</v>
      </c>
      <c r="RZ77" s="4">
        <v>5</v>
      </c>
      <c r="SA77" s="114">
        <f>RZ77/5*$RZ$3</f>
        <v>0.15</v>
      </c>
      <c r="SB77" s="114">
        <f>SA77/$RZ$3*100%</f>
        <v>1</v>
      </c>
      <c r="SC77" s="4">
        <v>5</v>
      </c>
      <c r="SD77" s="114">
        <f>SC77/5*$SC$3</f>
        <v>0.15</v>
      </c>
      <c r="SE77" s="114">
        <f>SD77/$SC$3*100%</f>
        <v>1</v>
      </c>
      <c r="SF77" s="4">
        <v>5</v>
      </c>
      <c r="SG77" s="114">
        <f>SF77/5*$SF$3</f>
        <v>0.05</v>
      </c>
      <c r="SH77" s="114">
        <f>SG77/$SF$3*100%</f>
        <v>1</v>
      </c>
      <c r="SI77" s="4">
        <v>5</v>
      </c>
      <c r="SJ77" s="114">
        <f>SI77/5*$SI$3</f>
        <v>0.1</v>
      </c>
      <c r="SK77" s="114">
        <f>SJ77/$SI$3*100%</f>
        <v>1</v>
      </c>
      <c r="SL77" s="4">
        <v>5</v>
      </c>
      <c r="SM77" s="114">
        <f>SL77/5*$SL$3</f>
        <v>0.1</v>
      </c>
      <c r="SN77" s="114">
        <f>SM77/$SL$3*100%</f>
        <v>1</v>
      </c>
      <c r="SO77" s="4">
        <v>5</v>
      </c>
      <c r="SP77" s="114">
        <f>SO77/5*$SO$3</f>
        <v>0.05</v>
      </c>
      <c r="SQ77" s="114">
        <f>SP77/$SO$3*100%</f>
        <v>1</v>
      </c>
      <c r="ABB77" s="114">
        <f>DM77+DP77+DS77</f>
        <v>0.30000000000000004</v>
      </c>
      <c r="ABC77" s="114">
        <f>RX77+SA77+SD77+SG77+SJ77+SM77+SP77</f>
        <v>0.70000000000000007</v>
      </c>
      <c r="ABD77" s="114">
        <f>ABB77+ABC77</f>
        <v>1</v>
      </c>
      <c r="ACN77" s="119" t="str">
        <f t="shared" si="82"/>
        <v>TERIMA</v>
      </c>
      <c r="ACO77" s="120">
        <f>IF(ACN77="GUGUR",0,1000000)</f>
        <v>1000000</v>
      </c>
      <c r="ACP77" s="120">
        <f>ACS77</f>
        <v>1000000</v>
      </c>
      <c r="ACQ77" s="120">
        <f>ACO77*ABD77</f>
        <v>1000000</v>
      </c>
      <c r="ACR77" s="120">
        <f t="shared" si="83"/>
        <v>1000000</v>
      </c>
      <c r="ACS77" s="120">
        <f t="shared" si="84"/>
        <v>1000000</v>
      </c>
      <c r="ADN77" s="121">
        <f t="shared" si="85"/>
        <v>1000000</v>
      </c>
      <c r="ADO77" s="4" t="s">
        <v>1398</v>
      </c>
    </row>
    <row r="78" spans="1:795" x14ac:dyDescent="0.25">
      <c r="A78" s="4">
        <f t="shared" si="80"/>
        <v>74</v>
      </c>
      <c r="B78" s="4">
        <v>30520</v>
      </c>
      <c r="C78" s="4" t="s">
        <v>980</v>
      </c>
      <c r="G78" s="4" t="s">
        <v>1202</v>
      </c>
      <c r="O78" s="4">
        <v>22</v>
      </c>
      <c r="P78" s="4">
        <v>19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f t="shared" si="81"/>
        <v>0</v>
      </c>
      <c r="W78" s="4">
        <v>19</v>
      </c>
      <c r="X78" s="4">
        <v>19</v>
      </c>
      <c r="Y78" s="4">
        <v>7.75</v>
      </c>
      <c r="DL78" s="4">
        <v>5</v>
      </c>
      <c r="DM78" s="114">
        <f>DL78*$DL$3/5</f>
        <v>0.1</v>
      </c>
      <c r="DN78" s="114">
        <f>DM78/$DL$3*100%</f>
        <v>1</v>
      </c>
      <c r="DO78" s="4">
        <v>5</v>
      </c>
      <c r="DP78" s="114">
        <f>DO78*$DO$3/5</f>
        <v>0.1</v>
      </c>
      <c r="DQ78" s="114">
        <f>DP78/$DO$3*100%</f>
        <v>1</v>
      </c>
      <c r="DR78" s="4">
        <v>5</v>
      </c>
      <c r="DS78" s="114">
        <f>DR78*$DR$3/5</f>
        <v>0.1</v>
      </c>
      <c r="DT78" s="114">
        <f>DS78/$DR$3*100%</f>
        <v>1</v>
      </c>
      <c r="RW78" s="4">
        <v>5</v>
      </c>
      <c r="RX78" s="114">
        <f>RW78/5*$RW$3</f>
        <v>0.1</v>
      </c>
      <c r="RY78" s="114">
        <f>RX78/$RW$3*100%</f>
        <v>1</v>
      </c>
      <c r="RZ78" s="4">
        <v>5</v>
      </c>
      <c r="SA78" s="114">
        <f>RZ78/5*$RZ$3</f>
        <v>0.15</v>
      </c>
      <c r="SB78" s="114">
        <f>SA78/$RZ$3*100%</f>
        <v>1</v>
      </c>
      <c r="SC78" s="4">
        <v>3</v>
      </c>
      <c r="SD78" s="114">
        <f>SC78/5*$SC$3</f>
        <v>0.09</v>
      </c>
      <c r="SE78" s="114">
        <f>SD78/$SC$3*100%</f>
        <v>0.6</v>
      </c>
      <c r="SF78" s="4">
        <v>5</v>
      </c>
      <c r="SG78" s="114">
        <f>SF78/5*$SF$3</f>
        <v>0.05</v>
      </c>
      <c r="SH78" s="114">
        <f>SG78/$SF$3*100%</f>
        <v>1</v>
      </c>
      <c r="SI78" s="4">
        <v>5</v>
      </c>
      <c r="SJ78" s="114">
        <f>SI78/5*$SI$3</f>
        <v>0.1</v>
      </c>
      <c r="SK78" s="114">
        <f>SJ78/$SI$3*100%</f>
        <v>1</v>
      </c>
      <c r="SL78" s="4">
        <v>5</v>
      </c>
      <c r="SM78" s="114">
        <f>SL78/5*$SL$3</f>
        <v>0.1</v>
      </c>
      <c r="SN78" s="114">
        <f>SM78/$SL$3*100%</f>
        <v>1</v>
      </c>
      <c r="SO78" s="4">
        <v>5</v>
      </c>
      <c r="SP78" s="114">
        <f>SO78/5*$SO$3</f>
        <v>0.05</v>
      </c>
      <c r="SQ78" s="114">
        <f>SP78/$SO$3*100%</f>
        <v>1</v>
      </c>
      <c r="ABB78" s="114">
        <f>DM78+DP78+DS78</f>
        <v>0.30000000000000004</v>
      </c>
      <c r="ABC78" s="114">
        <f>RX78+SA78+SD78+SG78+SJ78+SM78+SP78</f>
        <v>0.64</v>
      </c>
      <c r="ABD78" s="114">
        <f>ABB78+ABC78</f>
        <v>0.94000000000000006</v>
      </c>
      <c r="ACN78" s="119" t="str">
        <f t="shared" si="82"/>
        <v>TERIMA</v>
      </c>
      <c r="ACO78" s="120">
        <f>IF(ACN78="GUGUR",0,1000000)</f>
        <v>1000000</v>
      </c>
      <c r="ACP78" s="120">
        <f>ACS78</f>
        <v>940000</v>
      </c>
      <c r="ACQ78" s="120">
        <f>ACO78*ABD78</f>
        <v>940000</v>
      </c>
      <c r="ACR78" s="120">
        <f t="shared" si="83"/>
        <v>940000</v>
      </c>
      <c r="ACS78" s="120">
        <f t="shared" si="84"/>
        <v>940000</v>
      </c>
      <c r="ADN78" s="121">
        <f t="shared" si="85"/>
        <v>940000</v>
      </c>
      <c r="ADO78" s="4" t="s">
        <v>1398</v>
      </c>
    </row>
    <row r="79" spans="1:795" x14ac:dyDescent="0.25">
      <c r="A79" s="4">
        <f t="shared" ref="A79:A110" si="86">ROW()-4</f>
        <v>75</v>
      </c>
      <c r="B79" s="4">
        <v>30606</v>
      </c>
      <c r="C79" s="4" t="s">
        <v>976</v>
      </c>
      <c r="G79" s="4" t="s">
        <v>973</v>
      </c>
      <c r="O79" s="4">
        <v>22</v>
      </c>
      <c r="P79" s="4">
        <v>19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f t="shared" ref="V79:V110" si="87">SUM(Q79:S79)</f>
        <v>0</v>
      </c>
      <c r="W79" s="4">
        <v>19</v>
      </c>
      <c r="X79" s="4">
        <v>18</v>
      </c>
      <c r="Y79" s="4">
        <v>7.75</v>
      </c>
      <c r="CH79" s="114">
        <f t="shared" ref="CH79:CH110" si="88">CJ79/CH$3*100%</f>
        <v>1</v>
      </c>
      <c r="CI79" s="4">
        <v>5</v>
      </c>
      <c r="CJ79" s="114">
        <f t="shared" ref="CJ79:CJ110" si="89">CI79*$CH$3/5</f>
        <v>0.2</v>
      </c>
      <c r="CK79" s="114">
        <f t="shared" ref="CK79:CK110" si="90">CM79/CK$3*100%</f>
        <v>1</v>
      </c>
      <c r="CL79" s="4">
        <v>5</v>
      </c>
      <c r="CM79" s="114">
        <f t="shared" ref="CM79:CM110" si="91">CL79*$CK$3/5</f>
        <v>0.2</v>
      </c>
      <c r="ON79" s="4">
        <v>5</v>
      </c>
      <c r="OO79" s="116">
        <v>5</v>
      </c>
      <c r="OP79" s="114">
        <f t="shared" ref="OP79:OP110" si="92">ON79*$ON$3/5</f>
        <v>0.15</v>
      </c>
      <c r="OQ79" s="114">
        <f t="shared" ref="OQ79:OQ110" si="93">OP79/ON$3*100%</f>
        <v>1</v>
      </c>
      <c r="OR79" s="4">
        <v>5</v>
      </c>
      <c r="OS79" s="114">
        <f t="shared" ref="OS79:OS110" si="94">OR79*$OR$3/5</f>
        <v>0.05</v>
      </c>
      <c r="OT79" s="114">
        <f t="shared" ref="OT79:OT110" si="95">OS79/$OR$3*100%</f>
        <v>1</v>
      </c>
      <c r="OU79" s="4">
        <v>5</v>
      </c>
      <c r="OV79" s="114">
        <f t="shared" ref="OV79:OV110" si="96">OU79*$OU$3/5</f>
        <v>0.1</v>
      </c>
      <c r="OW79" s="114">
        <f t="shared" ref="OW79:OW110" si="97">OV79/$OU$3*100%</f>
        <v>1</v>
      </c>
      <c r="OX79" s="4">
        <v>5</v>
      </c>
      <c r="OY79" s="114">
        <f t="shared" ref="OY79:OY110" si="98">OX79*$OX$3/5</f>
        <v>0.1</v>
      </c>
      <c r="OZ79" s="114">
        <f t="shared" ref="OZ79:OZ110" si="99">OY79/$OX$3*100%</f>
        <v>1</v>
      </c>
      <c r="PA79" s="4">
        <v>5</v>
      </c>
      <c r="PB79" s="114">
        <f t="shared" ref="PB79:PB110" si="100">PA79*$PA$3/5</f>
        <v>0.1</v>
      </c>
      <c r="PC79" s="114">
        <f t="shared" ref="PC79:PC110" si="101">PB79/$PA$3*100%</f>
        <v>1</v>
      </c>
      <c r="PD79" s="4">
        <v>5</v>
      </c>
      <c r="PE79" s="4">
        <v>100</v>
      </c>
      <c r="PF79" s="114">
        <f t="shared" ref="PF79:PF110" si="102">PD79*$PD$3/5</f>
        <v>0.05</v>
      </c>
      <c r="PG79" s="114">
        <f t="shared" ref="PG79:PG110" si="103">PF79/$PD$3*100%</f>
        <v>1</v>
      </c>
      <c r="PH79" s="4">
        <v>5</v>
      </c>
      <c r="PI79" s="114">
        <f t="shared" ref="PI79:PI110" si="104">PH79*$PH$3/5</f>
        <v>0.05</v>
      </c>
      <c r="PJ79" s="114">
        <f t="shared" ref="PJ79:PJ110" si="105">PI79/PH$3*100%</f>
        <v>1</v>
      </c>
      <c r="ACA79" s="114">
        <f t="shared" ref="ACA79:ACA110" si="106">IFERROR(CJ79+CM79,"")</f>
        <v>0.4</v>
      </c>
      <c r="ACB79" s="114">
        <f t="shared" ref="ACB79:ACB110" si="107">IFERROR(OP79+OS79+OV79+OY79+PB79+PF79+PI79,"")</f>
        <v>0.60000000000000009</v>
      </c>
      <c r="ACC79" s="114">
        <f t="shared" ref="ACC79:ACC110" si="108">IFERROR(ACA79+ACB79,"")</f>
        <v>1</v>
      </c>
      <c r="ACN79" s="119" t="str">
        <f t="shared" ref="ACN79:ACN110" si="109">IF(ACM79&gt;0,"GUGUR","TERIMA")</f>
        <v>TERIMA</v>
      </c>
      <c r="ACO79" s="120">
        <f t="shared" ref="ACO79:ACO110" si="110">IF(ACN79="GUGUR",0,IF(G79="CHO IBC CC TELKOMSEL",800000))</f>
        <v>800000</v>
      </c>
      <c r="ACQ79" s="120">
        <f t="shared" ref="ACQ79:ACQ110" si="111">ACO79*ACC79</f>
        <v>800000</v>
      </c>
      <c r="ACR79" s="120">
        <f t="shared" ref="ACR79:ACR110" si="112">IF($U79&gt;0,($W79/$O79)*$ACQ79,$ACQ79)</f>
        <v>800000</v>
      </c>
      <c r="ACS79" s="120">
        <f t="shared" ref="ACS79:ACS110" si="113">IF($N79=1,($W79/$O79)*ACR79,IF(ACK79&gt;0,ACR79*85%,IF(ACL79&gt;0,ACR79*60%,IF(ACM79&gt;0,ACR79*0%,ACR79))))</f>
        <v>800000</v>
      </c>
      <c r="ADN79" s="121">
        <f t="shared" ref="ADN79:ADN110" si="114">IF(M79="cumil",0,IF(ADM79="",IF(ADG79="",ACS79,ADG79),ADM79))</f>
        <v>800000</v>
      </c>
      <c r="ADO79" s="4" t="s">
        <v>1398</v>
      </c>
    </row>
    <row r="80" spans="1:795" x14ac:dyDescent="0.25">
      <c r="A80" s="4">
        <f t="shared" si="86"/>
        <v>76</v>
      </c>
      <c r="B80" s="4">
        <v>30364</v>
      </c>
      <c r="C80" s="4" t="s">
        <v>981</v>
      </c>
      <c r="G80" s="4" t="s">
        <v>973</v>
      </c>
      <c r="O80" s="4">
        <v>22</v>
      </c>
      <c r="P80" s="4">
        <v>19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f t="shared" si="87"/>
        <v>0</v>
      </c>
      <c r="W80" s="4">
        <v>19</v>
      </c>
      <c r="X80" s="4">
        <v>18</v>
      </c>
      <c r="Y80" s="4">
        <v>7.75</v>
      </c>
      <c r="CH80" s="114">
        <f t="shared" si="88"/>
        <v>1</v>
      </c>
      <c r="CI80" s="4">
        <v>5</v>
      </c>
      <c r="CJ80" s="114">
        <f t="shared" si="89"/>
        <v>0.2</v>
      </c>
      <c r="CK80" s="114">
        <f t="shared" si="90"/>
        <v>1</v>
      </c>
      <c r="CL80" s="4">
        <v>5</v>
      </c>
      <c r="CM80" s="114">
        <f t="shared" si="91"/>
        <v>0.2</v>
      </c>
      <c r="ON80" s="4">
        <v>5</v>
      </c>
      <c r="OO80" s="116">
        <v>5</v>
      </c>
      <c r="OP80" s="114">
        <f t="shared" si="92"/>
        <v>0.15</v>
      </c>
      <c r="OQ80" s="114">
        <f t="shared" si="93"/>
        <v>1</v>
      </c>
      <c r="OR80" s="4">
        <v>5</v>
      </c>
      <c r="OS80" s="114">
        <f t="shared" si="94"/>
        <v>0.05</v>
      </c>
      <c r="OT80" s="114">
        <f t="shared" si="95"/>
        <v>1</v>
      </c>
      <c r="OU80" s="4">
        <v>5</v>
      </c>
      <c r="OV80" s="114">
        <f t="shared" si="96"/>
        <v>0.1</v>
      </c>
      <c r="OW80" s="114">
        <f t="shared" si="97"/>
        <v>1</v>
      </c>
      <c r="OX80" s="4">
        <v>5</v>
      </c>
      <c r="OY80" s="114">
        <f t="shared" si="98"/>
        <v>0.1</v>
      </c>
      <c r="OZ80" s="114">
        <f t="shared" si="99"/>
        <v>1</v>
      </c>
      <c r="PA80" s="4">
        <v>5</v>
      </c>
      <c r="PB80" s="114">
        <f t="shared" si="100"/>
        <v>0.1</v>
      </c>
      <c r="PC80" s="114">
        <f t="shared" si="101"/>
        <v>1</v>
      </c>
      <c r="PD80" s="4">
        <v>5</v>
      </c>
      <c r="PE80" s="4">
        <v>100</v>
      </c>
      <c r="PF80" s="114">
        <f t="shared" si="102"/>
        <v>0.05</v>
      </c>
      <c r="PG80" s="114">
        <f t="shared" si="103"/>
        <v>1</v>
      </c>
      <c r="PH80" s="4">
        <v>5</v>
      </c>
      <c r="PI80" s="114">
        <f t="shared" si="104"/>
        <v>0.05</v>
      </c>
      <c r="PJ80" s="114">
        <f t="shared" si="105"/>
        <v>1</v>
      </c>
      <c r="ACA80" s="114">
        <f t="shared" si="106"/>
        <v>0.4</v>
      </c>
      <c r="ACB80" s="114">
        <f t="shared" si="107"/>
        <v>0.60000000000000009</v>
      </c>
      <c r="ACC80" s="114">
        <f t="shared" si="108"/>
        <v>1</v>
      </c>
      <c r="ACN80" s="119" t="str">
        <f t="shared" si="109"/>
        <v>TERIMA</v>
      </c>
      <c r="ACO80" s="120">
        <f t="shared" si="110"/>
        <v>800000</v>
      </c>
      <c r="ACQ80" s="120">
        <f t="shared" si="111"/>
        <v>800000</v>
      </c>
      <c r="ACR80" s="120">
        <f t="shared" si="112"/>
        <v>800000</v>
      </c>
      <c r="ACS80" s="120">
        <f t="shared" si="113"/>
        <v>800000</v>
      </c>
      <c r="ADN80" s="121">
        <f t="shared" si="114"/>
        <v>800000</v>
      </c>
      <c r="ADO80" s="4" t="s">
        <v>1398</v>
      </c>
    </row>
    <row r="81" spans="1:795" x14ac:dyDescent="0.25">
      <c r="A81" s="4">
        <f t="shared" si="86"/>
        <v>77</v>
      </c>
      <c r="B81" s="4">
        <v>64046</v>
      </c>
      <c r="C81" s="4" t="s">
        <v>986</v>
      </c>
      <c r="G81" s="4" t="s">
        <v>973</v>
      </c>
      <c r="O81" s="4">
        <v>22</v>
      </c>
      <c r="P81" s="4">
        <v>19</v>
      </c>
      <c r="Q81" s="4">
        <v>0</v>
      </c>
      <c r="R81" s="4">
        <v>0</v>
      </c>
      <c r="S81" s="4">
        <v>0</v>
      </c>
      <c r="T81" s="4">
        <v>2</v>
      </c>
      <c r="U81" s="4">
        <v>0</v>
      </c>
      <c r="V81" s="4">
        <f t="shared" si="87"/>
        <v>0</v>
      </c>
      <c r="W81" s="4">
        <v>19</v>
      </c>
      <c r="X81" s="4">
        <v>17</v>
      </c>
      <c r="Y81" s="4">
        <v>7.75</v>
      </c>
      <c r="CH81" s="114">
        <f t="shared" si="88"/>
        <v>1</v>
      </c>
      <c r="CI81" s="4">
        <v>5</v>
      </c>
      <c r="CJ81" s="114">
        <f t="shared" si="89"/>
        <v>0.2</v>
      </c>
      <c r="CK81" s="114">
        <f t="shared" si="90"/>
        <v>1</v>
      </c>
      <c r="CL81" s="4">
        <v>5</v>
      </c>
      <c r="CM81" s="114">
        <f t="shared" si="91"/>
        <v>0.2</v>
      </c>
      <c r="ON81" s="4">
        <v>3</v>
      </c>
      <c r="OO81" s="116" t="s">
        <v>937</v>
      </c>
      <c r="OP81" s="114">
        <f t="shared" si="92"/>
        <v>0.09</v>
      </c>
      <c r="OQ81" s="114">
        <f t="shared" si="93"/>
        <v>0.6</v>
      </c>
      <c r="OR81" s="4">
        <v>5</v>
      </c>
      <c r="OS81" s="114">
        <f t="shared" si="94"/>
        <v>0.05</v>
      </c>
      <c r="OT81" s="114">
        <f t="shared" si="95"/>
        <v>1</v>
      </c>
      <c r="OU81" s="4">
        <v>5</v>
      </c>
      <c r="OV81" s="114">
        <f t="shared" si="96"/>
        <v>0.1</v>
      </c>
      <c r="OW81" s="114">
        <f t="shared" si="97"/>
        <v>1</v>
      </c>
      <c r="OX81" s="4">
        <v>5</v>
      </c>
      <c r="OY81" s="114">
        <f t="shared" si="98"/>
        <v>0.1</v>
      </c>
      <c r="OZ81" s="114">
        <f t="shared" si="99"/>
        <v>1</v>
      </c>
      <c r="PA81" s="4">
        <v>5</v>
      </c>
      <c r="PB81" s="114">
        <f t="shared" si="100"/>
        <v>0.1</v>
      </c>
      <c r="PC81" s="114">
        <f t="shared" si="101"/>
        <v>1</v>
      </c>
      <c r="PD81" s="4">
        <v>5</v>
      </c>
      <c r="PE81" s="4">
        <v>100</v>
      </c>
      <c r="PF81" s="114">
        <f t="shared" si="102"/>
        <v>0.05</v>
      </c>
      <c r="PG81" s="114">
        <f t="shared" si="103"/>
        <v>1</v>
      </c>
      <c r="PH81" s="4">
        <v>5</v>
      </c>
      <c r="PI81" s="114">
        <f t="shared" si="104"/>
        <v>0.05</v>
      </c>
      <c r="PJ81" s="114">
        <f t="shared" si="105"/>
        <v>1</v>
      </c>
      <c r="ACA81" s="114">
        <f t="shared" si="106"/>
        <v>0.4</v>
      </c>
      <c r="ACB81" s="114">
        <f t="shared" si="107"/>
        <v>0.54</v>
      </c>
      <c r="ACC81" s="114">
        <f t="shared" si="108"/>
        <v>0.94000000000000006</v>
      </c>
      <c r="ACN81" s="119" t="str">
        <f t="shared" si="109"/>
        <v>TERIMA</v>
      </c>
      <c r="ACO81" s="120">
        <f t="shared" si="110"/>
        <v>800000</v>
      </c>
      <c r="ACQ81" s="120">
        <f t="shared" si="111"/>
        <v>752000</v>
      </c>
      <c r="ACR81" s="120">
        <f t="shared" si="112"/>
        <v>752000</v>
      </c>
      <c r="ACS81" s="120">
        <f t="shared" si="113"/>
        <v>752000</v>
      </c>
      <c r="ADN81" s="121">
        <f t="shared" si="114"/>
        <v>752000</v>
      </c>
      <c r="ADO81" s="4" t="s">
        <v>1398</v>
      </c>
    </row>
    <row r="82" spans="1:795" x14ac:dyDescent="0.25">
      <c r="A82" s="4">
        <f t="shared" si="86"/>
        <v>78</v>
      </c>
      <c r="B82" s="4">
        <v>30550</v>
      </c>
      <c r="C82" s="4" t="s">
        <v>989</v>
      </c>
      <c r="G82" s="4" t="s">
        <v>973</v>
      </c>
      <c r="O82" s="4">
        <v>22</v>
      </c>
      <c r="P82" s="4">
        <v>19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f t="shared" si="87"/>
        <v>0</v>
      </c>
      <c r="W82" s="4">
        <v>19</v>
      </c>
      <c r="X82" s="4">
        <v>19</v>
      </c>
      <c r="Y82" s="4">
        <v>7.75</v>
      </c>
      <c r="CH82" s="114">
        <f t="shared" si="88"/>
        <v>1</v>
      </c>
      <c r="CI82" s="4">
        <v>5</v>
      </c>
      <c r="CJ82" s="114">
        <f t="shared" si="89"/>
        <v>0.2</v>
      </c>
      <c r="CK82" s="114">
        <f t="shared" si="90"/>
        <v>1</v>
      </c>
      <c r="CL82" s="4">
        <v>5</v>
      </c>
      <c r="CM82" s="114">
        <f t="shared" si="91"/>
        <v>0.2</v>
      </c>
      <c r="ON82" s="4">
        <v>3</v>
      </c>
      <c r="OO82" s="116" t="s">
        <v>937</v>
      </c>
      <c r="OP82" s="114">
        <f t="shared" si="92"/>
        <v>0.09</v>
      </c>
      <c r="OQ82" s="114">
        <f t="shared" si="93"/>
        <v>0.6</v>
      </c>
      <c r="OR82" s="4">
        <v>5</v>
      </c>
      <c r="OS82" s="114">
        <f t="shared" si="94"/>
        <v>0.05</v>
      </c>
      <c r="OT82" s="114">
        <f t="shared" si="95"/>
        <v>1</v>
      </c>
      <c r="OU82" s="4">
        <v>5</v>
      </c>
      <c r="OV82" s="114">
        <f t="shared" si="96"/>
        <v>0.1</v>
      </c>
      <c r="OW82" s="114">
        <f t="shared" si="97"/>
        <v>1</v>
      </c>
      <c r="OX82" s="4">
        <v>5</v>
      </c>
      <c r="OY82" s="114">
        <f t="shared" si="98"/>
        <v>0.1</v>
      </c>
      <c r="OZ82" s="114">
        <f t="shared" si="99"/>
        <v>1</v>
      </c>
      <c r="PA82" s="4">
        <v>5</v>
      </c>
      <c r="PB82" s="114">
        <f t="shared" si="100"/>
        <v>0.1</v>
      </c>
      <c r="PC82" s="114">
        <f t="shared" si="101"/>
        <v>1</v>
      </c>
      <c r="PD82" s="4">
        <v>5</v>
      </c>
      <c r="PE82" s="4">
        <v>100</v>
      </c>
      <c r="PF82" s="114">
        <f t="shared" si="102"/>
        <v>0.05</v>
      </c>
      <c r="PG82" s="114">
        <f t="shared" si="103"/>
        <v>1</v>
      </c>
      <c r="PH82" s="4">
        <v>5</v>
      </c>
      <c r="PI82" s="114">
        <f t="shared" si="104"/>
        <v>0.05</v>
      </c>
      <c r="PJ82" s="114">
        <f t="shared" si="105"/>
        <v>1</v>
      </c>
      <c r="ACA82" s="114">
        <f t="shared" si="106"/>
        <v>0.4</v>
      </c>
      <c r="ACB82" s="114">
        <f t="shared" si="107"/>
        <v>0.54</v>
      </c>
      <c r="ACC82" s="114">
        <f t="shared" si="108"/>
        <v>0.94000000000000006</v>
      </c>
      <c r="ACN82" s="119" t="str">
        <f t="shared" si="109"/>
        <v>TERIMA</v>
      </c>
      <c r="ACO82" s="120">
        <f t="shared" si="110"/>
        <v>800000</v>
      </c>
      <c r="ACQ82" s="120">
        <f t="shared" si="111"/>
        <v>752000</v>
      </c>
      <c r="ACR82" s="120">
        <f t="shared" si="112"/>
        <v>752000</v>
      </c>
      <c r="ACS82" s="120">
        <f t="shared" si="113"/>
        <v>752000</v>
      </c>
      <c r="ADN82" s="121">
        <f t="shared" si="114"/>
        <v>752000</v>
      </c>
      <c r="ADO82" s="4" t="s">
        <v>1398</v>
      </c>
    </row>
    <row r="83" spans="1:795" x14ac:dyDescent="0.25">
      <c r="A83" s="4">
        <f t="shared" si="86"/>
        <v>79</v>
      </c>
      <c r="B83" s="4">
        <v>102125</v>
      </c>
      <c r="C83" s="4" t="s">
        <v>992</v>
      </c>
      <c r="G83" s="4" t="s">
        <v>973</v>
      </c>
      <c r="O83" s="4">
        <v>22</v>
      </c>
      <c r="P83" s="4">
        <v>18</v>
      </c>
      <c r="Q83" s="4">
        <v>0</v>
      </c>
      <c r="R83" s="4">
        <v>0</v>
      </c>
      <c r="S83" s="4">
        <v>0</v>
      </c>
      <c r="T83" s="4">
        <v>1</v>
      </c>
      <c r="U83" s="4">
        <v>0</v>
      </c>
      <c r="V83" s="4">
        <f t="shared" si="87"/>
        <v>0</v>
      </c>
      <c r="W83" s="4">
        <v>18</v>
      </c>
      <c r="X83" s="4">
        <v>17</v>
      </c>
      <c r="Y83" s="4">
        <v>7.75</v>
      </c>
      <c r="CH83" s="114">
        <f t="shared" si="88"/>
        <v>1</v>
      </c>
      <c r="CI83" s="4">
        <v>5</v>
      </c>
      <c r="CJ83" s="114">
        <f t="shared" si="89"/>
        <v>0.2</v>
      </c>
      <c r="CK83" s="114">
        <f t="shared" si="90"/>
        <v>1</v>
      </c>
      <c r="CL83" s="4">
        <v>5</v>
      </c>
      <c r="CM83" s="114">
        <f t="shared" si="91"/>
        <v>0.2</v>
      </c>
      <c r="ON83" s="4">
        <v>5</v>
      </c>
      <c r="OO83" s="116">
        <v>5</v>
      </c>
      <c r="OP83" s="114">
        <f t="shared" si="92"/>
        <v>0.15</v>
      </c>
      <c r="OQ83" s="114">
        <f t="shared" si="93"/>
        <v>1</v>
      </c>
      <c r="OR83" s="4">
        <v>5</v>
      </c>
      <c r="OS83" s="114">
        <f t="shared" si="94"/>
        <v>0.05</v>
      </c>
      <c r="OT83" s="114">
        <f t="shared" si="95"/>
        <v>1</v>
      </c>
      <c r="OU83" s="4">
        <v>5</v>
      </c>
      <c r="OV83" s="114">
        <f t="shared" si="96"/>
        <v>0.1</v>
      </c>
      <c r="OW83" s="114">
        <f t="shared" si="97"/>
        <v>1</v>
      </c>
      <c r="OX83" s="4">
        <v>5</v>
      </c>
      <c r="OY83" s="114">
        <f t="shared" si="98"/>
        <v>0.1</v>
      </c>
      <c r="OZ83" s="114">
        <f t="shared" si="99"/>
        <v>1</v>
      </c>
      <c r="PA83" s="4">
        <v>5</v>
      </c>
      <c r="PB83" s="114">
        <f t="shared" si="100"/>
        <v>0.1</v>
      </c>
      <c r="PC83" s="114">
        <f t="shared" si="101"/>
        <v>1</v>
      </c>
      <c r="PD83" s="4">
        <v>5</v>
      </c>
      <c r="PE83" s="4">
        <v>100</v>
      </c>
      <c r="PF83" s="114">
        <f t="shared" si="102"/>
        <v>0.05</v>
      </c>
      <c r="PG83" s="114">
        <f t="shared" si="103"/>
        <v>1</v>
      </c>
      <c r="PH83" s="4">
        <v>5</v>
      </c>
      <c r="PI83" s="114">
        <f t="shared" si="104"/>
        <v>0.05</v>
      </c>
      <c r="PJ83" s="114">
        <f t="shared" si="105"/>
        <v>1</v>
      </c>
      <c r="ACA83" s="114">
        <f t="shared" si="106"/>
        <v>0.4</v>
      </c>
      <c r="ACB83" s="114">
        <f t="shared" si="107"/>
        <v>0.60000000000000009</v>
      </c>
      <c r="ACC83" s="114">
        <f t="shared" si="108"/>
        <v>1</v>
      </c>
      <c r="ACN83" s="119" t="str">
        <f t="shared" si="109"/>
        <v>TERIMA</v>
      </c>
      <c r="ACO83" s="120">
        <f t="shared" si="110"/>
        <v>800000</v>
      </c>
      <c r="ACQ83" s="120">
        <f t="shared" si="111"/>
        <v>800000</v>
      </c>
      <c r="ACR83" s="120">
        <f t="shared" si="112"/>
        <v>800000</v>
      </c>
      <c r="ACS83" s="120">
        <f t="shared" si="113"/>
        <v>800000</v>
      </c>
      <c r="ADN83" s="121">
        <f t="shared" si="114"/>
        <v>800000</v>
      </c>
      <c r="ADO83" s="4" t="s">
        <v>1398</v>
      </c>
    </row>
    <row r="84" spans="1:795" x14ac:dyDescent="0.25">
      <c r="A84" s="4">
        <f t="shared" si="86"/>
        <v>80</v>
      </c>
      <c r="B84" s="4">
        <v>103594</v>
      </c>
      <c r="C84" s="4" t="s">
        <v>995</v>
      </c>
      <c r="G84" s="4" t="s">
        <v>973</v>
      </c>
      <c r="O84" s="4">
        <v>22</v>
      </c>
      <c r="P84" s="4">
        <v>19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4">
        <f t="shared" si="87"/>
        <v>0</v>
      </c>
      <c r="W84" s="4">
        <v>19</v>
      </c>
      <c r="X84" s="4">
        <v>18</v>
      </c>
      <c r="Y84" s="4">
        <v>7.75</v>
      </c>
      <c r="CH84" s="114">
        <f t="shared" si="88"/>
        <v>1</v>
      </c>
      <c r="CI84" s="4">
        <v>5</v>
      </c>
      <c r="CJ84" s="114">
        <f t="shared" si="89"/>
        <v>0.2</v>
      </c>
      <c r="CK84" s="114">
        <f t="shared" si="90"/>
        <v>1</v>
      </c>
      <c r="CL84" s="4">
        <v>5</v>
      </c>
      <c r="CM84" s="114">
        <f t="shared" si="91"/>
        <v>0.2</v>
      </c>
      <c r="ON84" s="4">
        <v>5</v>
      </c>
      <c r="OO84" s="116">
        <v>5</v>
      </c>
      <c r="OP84" s="114">
        <f t="shared" si="92"/>
        <v>0.15</v>
      </c>
      <c r="OQ84" s="114">
        <f t="shared" si="93"/>
        <v>1</v>
      </c>
      <c r="OR84" s="4">
        <v>5</v>
      </c>
      <c r="OS84" s="114">
        <f t="shared" si="94"/>
        <v>0.05</v>
      </c>
      <c r="OT84" s="114">
        <f t="shared" si="95"/>
        <v>1</v>
      </c>
      <c r="OU84" s="4">
        <v>5</v>
      </c>
      <c r="OV84" s="114">
        <f t="shared" si="96"/>
        <v>0.1</v>
      </c>
      <c r="OW84" s="114">
        <f t="shared" si="97"/>
        <v>1</v>
      </c>
      <c r="OX84" s="4">
        <v>5</v>
      </c>
      <c r="OY84" s="114">
        <f t="shared" si="98"/>
        <v>0.1</v>
      </c>
      <c r="OZ84" s="114">
        <f t="shared" si="99"/>
        <v>1</v>
      </c>
      <c r="PA84" s="4">
        <v>5</v>
      </c>
      <c r="PB84" s="114">
        <f t="shared" si="100"/>
        <v>0.1</v>
      </c>
      <c r="PC84" s="114">
        <f t="shared" si="101"/>
        <v>1</v>
      </c>
      <c r="PD84" s="4">
        <v>5</v>
      </c>
      <c r="PE84" s="4">
        <v>100</v>
      </c>
      <c r="PF84" s="114">
        <f t="shared" si="102"/>
        <v>0.05</v>
      </c>
      <c r="PG84" s="114">
        <f t="shared" si="103"/>
        <v>1</v>
      </c>
      <c r="PH84" s="4">
        <v>5</v>
      </c>
      <c r="PI84" s="114">
        <f t="shared" si="104"/>
        <v>0.05</v>
      </c>
      <c r="PJ84" s="114">
        <f t="shared" si="105"/>
        <v>1</v>
      </c>
      <c r="ACA84" s="114">
        <f t="shared" si="106"/>
        <v>0.4</v>
      </c>
      <c r="ACB84" s="114">
        <f t="shared" si="107"/>
        <v>0.60000000000000009</v>
      </c>
      <c r="ACC84" s="114">
        <f t="shared" si="108"/>
        <v>1</v>
      </c>
      <c r="ACN84" s="119" t="str">
        <f t="shared" si="109"/>
        <v>TERIMA</v>
      </c>
      <c r="ACO84" s="120">
        <f t="shared" si="110"/>
        <v>800000</v>
      </c>
      <c r="ACQ84" s="120">
        <f t="shared" si="111"/>
        <v>800000</v>
      </c>
      <c r="ACR84" s="120">
        <f t="shared" si="112"/>
        <v>800000</v>
      </c>
      <c r="ACS84" s="120">
        <f t="shared" si="113"/>
        <v>800000</v>
      </c>
      <c r="ADN84" s="121">
        <f t="shared" si="114"/>
        <v>800000</v>
      </c>
      <c r="ADO84" s="4" t="s">
        <v>1398</v>
      </c>
    </row>
    <row r="85" spans="1:795" x14ac:dyDescent="0.25">
      <c r="A85" s="4">
        <f t="shared" si="86"/>
        <v>81</v>
      </c>
      <c r="B85" s="4">
        <v>79460</v>
      </c>
      <c r="C85" s="4" t="s">
        <v>997</v>
      </c>
      <c r="G85" s="4" t="s">
        <v>973</v>
      </c>
      <c r="O85" s="4">
        <v>22</v>
      </c>
      <c r="P85" s="4">
        <v>13</v>
      </c>
      <c r="Q85" s="4">
        <v>0</v>
      </c>
      <c r="R85" s="4">
        <v>0</v>
      </c>
      <c r="S85" s="4">
        <v>0</v>
      </c>
      <c r="T85" s="4">
        <v>1</v>
      </c>
      <c r="U85" s="4">
        <v>0</v>
      </c>
      <c r="V85" s="4">
        <f t="shared" si="87"/>
        <v>0</v>
      </c>
      <c r="W85" s="4">
        <v>13</v>
      </c>
      <c r="X85" s="4">
        <v>12</v>
      </c>
      <c r="Y85" s="4">
        <v>7.75</v>
      </c>
      <c r="CH85" s="114">
        <f t="shared" si="88"/>
        <v>1</v>
      </c>
      <c r="CI85" s="4">
        <v>5</v>
      </c>
      <c r="CJ85" s="114">
        <f t="shared" si="89"/>
        <v>0.2</v>
      </c>
      <c r="CK85" s="114">
        <f t="shared" si="90"/>
        <v>1</v>
      </c>
      <c r="CL85" s="4">
        <v>5</v>
      </c>
      <c r="CM85" s="114">
        <f t="shared" si="91"/>
        <v>0.2</v>
      </c>
      <c r="ON85" s="4">
        <v>3</v>
      </c>
      <c r="OO85" s="116" t="s">
        <v>937</v>
      </c>
      <c r="OP85" s="114">
        <f t="shared" si="92"/>
        <v>0.09</v>
      </c>
      <c r="OQ85" s="114">
        <f t="shared" si="93"/>
        <v>0.6</v>
      </c>
      <c r="OR85" s="4">
        <v>5</v>
      </c>
      <c r="OS85" s="114">
        <f t="shared" si="94"/>
        <v>0.05</v>
      </c>
      <c r="OT85" s="114">
        <f t="shared" si="95"/>
        <v>1</v>
      </c>
      <c r="OU85" s="4">
        <v>5</v>
      </c>
      <c r="OV85" s="114">
        <f t="shared" si="96"/>
        <v>0.1</v>
      </c>
      <c r="OW85" s="114">
        <f t="shared" si="97"/>
        <v>1</v>
      </c>
      <c r="OX85" s="4">
        <v>5</v>
      </c>
      <c r="OY85" s="114">
        <f t="shared" si="98"/>
        <v>0.1</v>
      </c>
      <c r="OZ85" s="114">
        <f t="shared" si="99"/>
        <v>1</v>
      </c>
      <c r="PA85" s="4">
        <v>5</v>
      </c>
      <c r="PB85" s="114">
        <f t="shared" si="100"/>
        <v>0.1</v>
      </c>
      <c r="PC85" s="114">
        <f t="shared" si="101"/>
        <v>1</v>
      </c>
      <c r="PD85" s="4">
        <v>5</v>
      </c>
      <c r="PE85" s="4">
        <v>100</v>
      </c>
      <c r="PF85" s="114">
        <f t="shared" si="102"/>
        <v>0.05</v>
      </c>
      <c r="PG85" s="114">
        <f t="shared" si="103"/>
        <v>1</v>
      </c>
      <c r="PH85" s="4">
        <v>5</v>
      </c>
      <c r="PI85" s="114">
        <f t="shared" si="104"/>
        <v>0.05</v>
      </c>
      <c r="PJ85" s="114">
        <f t="shared" si="105"/>
        <v>1</v>
      </c>
      <c r="ACA85" s="114">
        <f t="shared" si="106"/>
        <v>0.4</v>
      </c>
      <c r="ACB85" s="114">
        <f t="shared" si="107"/>
        <v>0.54</v>
      </c>
      <c r="ACC85" s="114">
        <f t="shared" si="108"/>
        <v>0.94000000000000006</v>
      </c>
      <c r="ACN85" s="119" t="str">
        <f t="shared" si="109"/>
        <v>TERIMA</v>
      </c>
      <c r="ACO85" s="120">
        <f t="shared" si="110"/>
        <v>800000</v>
      </c>
      <c r="ACQ85" s="120">
        <f t="shared" si="111"/>
        <v>752000</v>
      </c>
      <c r="ACR85" s="120">
        <f t="shared" si="112"/>
        <v>752000</v>
      </c>
      <c r="ACS85" s="120">
        <f t="shared" si="113"/>
        <v>752000</v>
      </c>
      <c r="ADN85" s="121">
        <f t="shared" si="114"/>
        <v>752000</v>
      </c>
      <c r="ADO85" s="4" t="s">
        <v>1398</v>
      </c>
    </row>
    <row r="86" spans="1:795" x14ac:dyDescent="0.25">
      <c r="A86" s="4">
        <f t="shared" si="86"/>
        <v>82</v>
      </c>
      <c r="B86" s="4">
        <v>43249</v>
      </c>
      <c r="C86" s="4" t="s">
        <v>1000</v>
      </c>
      <c r="G86" s="4" t="s">
        <v>973</v>
      </c>
      <c r="O86" s="4">
        <v>22</v>
      </c>
      <c r="P86" s="4">
        <v>18</v>
      </c>
      <c r="Q86" s="4">
        <v>0</v>
      </c>
      <c r="R86" s="4">
        <v>0</v>
      </c>
      <c r="S86" s="4">
        <v>0</v>
      </c>
      <c r="T86" s="4">
        <v>2</v>
      </c>
      <c r="U86" s="4">
        <v>0</v>
      </c>
      <c r="V86" s="4">
        <f t="shared" si="87"/>
        <v>0</v>
      </c>
      <c r="W86" s="4">
        <v>18</v>
      </c>
      <c r="X86" s="4">
        <v>16</v>
      </c>
      <c r="Y86" s="4">
        <v>7.75</v>
      </c>
      <c r="CH86" s="114">
        <f t="shared" si="88"/>
        <v>1</v>
      </c>
      <c r="CI86" s="4">
        <v>5</v>
      </c>
      <c r="CJ86" s="114">
        <f t="shared" si="89"/>
        <v>0.2</v>
      </c>
      <c r="CK86" s="114">
        <f t="shared" si="90"/>
        <v>1</v>
      </c>
      <c r="CL86" s="4">
        <v>5</v>
      </c>
      <c r="CM86" s="114">
        <f t="shared" si="91"/>
        <v>0.2</v>
      </c>
      <c r="ON86" s="4">
        <v>3</v>
      </c>
      <c r="OO86" s="116">
        <v>4.6363636363636402</v>
      </c>
      <c r="OP86" s="114">
        <f t="shared" si="92"/>
        <v>0.09</v>
      </c>
      <c r="OQ86" s="114">
        <f t="shared" si="93"/>
        <v>0.6</v>
      </c>
      <c r="OR86" s="4">
        <v>5</v>
      </c>
      <c r="OS86" s="114">
        <f t="shared" si="94"/>
        <v>0.05</v>
      </c>
      <c r="OT86" s="114">
        <f t="shared" si="95"/>
        <v>1</v>
      </c>
      <c r="OU86" s="4">
        <v>5</v>
      </c>
      <c r="OV86" s="114">
        <f t="shared" si="96"/>
        <v>0.1</v>
      </c>
      <c r="OW86" s="114">
        <f t="shared" si="97"/>
        <v>1</v>
      </c>
      <c r="OX86" s="4">
        <v>5</v>
      </c>
      <c r="OY86" s="114">
        <f t="shared" si="98"/>
        <v>0.1</v>
      </c>
      <c r="OZ86" s="114">
        <f t="shared" si="99"/>
        <v>1</v>
      </c>
      <c r="PA86" s="4">
        <v>5</v>
      </c>
      <c r="PB86" s="114">
        <f t="shared" si="100"/>
        <v>0.1</v>
      </c>
      <c r="PC86" s="114">
        <f t="shared" si="101"/>
        <v>1</v>
      </c>
      <c r="PD86" s="4">
        <v>5</v>
      </c>
      <c r="PE86" s="4">
        <v>95</v>
      </c>
      <c r="PF86" s="114">
        <f t="shared" si="102"/>
        <v>0.05</v>
      </c>
      <c r="PG86" s="114">
        <f t="shared" si="103"/>
        <v>1</v>
      </c>
      <c r="PH86" s="4">
        <v>5</v>
      </c>
      <c r="PI86" s="114">
        <f t="shared" si="104"/>
        <v>0.05</v>
      </c>
      <c r="PJ86" s="114">
        <f t="shared" si="105"/>
        <v>1</v>
      </c>
      <c r="ACA86" s="114">
        <f t="shared" si="106"/>
        <v>0.4</v>
      </c>
      <c r="ACB86" s="114">
        <f t="shared" si="107"/>
        <v>0.54</v>
      </c>
      <c r="ACC86" s="114">
        <f t="shared" si="108"/>
        <v>0.94000000000000006</v>
      </c>
      <c r="ACN86" s="119" t="str">
        <f t="shared" si="109"/>
        <v>TERIMA</v>
      </c>
      <c r="ACO86" s="120">
        <f t="shared" si="110"/>
        <v>800000</v>
      </c>
      <c r="ACQ86" s="120">
        <f t="shared" si="111"/>
        <v>752000</v>
      </c>
      <c r="ACR86" s="120">
        <f t="shared" si="112"/>
        <v>752000</v>
      </c>
      <c r="ACS86" s="120">
        <f t="shared" si="113"/>
        <v>752000</v>
      </c>
      <c r="ADN86" s="121">
        <f t="shared" si="114"/>
        <v>752000</v>
      </c>
      <c r="ADO86" s="4" t="s">
        <v>1398</v>
      </c>
    </row>
    <row r="87" spans="1:795" x14ac:dyDescent="0.25">
      <c r="A87" s="4">
        <f t="shared" si="86"/>
        <v>83</v>
      </c>
      <c r="B87" s="4">
        <v>51738</v>
      </c>
      <c r="C87" s="4" t="s">
        <v>1004</v>
      </c>
      <c r="G87" s="4" t="s">
        <v>973</v>
      </c>
      <c r="O87" s="4">
        <v>22</v>
      </c>
      <c r="P87" s="4">
        <v>19</v>
      </c>
      <c r="Q87" s="4">
        <v>0</v>
      </c>
      <c r="R87" s="4">
        <v>0</v>
      </c>
      <c r="S87" s="4">
        <v>0</v>
      </c>
      <c r="T87" s="4">
        <v>1</v>
      </c>
      <c r="U87" s="4">
        <v>0</v>
      </c>
      <c r="V87" s="4">
        <f t="shared" si="87"/>
        <v>0</v>
      </c>
      <c r="W87" s="4">
        <v>19</v>
      </c>
      <c r="X87" s="4">
        <v>18</v>
      </c>
      <c r="Y87" s="4">
        <v>7.75</v>
      </c>
      <c r="CH87" s="114">
        <f t="shared" si="88"/>
        <v>1</v>
      </c>
      <c r="CI87" s="4">
        <v>5</v>
      </c>
      <c r="CJ87" s="114">
        <f t="shared" si="89"/>
        <v>0.2</v>
      </c>
      <c r="CK87" s="114">
        <f t="shared" si="90"/>
        <v>1</v>
      </c>
      <c r="CL87" s="4">
        <v>5</v>
      </c>
      <c r="CM87" s="114">
        <f t="shared" si="91"/>
        <v>0.2</v>
      </c>
      <c r="ON87" s="4">
        <v>5</v>
      </c>
      <c r="OO87" s="116">
        <v>5</v>
      </c>
      <c r="OP87" s="114">
        <f t="shared" si="92"/>
        <v>0.15</v>
      </c>
      <c r="OQ87" s="114">
        <f t="shared" si="93"/>
        <v>1</v>
      </c>
      <c r="OR87" s="4">
        <v>5</v>
      </c>
      <c r="OS87" s="114">
        <f t="shared" si="94"/>
        <v>0.05</v>
      </c>
      <c r="OT87" s="114">
        <f t="shared" si="95"/>
        <v>1</v>
      </c>
      <c r="OU87" s="4">
        <v>5</v>
      </c>
      <c r="OV87" s="114">
        <f t="shared" si="96"/>
        <v>0.1</v>
      </c>
      <c r="OW87" s="114">
        <f t="shared" si="97"/>
        <v>1</v>
      </c>
      <c r="OX87" s="4">
        <v>5</v>
      </c>
      <c r="OY87" s="114">
        <f t="shared" si="98"/>
        <v>0.1</v>
      </c>
      <c r="OZ87" s="114">
        <f t="shared" si="99"/>
        <v>1</v>
      </c>
      <c r="PA87" s="4">
        <v>5</v>
      </c>
      <c r="PB87" s="114">
        <f t="shared" si="100"/>
        <v>0.1</v>
      </c>
      <c r="PC87" s="114">
        <f t="shared" si="101"/>
        <v>1</v>
      </c>
      <c r="PD87" s="4">
        <v>5</v>
      </c>
      <c r="PE87" s="4">
        <v>100</v>
      </c>
      <c r="PF87" s="114">
        <f t="shared" si="102"/>
        <v>0.05</v>
      </c>
      <c r="PG87" s="114">
        <f t="shared" si="103"/>
        <v>1</v>
      </c>
      <c r="PH87" s="4">
        <v>5</v>
      </c>
      <c r="PI87" s="114">
        <f t="shared" si="104"/>
        <v>0.05</v>
      </c>
      <c r="PJ87" s="114">
        <f t="shared" si="105"/>
        <v>1</v>
      </c>
      <c r="ACA87" s="114">
        <f t="shared" si="106"/>
        <v>0.4</v>
      </c>
      <c r="ACB87" s="114">
        <f t="shared" si="107"/>
        <v>0.60000000000000009</v>
      </c>
      <c r="ACC87" s="114">
        <f t="shared" si="108"/>
        <v>1</v>
      </c>
      <c r="ACN87" s="119" t="str">
        <f t="shared" si="109"/>
        <v>TERIMA</v>
      </c>
      <c r="ACO87" s="120">
        <f t="shared" si="110"/>
        <v>800000</v>
      </c>
      <c r="ACQ87" s="120">
        <f t="shared" si="111"/>
        <v>800000</v>
      </c>
      <c r="ACR87" s="120">
        <f t="shared" si="112"/>
        <v>800000</v>
      </c>
      <c r="ACS87" s="120">
        <f t="shared" si="113"/>
        <v>800000</v>
      </c>
      <c r="ADN87" s="121">
        <f t="shared" si="114"/>
        <v>800000</v>
      </c>
      <c r="ADO87" s="4" t="s">
        <v>1398</v>
      </c>
    </row>
    <row r="88" spans="1:795" x14ac:dyDescent="0.25">
      <c r="A88" s="4">
        <f t="shared" si="86"/>
        <v>84</v>
      </c>
      <c r="B88" s="4">
        <v>100791</v>
      </c>
      <c r="C88" s="4" t="s">
        <v>1008</v>
      </c>
      <c r="G88" s="4" t="s">
        <v>973</v>
      </c>
      <c r="O88" s="4">
        <v>22</v>
      </c>
      <c r="P88" s="4">
        <v>19</v>
      </c>
      <c r="Q88" s="4">
        <v>0</v>
      </c>
      <c r="R88" s="4">
        <v>0</v>
      </c>
      <c r="S88" s="4">
        <v>0</v>
      </c>
      <c r="T88" s="4">
        <v>2</v>
      </c>
      <c r="U88" s="4">
        <v>0</v>
      </c>
      <c r="V88" s="4">
        <f t="shared" si="87"/>
        <v>0</v>
      </c>
      <c r="W88" s="4">
        <v>19</v>
      </c>
      <c r="X88" s="4">
        <v>17</v>
      </c>
      <c r="Y88" s="4">
        <v>7.75</v>
      </c>
      <c r="CH88" s="114">
        <f t="shared" si="88"/>
        <v>1</v>
      </c>
      <c r="CI88" s="4">
        <v>5</v>
      </c>
      <c r="CJ88" s="114">
        <f t="shared" si="89"/>
        <v>0.2</v>
      </c>
      <c r="CK88" s="114">
        <f t="shared" si="90"/>
        <v>1</v>
      </c>
      <c r="CL88" s="4">
        <v>5</v>
      </c>
      <c r="CM88" s="114">
        <f t="shared" si="91"/>
        <v>0.2</v>
      </c>
      <c r="ON88" s="4">
        <v>5</v>
      </c>
      <c r="OO88" s="116">
        <v>5</v>
      </c>
      <c r="OP88" s="114">
        <f t="shared" si="92"/>
        <v>0.15</v>
      </c>
      <c r="OQ88" s="114">
        <f t="shared" si="93"/>
        <v>1</v>
      </c>
      <c r="OR88" s="4">
        <v>5</v>
      </c>
      <c r="OS88" s="114">
        <f t="shared" si="94"/>
        <v>0.05</v>
      </c>
      <c r="OT88" s="114">
        <f t="shared" si="95"/>
        <v>1</v>
      </c>
      <c r="OU88" s="4">
        <v>5</v>
      </c>
      <c r="OV88" s="114">
        <f t="shared" si="96"/>
        <v>0.1</v>
      </c>
      <c r="OW88" s="114">
        <f t="shared" si="97"/>
        <v>1</v>
      </c>
      <c r="OX88" s="4">
        <v>5</v>
      </c>
      <c r="OY88" s="114">
        <f t="shared" si="98"/>
        <v>0.1</v>
      </c>
      <c r="OZ88" s="114">
        <f t="shared" si="99"/>
        <v>1</v>
      </c>
      <c r="PA88" s="4">
        <v>5</v>
      </c>
      <c r="PB88" s="114">
        <f t="shared" si="100"/>
        <v>0.1</v>
      </c>
      <c r="PC88" s="114">
        <f t="shared" si="101"/>
        <v>1</v>
      </c>
      <c r="PD88" s="4">
        <v>5</v>
      </c>
      <c r="PE88" s="4">
        <v>100</v>
      </c>
      <c r="PF88" s="114">
        <f t="shared" si="102"/>
        <v>0.05</v>
      </c>
      <c r="PG88" s="114">
        <f t="shared" si="103"/>
        <v>1</v>
      </c>
      <c r="PH88" s="4">
        <v>5</v>
      </c>
      <c r="PI88" s="114">
        <f t="shared" si="104"/>
        <v>0.05</v>
      </c>
      <c r="PJ88" s="114">
        <f t="shared" si="105"/>
        <v>1</v>
      </c>
      <c r="ACA88" s="114">
        <f t="shared" si="106"/>
        <v>0.4</v>
      </c>
      <c r="ACB88" s="114">
        <f t="shared" si="107"/>
        <v>0.60000000000000009</v>
      </c>
      <c r="ACC88" s="114">
        <f t="shared" si="108"/>
        <v>1</v>
      </c>
      <c r="ACN88" s="119" t="str">
        <f t="shared" si="109"/>
        <v>TERIMA</v>
      </c>
      <c r="ACO88" s="120">
        <f t="shared" si="110"/>
        <v>800000</v>
      </c>
      <c r="ACQ88" s="120">
        <f t="shared" si="111"/>
        <v>800000</v>
      </c>
      <c r="ACR88" s="120">
        <f t="shared" si="112"/>
        <v>800000</v>
      </c>
      <c r="ACS88" s="120">
        <f t="shared" si="113"/>
        <v>800000</v>
      </c>
      <c r="ADN88" s="121">
        <f t="shared" si="114"/>
        <v>800000</v>
      </c>
      <c r="ADO88" s="4" t="s">
        <v>1398</v>
      </c>
    </row>
    <row r="89" spans="1:795" x14ac:dyDescent="0.25">
      <c r="A89" s="4">
        <f t="shared" si="86"/>
        <v>85</v>
      </c>
      <c r="B89" s="4">
        <v>30561</v>
      </c>
      <c r="C89" s="4" t="s">
        <v>1013</v>
      </c>
      <c r="G89" s="4" t="s">
        <v>973</v>
      </c>
      <c r="O89" s="4">
        <v>22</v>
      </c>
      <c r="P89" s="4">
        <v>19</v>
      </c>
      <c r="Q89" s="4">
        <v>0</v>
      </c>
      <c r="R89" s="4">
        <v>0</v>
      </c>
      <c r="S89" s="4">
        <v>0</v>
      </c>
      <c r="T89" s="4">
        <v>1</v>
      </c>
      <c r="U89" s="4">
        <v>0</v>
      </c>
      <c r="V89" s="4">
        <f t="shared" si="87"/>
        <v>0</v>
      </c>
      <c r="W89" s="4">
        <v>19</v>
      </c>
      <c r="X89" s="4">
        <v>18</v>
      </c>
      <c r="Y89" s="4">
        <v>7.75</v>
      </c>
      <c r="CH89" s="114">
        <f t="shared" si="88"/>
        <v>1</v>
      </c>
      <c r="CI89" s="4">
        <v>5</v>
      </c>
      <c r="CJ89" s="114">
        <f t="shared" si="89"/>
        <v>0.2</v>
      </c>
      <c r="CK89" s="114">
        <f t="shared" si="90"/>
        <v>1</v>
      </c>
      <c r="CL89" s="4">
        <v>5</v>
      </c>
      <c r="CM89" s="114">
        <f t="shared" si="91"/>
        <v>0.2</v>
      </c>
      <c r="ON89" s="4">
        <v>5</v>
      </c>
      <c r="OO89" s="116">
        <v>5</v>
      </c>
      <c r="OP89" s="114">
        <f t="shared" si="92"/>
        <v>0.15</v>
      </c>
      <c r="OQ89" s="114">
        <f t="shared" si="93"/>
        <v>1</v>
      </c>
      <c r="OR89" s="4">
        <v>5</v>
      </c>
      <c r="OS89" s="114">
        <f t="shared" si="94"/>
        <v>0.05</v>
      </c>
      <c r="OT89" s="114">
        <f t="shared" si="95"/>
        <v>1</v>
      </c>
      <c r="OU89" s="4">
        <v>5</v>
      </c>
      <c r="OV89" s="114">
        <f t="shared" si="96"/>
        <v>0.1</v>
      </c>
      <c r="OW89" s="114">
        <f t="shared" si="97"/>
        <v>1</v>
      </c>
      <c r="OX89" s="4">
        <v>5</v>
      </c>
      <c r="OY89" s="114">
        <f t="shared" si="98"/>
        <v>0.1</v>
      </c>
      <c r="OZ89" s="114">
        <f t="shared" si="99"/>
        <v>1</v>
      </c>
      <c r="PA89" s="4">
        <v>5</v>
      </c>
      <c r="PB89" s="114">
        <f t="shared" si="100"/>
        <v>0.1</v>
      </c>
      <c r="PC89" s="114">
        <f t="shared" si="101"/>
        <v>1</v>
      </c>
      <c r="PD89" s="4">
        <v>5</v>
      </c>
      <c r="PE89" s="4">
        <v>100</v>
      </c>
      <c r="PF89" s="114">
        <f t="shared" si="102"/>
        <v>0.05</v>
      </c>
      <c r="PG89" s="114">
        <f t="shared" si="103"/>
        <v>1</v>
      </c>
      <c r="PH89" s="4">
        <v>5</v>
      </c>
      <c r="PI89" s="114">
        <f t="shared" si="104"/>
        <v>0.05</v>
      </c>
      <c r="PJ89" s="114">
        <f t="shared" si="105"/>
        <v>1</v>
      </c>
      <c r="ACA89" s="114">
        <f t="shared" si="106"/>
        <v>0.4</v>
      </c>
      <c r="ACB89" s="114">
        <f t="shared" si="107"/>
        <v>0.60000000000000009</v>
      </c>
      <c r="ACC89" s="114">
        <f t="shared" si="108"/>
        <v>1</v>
      </c>
      <c r="ACN89" s="119" t="str">
        <f t="shared" si="109"/>
        <v>TERIMA</v>
      </c>
      <c r="ACO89" s="120">
        <f t="shared" si="110"/>
        <v>800000</v>
      </c>
      <c r="ACQ89" s="120">
        <f t="shared" si="111"/>
        <v>800000</v>
      </c>
      <c r="ACR89" s="120">
        <f t="shared" si="112"/>
        <v>800000</v>
      </c>
      <c r="ACS89" s="120">
        <f t="shared" si="113"/>
        <v>800000</v>
      </c>
      <c r="ADN89" s="121">
        <f t="shared" si="114"/>
        <v>800000</v>
      </c>
      <c r="ADO89" s="4" t="s">
        <v>1398</v>
      </c>
    </row>
    <row r="90" spans="1:795" x14ac:dyDescent="0.25">
      <c r="A90" s="4">
        <f t="shared" si="86"/>
        <v>86</v>
      </c>
      <c r="B90" s="4">
        <v>80953</v>
      </c>
      <c r="C90" s="4" t="s">
        <v>1017</v>
      </c>
      <c r="G90" s="4" t="s">
        <v>973</v>
      </c>
      <c r="O90" s="4">
        <v>22</v>
      </c>
      <c r="P90" s="4">
        <v>11</v>
      </c>
      <c r="Q90" s="4">
        <v>0</v>
      </c>
      <c r="R90" s="4">
        <v>0</v>
      </c>
      <c r="S90" s="4">
        <v>0</v>
      </c>
      <c r="T90" s="4">
        <v>1</v>
      </c>
      <c r="U90" s="4">
        <v>0</v>
      </c>
      <c r="V90" s="4">
        <f t="shared" si="87"/>
        <v>0</v>
      </c>
      <c r="W90" s="4">
        <v>11</v>
      </c>
      <c r="X90" s="4">
        <v>10</v>
      </c>
      <c r="Y90" s="4">
        <v>7.75</v>
      </c>
      <c r="CH90" s="114">
        <f t="shared" si="88"/>
        <v>1</v>
      </c>
      <c r="CI90" s="4">
        <v>5</v>
      </c>
      <c r="CJ90" s="114">
        <f t="shared" si="89"/>
        <v>0.2</v>
      </c>
      <c r="CK90" s="114">
        <f t="shared" si="90"/>
        <v>1</v>
      </c>
      <c r="CL90" s="4">
        <v>5</v>
      </c>
      <c r="CM90" s="114">
        <f t="shared" si="91"/>
        <v>0.2</v>
      </c>
      <c r="ON90" s="4">
        <v>5</v>
      </c>
      <c r="OO90" s="116">
        <v>5</v>
      </c>
      <c r="OP90" s="114">
        <f t="shared" si="92"/>
        <v>0.15</v>
      </c>
      <c r="OQ90" s="114">
        <f t="shared" si="93"/>
        <v>1</v>
      </c>
      <c r="OR90" s="4">
        <v>5</v>
      </c>
      <c r="OS90" s="114">
        <f t="shared" si="94"/>
        <v>0.05</v>
      </c>
      <c r="OT90" s="114">
        <f t="shared" si="95"/>
        <v>1</v>
      </c>
      <c r="OU90" s="4">
        <v>5</v>
      </c>
      <c r="OV90" s="114">
        <f t="shared" si="96"/>
        <v>0.1</v>
      </c>
      <c r="OW90" s="114">
        <f t="shared" si="97"/>
        <v>1</v>
      </c>
      <c r="OX90" s="4">
        <v>5</v>
      </c>
      <c r="OY90" s="114">
        <f t="shared" si="98"/>
        <v>0.1</v>
      </c>
      <c r="OZ90" s="114">
        <f t="shared" si="99"/>
        <v>1</v>
      </c>
      <c r="PA90" s="4">
        <v>5</v>
      </c>
      <c r="PB90" s="114">
        <f t="shared" si="100"/>
        <v>0.1</v>
      </c>
      <c r="PC90" s="114">
        <f t="shared" si="101"/>
        <v>1</v>
      </c>
      <c r="PD90" s="4">
        <v>5</v>
      </c>
      <c r="PE90" s="4">
        <v>95</v>
      </c>
      <c r="PF90" s="114">
        <f t="shared" si="102"/>
        <v>0.05</v>
      </c>
      <c r="PG90" s="114">
        <f t="shared" si="103"/>
        <v>1</v>
      </c>
      <c r="PH90" s="4">
        <v>5</v>
      </c>
      <c r="PI90" s="114">
        <f t="shared" si="104"/>
        <v>0.05</v>
      </c>
      <c r="PJ90" s="114">
        <f t="shared" si="105"/>
        <v>1</v>
      </c>
      <c r="ACA90" s="114">
        <f t="shared" si="106"/>
        <v>0.4</v>
      </c>
      <c r="ACB90" s="114">
        <f t="shared" si="107"/>
        <v>0.60000000000000009</v>
      </c>
      <c r="ACC90" s="114">
        <f t="shared" si="108"/>
        <v>1</v>
      </c>
      <c r="ACN90" s="119" t="str">
        <f t="shared" si="109"/>
        <v>TERIMA</v>
      </c>
      <c r="ACO90" s="120">
        <f t="shared" si="110"/>
        <v>800000</v>
      </c>
      <c r="ACQ90" s="120">
        <f t="shared" si="111"/>
        <v>800000</v>
      </c>
      <c r="ACR90" s="120">
        <f t="shared" si="112"/>
        <v>800000</v>
      </c>
      <c r="ACS90" s="120">
        <f t="shared" si="113"/>
        <v>800000</v>
      </c>
      <c r="ADN90" s="121">
        <f t="shared" si="114"/>
        <v>800000</v>
      </c>
      <c r="ADO90" s="4" t="s">
        <v>1398</v>
      </c>
    </row>
    <row r="91" spans="1:795" x14ac:dyDescent="0.25">
      <c r="A91" s="4">
        <f t="shared" si="86"/>
        <v>87</v>
      </c>
      <c r="B91" s="4">
        <v>30322</v>
      </c>
      <c r="C91" s="4" t="s">
        <v>1020</v>
      </c>
      <c r="G91" s="4" t="s">
        <v>973</v>
      </c>
      <c r="O91" s="4">
        <v>22</v>
      </c>
      <c r="P91" s="4">
        <v>19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f t="shared" si="87"/>
        <v>0</v>
      </c>
      <c r="W91" s="4">
        <v>19</v>
      </c>
      <c r="X91" s="4">
        <v>19</v>
      </c>
      <c r="Y91" s="4">
        <v>7.75</v>
      </c>
      <c r="CH91" s="114">
        <f t="shared" si="88"/>
        <v>1</v>
      </c>
      <c r="CI91" s="4">
        <v>5</v>
      </c>
      <c r="CJ91" s="114">
        <f t="shared" si="89"/>
        <v>0.2</v>
      </c>
      <c r="CK91" s="114">
        <f t="shared" si="90"/>
        <v>1</v>
      </c>
      <c r="CL91" s="4">
        <v>5</v>
      </c>
      <c r="CM91" s="114">
        <f t="shared" si="91"/>
        <v>0.2</v>
      </c>
      <c r="ON91" s="4">
        <v>1</v>
      </c>
      <c r="OO91" s="116">
        <v>4.5</v>
      </c>
      <c r="OP91" s="114">
        <f t="shared" si="92"/>
        <v>0.03</v>
      </c>
      <c r="OQ91" s="114">
        <f t="shared" si="93"/>
        <v>0.2</v>
      </c>
      <c r="OR91" s="4">
        <v>5</v>
      </c>
      <c r="OS91" s="114">
        <f t="shared" si="94"/>
        <v>0.05</v>
      </c>
      <c r="OT91" s="114">
        <f t="shared" si="95"/>
        <v>1</v>
      </c>
      <c r="OU91" s="4">
        <v>5</v>
      </c>
      <c r="OV91" s="114">
        <f t="shared" si="96"/>
        <v>0.1</v>
      </c>
      <c r="OW91" s="114">
        <f t="shared" si="97"/>
        <v>1</v>
      </c>
      <c r="OX91" s="4">
        <v>5</v>
      </c>
      <c r="OY91" s="114">
        <f t="shared" si="98"/>
        <v>0.1</v>
      </c>
      <c r="OZ91" s="114">
        <f t="shared" si="99"/>
        <v>1</v>
      </c>
      <c r="PA91" s="4">
        <v>5</v>
      </c>
      <c r="PB91" s="114">
        <f t="shared" si="100"/>
        <v>0.1</v>
      </c>
      <c r="PC91" s="114">
        <f t="shared" si="101"/>
        <v>1</v>
      </c>
      <c r="PD91" s="4">
        <v>5</v>
      </c>
      <c r="PE91" s="4">
        <v>95</v>
      </c>
      <c r="PF91" s="114">
        <f t="shared" si="102"/>
        <v>0.05</v>
      </c>
      <c r="PG91" s="114">
        <f t="shared" si="103"/>
        <v>1</v>
      </c>
      <c r="PH91" s="4">
        <v>5</v>
      </c>
      <c r="PI91" s="114">
        <f t="shared" si="104"/>
        <v>0.05</v>
      </c>
      <c r="PJ91" s="114">
        <f t="shared" si="105"/>
        <v>1</v>
      </c>
      <c r="ACA91" s="114">
        <f t="shared" si="106"/>
        <v>0.4</v>
      </c>
      <c r="ACB91" s="114">
        <f t="shared" si="107"/>
        <v>0.48</v>
      </c>
      <c r="ACC91" s="114">
        <f t="shared" si="108"/>
        <v>0.88</v>
      </c>
      <c r="ACN91" s="119" t="str">
        <f t="shared" si="109"/>
        <v>TERIMA</v>
      </c>
      <c r="ACO91" s="120">
        <f t="shared" si="110"/>
        <v>800000</v>
      </c>
      <c r="ACQ91" s="120">
        <f t="shared" si="111"/>
        <v>704000</v>
      </c>
      <c r="ACR91" s="120">
        <f t="shared" si="112"/>
        <v>704000</v>
      </c>
      <c r="ACS91" s="120">
        <f t="shared" si="113"/>
        <v>704000</v>
      </c>
      <c r="ADN91" s="121">
        <f t="shared" si="114"/>
        <v>704000</v>
      </c>
      <c r="ADO91" s="4" t="s">
        <v>1398</v>
      </c>
    </row>
    <row r="92" spans="1:795" x14ac:dyDescent="0.25">
      <c r="A92" s="4">
        <f t="shared" si="86"/>
        <v>88</v>
      </c>
      <c r="B92" s="4">
        <v>86700</v>
      </c>
      <c r="C92" s="4" t="s">
        <v>1024</v>
      </c>
      <c r="G92" s="4" t="s">
        <v>973</v>
      </c>
      <c r="O92" s="4">
        <v>22</v>
      </c>
      <c r="P92" s="4">
        <v>19</v>
      </c>
      <c r="Q92" s="4">
        <v>0</v>
      </c>
      <c r="R92" s="4">
        <v>0</v>
      </c>
      <c r="S92" s="4">
        <v>0</v>
      </c>
      <c r="T92" s="4">
        <v>3</v>
      </c>
      <c r="U92" s="4">
        <v>0</v>
      </c>
      <c r="V92" s="4">
        <f t="shared" si="87"/>
        <v>0</v>
      </c>
      <c r="W92" s="4">
        <v>19</v>
      </c>
      <c r="X92" s="4">
        <v>16</v>
      </c>
      <c r="Y92" s="4">
        <v>7.75</v>
      </c>
      <c r="CH92" s="114">
        <f t="shared" si="88"/>
        <v>1</v>
      </c>
      <c r="CI92" s="4">
        <v>5</v>
      </c>
      <c r="CJ92" s="114">
        <f t="shared" si="89"/>
        <v>0.2</v>
      </c>
      <c r="CK92" s="114">
        <f t="shared" si="90"/>
        <v>1</v>
      </c>
      <c r="CL92" s="4">
        <v>5</v>
      </c>
      <c r="CM92" s="114">
        <f t="shared" si="91"/>
        <v>0.2</v>
      </c>
      <c r="ON92" s="4">
        <v>5</v>
      </c>
      <c r="OO92" s="116">
        <v>5</v>
      </c>
      <c r="OP92" s="114">
        <f t="shared" si="92"/>
        <v>0.15</v>
      </c>
      <c r="OQ92" s="114">
        <f t="shared" si="93"/>
        <v>1</v>
      </c>
      <c r="OR92" s="4">
        <v>5</v>
      </c>
      <c r="OS92" s="114">
        <f t="shared" si="94"/>
        <v>0.05</v>
      </c>
      <c r="OT92" s="114">
        <f t="shared" si="95"/>
        <v>1</v>
      </c>
      <c r="OU92" s="4">
        <v>5</v>
      </c>
      <c r="OV92" s="114">
        <f t="shared" si="96"/>
        <v>0.1</v>
      </c>
      <c r="OW92" s="114">
        <f t="shared" si="97"/>
        <v>1</v>
      </c>
      <c r="OX92" s="4">
        <v>5</v>
      </c>
      <c r="OY92" s="114">
        <f t="shared" si="98"/>
        <v>0.1</v>
      </c>
      <c r="OZ92" s="114">
        <f t="shared" si="99"/>
        <v>1</v>
      </c>
      <c r="PA92" s="4">
        <v>5</v>
      </c>
      <c r="PB92" s="114">
        <f t="shared" si="100"/>
        <v>0.1</v>
      </c>
      <c r="PC92" s="114">
        <f t="shared" si="101"/>
        <v>1</v>
      </c>
      <c r="PD92" s="4">
        <v>5</v>
      </c>
      <c r="PE92" s="4">
        <v>95</v>
      </c>
      <c r="PF92" s="114">
        <f t="shared" si="102"/>
        <v>0.05</v>
      </c>
      <c r="PG92" s="114">
        <f t="shared" si="103"/>
        <v>1</v>
      </c>
      <c r="PH92" s="4">
        <v>5</v>
      </c>
      <c r="PI92" s="114">
        <f t="shared" si="104"/>
        <v>0.05</v>
      </c>
      <c r="PJ92" s="114">
        <f t="shared" si="105"/>
        <v>1</v>
      </c>
      <c r="ACA92" s="114">
        <f t="shared" si="106"/>
        <v>0.4</v>
      </c>
      <c r="ACB92" s="114">
        <f t="shared" si="107"/>
        <v>0.60000000000000009</v>
      </c>
      <c r="ACC92" s="114">
        <f t="shared" si="108"/>
        <v>1</v>
      </c>
      <c r="ACN92" s="119" t="str">
        <f t="shared" si="109"/>
        <v>TERIMA</v>
      </c>
      <c r="ACO92" s="120">
        <f t="shared" si="110"/>
        <v>800000</v>
      </c>
      <c r="ACQ92" s="120">
        <f t="shared" si="111"/>
        <v>800000</v>
      </c>
      <c r="ACR92" s="120">
        <f t="shared" si="112"/>
        <v>800000</v>
      </c>
      <c r="ACS92" s="120">
        <f t="shared" si="113"/>
        <v>800000</v>
      </c>
      <c r="ADN92" s="121">
        <f t="shared" si="114"/>
        <v>800000</v>
      </c>
      <c r="ADO92" s="4" t="s">
        <v>1398</v>
      </c>
    </row>
    <row r="93" spans="1:795" x14ac:dyDescent="0.25">
      <c r="A93" s="4">
        <f t="shared" si="86"/>
        <v>89</v>
      </c>
      <c r="B93" s="4">
        <v>30430</v>
      </c>
      <c r="C93" s="4" t="s">
        <v>1027</v>
      </c>
      <c r="G93" s="4" t="s">
        <v>973</v>
      </c>
      <c r="O93" s="4">
        <v>22</v>
      </c>
      <c r="P93" s="4">
        <v>16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f t="shared" si="87"/>
        <v>0</v>
      </c>
      <c r="W93" s="4">
        <v>16</v>
      </c>
      <c r="X93" s="4">
        <v>16</v>
      </c>
      <c r="Y93" s="4">
        <v>7.75</v>
      </c>
      <c r="CH93" s="114">
        <f t="shared" si="88"/>
        <v>1</v>
      </c>
      <c r="CI93" s="4">
        <v>5</v>
      </c>
      <c r="CJ93" s="114">
        <f t="shared" si="89"/>
        <v>0.2</v>
      </c>
      <c r="CK93" s="114">
        <f t="shared" si="90"/>
        <v>1</v>
      </c>
      <c r="CL93" s="4">
        <v>5</v>
      </c>
      <c r="CM93" s="114">
        <f t="shared" si="91"/>
        <v>0.2</v>
      </c>
      <c r="ON93" s="4">
        <v>3</v>
      </c>
      <c r="OO93" s="116" t="s">
        <v>937</v>
      </c>
      <c r="OP93" s="114">
        <f t="shared" si="92"/>
        <v>0.09</v>
      </c>
      <c r="OQ93" s="114">
        <f t="shared" si="93"/>
        <v>0.6</v>
      </c>
      <c r="OR93" s="4">
        <v>5</v>
      </c>
      <c r="OS93" s="114">
        <f t="shared" si="94"/>
        <v>0.05</v>
      </c>
      <c r="OT93" s="114">
        <f t="shared" si="95"/>
        <v>1</v>
      </c>
      <c r="OU93" s="4">
        <v>5</v>
      </c>
      <c r="OV93" s="114">
        <f t="shared" si="96"/>
        <v>0.1</v>
      </c>
      <c r="OW93" s="114">
        <f t="shared" si="97"/>
        <v>1</v>
      </c>
      <c r="OX93" s="4">
        <v>5</v>
      </c>
      <c r="OY93" s="114">
        <f t="shared" si="98"/>
        <v>0.1</v>
      </c>
      <c r="OZ93" s="114">
        <f t="shared" si="99"/>
        <v>1</v>
      </c>
      <c r="PA93" s="4">
        <v>5</v>
      </c>
      <c r="PB93" s="114">
        <f t="shared" si="100"/>
        <v>0.1</v>
      </c>
      <c r="PC93" s="114">
        <f t="shared" si="101"/>
        <v>1</v>
      </c>
      <c r="PD93" s="4">
        <v>5</v>
      </c>
      <c r="PE93" s="4">
        <v>100</v>
      </c>
      <c r="PF93" s="114">
        <f t="shared" si="102"/>
        <v>0.05</v>
      </c>
      <c r="PG93" s="114">
        <f t="shared" si="103"/>
        <v>1</v>
      </c>
      <c r="PH93" s="4">
        <v>5</v>
      </c>
      <c r="PI93" s="114">
        <f t="shared" si="104"/>
        <v>0.05</v>
      </c>
      <c r="PJ93" s="114">
        <f t="shared" si="105"/>
        <v>1</v>
      </c>
      <c r="ACA93" s="114">
        <f t="shared" si="106"/>
        <v>0.4</v>
      </c>
      <c r="ACB93" s="114">
        <f t="shared" si="107"/>
        <v>0.54</v>
      </c>
      <c r="ACC93" s="114">
        <f t="shared" si="108"/>
        <v>0.94000000000000006</v>
      </c>
      <c r="ACN93" s="119" t="str">
        <f t="shared" si="109"/>
        <v>TERIMA</v>
      </c>
      <c r="ACO93" s="120">
        <f t="shared" si="110"/>
        <v>800000</v>
      </c>
      <c r="ACQ93" s="120">
        <f t="shared" si="111"/>
        <v>752000</v>
      </c>
      <c r="ACR93" s="120">
        <f t="shared" si="112"/>
        <v>752000</v>
      </c>
      <c r="ACS93" s="120">
        <f t="shared" si="113"/>
        <v>752000</v>
      </c>
      <c r="ADN93" s="121">
        <f t="shared" si="114"/>
        <v>752000</v>
      </c>
      <c r="ADO93" s="4" t="s">
        <v>1398</v>
      </c>
    </row>
    <row r="94" spans="1:795" x14ac:dyDescent="0.25">
      <c r="A94" s="4">
        <f t="shared" si="86"/>
        <v>90</v>
      </c>
      <c r="B94" s="4">
        <v>53819</v>
      </c>
      <c r="C94" s="4" t="s">
        <v>1031</v>
      </c>
      <c r="G94" s="4" t="s">
        <v>973</v>
      </c>
      <c r="O94" s="4">
        <v>22</v>
      </c>
      <c r="P94" s="4">
        <v>19</v>
      </c>
      <c r="Q94" s="4">
        <v>0</v>
      </c>
      <c r="R94" s="4">
        <v>0</v>
      </c>
      <c r="S94" s="4">
        <v>0</v>
      </c>
      <c r="T94" s="4">
        <v>1</v>
      </c>
      <c r="U94" s="4">
        <v>0</v>
      </c>
      <c r="V94" s="4">
        <f t="shared" si="87"/>
        <v>0</v>
      </c>
      <c r="W94" s="4">
        <v>19</v>
      </c>
      <c r="X94" s="4">
        <v>18</v>
      </c>
      <c r="Y94" s="4">
        <v>7.75</v>
      </c>
      <c r="CH94" s="114">
        <f t="shared" si="88"/>
        <v>1</v>
      </c>
      <c r="CI94" s="4">
        <v>5</v>
      </c>
      <c r="CJ94" s="114">
        <f t="shared" si="89"/>
        <v>0.2</v>
      </c>
      <c r="CK94" s="114">
        <f t="shared" si="90"/>
        <v>1</v>
      </c>
      <c r="CL94" s="4">
        <v>5</v>
      </c>
      <c r="CM94" s="114">
        <f t="shared" si="91"/>
        <v>0.2</v>
      </c>
      <c r="ON94" s="4">
        <v>5</v>
      </c>
      <c r="OO94" s="116">
        <v>5</v>
      </c>
      <c r="OP94" s="114">
        <f t="shared" si="92"/>
        <v>0.15</v>
      </c>
      <c r="OQ94" s="114">
        <f t="shared" si="93"/>
        <v>1</v>
      </c>
      <c r="OR94" s="4">
        <v>5</v>
      </c>
      <c r="OS94" s="114">
        <f t="shared" si="94"/>
        <v>0.05</v>
      </c>
      <c r="OT94" s="114">
        <f t="shared" si="95"/>
        <v>1</v>
      </c>
      <c r="OU94" s="4">
        <v>5</v>
      </c>
      <c r="OV94" s="114">
        <f t="shared" si="96"/>
        <v>0.1</v>
      </c>
      <c r="OW94" s="114">
        <f t="shared" si="97"/>
        <v>1</v>
      </c>
      <c r="OX94" s="4">
        <v>5</v>
      </c>
      <c r="OY94" s="114">
        <f t="shared" si="98"/>
        <v>0.1</v>
      </c>
      <c r="OZ94" s="114">
        <f t="shared" si="99"/>
        <v>1</v>
      </c>
      <c r="PA94" s="4">
        <v>5</v>
      </c>
      <c r="PB94" s="114">
        <f t="shared" si="100"/>
        <v>0.1</v>
      </c>
      <c r="PC94" s="114">
        <f t="shared" si="101"/>
        <v>1</v>
      </c>
      <c r="PD94" s="4">
        <v>5</v>
      </c>
      <c r="PE94" s="4">
        <v>100</v>
      </c>
      <c r="PF94" s="114">
        <f t="shared" si="102"/>
        <v>0.05</v>
      </c>
      <c r="PG94" s="114">
        <f t="shared" si="103"/>
        <v>1</v>
      </c>
      <c r="PH94" s="4">
        <v>5</v>
      </c>
      <c r="PI94" s="114">
        <f t="shared" si="104"/>
        <v>0.05</v>
      </c>
      <c r="PJ94" s="114">
        <f t="shared" si="105"/>
        <v>1</v>
      </c>
      <c r="ACA94" s="114">
        <f t="shared" si="106"/>
        <v>0.4</v>
      </c>
      <c r="ACB94" s="114">
        <f t="shared" si="107"/>
        <v>0.60000000000000009</v>
      </c>
      <c r="ACC94" s="114">
        <f t="shared" si="108"/>
        <v>1</v>
      </c>
      <c r="ACN94" s="119" t="str">
        <f t="shared" si="109"/>
        <v>TERIMA</v>
      </c>
      <c r="ACO94" s="120">
        <f t="shared" si="110"/>
        <v>800000</v>
      </c>
      <c r="ACQ94" s="120">
        <f t="shared" si="111"/>
        <v>800000</v>
      </c>
      <c r="ACR94" s="120">
        <f t="shared" si="112"/>
        <v>800000</v>
      </c>
      <c r="ACS94" s="120">
        <f t="shared" si="113"/>
        <v>800000</v>
      </c>
      <c r="ADN94" s="121">
        <f t="shared" si="114"/>
        <v>800000</v>
      </c>
      <c r="ADO94" s="4" t="s">
        <v>1398</v>
      </c>
    </row>
    <row r="95" spans="1:795" x14ac:dyDescent="0.25">
      <c r="A95" s="4">
        <f t="shared" si="86"/>
        <v>91</v>
      </c>
      <c r="B95" s="4">
        <v>80226</v>
      </c>
      <c r="C95" s="4" t="s">
        <v>1035</v>
      </c>
      <c r="G95" s="4" t="s">
        <v>973</v>
      </c>
      <c r="O95" s="4">
        <v>22</v>
      </c>
      <c r="P95" s="4">
        <v>17</v>
      </c>
      <c r="Q95" s="4">
        <v>0</v>
      </c>
      <c r="R95" s="4">
        <v>0</v>
      </c>
      <c r="S95" s="4">
        <v>0</v>
      </c>
      <c r="T95" s="4">
        <v>1</v>
      </c>
      <c r="U95" s="4">
        <v>0</v>
      </c>
      <c r="V95" s="4">
        <f t="shared" si="87"/>
        <v>0</v>
      </c>
      <c r="W95" s="4">
        <v>17</v>
      </c>
      <c r="X95" s="4">
        <v>16</v>
      </c>
      <c r="Y95" s="4">
        <v>7.75</v>
      </c>
      <c r="CH95" s="114">
        <f t="shared" si="88"/>
        <v>1</v>
      </c>
      <c r="CI95" s="4">
        <v>5</v>
      </c>
      <c r="CJ95" s="114">
        <f t="shared" si="89"/>
        <v>0.2</v>
      </c>
      <c r="CK95" s="114">
        <f t="shared" si="90"/>
        <v>1</v>
      </c>
      <c r="CL95" s="4">
        <v>5</v>
      </c>
      <c r="CM95" s="114">
        <f t="shared" si="91"/>
        <v>0.2</v>
      </c>
      <c r="ON95" s="4">
        <v>5</v>
      </c>
      <c r="OO95" s="116">
        <v>5</v>
      </c>
      <c r="OP95" s="114">
        <f t="shared" si="92"/>
        <v>0.15</v>
      </c>
      <c r="OQ95" s="114">
        <f t="shared" si="93"/>
        <v>1</v>
      </c>
      <c r="OR95" s="4">
        <v>5</v>
      </c>
      <c r="OS95" s="114">
        <f t="shared" si="94"/>
        <v>0.05</v>
      </c>
      <c r="OT95" s="114">
        <f t="shared" si="95"/>
        <v>1</v>
      </c>
      <c r="OU95" s="4">
        <v>5</v>
      </c>
      <c r="OV95" s="114">
        <f t="shared" si="96"/>
        <v>0.1</v>
      </c>
      <c r="OW95" s="114">
        <f t="shared" si="97"/>
        <v>1</v>
      </c>
      <c r="OX95" s="4">
        <v>5</v>
      </c>
      <c r="OY95" s="114">
        <f t="shared" si="98"/>
        <v>0.1</v>
      </c>
      <c r="OZ95" s="114">
        <f t="shared" si="99"/>
        <v>1</v>
      </c>
      <c r="PA95" s="4">
        <v>5</v>
      </c>
      <c r="PB95" s="114">
        <f t="shared" si="100"/>
        <v>0.1</v>
      </c>
      <c r="PC95" s="114">
        <f t="shared" si="101"/>
        <v>1</v>
      </c>
      <c r="PD95" s="4">
        <v>5</v>
      </c>
      <c r="PE95" s="4">
        <v>100</v>
      </c>
      <c r="PF95" s="114">
        <f t="shared" si="102"/>
        <v>0.05</v>
      </c>
      <c r="PG95" s="114">
        <f t="shared" si="103"/>
        <v>1</v>
      </c>
      <c r="PH95" s="4">
        <v>5</v>
      </c>
      <c r="PI95" s="114">
        <f t="shared" si="104"/>
        <v>0.05</v>
      </c>
      <c r="PJ95" s="114">
        <f t="shared" si="105"/>
        <v>1</v>
      </c>
      <c r="ACA95" s="114">
        <f t="shared" si="106"/>
        <v>0.4</v>
      </c>
      <c r="ACB95" s="114">
        <f t="shared" si="107"/>
        <v>0.60000000000000009</v>
      </c>
      <c r="ACC95" s="114">
        <f t="shared" si="108"/>
        <v>1</v>
      </c>
      <c r="ACN95" s="119" t="str">
        <f t="shared" si="109"/>
        <v>TERIMA</v>
      </c>
      <c r="ACO95" s="120">
        <f t="shared" si="110"/>
        <v>800000</v>
      </c>
      <c r="ACQ95" s="120">
        <f t="shared" si="111"/>
        <v>800000</v>
      </c>
      <c r="ACR95" s="120">
        <f t="shared" si="112"/>
        <v>800000</v>
      </c>
      <c r="ACS95" s="120">
        <f t="shared" si="113"/>
        <v>800000</v>
      </c>
      <c r="ADN95" s="121">
        <f t="shared" si="114"/>
        <v>800000</v>
      </c>
      <c r="ADO95" s="4" t="s">
        <v>1398</v>
      </c>
    </row>
    <row r="96" spans="1:795" x14ac:dyDescent="0.25">
      <c r="A96" s="4">
        <f t="shared" si="86"/>
        <v>92</v>
      </c>
      <c r="B96" s="4">
        <v>33708</v>
      </c>
      <c r="C96" s="4" t="s">
        <v>1039</v>
      </c>
      <c r="G96" s="4" t="s">
        <v>973</v>
      </c>
      <c r="O96" s="4">
        <v>22</v>
      </c>
      <c r="P96" s="4">
        <v>19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f t="shared" si="87"/>
        <v>0</v>
      </c>
      <c r="W96" s="4">
        <v>19</v>
      </c>
      <c r="X96" s="4">
        <v>18</v>
      </c>
      <c r="Y96" s="4">
        <v>7.75</v>
      </c>
      <c r="CH96" s="114">
        <f t="shared" si="88"/>
        <v>1</v>
      </c>
      <c r="CI96" s="4">
        <v>5</v>
      </c>
      <c r="CJ96" s="114">
        <f t="shared" si="89"/>
        <v>0.2</v>
      </c>
      <c r="CK96" s="114">
        <f t="shared" si="90"/>
        <v>1</v>
      </c>
      <c r="CL96" s="4">
        <v>5</v>
      </c>
      <c r="CM96" s="114">
        <f t="shared" si="91"/>
        <v>0.2</v>
      </c>
      <c r="ON96" s="4">
        <v>5</v>
      </c>
      <c r="OO96" s="116">
        <v>5</v>
      </c>
      <c r="OP96" s="114">
        <f t="shared" si="92"/>
        <v>0.15</v>
      </c>
      <c r="OQ96" s="114">
        <f t="shared" si="93"/>
        <v>1</v>
      </c>
      <c r="OR96" s="4">
        <v>5</v>
      </c>
      <c r="OS96" s="114">
        <f t="shared" si="94"/>
        <v>0.05</v>
      </c>
      <c r="OT96" s="114">
        <f t="shared" si="95"/>
        <v>1</v>
      </c>
      <c r="OU96" s="4">
        <v>5</v>
      </c>
      <c r="OV96" s="114">
        <f t="shared" si="96"/>
        <v>0.1</v>
      </c>
      <c r="OW96" s="114">
        <f t="shared" si="97"/>
        <v>1</v>
      </c>
      <c r="OX96" s="4">
        <v>5</v>
      </c>
      <c r="OY96" s="114">
        <f t="shared" si="98"/>
        <v>0.1</v>
      </c>
      <c r="OZ96" s="114">
        <f t="shared" si="99"/>
        <v>1</v>
      </c>
      <c r="PA96" s="4">
        <v>5</v>
      </c>
      <c r="PB96" s="114">
        <f t="shared" si="100"/>
        <v>0.1</v>
      </c>
      <c r="PC96" s="114">
        <f t="shared" si="101"/>
        <v>1</v>
      </c>
      <c r="PD96" s="4">
        <v>5</v>
      </c>
      <c r="PE96" s="4">
        <v>100</v>
      </c>
      <c r="PF96" s="114">
        <f t="shared" si="102"/>
        <v>0.05</v>
      </c>
      <c r="PG96" s="114">
        <f t="shared" si="103"/>
        <v>1</v>
      </c>
      <c r="PH96" s="4">
        <v>5</v>
      </c>
      <c r="PI96" s="114">
        <f t="shared" si="104"/>
        <v>0.05</v>
      </c>
      <c r="PJ96" s="114">
        <f t="shared" si="105"/>
        <v>1</v>
      </c>
      <c r="ACA96" s="114">
        <f t="shared" si="106"/>
        <v>0.4</v>
      </c>
      <c r="ACB96" s="114">
        <f t="shared" si="107"/>
        <v>0.60000000000000009</v>
      </c>
      <c r="ACC96" s="114">
        <f t="shared" si="108"/>
        <v>1</v>
      </c>
      <c r="ACN96" s="119" t="str">
        <f t="shared" si="109"/>
        <v>TERIMA</v>
      </c>
      <c r="ACO96" s="120">
        <f t="shared" si="110"/>
        <v>800000</v>
      </c>
      <c r="ACQ96" s="120">
        <f t="shared" si="111"/>
        <v>800000</v>
      </c>
      <c r="ACR96" s="120">
        <f t="shared" si="112"/>
        <v>800000</v>
      </c>
      <c r="ACS96" s="120">
        <f t="shared" si="113"/>
        <v>800000</v>
      </c>
      <c r="ADN96" s="121">
        <f t="shared" si="114"/>
        <v>800000</v>
      </c>
      <c r="ADO96" s="4" t="s">
        <v>1398</v>
      </c>
    </row>
    <row r="97" spans="1:795" x14ac:dyDescent="0.25">
      <c r="A97" s="4">
        <f t="shared" si="86"/>
        <v>93</v>
      </c>
      <c r="B97" s="4">
        <v>30537</v>
      </c>
      <c r="C97" s="4" t="s">
        <v>1042</v>
      </c>
      <c r="G97" s="4" t="s">
        <v>973</v>
      </c>
      <c r="O97" s="4">
        <v>22</v>
      </c>
      <c r="P97" s="4">
        <v>18</v>
      </c>
      <c r="Q97" s="4">
        <v>0</v>
      </c>
      <c r="R97" s="4">
        <v>0</v>
      </c>
      <c r="S97" s="4">
        <v>0</v>
      </c>
      <c r="T97" s="4">
        <v>1</v>
      </c>
      <c r="U97" s="4">
        <v>0</v>
      </c>
      <c r="V97" s="4">
        <f t="shared" si="87"/>
        <v>0</v>
      </c>
      <c r="W97" s="4">
        <v>18</v>
      </c>
      <c r="X97" s="4">
        <v>17</v>
      </c>
      <c r="Y97" s="4">
        <v>7.75</v>
      </c>
      <c r="CH97" s="114">
        <f t="shared" si="88"/>
        <v>1</v>
      </c>
      <c r="CI97" s="4">
        <v>5</v>
      </c>
      <c r="CJ97" s="114">
        <f t="shared" si="89"/>
        <v>0.2</v>
      </c>
      <c r="CK97" s="114">
        <f t="shared" si="90"/>
        <v>1</v>
      </c>
      <c r="CL97" s="4">
        <v>5</v>
      </c>
      <c r="CM97" s="114">
        <f t="shared" si="91"/>
        <v>0.2</v>
      </c>
      <c r="ON97" s="4">
        <v>3</v>
      </c>
      <c r="OO97" s="116" t="s">
        <v>937</v>
      </c>
      <c r="OP97" s="114">
        <f t="shared" si="92"/>
        <v>0.09</v>
      </c>
      <c r="OQ97" s="114">
        <f t="shared" si="93"/>
        <v>0.6</v>
      </c>
      <c r="OR97" s="4">
        <v>5</v>
      </c>
      <c r="OS97" s="114">
        <f t="shared" si="94"/>
        <v>0.05</v>
      </c>
      <c r="OT97" s="114">
        <f t="shared" si="95"/>
        <v>1</v>
      </c>
      <c r="OU97" s="4">
        <v>5</v>
      </c>
      <c r="OV97" s="114">
        <f t="shared" si="96"/>
        <v>0.1</v>
      </c>
      <c r="OW97" s="114">
        <f t="shared" si="97"/>
        <v>1</v>
      </c>
      <c r="OX97" s="4">
        <v>5</v>
      </c>
      <c r="OY97" s="114">
        <f t="shared" si="98"/>
        <v>0.1</v>
      </c>
      <c r="OZ97" s="114">
        <f t="shared" si="99"/>
        <v>1</v>
      </c>
      <c r="PA97" s="4">
        <v>5</v>
      </c>
      <c r="PB97" s="114">
        <f t="shared" si="100"/>
        <v>0.1</v>
      </c>
      <c r="PC97" s="114">
        <f t="shared" si="101"/>
        <v>1</v>
      </c>
      <c r="PD97" s="4">
        <v>5</v>
      </c>
      <c r="PE97" s="4">
        <v>100</v>
      </c>
      <c r="PF97" s="114">
        <f t="shared" si="102"/>
        <v>0.05</v>
      </c>
      <c r="PG97" s="114">
        <f t="shared" si="103"/>
        <v>1</v>
      </c>
      <c r="PH97" s="4">
        <v>5</v>
      </c>
      <c r="PI97" s="114">
        <f t="shared" si="104"/>
        <v>0.05</v>
      </c>
      <c r="PJ97" s="114">
        <f t="shared" si="105"/>
        <v>1</v>
      </c>
      <c r="ACA97" s="114">
        <f t="shared" si="106"/>
        <v>0.4</v>
      </c>
      <c r="ACB97" s="114">
        <f t="shared" si="107"/>
        <v>0.54</v>
      </c>
      <c r="ACC97" s="114">
        <f t="shared" si="108"/>
        <v>0.94000000000000006</v>
      </c>
      <c r="ACN97" s="119" t="str">
        <f t="shared" si="109"/>
        <v>TERIMA</v>
      </c>
      <c r="ACO97" s="120">
        <f t="shared" si="110"/>
        <v>800000</v>
      </c>
      <c r="ACQ97" s="120">
        <f t="shared" si="111"/>
        <v>752000</v>
      </c>
      <c r="ACR97" s="120">
        <f t="shared" si="112"/>
        <v>752000</v>
      </c>
      <c r="ACS97" s="120">
        <f t="shared" si="113"/>
        <v>752000</v>
      </c>
      <c r="ADN97" s="121">
        <f t="shared" si="114"/>
        <v>752000</v>
      </c>
      <c r="ADO97" s="4" t="s">
        <v>1398</v>
      </c>
    </row>
    <row r="98" spans="1:795" x14ac:dyDescent="0.25">
      <c r="A98" s="4">
        <f t="shared" si="86"/>
        <v>94</v>
      </c>
      <c r="B98" s="4">
        <v>91644</v>
      </c>
      <c r="C98" s="4" t="s">
        <v>1044</v>
      </c>
      <c r="G98" s="4" t="s">
        <v>973</v>
      </c>
      <c r="O98" s="4">
        <v>22</v>
      </c>
      <c r="P98" s="4">
        <v>18</v>
      </c>
      <c r="Q98" s="4">
        <v>0</v>
      </c>
      <c r="R98" s="4">
        <v>0</v>
      </c>
      <c r="S98" s="4">
        <v>0</v>
      </c>
      <c r="T98" s="4">
        <v>2</v>
      </c>
      <c r="U98" s="4">
        <v>0</v>
      </c>
      <c r="V98" s="4">
        <f t="shared" si="87"/>
        <v>0</v>
      </c>
      <c r="W98" s="4">
        <v>18</v>
      </c>
      <c r="X98" s="4">
        <v>16</v>
      </c>
      <c r="Y98" s="4">
        <v>7.75</v>
      </c>
      <c r="CH98" s="114">
        <f t="shared" si="88"/>
        <v>1</v>
      </c>
      <c r="CI98" s="4">
        <v>5</v>
      </c>
      <c r="CJ98" s="114">
        <f t="shared" si="89"/>
        <v>0.2</v>
      </c>
      <c r="CK98" s="114">
        <f t="shared" si="90"/>
        <v>1</v>
      </c>
      <c r="CL98" s="4">
        <v>5</v>
      </c>
      <c r="CM98" s="114">
        <f t="shared" si="91"/>
        <v>0.2</v>
      </c>
      <c r="ON98" s="4">
        <v>5</v>
      </c>
      <c r="OO98" s="116">
        <v>5</v>
      </c>
      <c r="OP98" s="114">
        <f t="shared" si="92"/>
        <v>0.15</v>
      </c>
      <c r="OQ98" s="114">
        <f t="shared" si="93"/>
        <v>1</v>
      </c>
      <c r="OR98" s="4">
        <v>5</v>
      </c>
      <c r="OS98" s="114">
        <f t="shared" si="94"/>
        <v>0.05</v>
      </c>
      <c r="OT98" s="114">
        <f t="shared" si="95"/>
        <v>1</v>
      </c>
      <c r="OU98" s="4">
        <v>5</v>
      </c>
      <c r="OV98" s="114">
        <f t="shared" si="96"/>
        <v>0.1</v>
      </c>
      <c r="OW98" s="114">
        <f t="shared" si="97"/>
        <v>1</v>
      </c>
      <c r="OX98" s="4">
        <v>5</v>
      </c>
      <c r="OY98" s="114">
        <f t="shared" si="98"/>
        <v>0.1</v>
      </c>
      <c r="OZ98" s="114">
        <f t="shared" si="99"/>
        <v>1</v>
      </c>
      <c r="PA98" s="4">
        <v>5</v>
      </c>
      <c r="PB98" s="114">
        <f t="shared" si="100"/>
        <v>0.1</v>
      </c>
      <c r="PC98" s="114">
        <f t="shared" si="101"/>
        <v>1</v>
      </c>
      <c r="PD98" s="4">
        <v>5</v>
      </c>
      <c r="PE98" s="4">
        <v>100</v>
      </c>
      <c r="PF98" s="114">
        <f t="shared" si="102"/>
        <v>0.05</v>
      </c>
      <c r="PG98" s="114">
        <f t="shared" si="103"/>
        <v>1</v>
      </c>
      <c r="PH98" s="4">
        <v>5</v>
      </c>
      <c r="PI98" s="114">
        <f t="shared" si="104"/>
        <v>0.05</v>
      </c>
      <c r="PJ98" s="114">
        <f t="shared" si="105"/>
        <v>1</v>
      </c>
      <c r="ACA98" s="114">
        <f t="shared" si="106"/>
        <v>0.4</v>
      </c>
      <c r="ACB98" s="114">
        <f t="shared" si="107"/>
        <v>0.60000000000000009</v>
      </c>
      <c r="ACC98" s="114">
        <f t="shared" si="108"/>
        <v>1</v>
      </c>
      <c r="ACN98" s="119" t="str">
        <f t="shared" si="109"/>
        <v>TERIMA</v>
      </c>
      <c r="ACO98" s="120">
        <f t="shared" si="110"/>
        <v>800000</v>
      </c>
      <c r="ACQ98" s="120">
        <f t="shared" si="111"/>
        <v>800000</v>
      </c>
      <c r="ACR98" s="120">
        <f t="shared" si="112"/>
        <v>800000</v>
      </c>
      <c r="ACS98" s="120">
        <f t="shared" si="113"/>
        <v>800000</v>
      </c>
      <c r="ADN98" s="121">
        <f t="shared" si="114"/>
        <v>800000</v>
      </c>
      <c r="ADO98" s="4" t="s">
        <v>1398</v>
      </c>
    </row>
    <row r="99" spans="1:795" x14ac:dyDescent="0.25">
      <c r="A99" s="4">
        <f t="shared" si="86"/>
        <v>95</v>
      </c>
      <c r="B99" s="4">
        <v>63368</v>
      </c>
      <c r="C99" s="4" t="s">
        <v>1048</v>
      </c>
      <c r="G99" s="4" t="s">
        <v>973</v>
      </c>
      <c r="O99" s="4">
        <v>22</v>
      </c>
      <c r="P99" s="4">
        <v>19</v>
      </c>
      <c r="Q99" s="4">
        <v>0</v>
      </c>
      <c r="R99" s="4">
        <v>0</v>
      </c>
      <c r="S99" s="4">
        <v>0</v>
      </c>
      <c r="T99" s="4">
        <v>1</v>
      </c>
      <c r="U99" s="4">
        <v>0</v>
      </c>
      <c r="V99" s="4">
        <f t="shared" si="87"/>
        <v>0</v>
      </c>
      <c r="W99" s="4">
        <v>19</v>
      </c>
      <c r="X99" s="4">
        <v>18</v>
      </c>
      <c r="Y99" s="4">
        <v>7.75</v>
      </c>
      <c r="CH99" s="114">
        <f t="shared" si="88"/>
        <v>1</v>
      </c>
      <c r="CI99" s="4">
        <v>5</v>
      </c>
      <c r="CJ99" s="114">
        <f t="shared" si="89"/>
        <v>0.2</v>
      </c>
      <c r="CK99" s="114">
        <f t="shared" si="90"/>
        <v>1</v>
      </c>
      <c r="CL99" s="4">
        <v>5</v>
      </c>
      <c r="CM99" s="114">
        <f t="shared" si="91"/>
        <v>0.2</v>
      </c>
      <c r="ON99" s="4">
        <v>5</v>
      </c>
      <c r="OO99" s="116">
        <v>5</v>
      </c>
      <c r="OP99" s="114">
        <f t="shared" si="92"/>
        <v>0.15</v>
      </c>
      <c r="OQ99" s="114">
        <f t="shared" si="93"/>
        <v>1</v>
      </c>
      <c r="OR99" s="4">
        <v>5</v>
      </c>
      <c r="OS99" s="114">
        <f t="shared" si="94"/>
        <v>0.05</v>
      </c>
      <c r="OT99" s="114">
        <f t="shared" si="95"/>
        <v>1</v>
      </c>
      <c r="OU99" s="4">
        <v>5</v>
      </c>
      <c r="OV99" s="114">
        <f t="shared" si="96"/>
        <v>0.1</v>
      </c>
      <c r="OW99" s="114">
        <f t="shared" si="97"/>
        <v>1</v>
      </c>
      <c r="OX99" s="4">
        <v>5</v>
      </c>
      <c r="OY99" s="114">
        <f t="shared" si="98"/>
        <v>0.1</v>
      </c>
      <c r="OZ99" s="114">
        <f t="shared" si="99"/>
        <v>1</v>
      </c>
      <c r="PA99" s="4">
        <v>5</v>
      </c>
      <c r="PB99" s="114">
        <f t="shared" si="100"/>
        <v>0.1</v>
      </c>
      <c r="PC99" s="114">
        <f t="shared" si="101"/>
        <v>1</v>
      </c>
      <c r="PD99" s="4">
        <v>5</v>
      </c>
      <c r="PE99" s="4">
        <v>100</v>
      </c>
      <c r="PF99" s="114">
        <f t="shared" si="102"/>
        <v>0.05</v>
      </c>
      <c r="PG99" s="114">
        <f t="shared" si="103"/>
        <v>1</v>
      </c>
      <c r="PH99" s="4">
        <v>5</v>
      </c>
      <c r="PI99" s="114">
        <f t="shared" si="104"/>
        <v>0.05</v>
      </c>
      <c r="PJ99" s="114">
        <f t="shared" si="105"/>
        <v>1</v>
      </c>
      <c r="ACA99" s="114">
        <f t="shared" si="106"/>
        <v>0.4</v>
      </c>
      <c r="ACB99" s="114">
        <f t="shared" si="107"/>
        <v>0.60000000000000009</v>
      </c>
      <c r="ACC99" s="114">
        <f t="shared" si="108"/>
        <v>1</v>
      </c>
      <c r="ACN99" s="119" t="str">
        <f t="shared" si="109"/>
        <v>TERIMA</v>
      </c>
      <c r="ACO99" s="120">
        <f t="shared" si="110"/>
        <v>800000</v>
      </c>
      <c r="ACQ99" s="120">
        <f t="shared" si="111"/>
        <v>800000</v>
      </c>
      <c r="ACR99" s="120">
        <f t="shared" si="112"/>
        <v>800000</v>
      </c>
      <c r="ACS99" s="120">
        <f t="shared" si="113"/>
        <v>800000</v>
      </c>
      <c r="ADN99" s="121">
        <f t="shared" si="114"/>
        <v>800000</v>
      </c>
      <c r="ADO99" s="4" t="s">
        <v>1398</v>
      </c>
    </row>
    <row r="100" spans="1:795" x14ac:dyDescent="0.25">
      <c r="A100" s="4">
        <f t="shared" si="86"/>
        <v>96</v>
      </c>
      <c r="B100" s="4">
        <v>30396</v>
      </c>
      <c r="C100" s="4" t="s">
        <v>1050</v>
      </c>
      <c r="G100" s="4" t="s">
        <v>973</v>
      </c>
      <c r="O100" s="4">
        <v>22</v>
      </c>
      <c r="P100" s="4">
        <v>12</v>
      </c>
      <c r="Q100" s="4">
        <v>0</v>
      </c>
      <c r="R100" s="4">
        <v>0</v>
      </c>
      <c r="S100" s="4">
        <v>0</v>
      </c>
      <c r="T100" s="4">
        <v>2</v>
      </c>
      <c r="U100" s="4">
        <v>0</v>
      </c>
      <c r="V100" s="4">
        <f t="shared" si="87"/>
        <v>0</v>
      </c>
      <c r="W100" s="4">
        <v>12</v>
      </c>
      <c r="X100" s="4">
        <v>10</v>
      </c>
      <c r="Y100" s="4">
        <v>7.75</v>
      </c>
      <c r="CH100" s="114">
        <f t="shared" si="88"/>
        <v>1</v>
      </c>
      <c r="CI100" s="4">
        <v>5</v>
      </c>
      <c r="CJ100" s="114">
        <f t="shared" si="89"/>
        <v>0.2</v>
      </c>
      <c r="CK100" s="114">
        <f t="shared" si="90"/>
        <v>1</v>
      </c>
      <c r="CL100" s="4">
        <v>5</v>
      </c>
      <c r="CM100" s="114">
        <f t="shared" si="91"/>
        <v>0.2</v>
      </c>
      <c r="ON100" s="4">
        <v>5</v>
      </c>
      <c r="OO100" s="116">
        <v>5</v>
      </c>
      <c r="OP100" s="114">
        <f t="shared" si="92"/>
        <v>0.15</v>
      </c>
      <c r="OQ100" s="114">
        <f t="shared" si="93"/>
        <v>1</v>
      </c>
      <c r="OR100" s="4">
        <v>5</v>
      </c>
      <c r="OS100" s="114">
        <f t="shared" si="94"/>
        <v>0.05</v>
      </c>
      <c r="OT100" s="114">
        <f t="shared" si="95"/>
        <v>1</v>
      </c>
      <c r="OU100" s="4">
        <v>5</v>
      </c>
      <c r="OV100" s="114">
        <f t="shared" si="96"/>
        <v>0.1</v>
      </c>
      <c r="OW100" s="114">
        <f t="shared" si="97"/>
        <v>1</v>
      </c>
      <c r="OX100" s="4">
        <v>5</v>
      </c>
      <c r="OY100" s="114">
        <f t="shared" si="98"/>
        <v>0.1</v>
      </c>
      <c r="OZ100" s="114">
        <f t="shared" si="99"/>
        <v>1</v>
      </c>
      <c r="PA100" s="4">
        <v>5</v>
      </c>
      <c r="PB100" s="114">
        <f t="shared" si="100"/>
        <v>0.1</v>
      </c>
      <c r="PC100" s="114">
        <f t="shared" si="101"/>
        <v>1</v>
      </c>
      <c r="PD100" s="4">
        <v>5</v>
      </c>
      <c r="PE100" s="4">
        <v>100</v>
      </c>
      <c r="PF100" s="114">
        <f t="shared" si="102"/>
        <v>0.05</v>
      </c>
      <c r="PG100" s="114">
        <f t="shared" si="103"/>
        <v>1</v>
      </c>
      <c r="PH100" s="4">
        <v>5</v>
      </c>
      <c r="PI100" s="114">
        <f t="shared" si="104"/>
        <v>0.05</v>
      </c>
      <c r="PJ100" s="114">
        <f t="shared" si="105"/>
        <v>1</v>
      </c>
      <c r="ACA100" s="114">
        <f t="shared" si="106"/>
        <v>0.4</v>
      </c>
      <c r="ACB100" s="114">
        <f t="shared" si="107"/>
        <v>0.60000000000000009</v>
      </c>
      <c r="ACC100" s="114">
        <f t="shared" si="108"/>
        <v>1</v>
      </c>
      <c r="ACN100" s="119" t="str">
        <f t="shared" si="109"/>
        <v>TERIMA</v>
      </c>
      <c r="ACO100" s="120">
        <f t="shared" si="110"/>
        <v>800000</v>
      </c>
      <c r="ACQ100" s="120">
        <f t="shared" si="111"/>
        <v>800000</v>
      </c>
      <c r="ACR100" s="120">
        <f t="shared" si="112"/>
        <v>800000</v>
      </c>
      <c r="ACS100" s="120">
        <f t="shared" si="113"/>
        <v>800000</v>
      </c>
      <c r="ADN100" s="121">
        <f t="shared" si="114"/>
        <v>800000</v>
      </c>
      <c r="ADO100" s="4" t="s">
        <v>1398</v>
      </c>
    </row>
    <row r="101" spans="1:795" x14ac:dyDescent="0.25">
      <c r="A101" s="4">
        <f t="shared" si="86"/>
        <v>97</v>
      </c>
      <c r="B101" s="4">
        <v>63369</v>
      </c>
      <c r="C101" s="4" t="s">
        <v>1052</v>
      </c>
      <c r="G101" s="4" t="s">
        <v>973</v>
      </c>
      <c r="O101" s="4">
        <v>22</v>
      </c>
      <c r="P101" s="4">
        <v>7</v>
      </c>
      <c r="Q101" s="4">
        <v>0</v>
      </c>
      <c r="R101" s="4">
        <v>0</v>
      </c>
      <c r="S101" s="4">
        <v>0</v>
      </c>
      <c r="T101" s="4">
        <v>1</v>
      </c>
      <c r="U101" s="4">
        <v>0</v>
      </c>
      <c r="V101" s="4">
        <f t="shared" si="87"/>
        <v>0</v>
      </c>
      <c r="W101" s="4">
        <v>7</v>
      </c>
      <c r="X101" s="4">
        <v>6</v>
      </c>
      <c r="Y101" s="4">
        <v>7.75</v>
      </c>
      <c r="CH101" s="114">
        <f t="shared" si="88"/>
        <v>1</v>
      </c>
      <c r="CI101" s="4">
        <v>5</v>
      </c>
      <c r="CJ101" s="114">
        <f t="shared" si="89"/>
        <v>0.2</v>
      </c>
      <c r="CK101" s="114">
        <f t="shared" si="90"/>
        <v>1</v>
      </c>
      <c r="CL101" s="4">
        <v>5</v>
      </c>
      <c r="CM101" s="114">
        <f t="shared" si="91"/>
        <v>0.2</v>
      </c>
      <c r="ON101" s="4">
        <v>5</v>
      </c>
      <c r="OO101" s="116">
        <v>5</v>
      </c>
      <c r="OP101" s="114">
        <f t="shared" si="92"/>
        <v>0.15</v>
      </c>
      <c r="OQ101" s="114">
        <f t="shared" si="93"/>
        <v>1</v>
      </c>
      <c r="OR101" s="4">
        <v>5</v>
      </c>
      <c r="OS101" s="114">
        <f t="shared" si="94"/>
        <v>0.05</v>
      </c>
      <c r="OT101" s="114">
        <f t="shared" si="95"/>
        <v>1</v>
      </c>
      <c r="OU101" s="4">
        <v>5</v>
      </c>
      <c r="OV101" s="114">
        <f t="shared" si="96"/>
        <v>0.1</v>
      </c>
      <c r="OW101" s="114">
        <f t="shared" si="97"/>
        <v>1</v>
      </c>
      <c r="OX101" s="4">
        <v>5</v>
      </c>
      <c r="OY101" s="114">
        <f t="shared" si="98"/>
        <v>0.1</v>
      </c>
      <c r="OZ101" s="114">
        <f t="shared" si="99"/>
        <v>1</v>
      </c>
      <c r="PA101" s="4">
        <v>5</v>
      </c>
      <c r="PB101" s="114">
        <f t="shared" si="100"/>
        <v>0.1</v>
      </c>
      <c r="PC101" s="114">
        <f t="shared" si="101"/>
        <v>1</v>
      </c>
      <c r="PD101" s="4">
        <v>5</v>
      </c>
      <c r="PE101" s="4">
        <v>100</v>
      </c>
      <c r="PF101" s="114">
        <f t="shared" si="102"/>
        <v>0.05</v>
      </c>
      <c r="PG101" s="114">
        <f t="shared" si="103"/>
        <v>1</v>
      </c>
      <c r="PH101" s="4">
        <v>5</v>
      </c>
      <c r="PI101" s="114">
        <f t="shared" si="104"/>
        <v>0.05</v>
      </c>
      <c r="PJ101" s="114">
        <f t="shared" si="105"/>
        <v>1</v>
      </c>
      <c r="ACA101" s="114">
        <f t="shared" si="106"/>
        <v>0.4</v>
      </c>
      <c r="ACB101" s="114">
        <f t="shared" si="107"/>
        <v>0.60000000000000009</v>
      </c>
      <c r="ACC101" s="114">
        <f t="shared" si="108"/>
        <v>1</v>
      </c>
      <c r="ACN101" s="119" t="str">
        <f t="shared" si="109"/>
        <v>TERIMA</v>
      </c>
      <c r="ACO101" s="120">
        <f t="shared" si="110"/>
        <v>800000</v>
      </c>
      <c r="ACQ101" s="120">
        <f t="shared" si="111"/>
        <v>800000</v>
      </c>
      <c r="ACR101" s="120">
        <f t="shared" si="112"/>
        <v>800000</v>
      </c>
      <c r="ACS101" s="120">
        <f t="shared" si="113"/>
        <v>800000</v>
      </c>
      <c r="ADN101" s="121">
        <f t="shared" si="114"/>
        <v>800000</v>
      </c>
      <c r="ADO101" s="4" t="s">
        <v>1398</v>
      </c>
    </row>
    <row r="102" spans="1:795" x14ac:dyDescent="0.25">
      <c r="A102" s="4">
        <f t="shared" si="86"/>
        <v>98</v>
      </c>
      <c r="B102" s="4">
        <v>70798</v>
      </c>
      <c r="C102" s="4" t="s">
        <v>1054</v>
      </c>
      <c r="G102" s="4" t="s">
        <v>973</v>
      </c>
      <c r="O102" s="4">
        <v>22</v>
      </c>
      <c r="P102" s="4">
        <v>19</v>
      </c>
      <c r="Q102" s="4">
        <v>0</v>
      </c>
      <c r="R102" s="4">
        <v>0</v>
      </c>
      <c r="S102" s="4">
        <v>0</v>
      </c>
      <c r="T102" s="4">
        <v>1</v>
      </c>
      <c r="U102" s="4">
        <v>0</v>
      </c>
      <c r="V102" s="4">
        <f t="shared" si="87"/>
        <v>0</v>
      </c>
      <c r="W102" s="4">
        <v>19</v>
      </c>
      <c r="X102" s="4">
        <v>18</v>
      </c>
      <c r="Y102" s="4">
        <v>7.75</v>
      </c>
      <c r="CH102" s="114">
        <f t="shared" si="88"/>
        <v>1</v>
      </c>
      <c r="CI102" s="4">
        <v>5</v>
      </c>
      <c r="CJ102" s="114">
        <f t="shared" si="89"/>
        <v>0.2</v>
      </c>
      <c r="CK102" s="114">
        <f t="shared" si="90"/>
        <v>1</v>
      </c>
      <c r="CL102" s="4">
        <v>5</v>
      </c>
      <c r="CM102" s="114">
        <f t="shared" si="91"/>
        <v>0.2</v>
      </c>
      <c r="ON102" s="4">
        <v>5</v>
      </c>
      <c r="OO102" s="116">
        <v>5</v>
      </c>
      <c r="OP102" s="114">
        <f t="shared" si="92"/>
        <v>0.15</v>
      </c>
      <c r="OQ102" s="114">
        <f t="shared" si="93"/>
        <v>1</v>
      </c>
      <c r="OR102" s="4">
        <v>5</v>
      </c>
      <c r="OS102" s="114">
        <f t="shared" si="94"/>
        <v>0.05</v>
      </c>
      <c r="OT102" s="114">
        <f t="shared" si="95"/>
        <v>1</v>
      </c>
      <c r="OU102" s="4">
        <v>5</v>
      </c>
      <c r="OV102" s="114">
        <f t="shared" si="96"/>
        <v>0.1</v>
      </c>
      <c r="OW102" s="114">
        <f t="shared" si="97"/>
        <v>1</v>
      </c>
      <c r="OX102" s="4">
        <v>5</v>
      </c>
      <c r="OY102" s="114">
        <f t="shared" si="98"/>
        <v>0.1</v>
      </c>
      <c r="OZ102" s="114">
        <f t="shared" si="99"/>
        <v>1</v>
      </c>
      <c r="PA102" s="4">
        <v>5</v>
      </c>
      <c r="PB102" s="114">
        <f t="shared" si="100"/>
        <v>0.1</v>
      </c>
      <c r="PC102" s="114">
        <f t="shared" si="101"/>
        <v>1</v>
      </c>
      <c r="PD102" s="4">
        <v>5</v>
      </c>
      <c r="PE102" s="4">
        <v>100</v>
      </c>
      <c r="PF102" s="114">
        <f t="shared" si="102"/>
        <v>0.05</v>
      </c>
      <c r="PG102" s="114">
        <f t="shared" si="103"/>
        <v>1</v>
      </c>
      <c r="PH102" s="4">
        <v>5</v>
      </c>
      <c r="PI102" s="114">
        <f t="shared" si="104"/>
        <v>0.05</v>
      </c>
      <c r="PJ102" s="114">
        <f t="shared" si="105"/>
        <v>1</v>
      </c>
      <c r="ACA102" s="114">
        <f t="shared" si="106"/>
        <v>0.4</v>
      </c>
      <c r="ACB102" s="114">
        <f t="shared" si="107"/>
        <v>0.60000000000000009</v>
      </c>
      <c r="ACC102" s="114">
        <f t="shared" si="108"/>
        <v>1</v>
      </c>
      <c r="ACN102" s="119" t="str">
        <f t="shared" si="109"/>
        <v>TERIMA</v>
      </c>
      <c r="ACO102" s="120">
        <f t="shared" si="110"/>
        <v>800000</v>
      </c>
      <c r="ACQ102" s="120">
        <f t="shared" si="111"/>
        <v>800000</v>
      </c>
      <c r="ACR102" s="120">
        <f t="shared" si="112"/>
        <v>800000</v>
      </c>
      <c r="ACS102" s="120">
        <f t="shared" si="113"/>
        <v>800000</v>
      </c>
      <c r="ADN102" s="121">
        <f t="shared" si="114"/>
        <v>800000</v>
      </c>
      <c r="ADO102" s="4" t="s">
        <v>1398</v>
      </c>
    </row>
    <row r="103" spans="1:795" x14ac:dyDescent="0.25">
      <c r="A103" s="4">
        <f t="shared" si="86"/>
        <v>99</v>
      </c>
      <c r="B103" s="4">
        <v>30451</v>
      </c>
      <c r="C103" s="4" t="s">
        <v>1056</v>
      </c>
      <c r="G103" s="4" t="s">
        <v>973</v>
      </c>
      <c r="O103" s="4">
        <v>22</v>
      </c>
      <c r="P103" s="4">
        <v>18</v>
      </c>
      <c r="Q103" s="4">
        <v>0</v>
      </c>
      <c r="R103" s="4">
        <v>0</v>
      </c>
      <c r="S103" s="4">
        <v>0</v>
      </c>
      <c r="T103" s="4">
        <v>1</v>
      </c>
      <c r="U103" s="4">
        <v>0</v>
      </c>
      <c r="V103" s="4">
        <f t="shared" si="87"/>
        <v>0</v>
      </c>
      <c r="W103" s="4">
        <v>18</v>
      </c>
      <c r="X103" s="4">
        <v>17</v>
      </c>
      <c r="Y103" s="4">
        <v>7.75</v>
      </c>
      <c r="CH103" s="114">
        <f t="shared" si="88"/>
        <v>1</v>
      </c>
      <c r="CI103" s="4">
        <v>5</v>
      </c>
      <c r="CJ103" s="114">
        <f t="shared" si="89"/>
        <v>0.2</v>
      </c>
      <c r="CK103" s="114">
        <f t="shared" si="90"/>
        <v>1</v>
      </c>
      <c r="CL103" s="4">
        <v>5</v>
      </c>
      <c r="CM103" s="114">
        <f t="shared" si="91"/>
        <v>0.2</v>
      </c>
      <c r="ON103" s="4">
        <v>5</v>
      </c>
      <c r="OO103" s="116">
        <v>5</v>
      </c>
      <c r="OP103" s="114">
        <f t="shared" si="92"/>
        <v>0.15</v>
      </c>
      <c r="OQ103" s="114">
        <f t="shared" si="93"/>
        <v>1</v>
      </c>
      <c r="OR103" s="4">
        <v>5</v>
      </c>
      <c r="OS103" s="114">
        <f t="shared" si="94"/>
        <v>0.05</v>
      </c>
      <c r="OT103" s="114">
        <f t="shared" si="95"/>
        <v>1</v>
      </c>
      <c r="OU103" s="4">
        <v>5</v>
      </c>
      <c r="OV103" s="114">
        <f t="shared" si="96"/>
        <v>0.1</v>
      </c>
      <c r="OW103" s="114">
        <f t="shared" si="97"/>
        <v>1</v>
      </c>
      <c r="OX103" s="4">
        <v>5</v>
      </c>
      <c r="OY103" s="114">
        <f t="shared" si="98"/>
        <v>0.1</v>
      </c>
      <c r="OZ103" s="114">
        <f t="shared" si="99"/>
        <v>1</v>
      </c>
      <c r="PA103" s="4">
        <v>5</v>
      </c>
      <c r="PB103" s="114">
        <f t="shared" si="100"/>
        <v>0.1</v>
      </c>
      <c r="PC103" s="114">
        <f t="shared" si="101"/>
        <v>1</v>
      </c>
      <c r="PD103" s="4">
        <v>5</v>
      </c>
      <c r="PE103" s="4">
        <v>100</v>
      </c>
      <c r="PF103" s="114">
        <f t="shared" si="102"/>
        <v>0.05</v>
      </c>
      <c r="PG103" s="114">
        <f t="shared" si="103"/>
        <v>1</v>
      </c>
      <c r="PH103" s="4">
        <v>5</v>
      </c>
      <c r="PI103" s="114">
        <f t="shared" si="104"/>
        <v>0.05</v>
      </c>
      <c r="PJ103" s="114">
        <f t="shared" si="105"/>
        <v>1</v>
      </c>
      <c r="ACA103" s="114">
        <f t="shared" si="106"/>
        <v>0.4</v>
      </c>
      <c r="ACB103" s="114">
        <f t="shared" si="107"/>
        <v>0.60000000000000009</v>
      </c>
      <c r="ACC103" s="114">
        <f t="shared" si="108"/>
        <v>1</v>
      </c>
      <c r="ACN103" s="119" t="str">
        <f t="shared" si="109"/>
        <v>TERIMA</v>
      </c>
      <c r="ACO103" s="120">
        <f t="shared" si="110"/>
        <v>800000</v>
      </c>
      <c r="ACQ103" s="120">
        <f t="shared" si="111"/>
        <v>800000</v>
      </c>
      <c r="ACR103" s="120">
        <f t="shared" si="112"/>
        <v>800000</v>
      </c>
      <c r="ACS103" s="120">
        <f t="shared" si="113"/>
        <v>800000</v>
      </c>
      <c r="ADN103" s="121">
        <f t="shared" si="114"/>
        <v>800000</v>
      </c>
      <c r="ADO103" s="4" t="s">
        <v>1398</v>
      </c>
    </row>
    <row r="104" spans="1:795" x14ac:dyDescent="0.25">
      <c r="A104" s="4">
        <f t="shared" si="86"/>
        <v>100</v>
      </c>
      <c r="B104" s="4">
        <v>30310</v>
      </c>
      <c r="C104" s="4" t="s">
        <v>1059</v>
      </c>
      <c r="G104" s="4" t="s">
        <v>973</v>
      </c>
      <c r="O104" s="4">
        <v>22</v>
      </c>
      <c r="P104" s="4">
        <v>19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f t="shared" si="87"/>
        <v>0</v>
      </c>
      <c r="W104" s="4">
        <v>19</v>
      </c>
      <c r="X104" s="4">
        <v>19</v>
      </c>
      <c r="Y104" s="4">
        <v>7.75</v>
      </c>
      <c r="CH104" s="114">
        <f t="shared" si="88"/>
        <v>1</v>
      </c>
      <c r="CI104" s="4">
        <v>5</v>
      </c>
      <c r="CJ104" s="114">
        <f t="shared" si="89"/>
        <v>0.2</v>
      </c>
      <c r="CK104" s="114">
        <f t="shared" si="90"/>
        <v>1</v>
      </c>
      <c r="CL104" s="4">
        <v>5</v>
      </c>
      <c r="CM104" s="114">
        <f t="shared" si="91"/>
        <v>0.2</v>
      </c>
      <c r="ON104" s="4">
        <v>5</v>
      </c>
      <c r="OO104" s="116">
        <v>4.6666666666666696</v>
      </c>
      <c r="OP104" s="114">
        <f t="shared" si="92"/>
        <v>0.15</v>
      </c>
      <c r="OQ104" s="114">
        <f t="shared" si="93"/>
        <v>1</v>
      </c>
      <c r="OR104" s="4">
        <v>5</v>
      </c>
      <c r="OS104" s="114">
        <f t="shared" si="94"/>
        <v>0.05</v>
      </c>
      <c r="OT104" s="114">
        <f t="shared" si="95"/>
        <v>1</v>
      </c>
      <c r="OU104" s="4">
        <v>5</v>
      </c>
      <c r="OV104" s="114">
        <f t="shared" si="96"/>
        <v>0.1</v>
      </c>
      <c r="OW104" s="114">
        <f t="shared" si="97"/>
        <v>1</v>
      </c>
      <c r="OX104" s="4">
        <v>5</v>
      </c>
      <c r="OY104" s="114">
        <f t="shared" si="98"/>
        <v>0.1</v>
      </c>
      <c r="OZ104" s="114">
        <f t="shared" si="99"/>
        <v>1</v>
      </c>
      <c r="PA104" s="4">
        <v>5</v>
      </c>
      <c r="PB104" s="114">
        <f t="shared" si="100"/>
        <v>0.1</v>
      </c>
      <c r="PC104" s="114">
        <f t="shared" si="101"/>
        <v>1</v>
      </c>
      <c r="PD104" s="4">
        <v>5</v>
      </c>
      <c r="PE104" s="4">
        <v>100</v>
      </c>
      <c r="PF104" s="114">
        <f t="shared" si="102"/>
        <v>0.05</v>
      </c>
      <c r="PG104" s="114">
        <f t="shared" si="103"/>
        <v>1</v>
      </c>
      <c r="PH104" s="4">
        <v>5</v>
      </c>
      <c r="PI104" s="114">
        <f t="shared" si="104"/>
        <v>0.05</v>
      </c>
      <c r="PJ104" s="114">
        <f t="shared" si="105"/>
        <v>1</v>
      </c>
      <c r="ACA104" s="114">
        <f t="shared" si="106"/>
        <v>0.4</v>
      </c>
      <c r="ACB104" s="114">
        <f t="shared" si="107"/>
        <v>0.60000000000000009</v>
      </c>
      <c r="ACC104" s="114">
        <f t="shared" si="108"/>
        <v>1</v>
      </c>
      <c r="ACN104" s="119" t="str">
        <f t="shared" si="109"/>
        <v>TERIMA</v>
      </c>
      <c r="ACO104" s="120">
        <f t="shared" si="110"/>
        <v>800000</v>
      </c>
      <c r="ACQ104" s="120">
        <f t="shared" si="111"/>
        <v>800000</v>
      </c>
      <c r="ACR104" s="120">
        <f t="shared" si="112"/>
        <v>800000</v>
      </c>
      <c r="ACS104" s="120">
        <f t="shared" si="113"/>
        <v>800000</v>
      </c>
      <c r="ADN104" s="121">
        <f t="shared" si="114"/>
        <v>800000</v>
      </c>
      <c r="ADO104" s="4" t="s">
        <v>1398</v>
      </c>
    </row>
    <row r="105" spans="1:795" x14ac:dyDescent="0.25">
      <c r="A105" s="4">
        <f t="shared" si="86"/>
        <v>101</v>
      </c>
      <c r="B105" s="4">
        <v>64021</v>
      </c>
      <c r="C105" s="4" t="s">
        <v>1061</v>
      </c>
      <c r="G105" s="4" t="s">
        <v>973</v>
      </c>
      <c r="O105" s="4">
        <v>22</v>
      </c>
      <c r="P105" s="4">
        <v>20</v>
      </c>
      <c r="Q105" s="4">
        <v>0</v>
      </c>
      <c r="R105" s="4">
        <v>0</v>
      </c>
      <c r="S105" s="4">
        <v>0</v>
      </c>
      <c r="T105" s="4">
        <v>1</v>
      </c>
      <c r="U105" s="4">
        <v>0</v>
      </c>
      <c r="V105" s="4">
        <f t="shared" si="87"/>
        <v>0</v>
      </c>
      <c r="W105" s="4">
        <v>20</v>
      </c>
      <c r="X105" s="4">
        <v>19</v>
      </c>
      <c r="Y105" s="4">
        <v>7.75</v>
      </c>
      <c r="CH105" s="114">
        <f t="shared" si="88"/>
        <v>1</v>
      </c>
      <c r="CI105" s="4">
        <v>5</v>
      </c>
      <c r="CJ105" s="114">
        <f t="shared" si="89"/>
        <v>0.2</v>
      </c>
      <c r="CK105" s="114">
        <f t="shared" si="90"/>
        <v>1</v>
      </c>
      <c r="CL105" s="4">
        <v>5</v>
      </c>
      <c r="CM105" s="114">
        <f t="shared" si="91"/>
        <v>0.2</v>
      </c>
      <c r="ON105" s="4">
        <v>3</v>
      </c>
      <c r="OO105" s="116" t="s">
        <v>937</v>
      </c>
      <c r="OP105" s="114">
        <f t="shared" si="92"/>
        <v>0.09</v>
      </c>
      <c r="OQ105" s="114">
        <f t="shared" si="93"/>
        <v>0.6</v>
      </c>
      <c r="OR105" s="4">
        <v>5</v>
      </c>
      <c r="OS105" s="114">
        <f t="shared" si="94"/>
        <v>0.05</v>
      </c>
      <c r="OT105" s="114">
        <f t="shared" si="95"/>
        <v>1</v>
      </c>
      <c r="OU105" s="4">
        <v>5</v>
      </c>
      <c r="OV105" s="114">
        <f t="shared" si="96"/>
        <v>0.1</v>
      </c>
      <c r="OW105" s="114">
        <f t="shared" si="97"/>
        <v>1</v>
      </c>
      <c r="OX105" s="4">
        <v>5</v>
      </c>
      <c r="OY105" s="114">
        <f t="shared" si="98"/>
        <v>0.1</v>
      </c>
      <c r="OZ105" s="114">
        <f t="shared" si="99"/>
        <v>1</v>
      </c>
      <c r="PA105" s="4">
        <v>5</v>
      </c>
      <c r="PB105" s="114">
        <f t="shared" si="100"/>
        <v>0.1</v>
      </c>
      <c r="PC105" s="114">
        <f t="shared" si="101"/>
        <v>1</v>
      </c>
      <c r="PD105" s="4">
        <v>5</v>
      </c>
      <c r="PE105" s="4">
        <v>100</v>
      </c>
      <c r="PF105" s="114">
        <f t="shared" si="102"/>
        <v>0.05</v>
      </c>
      <c r="PG105" s="114">
        <f t="shared" si="103"/>
        <v>1</v>
      </c>
      <c r="PH105" s="4">
        <v>5</v>
      </c>
      <c r="PI105" s="114">
        <f t="shared" si="104"/>
        <v>0.05</v>
      </c>
      <c r="PJ105" s="114">
        <f t="shared" si="105"/>
        <v>1</v>
      </c>
      <c r="ACA105" s="114">
        <f t="shared" si="106"/>
        <v>0.4</v>
      </c>
      <c r="ACB105" s="114">
        <f t="shared" si="107"/>
        <v>0.54</v>
      </c>
      <c r="ACC105" s="114">
        <f t="shared" si="108"/>
        <v>0.94000000000000006</v>
      </c>
      <c r="ACN105" s="119" t="str">
        <f t="shared" si="109"/>
        <v>TERIMA</v>
      </c>
      <c r="ACO105" s="120">
        <f t="shared" si="110"/>
        <v>800000</v>
      </c>
      <c r="ACQ105" s="120">
        <f t="shared" si="111"/>
        <v>752000</v>
      </c>
      <c r="ACR105" s="120">
        <f t="shared" si="112"/>
        <v>752000</v>
      </c>
      <c r="ACS105" s="120">
        <f t="shared" si="113"/>
        <v>752000</v>
      </c>
      <c r="ADN105" s="121">
        <f t="shared" si="114"/>
        <v>752000</v>
      </c>
      <c r="ADO105" s="4" t="s">
        <v>1398</v>
      </c>
    </row>
    <row r="106" spans="1:795" x14ac:dyDescent="0.25">
      <c r="A106" s="4">
        <f t="shared" si="86"/>
        <v>102</v>
      </c>
      <c r="B106" s="4">
        <v>105788</v>
      </c>
      <c r="C106" s="4" t="s">
        <v>1063</v>
      </c>
      <c r="G106" s="4" t="s">
        <v>973</v>
      </c>
      <c r="O106" s="4">
        <v>22</v>
      </c>
      <c r="P106" s="4">
        <v>19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f t="shared" si="87"/>
        <v>0</v>
      </c>
      <c r="W106" s="4">
        <v>19</v>
      </c>
      <c r="X106" s="4">
        <v>18</v>
      </c>
      <c r="Y106" s="4">
        <v>7.75</v>
      </c>
      <c r="CH106" s="114">
        <f t="shared" si="88"/>
        <v>1</v>
      </c>
      <c r="CI106" s="4">
        <v>5</v>
      </c>
      <c r="CJ106" s="114">
        <f t="shared" si="89"/>
        <v>0.2</v>
      </c>
      <c r="CK106" s="114">
        <f t="shared" si="90"/>
        <v>1</v>
      </c>
      <c r="CL106" s="4">
        <v>5</v>
      </c>
      <c r="CM106" s="114">
        <f t="shared" si="91"/>
        <v>0.2</v>
      </c>
      <c r="ON106" s="4">
        <v>5</v>
      </c>
      <c r="OO106" s="116">
        <v>5</v>
      </c>
      <c r="OP106" s="114">
        <f t="shared" si="92"/>
        <v>0.15</v>
      </c>
      <c r="OQ106" s="114">
        <f t="shared" si="93"/>
        <v>1</v>
      </c>
      <c r="OR106" s="4">
        <v>5</v>
      </c>
      <c r="OS106" s="114">
        <f t="shared" si="94"/>
        <v>0.05</v>
      </c>
      <c r="OT106" s="114">
        <f t="shared" si="95"/>
        <v>1</v>
      </c>
      <c r="OU106" s="4">
        <v>5</v>
      </c>
      <c r="OV106" s="114">
        <f t="shared" si="96"/>
        <v>0.1</v>
      </c>
      <c r="OW106" s="114">
        <f t="shared" si="97"/>
        <v>1</v>
      </c>
      <c r="OX106" s="4">
        <v>5</v>
      </c>
      <c r="OY106" s="114">
        <f t="shared" si="98"/>
        <v>0.1</v>
      </c>
      <c r="OZ106" s="114">
        <f t="shared" si="99"/>
        <v>1</v>
      </c>
      <c r="PA106" s="4">
        <v>5</v>
      </c>
      <c r="PB106" s="114">
        <f t="shared" si="100"/>
        <v>0.1</v>
      </c>
      <c r="PC106" s="114">
        <f t="shared" si="101"/>
        <v>1</v>
      </c>
      <c r="PD106" s="4">
        <v>5</v>
      </c>
      <c r="PE106" s="4">
        <v>100</v>
      </c>
      <c r="PF106" s="114">
        <f t="shared" si="102"/>
        <v>0.05</v>
      </c>
      <c r="PG106" s="114">
        <f t="shared" si="103"/>
        <v>1</v>
      </c>
      <c r="PH106" s="4">
        <v>5</v>
      </c>
      <c r="PI106" s="114">
        <f t="shared" si="104"/>
        <v>0.05</v>
      </c>
      <c r="PJ106" s="114">
        <f t="shared" si="105"/>
        <v>1</v>
      </c>
      <c r="ACA106" s="114">
        <f t="shared" si="106"/>
        <v>0.4</v>
      </c>
      <c r="ACB106" s="114">
        <f t="shared" si="107"/>
        <v>0.60000000000000009</v>
      </c>
      <c r="ACC106" s="114">
        <f t="shared" si="108"/>
        <v>1</v>
      </c>
      <c r="ACN106" s="119" t="str">
        <f t="shared" si="109"/>
        <v>TERIMA</v>
      </c>
      <c r="ACO106" s="120">
        <f t="shared" si="110"/>
        <v>800000</v>
      </c>
      <c r="ACQ106" s="120">
        <f t="shared" si="111"/>
        <v>800000</v>
      </c>
      <c r="ACR106" s="120">
        <f t="shared" si="112"/>
        <v>800000</v>
      </c>
      <c r="ACS106" s="120">
        <f t="shared" si="113"/>
        <v>800000</v>
      </c>
      <c r="ADN106" s="121">
        <f t="shared" si="114"/>
        <v>800000</v>
      </c>
      <c r="ADO106" s="4" t="s">
        <v>1398</v>
      </c>
    </row>
    <row r="107" spans="1:795" x14ac:dyDescent="0.25">
      <c r="A107" s="4">
        <f t="shared" si="86"/>
        <v>103</v>
      </c>
      <c r="B107" s="4">
        <v>33503</v>
      </c>
      <c r="C107" s="4" t="s">
        <v>1065</v>
      </c>
      <c r="G107" s="4" t="s">
        <v>973</v>
      </c>
      <c r="O107" s="4">
        <v>22</v>
      </c>
      <c r="P107" s="4">
        <v>19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f t="shared" si="87"/>
        <v>0</v>
      </c>
      <c r="W107" s="4">
        <v>19</v>
      </c>
      <c r="X107" s="4">
        <v>18</v>
      </c>
      <c r="Y107" s="4">
        <v>7.75</v>
      </c>
      <c r="CH107" s="114">
        <f t="shared" si="88"/>
        <v>1</v>
      </c>
      <c r="CI107" s="4">
        <v>5</v>
      </c>
      <c r="CJ107" s="114">
        <f t="shared" si="89"/>
        <v>0.2</v>
      </c>
      <c r="CK107" s="114">
        <f t="shared" si="90"/>
        <v>1</v>
      </c>
      <c r="CL107" s="4">
        <v>5</v>
      </c>
      <c r="CM107" s="114">
        <f t="shared" si="91"/>
        <v>0.2</v>
      </c>
      <c r="ON107" s="4">
        <v>5</v>
      </c>
      <c r="OO107" s="116">
        <v>5</v>
      </c>
      <c r="OP107" s="114">
        <f t="shared" si="92"/>
        <v>0.15</v>
      </c>
      <c r="OQ107" s="114">
        <f t="shared" si="93"/>
        <v>1</v>
      </c>
      <c r="OR107" s="4">
        <v>5</v>
      </c>
      <c r="OS107" s="114">
        <f t="shared" si="94"/>
        <v>0.05</v>
      </c>
      <c r="OT107" s="114">
        <f t="shared" si="95"/>
        <v>1</v>
      </c>
      <c r="OU107" s="4">
        <v>5</v>
      </c>
      <c r="OV107" s="114">
        <f t="shared" si="96"/>
        <v>0.1</v>
      </c>
      <c r="OW107" s="114">
        <f t="shared" si="97"/>
        <v>1</v>
      </c>
      <c r="OX107" s="4">
        <v>5</v>
      </c>
      <c r="OY107" s="114">
        <f t="shared" si="98"/>
        <v>0.1</v>
      </c>
      <c r="OZ107" s="114">
        <f t="shared" si="99"/>
        <v>1</v>
      </c>
      <c r="PA107" s="4">
        <v>5</v>
      </c>
      <c r="PB107" s="114">
        <f t="shared" si="100"/>
        <v>0.1</v>
      </c>
      <c r="PC107" s="114">
        <f t="shared" si="101"/>
        <v>1</v>
      </c>
      <c r="PD107" s="4">
        <v>5</v>
      </c>
      <c r="PE107" s="4">
        <v>100</v>
      </c>
      <c r="PF107" s="114">
        <f t="shared" si="102"/>
        <v>0.05</v>
      </c>
      <c r="PG107" s="114">
        <f t="shared" si="103"/>
        <v>1</v>
      </c>
      <c r="PH107" s="4">
        <v>5</v>
      </c>
      <c r="PI107" s="114">
        <f t="shared" si="104"/>
        <v>0.05</v>
      </c>
      <c r="PJ107" s="114">
        <f t="shared" si="105"/>
        <v>1</v>
      </c>
      <c r="ACA107" s="114">
        <f t="shared" si="106"/>
        <v>0.4</v>
      </c>
      <c r="ACB107" s="114">
        <f t="shared" si="107"/>
        <v>0.60000000000000009</v>
      </c>
      <c r="ACC107" s="114">
        <f t="shared" si="108"/>
        <v>1</v>
      </c>
      <c r="ACN107" s="119" t="str">
        <f t="shared" si="109"/>
        <v>TERIMA</v>
      </c>
      <c r="ACO107" s="120">
        <f t="shared" si="110"/>
        <v>800000</v>
      </c>
      <c r="ACQ107" s="120">
        <f t="shared" si="111"/>
        <v>800000</v>
      </c>
      <c r="ACR107" s="120">
        <f t="shared" si="112"/>
        <v>800000</v>
      </c>
      <c r="ACS107" s="120">
        <f t="shared" si="113"/>
        <v>800000</v>
      </c>
      <c r="ADN107" s="121">
        <f t="shared" si="114"/>
        <v>800000</v>
      </c>
      <c r="ADO107" s="4" t="s">
        <v>1398</v>
      </c>
    </row>
    <row r="108" spans="1:795" x14ac:dyDescent="0.25">
      <c r="A108" s="4">
        <f t="shared" si="86"/>
        <v>104</v>
      </c>
      <c r="B108" s="4">
        <v>30389</v>
      </c>
      <c r="C108" s="4" t="s">
        <v>1067</v>
      </c>
      <c r="G108" s="4" t="s">
        <v>973</v>
      </c>
      <c r="O108" s="4">
        <v>22</v>
      </c>
      <c r="P108" s="4">
        <v>19</v>
      </c>
      <c r="Q108" s="4">
        <v>0</v>
      </c>
      <c r="R108" s="4">
        <v>0</v>
      </c>
      <c r="S108" s="4">
        <v>0</v>
      </c>
      <c r="T108" s="4">
        <v>1</v>
      </c>
      <c r="U108" s="4">
        <v>0</v>
      </c>
      <c r="V108" s="4">
        <f t="shared" si="87"/>
        <v>0</v>
      </c>
      <c r="W108" s="4">
        <v>19</v>
      </c>
      <c r="X108" s="4">
        <v>18</v>
      </c>
      <c r="Y108" s="4">
        <v>7.75</v>
      </c>
      <c r="CH108" s="114">
        <f t="shared" si="88"/>
        <v>1</v>
      </c>
      <c r="CI108" s="4">
        <v>5</v>
      </c>
      <c r="CJ108" s="114">
        <f t="shared" si="89"/>
        <v>0.2</v>
      </c>
      <c r="CK108" s="114">
        <f t="shared" si="90"/>
        <v>1</v>
      </c>
      <c r="CL108" s="4">
        <v>5</v>
      </c>
      <c r="CM108" s="114">
        <f t="shared" si="91"/>
        <v>0.2</v>
      </c>
      <c r="ON108" s="4">
        <v>5</v>
      </c>
      <c r="OO108" s="116">
        <v>5</v>
      </c>
      <c r="OP108" s="114">
        <f t="shared" si="92"/>
        <v>0.15</v>
      </c>
      <c r="OQ108" s="114">
        <f t="shared" si="93"/>
        <v>1</v>
      </c>
      <c r="OR108" s="4">
        <v>5</v>
      </c>
      <c r="OS108" s="114">
        <f t="shared" si="94"/>
        <v>0.05</v>
      </c>
      <c r="OT108" s="114">
        <f t="shared" si="95"/>
        <v>1</v>
      </c>
      <c r="OU108" s="4">
        <v>5</v>
      </c>
      <c r="OV108" s="114">
        <f t="shared" si="96"/>
        <v>0.1</v>
      </c>
      <c r="OW108" s="114">
        <f t="shared" si="97"/>
        <v>1</v>
      </c>
      <c r="OX108" s="4">
        <v>5</v>
      </c>
      <c r="OY108" s="114">
        <f t="shared" si="98"/>
        <v>0.1</v>
      </c>
      <c r="OZ108" s="114">
        <f t="shared" si="99"/>
        <v>1</v>
      </c>
      <c r="PA108" s="4">
        <v>5</v>
      </c>
      <c r="PB108" s="114">
        <f t="shared" si="100"/>
        <v>0.1</v>
      </c>
      <c r="PC108" s="114">
        <f t="shared" si="101"/>
        <v>1</v>
      </c>
      <c r="PD108" s="4">
        <v>5</v>
      </c>
      <c r="PE108" s="4">
        <v>100</v>
      </c>
      <c r="PF108" s="114">
        <f t="shared" si="102"/>
        <v>0.05</v>
      </c>
      <c r="PG108" s="114">
        <f t="shared" si="103"/>
        <v>1</v>
      </c>
      <c r="PH108" s="4">
        <v>5</v>
      </c>
      <c r="PI108" s="114">
        <f t="shared" si="104"/>
        <v>0.05</v>
      </c>
      <c r="PJ108" s="114">
        <f t="shared" si="105"/>
        <v>1</v>
      </c>
      <c r="ACA108" s="114">
        <f t="shared" si="106"/>
        <v>0.4</v>
      </c>
      <c r="ACB108" s="114">
        <f t="shared" si="107"/>
        <v>0.60000000000000009</v>
      </c>
      <c r="ACC108" s="114">
        <f t="shared" si="108"/>
        <v>1</v>
      </c>
      <c r="ACN108" s="119" t="str">
        <f t="shared" si="109"/>
        <v>TERIMA</v>
      </c>
      <c r="ACO108" s="120">
        <f t="shared" si="110"/>
        <v>800000</v>
      </c>
      <c r="ACQ108" s="120">
        <f t="shared" si="111"/>
        <v>800000</v>
      </c>
      <c r="ACR108" s="120">
        <f t="shared" si="112"/>
        <v>800000</v>
      </c>
      <c r="ACS108" s="120">
        <f t="shared" si="113"/>
        <v>800000</v>
      </c>
      <c r="ADN108" s="121">
        <f t="shared" si="114"/>
        <v>800000</v>
      </c>
      <c r="ADO108" s="4" t="s">
        <v>1398</v>
      </c>
    </row>
    <row r="109" spans="1:795" x14ac:dyDescent="0.25">
      <c r="A109" s="4">
        <f t="shared" si="86"/>
        <v>105</v>
      </c>
      <c r="B109" s="4">
        <v>105796</v>
      </c>
      <c r="C109" s="4" t="s">
        <v>1069</v>
      </c>
      <c r="G109" s="4" t="s">
        <v>973</v>
      </c>
      <c r="O109" s="4">
        <v>22</v>
      </c>
      <c r="P109" s="4">
        <v>19</v>
      </c>
      <c r="Q109" s="4">
        <v>0</v>
      </c>
      <c r="R109" s="4">
        <v>0</v>
      </c>
      <c r="S109" s="4">
        <v>0</v>
      </c>
      <c r="T109" s="4">
        <v>1</v>
      </c>
      <c r="U109" s="4">
        <v>0</v>
      </c>
      <c r="V109" s="4">
        <f t="shared" si="87"/>
        <v>0</v>
      </c>
      <c r="W109" s="4">
        <v>19</v>
      </c>
      <c r="X109" s="4">
        <v>18</v>
      </c>
      <c r="Y109" s="4">
        <v>7.75</v>
      </c>
      <c r="CH109" s="114">
        <f t="shared" si="88"/>
        <v>1</v>
      </c>
      <c r="CI109" s="4">
        <v>5</v>
      </c>
      <c r="CJ109" s="114">
        <f t="shared" si="89"/>
        <v>0.2</v>
      </c>
      <c r="CK109" s="114">
        <f t="shared" si="90"/>
        <v>1</v>
      </c>
      <c r="CL109" s="4">
        <v>5</v>
      </c>
      <c r="CM109" s="114">
        <f t="shared" si="91"/>
        <v>0.2</v>
      </c>
      <c r="ON109" s="4">
        <v>5</v>
      </c>
      <c r="OO109" s="116">
        <v>5</v>
      </c>
      <c r="OP109" s="114">
        <f t="shared" si="92"/>
        <v>0.15</v>
      </c>
      <c r="OQ109" s="114">
        <f t="shared" si="93"/>
        <v>1</v>
      </c>
      <c r="OR109" s="4">
        <v>5</v>
      </c>
      <c r="OS109" s="114">
        <f t="shared" si="94"/>
        <v>0.05</v>
      </c>
      <c r="OT109" s="114">
        <f t="shared" si="95"/>
        <v>1</v>
      </c>
      <c r="OU109" s="4">
        <v>5</v>
      </c>
      <c r="OV109" s="114">
        <f t="shared" si="96"/>
        <v>0.1</v>
      </c>
      <c r="OW109" s="114">
        <f t="shared" si="97"/>
        <v>1</v>
      </c>
      <c r="OX109" s="4">
        <v>5</v>
      </c>
      <c r="OY109" s="114">
        <f t="shared" si="98"/>
        <v>0.1</v>
      </c>
      <c r="OZ109" s="114">
        <f t="shared" si="99"/>
        <v>1</v>
      </c>
      <c r="PA109" s="4">
        <v>5</v>
      </c>
      <c r="PB109" s="114">
        <f t="shared" si="100"/>
        <v>0.1</v>
      </c>
      <c r="PC109" s="114">
        <f t="shared" si="101"/>
        <v>1</v>
      </c>
      <c r="PD109" s="4">
        <v>5</v>
      </c>
      <c r="PE109" s="4">
        <v>100</v>
      </c>
      <c r="PF109" s="114">
        <f t="shared" si="102"/>
        <v>0.05</v>
      </c>
      <c r="PG109" s="114">
        <f t="shared" si="103"/>
        <v>1</v>
      </c>
      <c r="PH109" s="4">
        <v>5</v>
      </c>
      <c r="PI109" s="114">
        <f t="shared" si="104"/>
        <v>0.05</v>
      </c>
      <c r="PJ109" s="114">
        <f t="shared" si="105"/>
        <v>1</v>
      </c>
      <c r="ACA109" s="114">
        <f t="shared" si="106"/>
        <v>0.4</v>
      </c>
      <c r="ACB109" s="114">
        <f t="shared" si="107"/>
        <v>0.60000000000000009</v>
      </c>
      <c r="ACC109" s="114">
        <f t="shared" si="108"/>
        <v>1</v>
      </c>
      <c r="ACN109" s="119" t="str">
        <f t="shared" si="109"/>
        <v>TERIMA</v>
      </c>
      <c r="ACO109" s="120">
        <f t="shared" si="110"/>
        <v>800000</v>
      </c>
      <c r="ACQ109" s="120">
        <f t="shared" si="111"/>
        <v>800000</v>
      </c>
      <c r="ACR109" s="120">
        <f t="shared" si="112"/>
        <v>800000</v>
      </c>
      <c r="ACS109" s="120">
        <f t="shared" si="113"/>
        <v>800000</v>
      </c>
      <c r="ADN109" s="121">
        <f t="shared" si="114"/>
        <v>800000</v>
      </c>
      <c r="ADO109" s="4" t="s">
        <v>1398</v>
      </c>
    </row>
    <row r="110" spans="1:795" x14ac:dyDescent="0.25">
      <c r="A110" s="4">
        <f t="shared" si="86"/>
        <v>106</v>
      </c>
      <c r="B110" s="4">
        <v>160042</v>
      </c>
      <c r="C110" s="4" t="s">
        <v>1072</v>
      </c>
      <c r="G110" s="4" t="s">
        <v>973</v>
      </c>
      <c r="O110" s="4">
        <v>22</v>
      </c>
      <c r="P110" s="4">
        <v>19</v>
      </c>
      <c r="Q110" s="4">
        <v>0</v>
      </c>
      <c r="R110" s="4">
        <v>0</v>
      </c>
      <c r="S110" s="4">
        <v>0</v>
      </c>
      <c r="T110" s="4">
        <v>1</v>
      </c>
      <c r="U110" s="4">
        <v>0</v>
      </c>
      <c r="V110" s="4">
        <f t="shared" si="87"/>
        <v>0</v>
      </c>
      <c r="W110" s="4">
        <v>19</v>
      </c>
      <c r="X110" s="4">
        <v>18</v>
      </c>
      <c r="Y110" s="4">
        <v>7.75</v>
      </c>
      <c r="CH110" s="114">
        <f t="shared" si="88"/>
        <v>1</v>
      </c>
      <c r="CI110" s="4">
        <v>5</v>
      </c>
      <c r="CJ110" s="114">
        <f t="shared" si="89"/>
        <v>0.2</v>
      </c>
      <c r="CK110" s="114">
        <f t="shared" si="90"/>
        <v>1</v>
      </c>
      <c r="CL110" s="4">
        <v>5</v>
      </c>
      <c r="CM110" s="114">
        <f t="shared" si="91"/>
        <v>0.2</v>
      </c>
      <c r="ON110" s="4">
        <v>5</v>
      </c>
      <c r="OO110" s="116">
        <v>5</v>
      </c>
      <c r="OP110" s="114">
        <f t="shared" si="92"/>
        <v>0.15</v>
      </c>
      <c r="OQ110" s="114">
        <f t="shared" si="93"/>
        <v>1</v>
      </c>
      <c r="OR110" s="4">
        <v>5</v>
      </c>
      <c r="OS110" s="114">
        <f t="shared" si="94"/>
        <v>0.05</v>
      </c>
      <c r="OT110" s="114">
        <f t="shared" si="95"/>
        <v>1</v>
      </c>
      <c r="OU110" s="4">
        <v>5</v>
      </c>
      <c r="OV110" s="114">
        <f t="shared" si="96"/>
        <v>0.1</v>
      </c>
      <c r="OW110" s="114">
        <f t="shared" si="97"/>
        <v>1</v>
      </c>
      <c r="OX110" s="4">
        <v>5</v>
      </c>
      <c r="OY110" s="114">
        <f t="shared" si="98"/>
        <v>0.1</v>
      </c>
      <c r="OZ110" s="114">
        <f t="shared" si="99"/>
        <v>1</v>
      </c>
      <c r="PA110" s="4">
        <v>5</v>
      </c>
      <c r="PB110" s="114">
        <f t="shared" si="100"/>
        <v>0.1</v>
      </c>
      <c r="PC110" s="114">
        <f t="shared" si="101"/>
        <v>1</v>
      </c>
      <c r="PD110" s="4">
        <v>5</v>
      </c>
      <c r="PE110" s="4">
        <v>100</v>
      </c>
      <c r="PF110" s="114">
        <f t="shared" si="102"/>
        <v>0.05</v>
      </c>
      <c r="PG110" s="114">
        <f t="shared" si="103"/>
        <v>1</v>
      </c>
      <c r="PH110" s="4">
        <v>5</v>
      </c>
      <c r="PI110" s="114">
        <f t="shared" si="104"/>
        <v>0.05</v>
      </c>
      <c r="PJ110" s="114">
        <f t="shared" si="105"/>
        <v>1</v>
      </c>
      <c r="ACA110" s="114">
        <f t="shared" si="106"/>
        <v>0.4</v>
      </c>
      <c r="ACB110" s="114">
        <f t="shared" si="107"/>
        <v>0.60000000000000009</v>
      </c>
      <c r="ACC110" s="114">
        <f t="shared" si="108"/>
        <v>1</v>
      </c>
      <c r="ACN110" s="119" t="str">
        <f t="shared" si="109"/>
        <v>TERIMA</v>
      </c>
      <c r="ACO110" s="120">
        <f t="shared" si="110"/>
        <v>800000</v>
      </c>
      <c r="ACQ110" s="120">
        <f t="shared" si="111"/>
        <v>800000</v>
      </c>
      <c r="ACR110" s="120">
        <f t="shared" si="112"/>
        <v>800000</v>
      </c>
      <c r="ACS110" s="120">
        <f t="shared" si="113"/>
        <v>800000</v>
      </c>
      <c r="ADN110" s="121">
        <f t="shared" si="114"/>
        <v>800000</v>
      </c>
      <c r="ADO110" s="4" t="s">
        <v>1398</v>
      </c>
    </row>
    <row r="111" spans="1:795" x14ac:dyDescent="0.25">
      <c r="A111" s="4">
        <f t="shared" ref="A111:A142" si="115">ROW()-4</f>
        <v>107</v>
      </c>
      <c r="B111" s="4">
        <v>79403</v>
      </c>
      <c r="C111" s="4" t="s">
        <v>1075</v>
      </c>
      <c r="G111" s="4" t="s">
        <v>973</v>
      </c>
      <c r="O111" s="4">
        <v>22</v>
      </c>
      <c r="P111" s="4">
        <v>19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f t="shared" ref="V111:V142" si="116">SUM(Q111:S111)</f>
        <v>0</v>
      </c>
      <c r="W111" s="4">
        <v>19</v>
      </c>
      <c r="X111" s="4">
        <v>19</v>
      </c>
      <c r="Y111" s="4">
        <v>7.75</v>
      </c>
      <c r="CH111" s="114">
        <f t="shared" ref="CH111:CH142" si="117">CJ111/CH$3*100%</f>
        <v>1</v>
      </c>
      <c r="CI111" s="4">
        <v>5</v>
      </c>
      <c r="CJ111" s="114">
        <f t="shared" ref="CJ111:CJ142" si="118">CI111*$CH$3/5</f>
        <v>0.2</v>
      </c>
      <c r="CK111" s="114">
        <f t="shared" ref="CK111:CK142" si="119">CM111/CK$3*100%</f>
        <v>1</v>
      </c>
      <c r="CL111" s="4">
        <v>5</v>
      </c>
      <c r="CM111" s="114">
        <f t="shared" ref="CM111:CM142" si="120">CL111*$CK$3/5</f>
        <v>0.2</v>
      </c>
      <c r="ON111" s="4">
        <v>5</v>
      </c>
      <c r="OO111" s="116">
        <v>5</v>
      </c>
      <c r="OP111" s="114">
        <f t="shared" ref="OP111:OP142" si="121">ON111*$ON$3/5</f>
        <v>0.15</v>
      </c>
      <c r="OQ111" s="114">
        <f t="shared" ref="OQ111:OQ142" si="122">OP111/ON$3*100%</f>
        <v>1</v>
      </c>
      <c r="OR111" s="4">
        <v>5</v>
      </c>
      <c r="OS111" s="114">
        <f t="shared" ref="OS111:OS142" si="123">OR111*$OR$3/5</f>
        <v>0.05</v>
      </c>
      <c r="OT111" s="114">
        <f t="shared" ref="OT111:OT142" si="124">OS111/$OR$3*100%</f>
        <v>1</v>
      </c>
      <c r="OU111" s="4">
        <v>5</v>
      </c>
      <c r="OV111" s="114">
        <f t="shared" ref="OV111:OV142" si="125">OU111*$OU$3/5</f>
        <v>0.1</v>
      </c>
      <c r="OW111" s="114">
        <f t="shared" ref="OW111:OW142" si="126">OV111/$OU$3*100%</f>
        <v>1</v>
      </c>
      <c r="OX111" s="4">
        <v>5</v>
      </c>
      <c r="OY111" s="114">
        <f t="shared" ref="OY111:OY142" si="127">OX111*$OX$3/5</f>
        <v>0.1</v>
      </c>
      <c r="OZ111" s="114">
        <f t="shared" ref="OZ111:OZ142" si="128">OY111/$OX$3*100%</f>
        <v>1</v>
      </c>
      <c r="PA111" s="4">
        <v>5</v>
      </c>
      <c r="PB111" s="114">
        <f t="shared" ref="PB111:PB142" si="129">PA111*$PA$3/5</f>
        <v>0.1</v>
      </c>
      <c r="PC111" s="114">
        <f t="shared" ref="PC111:PC142" si="130">PB111/$PA$3*100%</f>
        <v>1</v>
      </c>
      <c r="PD111" s="4">
        <v>5</v>
      </c>
      <c r="PE111" s="4">
        <v>100</v>
      </c>
      <c r="PF111" s="114">
        <f t="shared" ref="PF111:PF142" si="131">PD111*$PD$3/5</f>
        <v>0.05</v>
      </c>
      <c r="PG111" s="114">
        <f t="shared" ref="PG111:PG142" si="132">PF111/$PD$3*100%</f>
        <v>1</v>
      </c>
      <c r="PH111" s="4">
        <v>5</v>
      </c>
      <c r="PI111" s="114">
        <f t="shared" ref="PI111:PI142" si="133">PH111*$PH$3/5</f>
        <v>0.05</v>
      </c>
      <c r="PJ111" s="114">
        <f t="shared" ref="PJ111:PJ142" si="134">PI111/PH$3*100%</f>
        <v>1</v>
      </c>
      <c r="ACA111" s="114">
        <f t="shared" ref="ACA111:ACA142" si="135">IFERROR(CJ111+CM111,"")</f>
        <v>0.4</v>
      </c>
      <c r="ACB111" s="114">
        <f t="shared" ref="ACB111:ACB142" si="136">IFERROR(OP111+OS111+OV111+OY111+PB111+PF111+PI111,"")</f>
        <v>0.60000000000000009</v>
      </c>
      <c r="ACC111" s="114">
        <f t="shared" ref="ACC111:ACC142" si="137">IFERROR(ACA111+ACB111,"")</f>
        <v>1</v>
      </c>
      <c r="ACN111" s="119" t="str">
        <f t="shared" ref="ACN111:ACN142" si="138">IF(ACM111&gt;0,"GUGUR","TERIMA")</f>
        <v>TERIMA</v>
      </c>
      <c r="ACO111" s="120">
        <f t="shared" ref="ACO111:ACO142" si="139">IF(ACN111="GUGUR",0,IF(G111="CHO IBC CC TELKOMSEL",800000))</f>
        <v>800000</v>
      </c>
      <c r="ACQ111" s="120">
        <f t="shared" ref="ACQ111:ACQ142" si="140">ACO111*ACC111</f>
        <v>800000</v>
      </c>
      <c r="ACR111" s="120">
        <f t="shared" ref="ACR111:ACR142" si="141">IF($U111&gt;0,($W111/$O111)*$ACQ111,$ACQ111)</f>
        <v>800000</v>
      </c>
      <c r="ACS111" s="120">
        <f t="shared" ref="ACS111:ACS142" si="142">IF($N111=1,($W111/$O111)*ACR111,IF(ACK111&gt;0,ACR111*85%,IF(ACL111&gt;0,ACR111*60%,IF(ACM111&gt;0,ACR111*0%,ACR111))))</f>
        <v>800000</v>
      </c>
      <c r="ADN111" s="121">
        <f t="shared" ref="ADN111:ADN142" si="143">IF(M111="cumil",0,IF(ADM111="",IF(ADG111="",ACS111,ADG111),ADM111))</f>
        <v>800000</v>
      </c>
      <c r="ADO111" s="4" t="s">
        <v>1398</v>
      </c>
    </row>
    <row r="112" spans="1:795" x14ac:dyDescent="0.25">
      <c r="A112" s="4">
        <f t="shared" si="115"/>
        <v>108</v>
      </c>
      <c r="B112" s="4">
        <v>79407</v>
      </c>
      <c r="C112" s="4" t="s">
        <v>1077</v>
      </c>
      <c r="G112" s="4" t="s">
        <v>973</v>
      </c>
      <c r="O112" s="4">
        <v>22</v>
      </c>
      <c r="P112" s="4">
        <v>19</v>
      </c>
      <c r="Q112" s="4">
        <v>0</v>
      </c>
      <c r="R112" s="4">
        <v>0</v>
      </c>
      <c r="S112" s="4">
        <v>0</v>
      </c>
      <c r="T112" s="4">
        <v>1</v>
      </c>
      <c r="U112" s="4">
        <v>0</v>
      </c>
      <c r="V112" s="4">
        <f t="shared" si="116"/>
        <v>0</v>
      </c>
      <c r="W112" s="4">
        <v>19</v>
      </c>
      <c r="X112" s="4">
        <v>18</v>
      </c>
      <c r="Y112" s="4">
        <v>7.75</v>
      </c>
      <c r="CH112" s="114">
        <f t="shared" si="117"/>
        <v>1</v>
      </c>
      <c r="CI112" s="4">
        <v>5</v>
      </c>
      <c r="CJ112" s="114">
        <f t="shared" si="118"/>
        <v>0.2</v>
      </c>
      <c r="CK112" s="114">
        <f t="shared" si="119"/>
        <v>1</v>
      </c>
      <c r="CL112" s="4">
        <v>5</v>
      </c>
      <c r="CM112" s="114">
        <f t="shared" si="120"/>
        <v>0.2</v>
      </c>
      <c r="ON112" s="4">
        <v>5</v>
      </c>
      <c r="OO112" s="116">
        <v>5</v>
      </c>
      <c r="OP112" s="114">
        <f t="shared" si="121"/>
        <v>0.15</v>
      </c>
      <c r="OQ112" s="114">
        <f t="shared" si="122"/>
        <v>1</v>
      </c>
      <c r="OR112" s="4">
        <v>5</v>
      </c>
      <c r="OS112" s="114">
        <f t="shared" si="123"/>
        <v>0.05</v>
      </c>
      <c r="OT112" s="114">
        <f t="shared" si="124"/>
        <v>1</v>
      </c>
      <c r="OU112" s="4">
        <v>5</v>
      </c>
      <c r="OV112" s="114">
        <f t="shared" si="125"/>
        <v>0.1</v>
      </c>
      <c r="OW112" s="114">
        <f t="shared" si="126"/>
        <v>1</v>
      </c>
      <c r="OX112" s="4">
        <v>5</v>
      </c>
      <c r="OY112" s="114">
        <f t="shared" si="127"/>
        <v>0.1</v>
      </c>
      <c r="OZ112" s="114">
        <f t="shared" si="128"/>
        <v>1</v>
      </c>
      <c r="PA112" s="4">
        <v>5</v>
      </c>
      <c r="PB112" s="114">
        <f t="shared" si="129"/>
        <v>0.1</v>
      </c>
      <c r="PC112" s="114">
        <f t="shared" si="130"/>
        <v>1</v>
      </c>
      <c r="PD112" s="4">
        <v>5</v>
      </c>
      <c r="PE112" s="4">
        <v>100</v>
      </c>
      <c r="PF112" s="114">
        <f t="shared" si="131"/>
        <v>0.05</v>
      </c>
      <c r="PG112" s="114">
        <f t="shared" si="132"/>
        <v>1</v>
      </c>
      <c r="PH112" s="4">
        <v>5</v>
      </c>
      <c r="PI112" s="114">
        <f t="shared" si="133"/>
        <v>0.05</v>
      </c>
      <c r="PJ112" s="114">
        <f t="shared" si="134"/>
        <v>1</v>
      </c>
      <c r="ACA112" s="114">
        <f t="shared" si="135"/>
        <v>0.4</v>
      </c>
      <c r="ACB112" s="114">
        <f t="shared" si="136"/>
        <v>0.60000000000000009</v>
      </c>
      <c r="ACC112" s="114">
        <f t="shared" si="137"/>
        <v>1</v>
      </c>
      <c r="ACN112" s="119" t="str">
        <f t="shared" si="138"/>
        <v>TERIMA</v>
      </c>
      <c r="ACO112" s="120">
        <f t="shared" si="139"/>
        <v>800000</v>
      </c>
      <c r="ACQ112" s="120">
        <f t="shared" si="140"/>
        <v>800000</v>
      </c>
      <c r="ACR112" s="120">
        <f t="shared" si="141"/>
        <v>800000</v>
      </c>
      <c r="ACS112" s="120">
        <f t="shared" si="142"/>
        <v>800000</v>
      </c>
      <c r="ADN112" s="121">
        <f t="shared" si="143"/>
        <v>800000</v>
      </c>
      <c r="ADO112" s="4" t="s">
        <v>1398</v>
      </c>
    </row>
    <row r="113" spans="1:795" x14ac:dyDescent="0.25">
      <c r="A113" s="4">
        <f t="shared" si="115"/>
        <v>109</v>
      </c>
      <c r="B113" s="4">
        <v>86703</v>
      </c>
      <c r="C113" s="4" t="s">
        <v>1079</v>
      </c>
      <c r="G113" s="4" t="s">
        <v>973</v>
      </c>
      <c r="O113" s="4">
        <v>22</v>
      </c>
      <c r="P113" s="4">
        <v>19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f t="shared" si="116"/>
        <v>0</v>
      </c>
      <c r="W113" s="4">
        <v>19</v>
      </c>
      <c r="X113" s="4">
        <v>19</v>
      </c>
      <c r="Y113" s="4">
        <v>7.75</v>
      </c>
      <c r="CH113" s="114">
        <f t="shared" si="117"/>
        <v>1</v>
      </c>
      <c r="CI113" s="4">
        <v>5</v>
      </c>
      <c r="CJ113" s="114">
        <f t="shared" si="118"/>
        <v>0.2</v>
      </c>
      <c r="CK113" s="114">
        <f t="shared" si="119"/>
        <v>1</v>
      </c>
      <c r="CL113" s="4">
        <v>5</v>
      </c>
      <c r="CM113" s="114">
        <f t="shared" si="120"/>
        <v>0.2</v>
      </c>
      <c r="ON113" s="4">
        <v>5</v>
      </c>
      <c r="OO113" s="116">
        <v>5</v>
      </c>
      <c r="OP113" s="114">
        <f t="shared" si="121"/>
        <v>0.15</v>
      </c>
      <c r="OQ113" s="114">
        <f t="shared" si="122"/>
        <v>1</v>
      </c>
      <c r="OR113" s="4">
        <v>5</v>
      </c>
      <c r="OS113" s="114">
        <f t="shared" si="123"/>
        <v>0.05</v>
      </c>
      <c r="OT113" s="114">
        <f t="shared" si="124"/>
        <v>1</v>
      </c>
      <c r="OU113" s="4">
        <v>5</v>
      </c>
      <c r="OV113" s="114">
        <f t="shared" si="125"/>
        <v>0.1</v>
      </c>
      <c r="OW113" s="114">
        <f t="shared" si="126"/>
        <v>1</v>
      </c>
      <c r="OX113" s="4">
        <v>5</v>
      </c>
      <c r="OY113" s="114">
        <f t="shared" si="127"/>
        <v>0.1</v>
      </c>
      <c r="OZ113" s="114">
        <f t="shared" si="128"/>
        <v>1</v>
      </c>
      <c r="PA113" s="4">
        <v>5</v>
      </c>
      <c r="PB113" s="114">
        <f t="shared" si="129"/>
        <v>0.1</v>
      </c>
      <c r="PC113" s="114">
        <f t="shared" si="130"/>
        <v>1</v>
      </c>
      <c r="PD113" s="4">
        <v>5</v>
      </c>
      <c r="PE113" s="4">
        <v>100</v>
      </c>
      <c r="PF113" s="114">
        <f t="shared" si="131"/>
        <v>0.05</v>
      </c>
      <c r="PG113" s="114">
        <f t="shared" si="132"/>
        <v>1</v>
      </c>
      <c r="PH113" s="4">
        <v>5</v>
      </c>
      <c r="PI113" s="114">
        <f t="shared" si="133"/>
        <v>0.05</v>
      </c>
      <c r="PJ113" s="114">
        <f t="shared" si="134"/>
        <v>1</v>
      </c>
      <c r="ACA113" s="114">
        <f t="shared" si="135"/>
        <v>0.4</v>
      </c>
      <c r="ACB113" s="114">
        <f t="shared" si="136"/>
        <v>0.60000000000000009</v>
      </c>
      <c r="ACC113" s="114">
        <f t="shared" si="137"/>
        <v>1</v>
      </c>
      <c r="ACN113" s="119" t="str">
        <f t="shared" si="138"/>
        <v>TERIMA</v>
      </c>
      <c r="ACO113" s="120">
        <f t="shared" si="139"/>
        <v>800000</v>
      </c>
      <c r="ACQ113" s="120">
        <f t="shared" si="140"/>
        <v>800000</v>
      </c>
      <c r="ACR113" s="120">
        <f t="shared" si="141"/>
        <v>800000</v>
      </c>
      <c r="ACS113" s="120">
        <f t="shared" si="142"/>
        <v>800000</v>
      </c>
      <c r="ADN113" s="121">
        <f t="shared" si="143"/>
        <v>800000</v>
      </c>
      <c r="ADO113" s="4" t="s">
        <v>1398</v>
      </c>
    </row>
    <row r="114" spans="1:795" x14ac:dyDescent="0.25">
      <c r="A114" s="4">
        <f t="shared" si="115"/>
        <v>110</v>
      </c>
      <c r="B114" s="4">
        <v>75037</v>
      </c>
      <c r="C114" s="4" t="s">
        <v>1081</v>
      </c>
      <c r="G114" s="4" t="s">
        <v>973</v>
      </c>
      <c r="O114" s="4">
        <v>22</v>
      </c>
      <c r="P114" s="4">
        <v>19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f t="shared" si="116"/>
        <v>0</v>
      </c>
      <c r="W114" s="4">
        <v>19</v>
      </c>
      <c r="X114" s="4">
        <v>19</v>
      </c>
      <c r="Y114" s="4">
        <v>7.75</v>
      </c>
      <c r="CH114" s="114">
        <f t="shared" si="117"/>
        <v>1</v>
      </c>
      <c r="CI114" s="4">
        <v>5</v>
      </c>
      <c r="CJ114" s="114">
        <f t="shared" si="118"/>
        <v>0.2</v>
      </c>
      <c r="CK114" s="114">
        <f t="shared" si="119"/>
        <v>1</v>
      </c>
      <c r="CL114" s="4">
        <v>5</v>
      </c>
      <c r="CM114" s="114">
        <f t="shared" si="120"/>
        <v>0.2</v>
      </c>
      <c r="ON114" s="4">
        <v>5</v>
      </c>
      <c r="OO114" s="116">
        <v>5</v>
      </c>
      <c r="OP114" s="114">
        <f t="shared" si="121"/>
        <v>0.15</v>
      </c>
      <c r="OQ114" s="114">
        <f t="shared" si="122"/>
        <v>1</v>
      </c>
      <c r="OR114" s="4">
        <v>5</v>
      </c>
      <c r="OS114" s="114">
        <f t="shared" si="123"/>
        <v>0.05</v>
      </c>
      <c r="OT114" s="114">
        <f t="shared" si="124"/>
        <v>1</v>
      </c>
      <c r="OU114" s="4">
        <v>5</v>
      </c>
      <c r="OV114" s="114">
        <f t="shared" si="125"/>
        <v>0.1</v>
      </c>
      <c r="OW114" s="114">
        <f t="shared" si="126"/>
        <v>1</v>
      </c>
      <c r="OX114" s="4">
        <v>5</v>
      </c>
      <c r="OY114" s="114">
        <f t="shared" si="127"/>
        <v>0.1</v>
      </c>
      <c r="OZ114" s="114">
        <f t="shared" si="128"/>
        <v>1</v>
      </c>
      <c r="PA114" s="4">
        <v>5</v>
      </c>
      <c r="PB114" s="114">
        <f t="shared" si="129"/>
        <v>0.1</v>
      </c>
      <c r="PC114" s="114">
        <f t="shared" si="130"/>
        <v>1</v>
      </c>
      <c r="PD114" s="4">
        <v>5</v>
      </c>
      <c r="PE114" s="4">
        <v>100</v>
      </c>
      <c r="PF114" s="114">
        <f t="shared" si="131"/>
        <v>0.05</v>
      </c>
      <c r="PG114" s="114">
        <f t="shared" si="132"/>
        <v>1</v>
      </c>
      <c r="PH114" s="4">
        <v>5</v>
      </c>
      <c r="PI114" s="114">
        <f t="shared" si="133"/>
        <v>0.05</v>
      </c>
      <c r="PJ114" s="114">
        <f t="shared" si="134"/>
        <v>1</v>
      </c>
      <c r="ACA114" s="114">
        <f t="shared" si="135"/>
        <v>0.4</v>
      </c>
      <c r="ACB114" s="114">
        <f t="shared" si="136"/>
        <v>0.60000000000000009</v>
      </c>
      <c r="ACC114" s="114">
        <f t="shared" si="137"/>
        <v>1</v>
      </c>
      <c r="ACN114" s="119" t="str">
        <f t="shared" si="138"/>
        <v>TERIMA</v>
      </c>
      <c r="ACO114" s="120">
        <f t="shared" si="139"/>
        <v>800000</v>
      </c>
      <c r="ACQ114" s="120">
        <f t="shared" si="140"/>
        <v>800000</v>
      </c>
      <c r="ACR114" s="120">
        <f t="shared" si="141"/>
        <v>800000</v>
      </c>
      <c r="ACS114" s="120">
        <f t="shared" si="142"/>
        <v>800000</v>
      </c>
      <c r="ADN114" s="121">
        <f t="shared" si="143"/>
        <v>800000</v>
      </c>
      <c r="ADO114" s="4" t="s">
        <v>1398</v>
      </c>
    </row>
    <row r="115" spans="1:795" x14ac:dyDescent="0.25">
      <c r="A115" s="4">
        <f t="shared" si="115"/>
        <v>111</v>
      </c>
      <c r="B115" s="4">
        <v>33678</v>
      </c>
      <c r="C115" s="4" t="s">
        <v>1083</v>
      </c>
      <c r="G115" s="4" t="s">
        <v>973</v>
      </c>
      <c r="O115" s="4">
        <v>22</v>
      </c>
      <c r="P115" s="4">
        <v>10</v>
      </c>
      <c r="Q115" s="4">
        <v>0</v>
      </c>
      <c r="R115" s="4">
        <v>0</v>
      </c>
      <c r="S115" s="4">
        <v>0</v>
      </c>
      <c r="T115" s="4">
        <v>1</v>
      </c>
      <c r="U115" s="4">
        <v>0</v>
      </c>
      <c r="V115" s="4">
        <f t="shared" si="116"/>
        <v>0</v>
      </c>
      <c r="W115" s="4">
        <v>10</v>
      </c>
      <c r="X115" s="4">
        <v>9</v>
      </c>
      <c r="Y115" s="4">
        <v>7.75</v>
      </c>
      <c r="CH115" s="114">
        <f t="shared" si="117"/>
        <v>1</v>
      </c>
      <c r="CI115" s="4">
        <v>5</v>
      </c>
      <c r="CJ115" s="114">
        <f t="shared" si="118"/>
        <v>0.2</v>
      </c>
      <c r="CK115" s="114">
        <f t="shared" si="119"/>
        <v>1</v>
      </c>
      <c r="CL115" s="4">
        <v>5</v>
      </c>
      <c r="CM115" s="114">
        <f t="shared" si="120"/>
        <v>0.2</v>
      </c>
      <c r="ON115" s="4">
        <v>5</v>
      </c>
      <c r="OO115" s="116">
        <v>5</v>
      </c>
      <c r="OP115" s="114">
        <f t="shared" si="121"/>
        <v>0.15</v>
      </c>
      <c r="OQ115" s="114">
        <f t="shared" si="122"/>
        <v>1</v>
      </c>
      <c r="OR115" s="4">
        <v>5</v>
      </c>
      <c r="OS115" s="114">
        <f t="shared" si="123"/>
        <v>0.05</v>
      </c>
      <c r="OT115" s="114">
        <f t="shared" si="124"/>
        <v>1</v>
      </c>
      <c r="OU115" s="4">
        <v>5</v>
      </c>
      <c r="OV115" s="114">
        <f t="shared" si="125"/>
        <v>0.1</v>
      </c>
      <c r="OW115" s="114">
        <f t="shared" si="126"/>
        <v>1</v>
      </c>
      <c r="OX115" s="4">
        <v>5</v>
      </c>
      <c r="OY115" s="114">
        <f t="shared" si="127"/>
        <v>0.1</v>
      </c>
      <c r="OZ115" s="114">
        <f t="shared" si="128"/>
        <v>1</v>
      </c>
      <c r="PA115" s="4">
        <v>5</v>
      </c>
      <c r="PB115" s="114">
        <f t="shared" si="129"/>
        <v>0.1</v>
      </c>
      <c r="PC115" s="114">
        <f t="shared" si="130"/>
        <v>1</v>
      </c>
      <c r="PD115" s="4">
        <v>5</v>
      </c>
      <c r="PE115" s="4">
        <v>100</v>
      </c>
      <c r="PF115" s="114">
        <f t="shared" si="131"/>
        <v>0.05</v>
      </c>
      <c r="PG115" s="114">
        <f t="shared" si="132"/>
        <v>1</v>
      </c>
      <c r="PH115" s="4">
        <v>5</v>
      </c>
      <c r="PI115" s="114">
        <f t="shared" si="133"/>
        <v>0.05</v>
      </c>
      <c r="PJ115" s="114">
        <f t="shared" si="134"/>
        <v>1</v>
      </c>
      <c r="ACA115" s="114">
        <f t="shared" si="135"/>
        <v>0.4</v>
      </c>
      <c r="ACB115" s="114">
        <f t="shared" si="136"/>
        <v>0.60000000000000009</v>
      </c>
      <c r="ACC115" s="114">
        <f t="shared" si="137"/>
        <v>1</v>
      </c>
      <c r="ACN115" s="119" t="str">
        <f t="shared" si="138"/>
        <v>TERIMA</v>
      </c>
      <c r="ACO115" s="120">
        <f t="shared" si="139"/>
        <v>800000</v>
      </c>
      <c r="ACQ115" s="120">
        <f t="shared" si="140"/>
        <v>800000</v>
      </c>
      <c r="ACR115" s="120">
        <f t="shared" si="141"/>
        <v>800000</v>
      </c>
      <c r="ACS115" s="120">
        <f t="shared" si="142"/>
        <v>800000</v>
      </c>
      <c r="ADN115" s="121">
        <f t="shared" si="143"/>
        <v>800000</v>
      </c>
      <c r="ADO115" s="4" t="s">
        <v>1398</v>
      </c>
    </row>
    <row r="116" spans="1:795" x14ac:dyDescent="0.25">
      <c r="A116" s="4">
        <f t="shared" si="115"/>
        <v>112</v>
      </c>
      <c r="B116" s="4">
        <v>102324</v>
      </c>
      <c r="C116" s="4" t="s">
        <v>1085</v>
      </c>
      <c r="G116" s="4" t="s">
        <v>973</v>
      </c>
      <c r="O116" s="4">
        <v>22</v>
      </c>
      <c r="P116" s="4">
        <v>19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f t="shared" si="116"/>
        <v>0</v>
      </c>
      <c r="W116" s="4">
        <v>19</v>
      </c>
      <c r="X116" s="4">
        <v>19</v>
      </c>
      <c r="Y116" s="4">
        <v>7.75</v>
      </c>
      <c r="CH116" s="114">
        <f t="shared" si="117"/>
        <v>1</v>
      </c>
      <c r="CI116" s="4">
        <v>5</v>
      </c>
      <c r="CJ116" s="114">
        <f t="shared" si="118"/>
        <v>0.2</v>
      </c>
      <c r="CK116" s="114">
        <f t="shared" si="119"/>
        <v>1</v>
      </c>
      <c r="CL116" s="4">
        <v>5</v>
      </c>
      <c r="CM116" s="114">
        <f t="shared" si="120"/>
        <v>0.2</v>
      </c>
      <c r="ON116" s="4">
        <v>5</v>
      </c>
      <c r="OO116" s="116">
        <v>5</v>
      </c>
      <c r="OP116" s="114">
        <f t="shared" si="121"/>
        <v>0.15</v>
      </c>
      <c r="OQ116" s="114">
        <f t="shared" si="122"/>
        <v>1</v>
      </c>
      <c r="OR116" s="4">
        <v>5</v>
      </c>
      <c r="OS116" s="114">
        <f t="shared" si="123"/>
        <v>0.05</v>
      </c>
      <c r="OT116" s="114">
        <f t="shared" si="124"/>
        <v>1</v>
      </c>
      <c r="OU116" s="4">
        <v>5</v>
      </c>
      <c r="OV116" s="114">
        <f t="shared" si="125"/>
        <v>0.1</v>
      </c>
      <c r="OW116" s="114">
        <f t="shared" si="126"/>
        <v>1</v>
      </c>
      <c r="OX116" s="4">
        <v>5</v>
      </c>
      <c r="OY116" s="114">
        <f t="shared" si="127"/>
        <v>0.1</v>
      </c>
      <c r="OZ116" s="114">
        <f t="shared" si="128"/>
        <v>1</v>
      </c>
      <c r="PA116" s="4">
        <v>5</v>
      </c>
      <c r="PB116" s="114">
        <f t="shared" si="129"/>
        <v>0.1</v>
      </c>
      <c r="PC116" s="114">
        <f t="shared" si="130"/>
        <v>1</v>
      </c>
      <c r="PD116" s="4">
        <v>5</v>
      </c>
      <c r="PE116" s="4">
        <v>100</v>
      </c>
      <c r="PF116" s="114">
        <f t="shared" si="131"/>
        <v>0.05</v>
      </c>
      <c r="PG116" s="114">
        <f t="shared" si="132"/>
        <v>1</v>
      </c>
      <c r="PH116" s="4">
        <v>5</v>
      </c>
      <c r="PI116" s="114">
        <f t="shared" si="133"/>
        <v>0.05</v>
      </c>
      <c r="PJ116" s="114">
        <f t="shared" si="134"/>
        <v>1</v>
      </c>
      <c r="ACA116" s="114">
        <f t="shared" si="135"/>
        <v>0.4</v>
      </c>
      <c r="ACB116" s="114">
        <f t="shared" si="136"/>
        <v>0.60000000000000009</v>
      </c>
      <c r="ACC116" s="114">
        <f t="shared" si="137"/>
        <v>1</v>
      </c>
      <c r="ACN116" s="119" t="str">
        <f t="shared" si="138"/>
        <v>TERIMA</v>
      </c>
      <c r="ACO116" s="120">
        <f t="shared" si="139"/>
        <v>800000</v>
      </c>
      <c r="ACQ116" s="120">
        <f t="shared" si="140"/>
        <v>800000</v>
      </c>
      <c r="ACR116" s="120">
        <f t="shared" si="141"/>
        <v>800000</v>
      </c>
      <c r="ACS116" s="120">
        <f t="shared" si="142"/>
        <v>800000</v>
      </c>
      <c r="ADN116" s="121">
        <f t="shared" si="143"/>
        <v>800000</v>
      </c>
      <c r="ADO116" s="4" t="s">
        <v>1398</v>
      </c>
    </row>
    <row r="117" spans="1:795" x14ac:dyDescent="0.25">
      <c r="A117" s="4">
        <f t="shared" si="115"/>
        <v>113</v>
      </c>
      <c r="B117" s="4">
        <v>76411</v>
      </c>
      <c r="C117" s="4" t="s">
        <v>1088</v>
      </c>
      <c r="G117" s="4" t="s">
        <v>973</v>
      </c>
      <c r="O117" s="4">
        <v>22</v>
      </c>
      <c r="P117" s="4">
        <v>19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f t="shared" si="116"/>
        <v>0</v>
      </c>
      <c r="W117" s="4">
        <v>19</v>
      </c>
      <c r="X117" s="4">
        <v>18</v>
      </c>
      <c r="Y117" s="4">
        <v>7.75</v>
      </c>
      <c r="CH117" s="114">
        <f t="shared" si="117"/>
        <v>1</v>
      </c>
      <c r="CI117" s="4">
        <v>5</v>
      </c>
      <c r="CJ117" s="114">
        <f t="shared" si="118"/>
        <v>0.2</v>
      </c>
      <c r="CK117" s="114">
        <f t="shared" si="119"/>
        <v>1</v>
      </c>
      <c r="CL117" s="4">
        <v>5</v>
      </c>
      <c r="CM117" s="114">
        <f t="shared" si="120"/>
        <v>0.2</v>
      </c>
      <c r="ON117" s="4">
        <v>5</v>
      </c>
      <c r="OO117" s="116">
        <v>5</v>
      </c>
      <c r="OP117" s="114">
        <f t="shared" si="121"/>
        <v>0.15</v>
      </c>
      <c r="OQ117" s="114">
        <f t="shared" si="122"/>
        <v>1</v>
      </c>
      <c r="OR117" s="4">
        <v>5</v>
      </c>
      <c r="OS117" s="114">
        <f t="shared" si="123"/>
        <v>0.05</v>
      </c>
      <c r="OT117" s="114">
        <f t="shared" si="124"/>
        <v>1</v>
      </c>
      <c r="OU117" s="4">
        <v>5</v>
      </c>
      <c r="OV117" s="114">
        <f t="shared" si="125"/>
        <v>0.1</v>
      </c>
      <c r="OW117" s="114">
        <f t="shared" si="126"/>
        <v>1</v>
      </c>
      <c r="OX117" s="4">
        <v>5</v>
      </c>
      <c r="OY117" s="114">
        <f t="shared" si="127"/>
        <v>0.1</v>
      </c>
      <c r="OZ117" s="114">
        <f t="shared" si="128"/>
        <v>1</v>
      </c>
      <c r="PA117" s="4">
        <v>5</v>
      </c>
      <c r="PB117" s="114">
        <f t="shared" si="129"/>
        <v>0.1</v>
      </c>
      <c r="PC117" s="114">
        <f t="shared" si="130"/>
        <v>1</v>
      </c>
      <c r="PD117" s="4">
        <v>5</v>
      </c>
      <c r="PE117" s="4">
        <v>100</v>
      </c>
      <c r="PF117" s="114">
        <f t="shared" si="131"/>
        <v>0.05</v>
      </c>
      <c r="PG117" s="114">
        <f t="shared" si="132"/>
        <v>1</v>
      </c>
      <c r="PH117" s="4">
        <v>5</v>
      </c>
      <c r="PI117" s="114">
        <f t="shared" si="133"/>
        <v>0.05</v>
      </c>
      <c r="PJ117" s="114">
        <f t="shared" si="134"/>
        <v>1</v>
      </c>
      <c r="ACA117" s="114">
        <f t="shared" si="135"/>
        <v>0.4</v>
      </c>
      <c r="ACB117" s="114">
        <f t="shared" si="136"/>
        <v>0.60000000000000009</v>
      </c>
      <c r="ACC117" s="114">
        <f t="shared" si="137"/>
        <v>1</v>
      </c>
      <c r="ACN117" s="119" t="str">
        <f t="shared" si="138"/>
        <v>TERIMA</v>
      </c>
      <c r="ACO117" s="120">
        <f t="shared" si="139"/>
        <v>800000</v>
      </c>
      <c r="ACQ117" s="120">
        <f t="shared" si="140"/>
        <v>800000</v>
      </c>
      <c r="ACR117" s="120">
        <f t="shared" si="141"/>
        <v>800000</v>
      </c>
      <c r="ACS117" s="120">
        <f t="shared" si="142"/>
        <v>800000</v>
      </c>
      <c r="ADN117" s="121">
        <f t="shared" si="143"/>
        <v>800000</v>
      </c>
      <c r="ADO117" s="4" t="s">
        <v>1398</v>
      </c>
    </row>
    <row r="118" spans="1:795" x14ac:dyDescent="0.25">
      <c r="A118" s="4">
        <f t="shared" si="115"/>
        <v>114</v>
      </c>
      <c r="B118" s="4">
        <v>30445</v>
      </c>
      <c r="C118" s="4" t="s">
        <v>1090</v>
      </c>
      <c r="G118" s="4" t="s">
        <v>973</v>
      </c>
      <c r="O118" s="4">
        <v>22</v>
      </c>
      <c r="P118" s="4">
        <v>19</v>
      </c>
      <c r="Q118" s="4">
        <v>0</v>
      </c>
      <c r="R118" s="4">
        <v>0</v>
      </c>
      <c r="S118" s="4">
        <v>0</v>
      </c>
      <c r="T118" s="4">
        <v>1</v>
      </c>
      <c r="U118" s="4">
        <v>0</v>
      </c>
      <c r="V118" s="4">
        <f t="shared" si="116"/>
        <v>0</v>
      </c>
      <c r="W118" s="4">
        <v>19</v>
      </c>
      <c r="X118" s="4">
        <v>18</v>
      </c>
      <c r="Y118" s="4">
        <v>7.75</v>
      </c>
      <c r="CH118" s="114">
        <f t="shared" si="117"/>
        <v>1</v>
      </c>
      <c r="CI118" s="4">
        <v>5</v>
      </c>
      <c r="CJ118" s="114">
        <f t="shared" si="118"/>
        <v>0.2</v>
      </c>
      <c r="CK118" s="114">
        <f t="shared" si="119"/>
        <v>1</v>
      </c>
      <c r="CL118" s="4">
        <v>5</v>
      </c>
      <c r="CM118" s="114">
        <f t="shared" si="120"/>
        <v>0.2</v>
      </c>
      <c r="ON118" s="4">
        <v>5</v>
      </c>
      <c r="OO118" s="116">
        <v>5</v>
      </c>
      <c r="OP118" s="114">
        <f t="shared" si="121"/>
        <v>0.15</v>
      </c>
      <c r="OQ118" s="114">
        <f t="shared" si="122"/>
        <v>1</v>
      </c>
      <c r="OR118" s="4">
        <v>5</v>
      </c>
      <c r="OS118" s="114">
        <f t="shared" si="123"/>
        <v>0.05</v>
      </c>
      <c r="OT118" s="114">
        <f t="shared" si="124"/>
        <v>1</v>
      </c>
      <c r="OU118" s="4">
        <v>5</v>
      </c>
      <c r="OV118" s="114">
        <f t="shared" si="125"/>
        <v>0.1</v>
      </c>
      <c r="OW118" s="114">
        <f t="shared" si="126"/>
        <v>1</v>
      </c>
      <c r="OX118" s="4">
        <v>5</v>
      </c>
      <c r="OY118" s="114">
        <f t="shared" si="127"/>
        <v>0.1</v>
      </c>
      <c r="OZ118" s="114">
        <f t="shared" si="128"/>
        <v>1</v>
      </c>
      <c r="PA118" s="4">
        <v>5</v>
      </c>
      <c r="PB118" s="114">
        <f t="shared" si="129"/>
        <v>0.1</v>
      </c>
      <c r="PC118" s="114">
        <f t="shared" si="130"/>
        <v>1</v>
      </c>
      <c r="PD118" s="4">
        <v>5</v>
      </c>
      <c r="PE118" s="4">
        <v>100</v>
      </c>
      <c r="PF118" s="114">
        <f t="shared" si="131"/>
        <v>0.05</v>
      </c>
      <c r="PG118" s="114">
        <f t="shared" si="132"/>
        <v>1</v>
      </c>
      <c r="PH118" s="4">
        <v>5</v>
      </c>
      <c r="PI118" s="114">
        <f t="shared" si="133"/>
        <v>0.05</v>
      </c>
      <c r="PJ118" s="114">
        <f t="shared" si="134"/>
        <v>1</v>
      </c>
      <c r="ACA118" s="114">
        <f t="shared" si="135"/>
        <v>0.4</v>
      </c>
      <c r="ACB118" s="114">
        <f t="shared" si="136"/>
        <v>0.60000000000000009</v>
      </c>
      <c r="ACC118" s="114">
        <f t="shared" si="137"/>
        <v>1</v>
      </c>
      <c r="ACN118" s="119" t="str">
        <f t="shared" si="138"/>
        <v>TERIMA</v>
      </c>
      <c r="ACO118" s="120">
        <f t="shared" si="139"/>
        <v>800000</v>
      </c>
      <c r="ACQ118" s="120">
        <f t="shared" si="140"/>
        <v>800000</v>
      </c>
      <c r="ACR118" s="120">
        <f t="shared" si="141"/>
        <v>800000</v>
      </c>
      <c r="ACS118" s="120">
        <f t="shared" si="142"/>
        <v>800000</v>
      </c>
      <c r="ADN118" s="121">
        <f t="shared" si="143"/>
        <v>800000</v>
      </c>
      <c r="ADO118" s="4" t="s">
        <v>1398</v>
      </c>
    </row>
    <row r="119" spans="1:795" x14ac:dyDescent="0.25">
      <c r="A119" s="4">
        <f t="shared" si="115"/>
        <v>115</v>
      </c>
      <c r="B119" s="4">
        <v>80948</v>
      </c>
      <c r="C119" s="4" t="s">
        <v>1092</v>
      </c>
      <c r="G119" s="4" t="s">
        <v>973</v>
      </c>
      <c r="O119" s="4">
        <v>22</v>
      </c>
      <c r="P119" s="4">
        <v>19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f t="shared" si="116"/>
        <v>0</v>
      </c>
      <c r="W119" s="4">
        <v>19</v>
      </c>
      <c r="X119" s="4">
        <v>19</v>
      </c>
      <c r="Y119" s="4">
        <v>7.75</v>
      </c>
      <c r="CH119" s="114">
        <f t="shared" si="117"/>
        <v>1</v>
      </c>
      <c r="CI119" s="4">
        <v>5</v>
      </c>
      <c r="CJ119" s="114">
        <f t="shared" si="118"/>
        <v>0.2</v>
      </c>
      <c r="CK119" s="114">
        <f t="shared" si="119"/>
        <v>1</v>
      </c>
      <c r="CL119" s="4">
        <v>5</v>
      </c>
      <c r="CM119" s="114">
        <f t="shared" si="120"/>
        <v>0.2</v>
      </c>
      <c r="ON119" s="4">
        <v>5</v>
      </c>
      <c r="OO119" s="116">
        <v>5</v>
      </c>
      <c r="OP119" s="114">
        <f t="shared" si="121"/>
        <v>0.15</v>
      </c>
      <c r="OQ119" s="114">
        <f t="shared" si="122"/>
        <v>1</v>
      </c>
      <c r="OR119" s="4">
        <v>5</v>
      </c>
      <c r="OS119" s="114">
        <f t="shared" si="123"/>
        <v>0.05</v>
      </c>
      <c r="OT119" s="114">
        <f t="shared" si="124"/>
        <v>1</v>
      </c>
      <c r="OU119" s="4">
        <v>5</v>
      </c>
      <c r="OV119" s="114">
        <f t="shared" si="125"/>
        <v>0.1</v>
      </c>
      <c r="OW119" s="114">
        <f t="shared" si="126"/>
        <v>1</v>
      </c>
      <c r="OX119" s="4">
        <v>5</v>
      </c>
      <c r="OY119" s="114">
        <f t="shared" si="127"/>
        <v>0.1</v>
      </c>
      <c r="OZ119" s="114">
        <f t="shared" si="128"/>
        <v>1</v>
      </c>
      <c r="PA119" s="4">
        <v>5</v>
      </c>
      <c r="PB119" s="114">
        <f t="shared" si="129"/>
        <v>0.1</v>
      </c>
      <c r="PC119" s="114">
        <f t="shared" si="130"/>
        <v>1</v>
      </c>
      <c r="PD119" s="4">
        <v>5</v>
      </c>
      <c r="PE119" s="4">
        <v>100</v>
      </c>
      <c r="PF119" s="114">
        <f t="shared" si="131"/>
        <v>0.05</v>
      </c>
      <c r="PG119" s="114">
        <f t="shared" si="132"/>
        <v>1</v>
      </c>
      <c r="PH119" s="4">
        <v>5</v>
      </c>
      <c r="PI119" s="114">
        <f t="shared" si="133"/>
        <v>0.05</v>
      </c>
      <c r="PJ119" s="114">
        <f t="shared" si="134"/>
        <v>1</v>
      </c>
      <c r="ACA119" s="114">
        <f t="shared" si="135"/>
        <v>0.4</v>
      </c>
      <c r="ACB119" s="114">
        <f t="shared" si="136"/>
        <v>0.60000000000000009</v>
      </c>
      <c r="ACC119" s="114">
        <f t="shared" si="137"/>
        <v>1</v>
      </c>
      <c r="ACN119" s="119" t="str">
        <f t="shared" si="138"/>
        <v>TERIMA</v>
      </c>
      <c r="ACO119" s="120">
        <f t="shared" si="139"/>
        <v>800000</v>
      </c>
      <c r="ACQ119" s="120">
        <f t="shared" si="140"/>
        <v>800000</v>
      </c>
      <c r="ACR119" s="120">
        <f t="shared" si="141"/>
        <v>800000</v>
      </c>
      <c r="ACS119" s="120">
        <f t="shared" si="142"/>
        <v>800000</v>
      </c>
      <c r="ADN119" s="121">
        <f t="shared" si="143"/>
        <v>800000</v>
      </c>
      <c r="ADO119" s="4" t="s">
        <v>1398</v>
      </c>
    </row>
    <row r="120" spans="1:795" x14ac:dyDescent="0.25">
      <c r="A120" s="4">
        <f t="shared" si="115"/>
        <v>116</v>
      </c>
      <c r="B120" s="4">
        <v>36159</v>
      </c>
      <c r="C120" s="4" t="s">
        <v>1094</v>
      </c>
      <c r="G120" s="4" t="s">
        <v>973</v>
      </c>
      <c r="O120" s="4">
        <v>22</v>
      </c>
      <c r="P120" s="4">
        <v>9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4">
        <f t="shared" si="116"/>
        <v>0</v>
      </c>
      <c r="W120" s="4">
        <v>9</v>
      </c>
      <c r="X120" s="4">
        <v>8</v>
      </c>
      <c r="Y120" s="4">
        <v>7.75</v>
      </c>
      <c r="CH120" s="114">
        <f t="shared" si="117"/>
        <v>1</v>
      </c>
      <c r="CI120" s="4">
        <v>5</v>
      </c>
      <c r="CJ120" s="114">
        <f t="shared" si="118"/>
        <v>0.2</v>
      </c>
      <c r="CK120" s="114">
        <f t="shared" si="119"/>
        <v>1</v>
      </c>
      <c r="CL120" s="4">
        <v>5</v>
      </c>
      <c r="CM120" s="114">
        <f t="shared" si="120"/>
        <v>0.2</v>
      </c>
      <c r="ON120" s="4">
        <v>3</v>
      </c>
      <c r="OO120" s="116" t="s">
        <v>937</v>
      </c>
      <c r="OP120" s="114">
        <f t="shared" si="121"/>
        <v>0.09</v>
      </c>
      <c r="OQ120" s="114">
        <f t="shared" si="122"/>
        <v>0.6</v>
      </c>
      <c r="OR120" s="4">
        <v>5</v>
      </c>
      <c r="OS120" s="114">
        <f t="shared" si="123"/>
        <v>0.05</v>
      </c>
      <c r="OT120" s="114">
        <f t="shared" si="124"/>
        <v>1</v>
      </c>
      <c r="OU120" s="4">
        <v>5</v>
      </c>
      <c r="OV120" s="114">
        <f t="shared" si="125"/>
        <v>0.1</v>
      </c>
      <c r="OW120" s="114">
        <f t="shared" si="126"/>
        <v>1</v>
      </c>
      <c r="OX120" s="4">
        <v>5</v>
      </c>
      <c r="OY120" s="114">
        <f t="shared" si="127"/>
        <v>0.1</v>
      </c>
      <c r="OZ120" s="114">
        <f t="shared" si="128"/>
        <v>1</v>
      </c>
      <c r="PA120" s="4">
        <v>5</v>
      </c>
      <c r="PB120" s="114">
        <f t="shared" si="129"/>
        <v>0.1</v>
      </c>
      <c r="PC120" s="114">
        <f t="shared" si="130"/>
        <v>1</v>
      </c>
      <c r="PD120" s="4">
        <v>5</v>
      </c>
      <c r="PE120" s="4">
        <v>100</v>
      </c>
      <c r="PF120" s="114">
        <f t="shared" si="131"/>
        <v>0.05</v>
      </c>
      <c r="PG120" s="114">
        <f t="shared" si="132"/>
        <v>1</v>
      </c>
      <c r="PH120" s="4">
        <v>5</v>
      </c>
      <c r="PI120" s="114">
        <f t="shared" si="133"/>
        <v>0.05</v>
      </c>
      <c r="PJ120" s="114">
        <f t="shared" si="134"/>
        <v>1</v>
      </c>
      <c r="ACA120" s="114">
        <f t="shared" si="135"/>
        <v>0.4</v>
      </c>
      <c r="ACB120" s="114">
        <f t="shared" si="136"/>
        <v>0.54</v>
      </c>
      <c r="ACC120" s="114">
        <f t="shared" si="137"/>
        <v>0.94000000000000006</v>
      </c>
      <c r="ACN120" s="119" t="str">
        <f t="shared" si="138"/>
        <v>TERIMA</v>
      </c>
      <c r="ACO120" s="120">
        <f t="shared" si="139"/>
        <v>800000</v>
      </c>
      <c r="ACQ120" s="120">
        <f t="shared" si="140"/>
        <v>752000</v>
      </c>
      <c r="ACR120" s="120">
        <f t="shared" si="141"/>
        <v>752000</v>
      </c>
      <c r="ACS120" s="120">
        <f t="shared" si="142"/>
        <v>752000</v>
      </c>
      <c r="ADN120" s="121">
        <f t="shared" si="143"/>
        <v>752000</v>
      </c>
      <c r="ADO120" s="4" t="s">
        <v>1398</v>
      </c>
    </row>
    <row r="121" spans="1:795" x14ac:dyDescent="0.25">
      <c r="A121" s="4">
        <f t="shared" si="115"/>
        <v>117</v>
      </c>
      <c r="B121" s="4">
        <v>77651</v>
      </c>
      <c r="C121" s="4" t="s">
        <v>1096</v>
      </c>
      <c r="G121" s="4" t="s">
        <v>973</v>
      </c>
      <c r="O121" s="4">
        <v>22</v>
      </c>
      <c r="P121" s="4">
        <v>19</v>
      </c>
      <c r="Q121" s="4">
        <v>0</v>
      </c>
      <c r="R121" s="4">
        <v>0</v>
      </c>
      <c r="S121" s="4">
        <v>0</v>
      </c>
      <c r="T121" s="4">
        <v>1</v>
      </c>
      <c r="U121" s="4">
        <v>0</v>
      </c>
      <c r="V121" s="4">
        <f t="shared" si="116"/>
        <v>0</v>
      </c>
      <c r="W121" s="4">
        <v>19</v>
      </c>
      <c r="X121" s="4">
        <v>18</v>
      </c>
      <c r="Y121" s="4">
        <v>7.75</v>
      </c>
      <c r="CH121" s="114">
        <f t="shared" si="117"/>
        <v>1</v>
      </c>
      <c r="CI121" s="4">
        <v>5</v>
      </c>
      <c r="CJ121" s="114">
        <f t="shared" si="118"/>
        <v>0.2</v>
      </c>
      <c r="CK121" s="114">
        <f t="shared" si="119"/>
        <v>1</v>
      </c>
      <c r="CL121" s="4">
        <v>5</v>
      </c>
      <c r="CM121" s="114">
        <f t="shared" si="120"/>
        <v>0.2</v>
      </c>
      <c r="ON121" s="4">
        <v>5</v>
      </c>
      <c r="OO121" s="116">
        <v>5</v>
      </c>
      <c r="OP121" s="114">
        <f t="shared" si="121"/>
        <v>0.15</v>
      </c>
      <c r="OQ121" s="114">
        <f t="shared" si="122"/>
        <v>1</v>
      </c>
      <c r="OR121" s="4">
        <v>5</v>
      </c>
      <c r="OS121" s="114">
        <f t="shared" si="123"/>
        <v>0.05</v>
      </c>
      <c r="OT121" s="114">
        <f t="shared" si="124"/>
        <v>1</v>
      </c>
      <c r="OU121" s="4">
        <v>5</v>
      </c>
      <c r="OV121" s="114">
        <f t="shared" si="125"/>
        <v>0.1</v>
      </c>
      <c r="OW121" s="114">
        <f t="shared" si="126"/>
        <v>1</v>
      </c>
      <c r="OX121" s="4">
        <v>5</v>
      </c>
      <c r="OY121" s="114">
        <f t="shared" si="127"/>
        <v>0.1</v>
      </c>
      <c r="OZ121" s="114">
        <f t="shared" si="128"/>
        <v>1</v>
      </c>
      <c r="PA121" s="4">
        <v>5</v>
      </c>
      <c r="PB121" s="114">
        <f t="shared" si="129"/>
        <v>0.1</v>
      </c>
      <c r="PC121" s="114">
        <f t="shared" si="130"/>
        <v>1</v>
      </c>
      <c r="PD121" s="4">
        <v>5</v>
      </c>
      <c r="PE121" s="4">
        <v>100</v>
      </c>
      <c r="PF121" s="114">
        <f t="shared" si="131"/>
        <v>0.05</v>
      </c>
      <c r="PG121" s="114">
        <f t="shared" si="132"/>
        <v>1</v>
      </c>
      <c r="PH121" s="4">
        <v>5</v>
      </c>
      <c r="PI121" s="114">
        <f t="shared" si="133"/>
        <v>0.05</v>
      </c>
      <c r="PJ121" s="114">
        <f t="shared" si="134"/>
        <v>1</v>
      </c>
      <c r="ACA121" s="114">
        <f t="shared" si="135"/>
        <v>0.4</v>
      </c>
      <c r="ACB121" s="114">
        <f t="shared" si="136"/>
        <v>0.60000000000000009</v>
      </c>
      <c r="ACC121" s="114">
        <f t="shared" si="137"/>
        <v>1</v>
      </c>
      <c r="ACN121" s="119" t="str">
        <f t="shared" si="138"/>
        <v>TERIMA</v>
      </c>
      <c r="ACO121" s="120">
        <f t="shared" si="139"/>
        <v>800000</v>
      </c>
      <c r="ACQ121" s="120">
        <f t="shared" si="140"/>
        <v>800000</v>
      </c>
      <c r="ACR121" s="120">
        <f t="shared" si="141"/>
        <v>800000</v>
      </c>
      <c r="ACS121" s="120">
        <f t="shared" si="142"/>
        <v>800000</v>
      </c>
      <c r="ADN121" s="121">
        <f t="shared" si="143"/>
        <v>800000</v>
      </c>
      <c r="ADO121" s="4" t="s">
        <v>1398</v>
      </c>
    </row>
    <row r="122" spans="1:795" x14ac:dyDescent="0.25">
      <c r="A122" s="4">
        <f t="shared" si="115"/>
        <v>118</v>
      </c>
      <c r="B122" s="4">
        <v>78979</v>
      </c>
      <c r="C122" s="4" t="s">
        <v>1098</v>
      </c>
      <c r="G122" s="4" t="s">
        <v>973</v>
      </c>
      <c r="O122" s="4">
        <v>22</v>
      </c>
      <c r="P122" s="4">
        <v>9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f t="shared" si="116"/>
        <v>0</v>
      </c>
      <c r="W122" s="4">
        <v>9</v>
      </c>
      <c r="X122" s="4">
        <v>9</v>
      </c>
      <c r="Y122" s="4">
        <v>7.75</v>
      </c>
      <c r="CH122" s="114">
        <f t="shared" si="117"/>
        <v>1</v>
      </c>
      <c r="CI122" s="4">
        <v>5</v>
      </c>
      <c r="CJ122" s="114">
        <f t="shared" si="118"/>
        <v>0.2</v>
      </c>
      <c r="CK122" s="114">
        <f t="shared" si="119"/>
        <v>1</v>
      </c>
      <c r="CL122" s="4">
        <v>5</v>
      </c>
      <c r="CM122" s="114">
        <f t="shared" si="120"/>
        <v>0.2</v>
      </c>
      <c r="ON122" s="4">
        <v>5</v>
      </c>
      <c r="OO122" s="116">
        <v>5</v>
      </c>
      <c r="OP122" s="114">
        <f t="shared" si="121"/>
        <v>0.15</v>
      </c>
      <c r="OQ122" s="114">
        <f t="shared" si="122"/>
        <v>1</v>
      </c>
      <c r="OR122" s="4">
        <v>5</v>
      </c>
      <c r="OS122" s="114">
        <f t="shared" si="123"/>
        <v>0.05</v>
      </c>
      <c r="OT122" s="114">
        <f t="shared" si="124"/>
        <v>1</v>
      </c>
      <c r="OU122" s="4">
        <v>5</v>
      </c>
      <c r="OV122" s="114">
        <f t="shared" si="125"/>
        <v>0.1</v>
      </c>
      <c r="OW122" s="114">
        <f t="shared" si="126"/>
        <v>1</v>
      </c>
      <c r="OX122" s="4">
        <v>5</v>
      </c>
      <c r="OY122" s="114">
        <f t="shared" si="127"/>
        <v>0.1</v>
      </c>
      <c r="OZ122" s="114">
        <f t="shared" si="128"/>
        <v>1</v>
      </c>
      <c r="PA122" s="4">
        <v>5</v>
      </c>
      <c r="PB122" s="114">
        <f t="shared" si="129"/>
        <v>0.1</v>
      </c>
      <c r="PC122" s="114">
        <f t="shared" si="130"/>
        <v>1</v>
      </c>
      <c r="PD122" s="4">
        <v>5</v>
      </c>
      <c r="PE122" s="4">
        <v>100</v>
      </c>
      <c r="PF122" s="114">
        <f t="shared" si="131"/>
        <v>0.05</v>
      </c>
      <c r="PG122" s="114">
        <f t="shared" si="132"/>
        <v>1</v>
      </c>
      <c r="PH122" s="4">
        <v>5</v>
      </c>
      <c r="PI122" s="114">
        <f t="shared" si="133"/>
        <v>0.05</v>
      </c>
      <c r="PJ122" s="114">
        <f t="shared" si="134"/>
        <v>1</v>
      </c>
      <c r="ACA122" s="114">
        <f t="shared" si="135"/>
        <v>0.4</v>
      </c>
      <c r="ACB122" s="114">
        <f t="shared" si="136"/>
        <v>0.60000000000000009</v>
      </c>
      <c r="ACC122" s="114">
        <f t="shared" si="137"/>
        <v>1</v>
      </c>
      <c r="ACN122" s="119" t="str">
        <f t="shared" si="138"/>
        <v>TERIMA</v>
      </c>
      <c r="ACO122" s="120">
        <f t="shared" si="139"/>
        <v>800000</v>
      </c>
      <c r="ACQ122" s="120">
        <f t="shared" si="140"/>
        <v>800000</v>
      </c>
      <c r="ACR122" s="120">
        <f t="shared" si="141"/>
        <v>800000</v>
      </c>
      <c r="ACS122" s="120">
        <f t="shared" si="142"/>
        <v>800000</v>
      </c>
      <c r="ADN122" s="121">
        <f t="shared" si="143"/>
        <v>800000</v>
      </c>
      <c r="ADO122" s="4" t="s">
        <v>1398</v>
      </c>
    </row>
    <row r="123" spans="1:795" x14ac:dyDescent="0.25">
      <c r="A123" s="4">
        <f t="shared" si="115"/>
        <v>119</v>
      </c>
      <c r="B123" s="4">
        <v>30391</v>
      </c>
      <c r="C123" s="4" t="s">
        <v>1100</v>
      </c>
      <c r="G123" s="4" t="s">
        <v>973</v>
      </c>
      <c r="O123" s="4">
        <v>22</v>
      </c>
      <c r="P123" s="4">
        <v>9</v>
      </c>
      <c r="Q123" s="4">
        <v>0</v>
      </c>
      <c r="R123" s="4">
        <v>0</v>
      </c>
      <c r="S123" s="4">
        <v>0</v>
      </c>
      <c r="T123" s="4">
        <v>2</v>
      </c>
      <c r="U123" s="4">
        <v>0</v>
      </c>
      <c r="V123" s="4">
        <f t="shared" si="116"/>
        <v>0</v>
      </c>
      <c r="W123" s="4">
        <v>9</v>
      </c>
      <c r="X123" s="4">
        <v>7</v>
      </c>
      <c r="Y123" s="4">
        <v>7.75</v>
      </c>
      <c r="CH123" s="114">
        <f t="shared" si="117"/>
        <v>1</v>
      </c>
      <c r="CI123" s="4">
        <v>5</v>
      </c>
      <c r="CJ123" s="114">
        <f t="shared" si="118"/>
        <v>0.2</v>
      </c>
      <c r="CK123" s="114">
        <f t="shared" si="119"/>
        <v>1</v>
      </c>
      <c r="CL123" s="4">
        <v>5</v>
      </c>
      <c r="CM123" s="114">
        <f t="shared" si="120"/>
        <v>0.2</v>
      </c>
      <c r="ON123" s="4">
        <v>5</v>
      </c>
      <c r="OO123" s="116">
        <v>5</v>
      </c>
      <c r="OP123" s="114">
        <f t="shared" si="121"/>
        <v>0.15</v>
      </c>
      <c r="OQ123" s="114">
        <f t="shared" si="122"/>
        <v>1</v>
      </c>
      <c r="OR123" s="4">
        <v>5</v>
      </c>
      <c r="OS123" s="114">
        <f t="shared" si="123"/>
        <v>0.05</v>
      </c>
      <c r="OT123" s="114">
        <f t="shared" si="124"/>
        <v>1</v>
      </c>
      <c r="OU123" s="4">
        <v>5</v>
      </c>
      <c r="OV123" s="114">
        <f t="shared" si="125"/>
        <v>0.1</v>
      </c>
      <c r="OW123" s="114">
        <f t="shared" si="126"/>
        <v>1</v>
      </c>
      <c r="OX123" s="4">
        <v>5</v>
      </c>
      <c r="OY123" s="114">
        <f t="shared" si="127"/>
        <v>0.1</v>
      </c>
      <c r="OZ123" s="114">
        <f t="shared" si="128"/>
        <v>1</v>
      </c>
      <c r="PA123" s="4">
        <v>5</v>
      </c>
      <c r="PB123" s="114">
        <f t="shared" si="129"/>
        <v>0.1</v>
      </c>
      <c r="PC123" s="114">
        <f t="shared" si="130"/>
        <v>1</v>
      </c>
      <c r="PD123" s="4">
        <v>5</v>
      </c>
      <c r="PE123" s="4">
        <v>100</v>
      </c>
      <c r="PF123" s="114">
        <f t="shared" si="131"/>
        <v>0.05</v>
      </c>
      <c r="PG123" s="114">
        <f t="shared" si="132"/>
        <v>1</v>
      </c>
      <c r="PH123" s="4">
        <v>5</v>
      </c>
      <c r="PI123" s="114">
        <f t="shared" si="133"/>
        <v>0.05</v>
      </c>
      <c r="PJ123" s="114">
        <f t="shared" si="134"/>
        <v>1</v>
      </c>
      <c r="ACA123" s="114">
        <f t="shared" si="135"/>
        <v>0.4</v>
      </c>
      <c r="ACB123" s="114">
        <f t="shared" si="136"/>
        <v>0.60000000000000009</v>
      </c>
      <c r="ACC123" s="114">
        <f t="shared" si="137"/>
        <v>1</v>
      </c>
      <c r="ACN123" s="119" t="str">
        <f t="shared" si="138"/>
        <v>TERIMA</v>
      </c>
      <c r="ACO123" s="120">
        <f t="shared" si="139"/>
        <v>800000</v>
      </c>
      <c r="ACQ123" s="120">
        <f t="shared" si="140"/>
        <v>800000</v>
      </c>
      <c r="ACR123" s="120">
        <f t="shared" si="141"/>
        <v>800000</v>
      </c>
      <c r="ACS123" s="120">
        <f t="shared" si="142"/>
        <v>800000</v>
      </c>
      <c r="ADN123" s="121">
        <f t="shared" si="143"/>
        <v>800000</v>
      </c>
      <c r="ADO123" s="4" t="s">
        <v>1398</v>
      </c>
    </row>
    <row r="124" spans="1:795" x14ac:dyDescent="0.25">
      <c r="A124" s="4">
        <f t="shared" si="115"/>
        <v>120</v>
      </c>
      <c r="B124" s="4">
        <v>12826</v>
      </c>
      <c r="C124" s="4" t="s">
        <v>1102</v>
      </c>
      <c r="G124" s="4" t="s">
        <v>973</v>
      </c>
      <c r="O124" s="4">
        <v>22</v>
      </c>
      <c r="P124" s="4">
        <v>19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f t="shared" si="116"/>
        <v>0</v>
      </c>
      <c r="W124" s="4">
        <v>19</v>
      </c>
      <c r="X124" s="4">
        <v>19</v>
      </c>
      <c r="Y124" s="4">
        <v>7.75</v>
      </c>
      <c r="CH124" s="114">
        <f t="shared" si="117"/>
        <v>1</v>
      </c>
      <c r="CI124" s="4">
        <v>5</v>
      </c>
      <c r="CJ124" s="114">
        <f t="shared" si="118"/>
        <v>0.2</v>
      </c>
      <c r="CK124" s="114">
        <f t="shared" si="119"/>
        <v>1</v>
      </c>
      <c r="CL124" s="4">
        <v>5</v>
      </c>
      <c r="CM124" s="114">
        <f t="shared" si="120"/>
        <v>0.2</v>
      </c>
      <c r="ON124" s="4">
        <v>5</v>
      </c>
      <c r="OO124" s="116">
        <v>5</v>
      </c>
      <c r="OP124" s="114">
        <f t="shared" si="121"/>
        <v>0.15</v>
      </c>
      <c r="OQ124" s="114">
        <f t="shared" si="122"/>
        <v>1</v>
      </c>
      <c r="OR124" s="4">
        <v>5</v>
      </c>
      <c r="OS124" s="114">
        <f t="shared" si="123"/>
        <v>0.05</v>
      </c>
      <c r="OT124" s="114">
        <f t="shared" si="124"/>
        <v>1</v>
      </c>
      <c r="OU124" s="4">
        <v>5</v>
      </c>
      <c r="OV124" s="114">
        <f t="shared" si="125"/>
        <v>0.1</v>
      </c>
      <c r="OW124" s="114">
        <f t="shared" si="126"/>
        <v>1</v>
      </c>
      <c r="OX124" s="4">
        <v>5</v>
      </c>
      <c r="OY124" s="114">
        <f t="shared" si="127"/>
        <v>0.1</v>
      </c>
      <c r="OZ124" s="114">
        <f t="shared" si="128"/>
        <v>1</v>
      </c>
      <c r="PA124" s="4">
        <v>5</v>
      </c>
      <c r="PB124" s="114">
        <f t="shared" si="129"/>
        <v>0.1</v>
      </c>
      <c r="PC124" s="114">
        <f t="shared" si="130"/>
        <v>1</v>
      </c>
      <c r="PD124" s="4">
        <v>5</v>
      </c>
      <c r="PE124" s="4">
        <v>100</v>
      </c>
      <c r="PF124" s="114">
        <f t="shared" si="131"/>
        <v>0.05</v>
      </c>
      <c r="PG124" s="114">
        <f t="shared" si="132"/>
        <v>1</v>
      </c>
      <c r="PH124" s="4">
        <v>5</v>
      </c>
      <c r="PI124" s="114">
        <f t="shared" si="133"/>
        <v>0.05</v>
      </c>
      <c r="PJ124" s="114">
        <f t="shared" si="134"/>
        <v>1</v>
      </c>
      <c r="ACA124" s="114">
        <f t="shared" si="135"/>
        <v>0.4</v>
      </c>
      <c r="ACB124" s="114">
        <f t="shared" si="136"/>
        <v>0.60000000000000009</v>
      </c>
      <c r="ACC124" s="114">
        <f t="shared" si="137"/>
        <v>1</v>
      </c>
      <c r="ACN124" s="119" t="str">
        <f t="shared" si="138"/>
        <v>TERIMA</v>
      </c>
      <c r="ACO124" s="120">
        <f t="shared" si="139"/>
        <v>800000</v>
      </c>
      <c r="ACQ124" s="120">
        <f t="shared" si="140"/>
        <v>800000</v>
      </c>
      <c r="ACR124" s="120">
        <f t="shared" si="141"/>
        <v>800000</v>
      </c>
      <c r="ACS124" s="120">
        <f t="shared" si="142"/>
        <v>800000</v>
      </c>
      <c r="ADN124" s="121">
        <f t="shared" si="143"/>
        <v>800000</v>
      </c>
      <c r="ADO124" s="4" t="s">
        <v>1398</v>
      </c>
    </row>
    <row r="125" spans="1:795" x14ac:dyDescent="0.25">
      <c r="A125" s="4">
        <f t="shared" si="115"/>
        <v>121</v>
      </c>
      <c r="B125" s="4">
        <v>74637</v>
      </c>
      <c r="C125" s="4" t="s">
        <v>1105</v>
      </c>
      <c r="G125" s="4" t="s">
        <v>973</v>
      </c>
      <c r="O125" s="4">
        <v>22</v>
      </c>
      <c r="P125" s="4">
        <v>11</v>
      </c>
      <c r="Q125" s="4">
        <v>0</v>
      </c>
      <c r="R125" s="4">
        <v>0</v>
      </c>
      <c r="S125" s="4">
        <v>0</v>
      </c>
      <c r="T125" s="4">
        <v>1</v>
      </c>
      <c r="U125" s="4">
        <v>0</v>
      </c>
      <c r="V125" s="4">
        <f t="shared" si="116"/>
        <v>0</v>
      </c>
      <c r="W125" s="4">
        <v>11</v>
      </c>
      <c r="X125" s="4">
        <v>10</v>
      </c>
      <c r="Y125" s="4">
        <v>7.75</v>
      </c>
      <c r="CH125" s="114">
        <f t="shared" si="117"/>
        <v>1</v>
      </c>
      <c r="CI125" s="4">
        <v>5</v>
      </c>
      <c r="CJ125" s="114">
        <f t="shared" si="118"/>
        <v>0.2</v>
      </c>
      <c r="CK125" s="114">
        <f t="shared" si="119"/>
        <v>1</v>
      </c>
      <c r="CL125" s="4">
        <v>5</v>
      </c>
      <c r="CM125" s="114">
        <f t="shared" si="120"/>
        <v>0.2</v>
      </c>
      <c r="ON125" s="4">
        <v>5</v>
      </c>
      <c r="OO125" s="116">
        <v>5</v>
      </c>
      <c r="OP125" s="114">
        <f t="shared" si="121"/>
        <v>0.15</v>
      </c>
      <c r="OQ125" s="114">
        <f t="shared" si="122"/>
        <v>1</v>
      </c>
      <c r="OR125" s="4">
        <v>5</v>
      </c>
      <c r="OS125" s="114">
        <f t="shared" si="123"/>
        <v>0.05</v>
      </c>
      <c r="OT125" s="114">
        <f t="shared" si="124"/>
        <v>1</v>
      </c>
      <c r="OU125" s="4">
        <v>5</v>
      </c>
      <c r="OV125" s="114">
        <f t="shared" si="125"/>
        <v>0.1</v>
      </c>
      <c r="OW125" s="114">
        <f t="shared" si="126"/>
        <v>1</v>
      </c>
      <c r="OX125" s="4">
        <v>5</v>
      </c>
      <c r="OY125" s="114">
        <f t="shared" si="127"/>
        <v>0.1</v>
      </c>
      <c r="OZ125" s="114">
        <f t="shared" si="128"/>
        <v>1</v>
      </c>
      <c r="PA125" s="4">
        <v>5</v>
      </c>
      <c r="PB125" s="114">
        <f t="shared" si="129"/>
        <v>0.1</v>
      </c>
      <c r="PC125" s="114">
        <f t="shared" si="130"/>
        <v>1</v>
      </c>
      <c r="PD125" s="4">
        <v>5</v>
      </c>
      <c r="PE125" s="4">
        <v>100</v>
      </c>
      <c r="PF125" s="114">
        <f t="shared" si="131"/>
        <v>0.05</v>
      </c>
      <c r="PG125" s="114">
        <f t="shared" si="132"/>
        <v>1</v>
      </c>
      <c r="PH125" s="4">
        <v>5</v>
      </c>
      <c r="PI125" s="114">
        <f t="shared" si="133"/>
        <v>0.05</v>
      </c>
      <c r="PJ125" s="114">
        <f t="shared" si="134"/>
        <v>1</v>
      </c>
      <c r="ACA125" s="114">
        <f t="shared" si="135"/>
        <v>0.4</v>
      </c>
      <c r="ACB125" s="114">
        <f t="shared" si="136"/>
        <v>0.60000000000000009</v>
      </c>
      <c r="ACC125" s="114">
        <f t="shared" si="137"/>
        <v>1</v>
      </c>
      <c r="ACN125" s="119" t="str">
        <f t="shared" si="138"/>
        <v>TERIMA</v>
      </c>
      <c r="ACO125" s="120">
        <f t="shared" si="139"/>
        <v>800000</v>
      </c>
      <c r="ACQ125" s="120">
        <f t="shared" si="140"/>
        <v>800000</v>
      </c>
      <c r="ACR125" s="120">
        <f t="shared" si="141"/>
        <v>800000</v>
      </c>
      <c r="ACS125" s="120">
        <f t="shared" si="142"/>
        <v>800000</v>
      </c>
      <c r="ADN125" s="121">
        <f t="shared" si="143"/>
        <v>800000</v>
      </c>
      <c r="ADO125" s="4" t="s">
        <v>1398</v>
      </c>
    </row>
    <row r="126" spans="1:795" x14ac:dyDescent="0.25">
      <c r="A126" s="4">
        <f t="shared" si="115"/>
        <v>122</v>
      </c>
      <c r="B126" s="4">
        <v>30464</v>
      </c>
      <c r="C126" s="4" t="s">
        <v>1107</v>
      </c>
      <c r="G126" s="4" t="s">
        <v>973</v>
      </c>
      <c r="O126" s="4">
        <v>22</v>
      </c>
      <c r="P126" s="4">
        <v>20</v>
      </c>
      <c r="Q126" s="4">
        <v>0</v>
      </c>
      <c r="R126" s="4">
        <v>0</v>
      </c>
      <c r="S126" s="4">
        <v>0</v>
      </c>
      <c r="T126" s="4">
        <v>2</v>
      </c>
      <c r="U126" s="4">
        <v>0</v>
      </c>
      <c r="V126" s="4">
        <f t="shared" si="116"/>
        <v>0</v>
      </c>
      <c r="W126" s="4">
        <v>20</v>
      </c>
      <c r="X126" s="4">
        <v>18</v>
      </c>
      <c r="Y126" s="4">
        <v>7.75</v>
      </c>
      <c r="CH126" s="114">
        <f t="shared" si="117"/>
        <v>1</v>
      </c>
      <c r="CI126" s="4">
        <v>5</v>
      </c>
      <c r="CJ126" s="114">
        <f t="shared" si="118"/>
        <v>0.2</v>
      </c>
      <c r="CK126" s="114">
        <f t="shared" si="119"/>
        <v>1</v>
      </c>
      <c r="CL126" s="4">
        <v>5</v>
      </c>
      <c r="CM126" s="114">
        <f t="shared" si="120"/>
        <v>0.2</v>
      </c>
      <c r="ON126" s="4">
        <v>3</v>
      </c>
      <c r="OO126" s="116" t="s">
        <v>937</v>
      </c>
      <c r="OP126" s="114">
        <f t="shared" si="121"/>
        <v>0.09</v>
      </c>
      <c r="OQ126" s="114">
        <f t="shared" si="122"/>
        <v>0.6</v>
      </c>
      <c r="OR126" s="4">
        <v>5</v>
      </c>
      <c r="OS126" s="114">
        <f t="shared" si="123"/>
        <v>0.05</v>
      </c>
      <c r="OT126" s="114">
        <f t="shared" si="124"/>
        <v>1</v>
      </c>
      <c r="OU126" s="4">
        <v>5</v>
      </c>
      <c r="OV126" s="114">
        <f t="shared" si="125"/>
        <v>0.1</v>
      </c>
      <c r="OW126" s="114">
        <f t="shared" si="126"/>
        <v>1</v>
      </c>
      <c r="OX126" s="4">
        <v>5</v>
      </c>
      <c r="OY126" s="114">
        <f t="shared" si="127"/>
        <v>0.1</v>
      </c>
      <c r="OZ126" s="114">
        <f t="shared" si="128"/>
        <v>1</v>
      </c>
      <c r="PA126" s="4">
        <v>5</v>
      </c>
      <c r="PB126" s="114">
        <f t="shared" si="129"/>
        <v>0.1</v>
      </c>
      <c r="PC126" s="114">
        <f t="shared" si="130"/>
        <v>1</v>
      </c>
      <c r="PD126" s="4">
        <v>5</v>
      </c>
      <c r="PE126" s="4">
        <v>100</v>
      </c>
      <c r="PF126" s="114">
        <f t="shared" si="131"/>
        <v>0.05</v>
      </c>
      <c r="PG126" s="114">
        <f t="shared" si="132"/>
        <v>1</v>
      </c>
      <c r="PH126" s="4">
        <v>5</v>
      </c>
      <c r="PI126" s="114">
        <f t="shared" si="133"/>
        <v>0.05</v>
      </c>
      <c r="PJ126" s="114">
        <f t="shared" si="134"/>
        <v>1</v>
      </c>
      <c r="ACA126" s="114">
        <f t="shared" si="135"/>
        <v>0.4</v>
      </c>
      <c r="ACB126" s="114">
        <f t="shared" si="136"/>
        <v>0.54</v>
      </c>
      <c r="ACC126" s="114">
        <f t="shared" si="137"/>
        <v>0.94000000000000006</v>
      </c>
      <c r="ACN126" s="119" t="str">
        <f t="shared" si="138"/>
        <v>TERIMA</v>
      </c>
      <c r="ACO126" s="120">
        <f t="shared" si="139"/>
        <v>800000</v>
      </c>
      <c r="ACQ126" s="120">
        <f t="shared" si="140"/>
        <v>752000</v>
      </c>
      <c r="ACR126" s="120">
        <f t="shared" si="141"/>
        <v>752000</v>
      </c>
      <c r="ACS126" s="120">
        <f t="shared" si="142"/>
        <v>752000</v>
      </c>
      <c r="ADN126" s="121">
        <f t="shared" si="143"/>
        <v>752000</v>
      </c>
      <c r="ADO126" s="4" t="s">
        <v>1398</v>
      </c>
    </row>
    <row r="127" spans="1:795" x14ac:dyDescent="0.25">
      <c r="A127" s="4">
        <f t="shared" si="115"/>
        <v>123</v>
      </c>
      <c r="B127" s="4">
        <v>53817</v>
      </c>
      <c r="C127" s="4" t="s">
        <v>1109</v>
      </c>
      <c r="G127" s="4" t="s">
        <v>973</v>
      </c>
      <c r="O127" s="4">
        <v>22</v>
      </c>
      <c r="P127" s="4">
        <v>19</v>
      </c>
      <c r="Q127" s="4">
        <v>0</v>
      </c>
      <c r="R127" s="4">
        <v>0</v>
      </c>
      <c r="S127" s="4">
        <v>0</v>
      </c>
      <c r="T127" s="4">
        <v>1</v>
      </c>
      <c r="U127" s="4">
        <v>0</v>
      </c>
      <c r="V127" s="4">
        <f t="shared" si="116"/>
        <v>0</v>
      </c>
      <c r="W127" s="4">
        <v>19</v>
      </c>
      <c r="X127" s="4">
        <v>18</v>
      </c>
      <c r="Y127" s="4">
        <v>7.75</v>
      </c>
      <c r="CH127" s="114">
        <f t="shared" si="117"/>
        <v>1</v>
      </c>
      <c r="CI127" s="4">
        <v>5</v>
      </c>
      <c r="CJ127" s="114">
        <f t="shared" si="118"/>
        <v>0.2</v>
      </c>
      <c r="CK127" s="114">
        <f t="shared" si="119"/>
        <v>1</v>
      </c>
      <c r="CL127" s="4">
        <v>5</v>
      </c>
      <c r="CM127" s="114">
        <f t="shared" si="120"/>
        <v>0.2</v>
      </c>
      <c r="ON127" s="4">
        <v>3</v>
      </c>
      <c r="OO127" s="116" t="s">
        <v>937</v>
      </c>
      <c r="OP127" s="114">
        <f t="shared" si="121"/>
        <v>0.09</v>
      </c>
      <c r="OQ127" s="114">
        <f t="shared" si="122"/>
        <v>0.6</v>
      </c>
      <c r="OR127" s="4">
        <v>5</v>
      </c>
      <c r="OS127" s="114">
        <f t="shared" si="123"/>
        <v>0.05</v>
      </c>
      <c r="OT127" s="114">
        <f t="shared" si="124"/>
        <v>1</v>
      </c>
      <c r="OU127" s="4">
        <v>5</v>
      </c>
      <c r="OV127" s="114">
        <f t="shared" si="125"/>
        <v>0.1</v>
      </c>
      <c r="OW127" s="114">
        <f t="shared" si="126"/>
        <v>1</v>
      </c>
      <c r="OX127" s="4">
        <v>5</v>
      </c>
      <c r="OY127" s="114">
        <f t="shared" si="127"/>
        <v>0.1</v>
      </c>
      <c r="OZ127" s="114">
        <f t="shared" si="128"/>
        <v>1</v>
      </c>
      <c r="PA127" s="4">
        <v>5</v>
      </c>
      <c r="PB127" s="114">
        <f t="shared" si="129"/>
        <v>0.1</v>
      </c>
      <c r="PC127" s="114">
        <f t="shared" si="130"/>
        <v>1</v>
      </c>
      <c r="PD127" s="4">
        <v>5</v>
      </c>
      <c r="PE127" s="4">
        <v>100</v>
      </c>
      <c r="PF127" s="114">
        <f t="shared" si="131"/>
        <v>0.05</v>
      </c>
      <c r="PG127" s="114">
        <f t="shared" si="132"/>
        <v>1</v>
      </c>
      <c r="PH127" s="4">
        <v>5</v>
      </c>
      <c r="PI127" s="114">
        <f t="shared" si="133"/>
        <v>0.05</v>
      </c>
      <c r="PJ127" s="114">
        <f t="shared" si="134"/>
        <v>1</v>
      </c>
      <c r="ACA127" s="114">
        <f t="shared" si="135"/>
        <v>0.4</v>
      </c>
      <c r="ACB127" s="114">
        <f t="shared" si="136"/>
        <v>0.54</v>
      </c>
      <c r="ACC127" s="114">
        <f t="shared" si="137"/>
        <v>0.94000000000000006</v>
      </c>
      <c r="ACN127" s="119" t="str">
        <f t="shared" si="138"/>
        <v>TERIMA</v>
      </c>
      <c r="ACO127" s="120">
        <f t="shared" si="139"/>
        <v>800000</v>
      </c>
      <c r="ACQ127" s="120">
        <f t="shared" si="140"/>
        <v>752000</v>
      </c>
      <c r="ACR127" s="120">
        <f t="shared" si="141"/>
        <v>752000</v>
      </c>
      <c r="ACS127" s="120">
        <f t="shared" si="142"/>
        <v>752000</v>
      </c>
      <c r="ADN127" s="121">
        <f t="shared" si="143"/>
        <v>752000</v>
      </c>
      <c r="ADO127" s="4" t="s">
        <v>1398</v>
      </c>
    </row>
    <row r="128" spans="1:795" x14ac:dyDescent="0.25">
      <c r="A128" s="4">
        <f t="shared" si="115"/>
        <v>124</v>
      </c>
      <c r="B128" s="4">
        <v>62732</v>
      </c>
      <c r="C128" s="4" t="s">
        <v>1111</v>
      </c>
      <c r="G128" s="4" t="s">
        <v>973</v>
      </c>
      <c r="O128" s="4">
        <v>22</v>
      </c>
      <c r="P128" s="4">
        <v>9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f t="shared" si="116"/>
        <v>0</v>
      </c>
      <c r="W128" s="4">
        <v>9</v>
      </c>
      <c r="X128" s="4">
        <v>8</v>
      </c>
      <c r="Y128" s="4">
        <v>7.75</v>
      </c>
      <c r="CH128" s="114">
        <f t="shared" si="117"/>
        <v>1</v>
      </c>
      <c r="CI128" s="4">
        <v>5</v>
      </c>
      <c r="CJ128" s="114">
        <f t="shared" si="118"/>
        <v>0.2</v>
      </c>
      <c r="CK128" s="114">
        <f t="shared" si="119"/>
        <v>1</v>
      </c>
      <c r="CL128" s="4">
        <v>5</v>
      </c>
      <c r="CM128" s="114">
        <f t="shared" si="120"/>
        <v>0.2</v>
      </c>
      <c r="ON128" s="4">
        <v>1</v>
      </c>
      <c r="OO128" s="116">
        <v>4</v>
      </c>
      <c r="OP128" s="114">
        <f t="shared" si="121"/>
        <v>0.03</v>
      </c>
      <c r="OQ128" s="114">
        <f t="shared" si="122"/>
        <v>0.2</v>
      </c>
      <c r="OR128" s="4">
        <v>5</v>
      </c>
      <c r="OS128" s="114">
        <f t="shared" si="123"/>
        <v>0.05</v>
      </c>
      <c r="OT128" s="114">
        <f t="shared" si="124"/>
        <v>1</v>
      </c>
      <c r="OU128" s="4">
        <v>5</v>
      </c>
      <c r="OV128" s="114">
        <f t="shared" si="125"/>
        <v>0.1</v>
      </c>
      <c r="OW128" s="114">
        <f t="shared" si="126"/>
        <v>1</v>
      </c>
      <c r="OX128" s="4">
        <v>5</v>
      </c>
      <c r="OY128" s="114">
        <f t="shared" si="127"/>
        <v>0.1</v>
      </c>
      <c r="OZ128" s="114">
        <f t="shared" si="128"/>
        <v>1</v>
      </c>
      <c r="PA128" s="4">
        <v>5</v>
      </c>
      <c r="PB128" s="114">
        <f t="shared" si="129"/>
        <v>0.1</v>
      </c>
      <c r="PC128" s="114">
        <f t="shared" si="130"/>
        <v>1</v>
      </c>
      <c r="PD128" s="4">
        <v>5</v>
      </c>
      <c r="PE128" s="4">
        <v>100</v>
      </c>
      <c r="PF128" s="114">
        <f t="shared" si="131"/>
        <v>0.05</v>
      </c>
      <c r="PG128" s="114">
        <f t="shared" si="132"/>
        <v>1</v>
      </c>
      <c r="PH128" s="4">
        <v>5</v>
      </c>
      <c r="PI128" s="114">
        <f t="shared" si="133"/>
        <v>0.05</v>
      </c>
      <c r="PJ128" s="114">
        <f t="shared" si="134"/>
        <v>1</v>
      </c>
      <c r="ACA128" s="114">
        <f t="shared" si="135"/>
        <v>0.4</v>
      </c>
      <c r="ACB128" s="114">
        <f t="shared" si="136"/>
        <v>0.48</v>
      </c>
      <c r="ACC128" s="114">
        <f t="shared" si="137"/>
        <v>0.88</v>
      </c>
      <c r="ACN128" s="119" t="str">
        <f t="shared" si="138"/>
        <v>TERIMA</v>
      </c>
      <c r="ACO128" s="120">
        <f t="shared" si="139"/>
        <v>800000</v>
      </c>
      <c r="ACQ128" s="120">
        <f t="shared" si="140"/>
        <v>704000</v>
      </c>
      <c r="ACR128" s="120">
        <f t="shared" si="141"/>
        <v>704000</v>
      </c>
      <c r="ACS128" s="120">
        <f t="shared" si="142"/>
        <v>704000</v>
      </c>
      <c r="ADN128" s="121">
        <f t="shared" si="143"/>
        <v>704000</v>
      </c>
      <c r="ADO128" s="4" t="s">
        <v>1398</v>
      </c>
    </row>
    <row r="129" spans="1:795" x14ac:dyDescent="0.25">
      <c r="A129" s="4">
        <f t="shared" si="115"/>
        <v>125</v>
      </c>
      <c r="B129" s="4">
        <v>154525</v>
      </c>
      <c r="C129" s="4" t="s">
        <v>970</v>
      </c>
      <c r="G129" s="4" t="s">
        <v>973</v>
      </c>
      <c r="O129" s="4">
        <v>22</v>
      </c>
      <c r="P129" s="4">
        <v>18</v>
      </c>
      <c r="Q129" s="4">
        <v>0</v>
      </c>
      <c r="R129" s="4">
        <v>0</v>
      </c>
      <c r="S129" s="4">
        <v>0</v>
      </c>
      <c r="T129" s="4">
        <v>1</v>
      </c>
      <c r="U129" s="4">
        <v>0</v>
      </c>
      <c r="V129" s="4">
        <f t="shared" si="116"/>
        <v>0</v>
      </c>
      <c r="W129" s="4">
        <v>18</v>
      </c>
      <c r="X129" s="4">
        <v>17</v>
      </c>
      <c r="Y129" s="4">
        <v>7.75</v>
      </c>
      <c r="CH129" s="114">
        <f t="shared" si="117"/>
        <v>1</v>
      </c>
      <c r="CI129" s="4">
        <v>5</v>
      </c>
      <c r="CJ129" s="114">
        <f t="shared" si="118"/>
        <v>0.2</v>
      </c>
      <c r="CK129" s="114">
        <f t="shared" si="119"/>
        <v>1</v>
      </c>
      <c r="CL129" s="4">
        <v>5</v>
      </c>
      <c r="CM129" s="114">
        <f t="shared" si="120"/>
        <v>0.2</v>
      </c>
      <c r="ON129" s="4">
        <v>5</v>
      </c>
      <c r="OO129" s="116">
        <v>5</v>
      </c>
      <c r="OP129" s="114">
        <f t="shared" si="121"/>
        <v>0.15</v>
      </c>
      <c r="OQ129" s="114">
        <f t="shared" si="122"/>
        <v>1</v>
      </c>
      <c r="OR129" s="4">
        <v>5</v>
      </c>
      <c r="OS129" s="114">
        <f t="shared" si="123"/>
        <v>0.05</v>
      </c>
      <c r="OT129" s="114">
        <f t="shared" si="124"/>
        <v>1</v>
      </c>
      <c r="OU129" s="4">
        <v>5</v>
      </c>
      <c r="OV129" s="114">
        <f t="shared" si="125"/>
        <v>0.1</v>
      </c>
      <c r="OW129" s="114">
        <f t="shared" si="126"/>
        <v>1</v>
      </c>
      <c r="OX129" s="4">
        <v>5</v>
      </c>
      <c r="OY129" s="114">
        <f t="shared" si="127"/>
        <v>0.1</v>
      </c>
      <c r="OZ129" s="114">
        <f t="shared" si="128"/>
        <v>1</v>
      </c>
      <c r="PA129" s="4">
        <v>5</v>
      </c>
      <c r="PB129" s="114">
        <f t="shared" si="129"/>
        <v>0.1</v>
      </c>
      <c r="PC129" s="114">
        <f t="shared" si="130"/>
        <v>1</v>
      </c>
      <c r="PD129" s="4">
        <v>5</v>
      </c>
      <c r="PE129" s="4">
        <v>100</v>
      </c>
      <c r="PF129" s="114">
        <f t="shared" si="131"/>
        <v>0.05</v>
      </c>
      <c r="PG129" s="114">
        <f t="shared" si="132"/>
        <v>1</v>
      </c>
      <c r="PH129" s="4">
        <v>5</v>
      </c>
      <c r="PI129" s="114">
        <f t="shared" si="133"/>
        <v>0.05</v>
      </c>
      <c r="PJ129" s="114">
        <f t="shared" si="134"/>
        <v>1</v>
      </c>
      <c r="ACA129" s="114">
        <f t="shared" si="135"/>
        <v>0.4</v>
      </c>
      <c r="ACB129" s="114">
        <f t="shared" si="136"/>
        <v>0.60000000000000009</v>
      </c>
      <c r="ACC129" s="114">
        <f t="shared" si="137"/>
        <v>1</v>
      </c>
      <c r="ACN129" s="119" t="str">
        <f t="shared" si="138"/>
        <v>TERIMA</v>
      </c>
      <c r="ACO129" s="120">
        <f t="shared" si="139"/>
        <v>800000</v>
      </c>
      <c r="ACQ129" s="120">
        <f t="shared" si="140"/>
        <v>800000</v>
      </c>
      <c r="ACR129" s="120">
        <f t="shared" si="141"/>
        <v>800000</v>
      </c>
      <c r="ACS129" s="120">
        <f t="shared" si="142"/>
        <v>800000</v>
      </c>
      <c r="ADN129" s="121">
        <f t="shared" si="143"/>
        <v>800000</v>
      </c>
      <c r="ADO129" s="4" t="s">
        <v>1398</v>
      </c>
    </row>
    <row r="130" spans="1:795" x14ac:dyDescent="0.25">
      <c r="A130" s="4">
        <f t="shared" si="115"/>
        <v>126</v>
      </c>
      <c r="B130" s="4">
        <v>68582</v>
      </c>
      <c r="C130" s="4" t="s">
        <v>1113</v>
      </c>
      <c r="G130" s="4" t="s">
        <v>973</v>
      </c>
      <c r="O130" s="4">
        <v>22</v>
      </c>
      <c r="P130" s="4">
        <v>18</v>
      </c>
      <c r="Q130" s="4">
        <v>0</v>
      </c>
      <c r="R130" s="4">
        <v>0</v>
      </c>
      <c r="S130" s="4">
        <v>0</v>
      </c>
      <c r="T130" s="4">
        <v>1</v>
      </c>
      <c r="U130" s="4">
        <v>0</v>
      </c>
      <c r="V130" s="4">
        <f t="shared" si="116"/>
        <v>0</v>
      </c>
      <c r="W130" s="4">
        <v>18</v>
      </c>
      <c r="X130" s="4">
        <v>17</v>
      </c>
      <c r="Y130" s="4">
        <v>7.75</v>
      </c>
      <c r="CH130" s="114">
        <f t="shared" si="117"/>
        <v>1</v>
      </c>
      <c r="CI130" s="4">
        <v>5</v>
      </c>
      <c r="CJ130" s="114">
        <f t="shared" si="118"/>
        <v>0.2</v>
      </c>
      <c r="CK130" s="114">
        <f t="shared" si="119"/>
        <v>1</v>
      </c>
      <c r="CL130" s="4">
        <v>5</v>
      </c>
      <c r="CM130" s="114">
        <f t="shared" si="120"/>
        <v>0.2</v>
      </c>
      <c r="ON130" s="4">
        <v>5</v>
      </c>
      <c r="OO130" s="116">
        <v>5</v>
      </c>
      <c r="OP130" s="114">
        <f t="shared" si="121"/>
        <v>0.15</v>
      </c>
      <c r="OQ130" s="114">
        <f t="shared" si="122"/>
        <v>1</v>
      </c>
      <c r="OR130" s="4">
        <v>5</v>
      </c>
      <c r="OS130" s="114">
        <f t="shared" si="123"/>
        <v>0.05</v>
      </c>
      <c r="OT130" s="114">
        <f t="shared" si="124"/>
        <v>1</v>
      </c>
      <c r="OU130" s="4">
        <v>5</v>
      </c>
      <c r="OV130" s="114">
        <f t="shared" si="125"/>
        <v>0.1</v>
      </c>
      <c r="OW130" s="114">
        <f t="shared" si="126"/>
        <v>1</v>
      </c>
      <c r="OX130" s="4">
        <v>5</v>
      </c>
      <c r="OY130" s="114">
        <f t="shared" si="127"/>
        <v>0.1</v>
      </c>
      <c r="OZ130" s="114">
        <f t="shared" si="128"/>
        <v>1</v>
      </c>
      <c r="PA130" s="4">
        <v>5</v>
      </c>
      <c r="PB130" s="114">
        <f t="shared" si="129"/>
        <v>0.1</v>
      </c>
      <c r="PC130" s="114">
        <f t="shared" si="130"/>
        <v>1</v>
      </c>
      <c r="PD130" s="4">
        <v>5</v>
      </c>
      <c r="PE130" s="4">
        <v>100</v>
      </c>
      <c r="PF130" s="114">
        <f t="shared" si="131"/>
        <v>0.05</v>
      </c>
      <c r="PG130" s="114">
        <f t="shared" si="132"/>
        <v>1</v>
      </c>
      <c r="PH130" s="4">
        <v>5</v>
      </c>
      <c r="PI130" s="114">
        <f t="shared" si="133"/>
        <v>0.05</v>
      </c>
      <c r="PJ130" s="114">
        <f t="shared" si="134"/>
        <v>1</v>
      </c>
      <c r="ACA130" s="114">
        <f t="shared" si="135"/>
        <v>0.4</v>
      </c>
      <c r="ACB130" s="114">
        <f t="shared" si="136"/>
        <v>0.60000000000000009</v>
      </c>
      <c r="ACC130" s="114">
        <f t="shared" si="137"/>
        <v>1</v>
      </c>
      <c r="ACN130" s="119" t="str">
        <f t="shared" si="138"/>
        <v>TERIMA</v>
      </c>
      <c r="ACO130" s="120">
        <f t="shared" si="139"/>
        <v>800000</v>
      </c>
      <c r="ACQ130" s="120">
        <f t="shared" si="140"/>
        <v>800000</v>
      </c>
      <c r="ACR130" s="120">
        <f t="shared" si="141"/>
        <v>800000</v>
      </c>
      <c r="ACS130" s="120">
        <f t="shared" si="142"/>
        <v>800000</v>
      </c>
      <c r="ADN130" s="121">
        <f t="shared" si="143"/>
        <v>800000</v>
      </c>
      <c r="ADO130" s="4" t="s">
        <v>1398</v>
      </c>
    </row>
    <row r="131" spans="1:795" x14ac:dyDescent="0.25">
      <c r="A131" s="4">
        <f t="shared" si="115"/>
        <v>127</v>
      </c>
      <c r="B131" s="4">
        <v>36148</v>
      </c>
      <c r="C131" s="4" t="s">
        <v>1115</v>
      </c>
      <c r="G131" s="4" t="s">
        <v>973</v>
      </c>
      <c r="O131" s="4">
        <v>22</v>
      </c>
      <c r="P131" s="4">
        <v>19</v>
      </c>
      <c r="Q131" s="4">
        <v>0</v>
      </c>
      <c r="R131" s="4">
        <v>0</v>
      </c>
      <c r="S131" s="4">
        <v>0</v>
      </c>
      <c r="T131" s="4">
        <v>1</v>
      </c>
      <c r="U131" s="4">
        <v>0</v>
      </c>
      <c r="V131" s="4">
        <f t="shared" si="116"/>
        <v>0</v>
      </c>
      <c r="W131" s="4">
        <v>19</v>
      </c>
      <c r="X131" s="4">
        <v>18</v>
      </c>
      <c r="Y131" s="4">
        <v>7.75</v>
      </c>
      <c r="CH131" s="114">
        <f t="shared" si="117"/>
        <v>1</v>
      </c>
      <c r="CI131" s="4">
        <v>5</v>
      </c>
      <c r="CJ131" s="114">
        <f t="shared" si="118"/>
        <v>0.2</v>
      </c>
      <c r="CK131" s="114">
        <f t="shared" si="119"/>
        <v>1</v>
      </c>
      <c r="CL131" s="4">
        <v>5</v>
      </c>
      <c r="CM131" s="114">
        <f t="shared" si="120"/>
        <v>0.2</v>
      </c>
      <c r="ON131" s="4">
        <v>5</v>
      </c>
      <c r="OO131" s="116">
        <v>5</v>
      </c>
      <c r="OP131" s="114">
        <f t="shared" si="121"/>
        <v>0.15</v>
      </c>
      <c r="OQ131" s="114">
        <f t="shared" si="122"/>
        <v>1</v>
      </c>
      <c r="OR131" s="4">
        <v>5</v>
      </c>
      <c r="OS131" s="114">
        <f t="shared" si="123"/>
        <v>0.05</v>
      </c>
      <c r="OT131" s="114">
        <f t="shared" si="124"/>
        <v>1</v>
      </c>
      <c r="OU131" s="4">
        <v>5</v>
      </c>
      <c r="OV131" s="114">
        <f t="shared" si="125"/>
        <v>0.1</v>
      </c>
      <c r="OW131" s="114">
        <f t="shared" si="126"/>
        <v>1</v>
      </c>
      <c r="OX131" s="4">
        <v>5</v>
      </c>
      <c r="OY131" s="114">
        <f t="shared" si="127"/>
        <v>0.1</v>
      </c>
      <c r="OZ131" s="114">
        <f t="shared" si="128"/>
        <v>1</v>
      </c>
      <c r="PA131" s="4">
        <v>5</v>
      </c>
      <c r="PB131" s="114">
        <f t="shared" si="129"/>
        <v>0.1</v>
      </c>
      <c r="PC131" s="114">
        <f t="shared" si="130"/>
        <v>1</v>
      </c>
      <c r="PD131" s="4">
        <v>5</v>
      </c>
      <c r="PE131" s="4">
        <v>100</v>
      </c>
      <c r="PF131" s="114">
        <f t="shared" si="131"/>
        <v>0.05</v>
      </c>
      <c r="PG131" s="114">
        <f t="shared" si="132"/>
        <v>1</v>
      </c>
      <c r="PH131" s="4">
        <v>5</v>
      </c>
      <c r="PI131" s="114">
        <f t="shared" si="133"/>
        <v>0.05</v>
      </c>
      <c r="PJ131" s="114">
        <f t="shared" si="134"/>
        <v>1</v>
      </c>
      <c r="ACA131" s="114">
        <f t="shared" si="135"/>
        <v>0.4</v>
      </c>
      <c r="ACB131" s="114">
        <f t="shared" si="136"/>
        <v>0.60000000000000009</v>
      </c>
      <c r="ACC131" s="114">
        <f t="shared" si="137"/>
        <v>1</v>
      </c>
      <c r="ACN131" s="119" t="str">
        <f t="shared" si="138"/>
        <v>TERIMA</v>
      </c>
      <c r="ACO131" s="120">
        <f t="shared" si="139"/>
        <v>800000</v>
      </c>
      <c r="ACQ131" s="120">
        <f t="shared" si="140"/>
        <v>800000</v>
      </c>
      <c r="ACR131" s="120">
        <f t="shared" si="141"/>
        <v>800000</v>
      </c>
      <c r="ACS131" s="120">
        <f t="shared" si="142"/>
        <v>800000</v>
      </c>
      <c r="ADN131" s="121">
        <f t="shared" si="143"/>
        <v>800000</v>
      </c>
      <c r="ADO131" s="4" t="s">
        <v>1398</v>
      </c>
    </row>
    <row r="132" spans="1:795" x14ac:dyDescent="0.25">
      <c r="A132" s="4">
        <f t="shared" si="115"/>
        <v>128</v>
      </c>
      <c r="B132" s="4">
        <v>90734</v>
      </c>
      <c r="C132" s="4" t="s">
        <v>1117</v>
      </c>
      <c r="G132" s="4" t="s">
        <v>973</v>
      </c>
      <c r="O132" s="4">
        <v>22</v>
      </c>
      <c r="P132" s="4">
        <v>20</v>
      </c>
      <c r="Q132" s="4">
        <v>0</v>
      </c>
      <c r="R132" s="4">
        <v>0</v>
      </c>
      <c r="S132" s="4">
        <v>0</v>
      </c>
      <c r="T132" s="4">
        <v>2</v>
      </c>
      <c r="U132" s="4">
        <v>0</v>
      </c>
      <c r="V132" s="4">
        <f t="shared" si="116"/>
        <v>0</v>
      </c>
      <c r="W132" s="4">
        <v>20</v>
      </c>
      <c r="X132" s="4">
        <v>18</v>
      </c>
      <c r="Y132" s="4">
        <v>7.75</v>
      </c>
      <c r="CH132" s="114">
        <f t="shared" si="117"/>
        <v>1</v>
      </c>
      <c r="CI132" s="4">
        <v>5</v>
      </c>
      <c r="CJ132" s="114">
        <f t="shared" si="118"/>
        <v>0.2</v>
      </c>
      <c r="CK132" s="114">
        <f t="shared" si="119"/>
        <v>1</v>
      </c>
      <c r="CL132" s="4">
        <v>5</v>
      </c>
      <c r="CM132" s="114">
        <f t="shared" si="120"/>
        <v>0.2</v>
      </c>
      <c r="ON132" s="4">
        <v>5</v>
      </c>
      <c r="OO132" s="116">
        <v>5</v>
      </c>
      <c r="OP132" s="114">
        <f t="shared" si="121"/>
        <v>0.15</v>
      </c>
      <c r="OQ132" s="114">
        <f t="shared" si="122"/>
        <v>1</v>
      </c>
      <c r="OR132" s="4">
        <v>5</v>
      </c>
      <c r="OS132" s="114">
        <f t="shared" si="123"/>
        <v>0.05</v>
      </c>
      <c r="OT132" s="114">
        <f t="shared" si="124"/>
        <v>1</v>
      </c>
      <c r="OU132" s="4">
        <v>5</v>
      </c>
      <c r="OV132" s="114">
        <f t="shared" si="125"/>
        <v>0.1</v>
      </c>
      <c r="OW132" s="114">
        <f t="shared" si="126"/>
        <v>1</v>
      </c>
      <c r="OX132" s="4">
        <v>5</v>
      </c>
      <c r="OY132" s="114">
        <f t="shared" si="127"/>
        <v>0.1</v>
      </c>
      <c r="OZ132" s="114">
        <f t="shared" si="128"/>
        <v>1</v>
      </c>
      <c r="PA132" s="4">
        <v>5</v>
      </c>
      <c r="PB132" s="114">
        <f t="shared" si="129"/>
        <v>0.1</v>
      </c>
      <c r="PC132" s="114">
        <f t="shared" si="130"/>
        <v>1</v>
      </c>
      <c r="PD132" s="4">
        <v>5</v>
      </c>
      <c r="PE132" s="4">
        <v>100</v>
      </c>
      <c r="PF132" s="114">
        <f t="shared" si="131"/>
        <v>0.05</v>
      </c>
      <c r="PG132" s="114">
        <f t="shared" si="132"/>
        <v>1</v>
      </c>
      <c r="PH132" s="4">
        <v>5</v>
      </c>
      <c r="PI132" s="114">
        <f t="shared" si="133"/>
        <v>0.05</v>
      </c>
      <c r="PJ132" s="114">
        <f t="shared" si="134"/>
        <v>1</v>
      </c>
      <c r="ACA132" s="114">
        <f t="shared" si="135"/>
        <v>0.4</v>
      </c>
      <c r="ACB132" s="114">
        <f t="shared" si="136"/>
        <v>0.60000000000000009</v>
      </c>
      <c r="ACC132" s="114">
        <f t="shared" si="137"/>
        <v>1</v>
      </c>
      <c r="ACN132" s="119" t="str">
        <f t="shared" si="138"/>
        <v>TERIMA</v>
      </c>
      <c r="ACO132" s="120">
        <f t="shared" si="139"/>
        <v>800000</v>
      </c>
      <c r="ACQ132" s="120">
        <f t="shared" si="140"/>
        <v>800000</v>
      </c>
      <c r="ACR132" s="120">
        <f t="shared" si="141"/>
        <v>800000</v>
      </c>
      <c r="ACS132" s="120">
        <f t="shared" si="142"/>
        <v>800000</v>
      </c>
      <c r="ADN132" s="121">
        <f t="shared" si="143"/>
        <v>800000</v>
      </c>
      <c r="ADO132" s="4" t="s">
        <v>1398</v>
      </c>
    </row>
    <row r="133" spans="1:795" x14ac:dyDescent="0.25">
      <c r="A133" s="4">
        <f t="shared" si="115"/>
        <v>129</v>
      </c>
      <c r="B133" s="4">
        <v>105773</v>
      </c>
      <c r="C133" s="4" t="s">
        <v>1122</v>
      </c>
      <c r="G133" s="4" t="s">
        <v>973</v>
      </c>
      <c r="O133" s="4">
        <v>22</v>
      </c>
      <c r="P133" s="4">
        <v>19</v>
      </c>
      <c r="Q133" s="4">
        <v>0</v>
      </c>
      <c r="R133" s="4">
        <v>0</v>
      </c>
      <c r="S133" s="4">
        <v>0</v>
      </c>
      <c r="T133" s="4">
        <v>1</v>
      </c>
      <c r="U133" s="4">
        <v>0</v>
      </c>
      <c r="V133" s="4">
        <f t="shared" si="116"/>
        <v>0</v>
      </c>
      <c r="W133" s="4">
        <v>19</v>
      </c>
      <c r="X133" s="4">
        <v>18</v>
      </c>
      <c r="Y133" s="4">
        <v>7.75</v>
      </c>
      <c r="CH133" s="114">
        <f t="shared" si="117"/>
        <v>1</v>
      </c>
      <c r="CI133" s="4">
        <v>5</v>
      </c>
      <c r="CJ133" s="114">
        <f t="shared" si="118"/>
        <v>0.2</v>
      </c>
      <c r="CK133" s="114">
        <f t="shared" si="119"/>
        <v>1</v>
      </c>
      <c r="CL133" s="4">
        <v>5</v>
      </c>
      <c r="CM133" s="114">
        <f t="shared" si="120"/>
        <v>0.2</v>
      </c>
      <c r="ON133" s="4">
        <v>3</v>
      </c>
      <c r="OO133" s="116" t="s">
        <v>937</v>
      </c>
      <c r="OP133" s="114">
        <f t="shared" si="121"/>
        <v>0.09</v>
      </c>
      <c r="OQ133" s="114">
        <f t="shared" si="122"/>
        <v>0.6</v>
      </c>
      <c r="OR133" s="4">
        <v>5</v>
      </c>
      <c r="OS133" s="114">
        <f t="shared" si="123"/>
        <v>0.05</v>
      </c>
      <c r="OT133" s="114">
        <f t="shared" si="124"/>
        <v>1</v>
      </c>
      <c r="OU133" s="4">
        <v>5</v>
      </c>
      <c r="OV133" s="114">
        <f t="shared" si="125"/>
        <v>0.1</v>
      </c>
      <c r="OW133" s="114">
        <f t="shared" si="126"/>
        <v>1</v>
      </c>
      <c r="OX133" s="4">
        <v>5</v>
      </c>
      <c r="OY133" s="114">
        <f t="shared" si="127"/>
        <v>0.1</v>
      </c>
      <c r="OZ133" s="114">
        <f t="shared" si="128"/>
        <v>1</v>
      </c>
      <c r="PA133" s="4">
        <v>5</v>
      </c>
      <c r="PB133" s="114">
        <f t="shared" si="129"/>
        <v>0.1</v>
      </c>
      <c r="PC133" s="114">
        <f t="shared" si="130"/>
        <v>1</v>
      </c>
      <c r="PD133" s="4">
        <v>5</v>
      </c>
      <c r="PE133" s="4">
        <v>100</v>
      </c>
      <c r="PF133" s="114">
        <f t="shared" si="131"/>
        <v>0.05</v>
      </c>
      <c r="PG133" s="114">
        <f t="shared" si="132"/>
        <v>1</v>
      </c>
      <c r="PH133" s="4">
        <v>5</v>
      </c>
      <c r="PI133" s="114">
        <f t="shared" si="133"/>
        <v>0.05</v>
      </c>
      <c r="PJ133" s="114">
        <f t="shared" si="134"/>
        <v>1</v>
      </c>
      <c r="ACA133" s="114">
        <f t="shared" si="135"/>
        <v>0.4</v>
      </c>
      <c r="ACB133" s="114">
        <f t="shared" si="136"/>
        <v>0.54</v>
      </c>
      <c r="ACC133" s="114">
        <f t="shared" si="137"/>
        <v>0.94000000000000006</v>
      </c>
      <c r="ACN133" s="119" t="str">
        <f t="shared" si="138"/>
        <v>TERIMA</v>
      </c>
      <c r="ACO133" s="120">
        <f t="shared" si="139"/>
        <v>800000</v>
      </c>
      <c r="ACQ133" s="120">
        <f t="shared" si="140"/>
        <v>752000</v>
      </c>
      <c r="ACR133" s="120">
        <f t="shared" si="141"/>
        <v>752000</v>
      </c>
      <c r="ACS133" s="120">
        <f t="shared" si="142"/>
        <v>752000</v>
      </c>
      <c r="ADN133" s="121">
        <f t="shared" si="143"/>
        <v>752000</v>
      </c>
      <c r="ADO133" s="4" t="s">
        <v>1398</v>
      </c>
    </row>
    <row r="134" spans="1:795" x14ac:dyDescent="0.25">
      <c r="A134" s="4">
        <f t="shared" si="115"/>
        <v>130</v>
      </c>
      <c r="B134" s="4">
        <v>30528</v>
      </c>
      <c r="C134" s="4" t="s">
        <v>1124</v>
      </c>
      <c r="G134" s="4" t="s">
        <v>973</v>
      </c>
      <c r="O134" s="4">
        <v>22</v>
      </c>
      <c r="P134" s="4">
        <v>19</v>
      </c>
      <c r="Q134" s="4">
        <v>0</v>
      </c>
      <c r="R134" s="4">
        <v>0</v>
      </c>
      <c r="S134" s="4">
        <v>0</v>
      </c>
      <c r="T134" s="4">
        <v>1</v>
      </c>
      <c r="U134" s="4">
        <v>0</v>
      </c>
      <c r="V134" s="4">
        <f t="shared" si="116"/>
        <v>0</v>
      </c>
      <c r="W134" s="4">
        <v>19</v>
      </c>
      <c r="X134" s="4">
        <v>18</v>
      </c>
      <c r="Y134" s="4">
        <v>7.75</v>
      </c>
      <c r="CH134" s="114">
        <f t="shared" si="117"/>
        <v>1</v>
      </c>
      <c r="CI134" s="4">
        <v>5</v>
      </c>
      <c r="CJ134" s="114">
        <f t="shared" si="118"/>
        <v>0.2</v>
      </c>
      <c r="CK134" s="114">
        <f t="shared" si="119"/>
        <v>1</v>
      </c>
      <c r="CL134" s="4">
        <v>5</v>
      </c>
      <c r="CM134" s="114">
        <f t="shared" si="120"/>
        <v>0.2</v>
      </c>
      <c r="ON134" s="4">
        <v>5</v>
      </c>
      <c r="OO134" s="116">
        <v>4.6666666666666696</v>
      </c>
      <c r="OP134" s="114">
        <f t="shared" si="121"/>
        <v>0.15</v>
      </c>
      <c r="OQ134" s="114">
        <f t="shared" si="122"/>
        <v>1</v>
      </c>
      <c r="OR134" s="4">
        <v>5</v>
      </c>
      <c r="OS134" s="114">
        <f t="shared" si="123"/>
        <v>0.05</v>
      </c>
      <c r="OT134" s="114">
        <f t="shared" si="124"/>
        <v>1</v>
      </c>
      <c r="OU134" s="4">
        <v>5</v>
      </c>
      <c r="OV134" s="114">
        <f t="shared" si="125"/>
        <v>0.1</v>
      </c>
      <c r="OW134" s="114">
        <f t="shared" si="126"/>
        <v>1</v>
      </c>
      <c r="OX134" s="4">
        <v>5</v>
      </c>
      <c r="OY134" s="114">
        <f t="shared" si="127"/>
        <v>0.1</v>
      </c>
      <c r="OZ134" s="114">
        <f t="shared" si="128"/>
        <v>1</v>
      </c>
      <c r="PA134" s="4">
        <v>5</v>
      </c>
      <c r="PB134" s="114">
        <f t="shared" si="129"/>
        <v>0.1</v>
      </c>
      <c r="PC134" s="114">
        <f t="shared" si="130"/>
        <v>1</v>
      </c>
      <c r="PD134" s="4">
        <v>5</v>
      </c>
      <c r="PE134" s="4">
        <v>100</v>
      </c>
      <c r="PF134" s="114">
        <f t="shared" si="131"/>
        <v>0.05</v>
      </c>
      <c r="PG134" s="114">
        <f t="shared" si="132"/>
        <v>1</v>
      </c>
      <c r="PH134" s="4">
        <v>5</v>
      </c>
      <c r="PI134" s="114">
        <f t="shared" si="133"/>
        <v>0.05</v>
      </c>
      <c r="PJ134" s="114">
        <f t="shared" si="134"/>
        <v>1</v>
      </c>
      <c r="ACA134" s="114">
        <f t="shared" si="135"/>
        <v>0.4</v>
      </c>
      <c r="ACB134" s="114">
        <f t="shared" si="136"/>
        <v>0.60000000000000009</v>
      </c>
      <c r="ACC134" s="114">
        <f t="shared" si="137"/>
        <v>1</v>
      </c>
      <c r="ACN134" s="119" t="str">
        <f t="shared" si="138"/>
        <v>TERIMA</v>
      </c>
      <c r="ACO134" s="120">
        <f t="shared" si="139"/>
        <v>800000</v>
      </c>
      <c r="ACQ134" s="120">
        <f t="shared" si="140"/>
        <v>800000</v>
      </c>
      <c r="ACR134" s="120">
        <f t="shared" si="141"/>
        <v>800000</v>
      </c>
      <c r="ACS134" s="120">
        <f t="shared" si="142"/>
        <v>800000</v>
      </c>
      <c r="ADN134" s="121">
        <f t="shared" si="143"/>
        <v>800000</v>
      </c>
      <c r="ADO134" s="4" t="s">
        <v>1398</v>
      </c>
    </row>
    <row r="135" spans="1:795" x14ac:dyDescent="0.25">
      <c r="A135" s="4">
        <f t="shared" si="115"/>
        <v>131</v>
      </c>
      <c r="B135" s="4">
        <v>30475</v>
      </c>
      <c r="C135" s="4" t="s">
        <v>1125</v>
      </c>
      <c r="G135" s="4" t="s">
        <v>973</v>
      </c>
      <c r="O135" s="4">
        <v>22</v>
      </c>
      <c r="P135" s="4">
        <v>8</v>
      </c>
      <c r="Q135" s="4">
        <v>0</v>
      </c>
      <c r="R135" s="4">
        <v>0</v>
      </c>
      <c r="S135" s="4">
        <v>0</v>
      </c>
      <c r="T135" s="4">
        <v>1</v>
      </c>
      <c r="U135" s="4">
        <v>0</v>
      </c>
      <c r="V135" s="4">
        <f t="shared" si="116"/>
        <v>0</v>
      </c>
      <c r="W135" s="4">
        <v>8</v>
      </c>
      <c r="X135" s="4">
        <v>7</v>
      </c>
      <c r="Y135" s="4">
        <v>7.75</v>
      </c>
      <c r="CH135" s="114">
        <f t="shared" si="117"/>
        <v>1</v>
      </c>
      <c r="CI135" s="4">
        <v>5</v>
      </c>
      <c r="CJ135" s="114">
        <f t="shared" si="118"/>
        <v>0.2</v>
      </c>
      <c r="CK135" s="114">
        <f t="shared" si="119"/>
        <v>1</v>
      </c>
      <c r="CL135" s="4">
        <v>5</v>
      </c>
      <c r="CM135" s="114">
        <f t="shared" si="120"/>
        <v>0.2</v>
      </c>
      <c r="ON135" s="4">
        <v>5</v>
      </c>
      <c r="OO135" s="116">
        <v>5</v>
      </c>
      <c r="OP135" s="114">
        <f t="shared" si="121"/>
        <v>0.15</v>
      </c>
      <c r="OQ135" s="114">
        <f t="shared" si="122"/>
        <v>1</v>
      </c>
      <c r="OR135" s="4">
        <v>5</v>
      </c>
      <c r="OS135" s="114">
        <f t="shared" si="123"/>
        <v>0.05</v>
      </c>
      <c r="OT135" s="114">
        <f t="shared" si="124"/>
        <v>1</v>
      </c>
      <c r="OU135" s="4">
        <v>5</v>
      </c>
      <c r="OV135" s="114">
        <f t="shared" si="125"/>
        <v>0.1</v>
      </c>
      <c r="OW135" s="114">
        <f t="shared" si="126"/>
        <v>1</v>
      </c>
      <c r="OX135" s="4">
        <v>5</v>
      </c>
      <c r="OY135" s="114">
        <f t="shared" si="127"/>
        <v>0.1</v>
      </c>
      <c r="OZ135" s="114">
        <f t="shared" si="128"/>
        <v>1</v>
      </c>
      <c r="PA135" s="4">
        <v>5</v>
      </c>
      <c r="PB135" s="114">
        <f t="shared" si="129"/>
        <v>0.1</v>
      </c>
      <c r="PC135" s="114">
        <f t="shared" si="130"/>
        <v>1</v>
      </c>
      <c r="PD135" s="4">
        <v>5</v>
      </c>
      <c r="PE135" s="4">
        <v>100</v>
      </c>
      <c r="PF135" s="114">
        <f t="shared" si="131"/>
        <v>0.05</v>
      </c>
      <c r="PG135" s="114">
        <f t="shared" si="132"/>
        <v>1</v>
      </c>
      <c r="PH135" s="4">
        <v>5</v>
      </c>
      <c r="PI135" s="114">
        <f t="shared" si="133"/>
        <v>0.05</v>
      </c>
      <c r="PJ135" s="114">
        <f t="shared" si="134"/>
        <v>1</v>
      </c>
      <c r="ACA135" s="114">
        <f t="shared" si="135"/>
        <v>0.4</v>
      </c>
      <c r="ACB135" s="114">
        <f t="shared" si="136"/>
        <v>0.60000000000000009</v>
      </c>
      <c r="ACC135" s="114">
        <f t="shared" si="137"/>
        <v>1</v>
      </c>
      <c r="ACN135" s="119" t="str">
        <f t="shared" si="138"/>
        <v>TERIMA</v>
      </c>
      <c r="ACO135" s="120">
        <f t="shared" si="139"/>
        <v>800000</v>
      </c>
      <c r="ACQ135" s="120">
        <f t="shared" si="140"/>
        <v>800000</v>
      </c>
      <c r="ACR135" s="120">
        <f t="shared" si="141"/>
        <v>800000</v>
      </c>
      <c r="ACS135" s="120">
        <f t="shared" si="142"/>
        <v>800000</v>
      </c>
      <c r="ADN135" s="121">
        <f t="shared" si="143"/>
        <v>800000</v>
      </c>
      <c r="ADO135" s="4" t="s">
        <v>1398</v>
      </c>
    </row>
    <row r="136" spans="1:795" x14ac:dyDescent="0.25">
      <c r="A136" s="4">
        <f t="shared" si="115"/>
        <v>132</v>
      </c>
      <c r="B136" s="4">
        <v>102338</v>
      </c>
      <c r="C136" s="4" t="s">
        <v>1127</v>
      </c>
      <c r="G136" s="4" t="s">
        <v>973</v>
      </c>
      <c r="O136" s="4">
        <v>22</v>
      </c>
      <c r="P136" s="4">
        <v>19</v>
      </c>
      <c r="Q136" s="4">
        <v>0</v>
      </c>
      <c r="R136" s="4">
        <v>0</v>
      </c>
      <c r="S136" s="4">
        <v>0</v>
      </c>
      <c r="T136" s="4">
        <v>1</v>
      </c>
      <c r="U136" s="4">
        <v>0</v>
      </c>
      <c r="V136" s="4">
        <f t="shared" si="116"/>
        <v>0</v>
      </c>
      <c r="W136" s="4">
        <v>19</v>
      </c>
      <c r="X136" s="4">
        <v>18</v>
      </c>
      <c r="Y136" s="4">
        <v>7.75</v>
      </c>
      <c r="CH136" s="114">
        <f t="shared" si="117"/>
        <v>1</v>
      </c>
      <c r="CI136" s="4">
        <v>5</v>
      </c>
      <c r="CJ136" s="114">
        <f t="shared" si="118"/>
        <v>0.2</v>
      </c>
      <c r="CK136" s="114">
        <f t="shared" si="119"/>
        <v>1</v>
      </c>
      <c r="CL136" s="4">
        <v>5</v>
      </c>
      <c r="CM136" s="114">
        <f t="shared" si="120"/>
        <v>0.2</v>
      </c>
      <c r="ON136" s="4">
        <v>5</v>
      </c>
      <c r="OO136" s="116">
        <v>5</v>
      </c>
      <c r="OP136" s="114">
        <f t="shared" si="121"/>
        <v>0.15</v>
      </c>
      <c r="OQ136" s="114">
        <f t="shared" si="122"/>
        <v>1</v>
      </c>
      <c r="OR136" s="4">
        <v>5</v>
      </c>
      <c r="OS136" s="114">
        <f t="shared" si="123"/>
        <v>0.05</v>
      </c>
      <c r="OT136" s="114">
        <f t="shared" si="124"/>
        <v>1</v>
      </c>
      <c r="OU136" s="4">
        <v>5</v>
      </c>
      <c r="OV136" s="114">
        <f t="shared" si="125"/>
        <v>0.1</v>
      </c>
      <c r="OW136" s="114">
        <f t="shared" si="126"/>
        <v>1</v>
      </c>
      <c r="OX136" s="4">
        <v>5</v>
      </c>
      <c r="OY136" s="114">
        <f t="shared" si="127"/>
        <v>0.1</v>
      </c>
      <c r="OZ136" s="114">
        <f t="shared" si="128"/>
        <v>1</v>
      </c>
      <c r="PA136" s="4">
        <v>5</v>
      </c>
      <c r="PB136" s="114">
        <f t="shared" si="129"/>
        <v>0.1</v>
      </c>
      <c r="PC136" s="114">
        <f t="shared" si="130"/>
        <v>1</v>
      </c>
      <c r="PD136" s="4">
        <v>5</v>
      </c>
      <c r="PE136" s="4">
        <v>100</v>
      </c>
      <c r="PF136" s="114">
        <f t="shared" si="131"/>
        <v>0.05</v>
      </c>
      <c r="PG136" s="114">
        <f t="shared" si="132"/>
        <v>1</v>
      </c>
      <c r="PH136" s="4">
        <v>5</v>
      </c>
      <c r="PI136" s="114">
        <f t="shared" si="133"/>
        <v>0.05</v>
      </c>
      <c r="PJ136" s="114">
        <f t="shared" si="134"/>
        <v>1</v>
      </c>
      <c r="ACA136" s="114">
        <f t="shared" si="135"/>
        <v>0.4</v>
      </c>
      <c r="ACB136" s="114">
        <f t="shared" si="136"/>
        <v>0.60000000000000009</v>
      </c>
      <c r="ACC136" s="114">
        <f t="shared" si="137"/>
        <v>1</v>
      </c>
      <c r="ACN136" s="119" t="str">
        <f t="shared" si="138"/>
        <v>TERIMA</v>
      </c>
      <c r="ACO136" s="120">
        <f t="shared" si="139"/>
        <v>800000</v>
      </c>
      <c r="ACQ136" s="120">
        <f t="shared" si="140"/>
        <v>800000</v>
      </c>
      <c r="ACR136" s="120">
        <f t="shared" si="141"/>
        <v>800000</v>
      </c>
      <c r="ACS136" s="120">
        <f t="shared" si="142"/>
        <v>800000</v>
      </c>
      <c r="ADN136" s="121">
        <f t="shared" si="143"/>
        <v>800000</v>
      </c>
      <c r="ADO136" s="4" t="s">
        <v>1398</v>
      </c>
    </row>
    <row r="137" spans="1:795" x14ac:dyDescent="0.25">
      <c r="A137" s="4">
        <f t="shared" si="115"/>
        <v>133</v>
      </c>
      <c r="B137" s="4">
        <v>79932</v>
      </c>
      <c r="C137" s="4" t="s">
        <v>1129</v>
      </c>
      <c r="G137" s="4" t="s">
        <v>973</v>
      </c>
      <c r="O137" s="4">
        <v>22</v>
      </c>
      <c r="P137" s="4">
        <v>19</v>
      </c>
      <c r="Q137" s="4">
        <v>0</v>
      </c>
      <c r="R137" s="4">
        <v>0</v>
      </c>
      <c r="S137" s="4">
        <v>0</v>
      </c>
      <c r="T137" s="4">
        <v>2</v>
      </c>
      <c r="U137" s="4">
        <v>0</v>
      </c>
      <c r="V137" s="4">
        <f t="shared" si="116"/>
        <v>0</v>
      </c>
      <c r="W137" s="4">
        <v>19</v>
      </c>
      <c r="X137" s="4">
        <v>17</v>
      </c>
      <c r="Y137" s="4">
        <v>7.75</v>
      </c>
      <c r="CH137" s="114">
        <f t="shared" si="117"/>
        <v>1</v>
      </c>
      <c r="CI137" s="4">
        <v>5</v>
      </c>
      <c r="CJ137" s="114">
        <f t="shared" si="118"/>
        <v>0.2</v>
      </c>
      <c r="CK137" s="114">
        <f t="shared" si="119"/>
        <v>1</v>
      </c>
      <c r="CL137" s="4">
        <v>5</v>
      </c>
      <c r="CM137" s="114">
        <f t="shared" si="120"/>
        <v>0.2</v>
      </c>
      <c r="ON137" s="4">
        <v>5</v>
      </c>
      <c r="OO137" s="116">
        <v>5</v>
      </c>
      <c r="OP137" s="114">
        <f t="shared" si="121"/>
        <v>0.15</v>
      </c>
      <c r="OQ137" s="114">
        <f t="shared" si="122"/>
        <v>1</v>
      </c>
      <c r="OR137" s="4">
        <v>5</v>
      </c>
      <c r="OS137" s="114">
        <f t="shared" si="123"/>
        <v>0.05</v>
      </c>
      <c r="OT137" s="114">
        <f t="shared" si="124"/>
        <v>1</v>
      </c>
      <c r="OU137" s="4">
        <v>5</v>
      </c>
      <c r="OV137" s="114">
        <f t="shared" si="125"/>
        <v>0.1</v>
      </c>
      <c r="OW137" s="114">
        <f t="shared" si="126"/>
        <v>1</v>
      </c>
      <c r="OX137" s="4">
        <v>5</v>
      </c>
      <c r="OY137" s="114">
        <f t="shared" si="127"/>
        <v>0.1</v>
      </c>
      <c r="OZ137" s="114">
        <f t="shared" si="128"/>
        <v>1</v>
      </c>
      <c r="PA137" s="4">
        <v>5</v>
      </c>
      <c r="PB137" s="114">
        <f t="shared" si="129"/>
        <v>0.1</v>
      </c>
      <c r="PC137" s="114">
        <f t="shared" si="130"/>
        <v>1</v>
      </c>
      <c r="PD137" s="4">
        <v>5</v>
      </c>
      <c r="PE137" s="4">
        <v>100</v>
      </c>
      <c r="PF137" s="114">
        <f t="shared" si="131"/>
        <v>0.05</v>
      </c>
      <c r="PG137" s="114">
        <f t="shared" si="132"/>
        <v>1</v>
      </c>
      <c r="PH137" s="4">
        <v>5</v>
      </c>
      <c r="PI137" s="114">
        <f t="shared" si="133"/>
        <v>0.05</v>
      </c>
      <c r="PJ137" s="114">
        <f t="shared" si="134"/>
        <v>1</v>
      </c>
      <c r="ACA137" s="114">
        <f t="shared" si="135"/>
        <v>0.4</v>
      </c>
      <c r="ACB137" s="114">
        <f t="shared" si="136"/>
        <v>0.60000000000000009</v>
      </c>
      <c r="ACC137" s="114">
        <f t="shared" si="137"/>
        <v>1</v>
      </c>
      <c r="ACN137" s="119" t="str">
        <f t="shared" si="138"/>
        <v>TERIMA</v>
      </c>
      <c r="ACO137" s="120">
        <f t="shared" si="139"/>
        <v>800000</v>
      </c>
      <c r="ACQ137" s="120">
        <f t="shared" si="140"/>
        <v>800000</v>
      </c>
      <c r="ACR137" s="120">
        <f t="shared" si="141"/>
        <v>800000</v>
      </c>
      <c r="ACS137" s="120">
        <f t="shared" si="142"/>
        <v>800000</v>
      </c>
      <c r="ADN137" s="121">
        <f t="shared" si="143"/>
        <v>800000</v>
      </c>
      <c r="ADO137" s="4" t="s">
        <v>1398</v>
      </c>
    </row>
    <row r="138" spans="1:795" x14ac:dyDescent="0.25">
      <c r="A138" s="4">
        <f t="shared" si="115"/>
        <v>134</v>
      </c>
      <c r="B138" s="4">
        <v>56063</v>
      </c>
      <c r="C138" s="4" t="s">
        <v>1131</v>
      </c>
      <c r="G138" s="4" t="s">
        <v>973</v>
      </c>
      <c r="O138" s="4">
        <v>22</v>
      </c>
      <c r="P138" s="4">
        <v>19</v>
      </c>
      <c r="Q138" s="4">
        <v>0</v>
      </c>
      <c r="R138" s="4">
        <v>0</v>
      </c>
      <c r="S138" s="4">
        <v>0</v>
      </c>
      <c r="T138" s="4">
        <v>1</v>
      </c>
      <c r="U138" s="4">
        <v>0</v>
      </c>
      <c r="V138" s="4">
        <f t="shared" si="116"/>
        <v>0</v>
      </c>
      <c r="W138" s="4">
        <v>19</v>
      </c>
      <c r="X138" s="4">
        <v>18</v>
      </c>
      <c r="Y138" s="4">
        <v>7.75</v>
      </c>
      <c r="CH138" s="114">
        <f t="shared" si="117"/>
        <v>1</v>
      </c>
      <c r="CI138" s="4">
        <v>5</v>
      </c>
      <c r="CJ138" s="114">
        <f t="shared" si="118"/>
        <v>0.2</v>
      </c>
      <c r="CK138" s="114">
        <f t="shared" si="119"/>
        <v>1</v>
      </c>
      <c r="CL138" s="4">
        <v>5</v>
      </c>
      <c r="CM138" s="114">
        <f t="shared" si="120"/>
        <v>0.2</v>
      </c>
      <c r="ON138" s="4">
        <v>5</v>
      </c>
      <c r="OO138" s="116">
        <v>5</v>
      </c>
      <c r="OP138" s="114">
        <f t="shared" si="121"/>
        <v>0.15</v>
      </c>
      <c r="OQ138" s="114">
        <f t="shared" si="122"/>
        <v>1</v>
      </c>
      <c r="OR138" s="4">
        <v>5</v>
      </c>
      <c r="OS138" s="114">
        <f t="shared" si="123"/>
        <v>0.05</v>
      </c>
      <c r="OT138" s="114">
        <f t="shared" si="124"/>
        <v>1</v>
      </c>
      <c r="OU138" s="4">
        <v>5</v>
      </c>
      <c r="OV138" s="114">
        <f t="shared" si="125"/>
        <v>0.1</v>
      </c>
      <c r="OW138" s="114">
        <f t="shared" si="126"/>
        <v>1</v>
      </c>
      <c r="OX138" s="4">
        <v>5</v>
      </c>
      <c r="OY138" s="114">
        <f t="shared" si="127"/>
        <v>0.1</v>
      </c>
      <c r="OZ138" s="114">
        <f t="shared" si="128"/>
        <v>1</v>
      </c>
      <c r="PA138" s="4">
        <v>5</v>
      </c>
      <c r="PB138" s="114">
        <f t="shared" si="129"/>
        <v>0.1</v>
      </c>
      <c r="PC138" s="114">
        <f t="shared" si="130"/>
        <v>1</v>
      </c>
      <c r="PD138" s="4">
        <v>5</v>
      </c>
      <c r="PE138" s="4">
        <v>100</v>
      </c>
      <c r="PF138" s="114">
        <f t="shared" si="131"/>
        <v>0.05</v>
      </c>
      <c r="PG138" s="114">
        <f t="shared" si="132"/>
        <v>1</v>
      </c>
      <c r="PH138" s="4">
        <v>5</v>
      </c>
      <c r="PI138" s="114">
        <f t="shared" si="133"/>
        <v>0.05</v>
      </c>
      <c r="PJ138" s="114">
        <f t="shared" si="134"/>
        <v>1</v>
      </c>
      <c r="ACA138" s="114">
        <f t="shared" si="135"/>
        <v>0.4</v>
      </c>
      <c r="ACB138" s="114">
        <f t="shared" si="136"/>
        <v>0.60000000000000009</v>
      </c>
      <c r="ACC138" s="114">
        <f t="shared" si="137"/>
        <v>1</v>
      </c>
      <c r="ACN138" s="119" t="str">
        <f t="shared" si="138"/>
        <v>TERIMA</v>
      </c>
      <c r="ACO138" s="120">
        <f t="shared" si="139"/>
        <v>800000</v>
      </c>
      <c r="ACQ138" s="120">
        <f t="shared" si="140"/>
        <v>800000</v>
      </c>
      <c r="ACR138" s="120">
        <f t="shared" si="141"/>
        <v>800000</v>
      </c>
      <c r="ACS138" s="120">
        <f t="shared" si="142"/>
        <v>800000</v>
      </c>
      <c r="ADN138" s="121">
        <f t="shared" si="143"/>
        <v>800000</v>
      </c>
      <c r="ADO138" s="4" t="s">
        <v>1398</v>
      </c>
    </row>
    <row r="139" spans="1:795" x14ac:dyDescent="0.25">
      <c r="A139" s="4">
        <f t="shared" si="115"/>
        <v>135</v>
      </c>
      <c r="B139" s="4">
        <v>84272</v>
      </c>
      <c r="C139" s="4" t="s">
        <v>1133</v>
      </c>
      <c r="G139" s="4" t="s">
        <v>973</v>
      </c>
      <c r="O139" s="4">
        <v>22</v>
      </c>
      <c r="P139" s="4">
        <v>11</v>
      </c>
      <c r="Q139" s="4">
        <v>0</v>
      </c>
      <c r="R139" s="4">
        <v>0</v>
      </c>
      <c r="S139" s="4">
        <v>0</v>
      </c>
      <c r="T139" s="4">
        <v>2</v>
      </c>
      <c r="U139" s="4">
        <v>0</v>
      </c>
      <c r="V139" s="4">
        <f t="shared" si="116"/>
        <v>0</v>
      </c>
      <c r="W139" s="4">
        <v>11</v>
      </c>
      <c r="X139" s="4">
        <v>9</v>
      </c>
      <c r="Y139" s="4">
        <v>7.75</v>
      </c>
      <c r="CH139" s="114">
        <f t="shared" si="117"/>
        <v>1</v>
      </c>
      <c r="CI139" s="4">
        <v>5</v>
      </c>
      <c r="CJ139" s="114">
        <f t="shared" si="118"/>
        <v>0.2</v>
      </c>
      <c r="CK139" s="114">
        <f t="shared" si="119"/>
        <v>1</v>
      </c>
      <c r="CL139" s="4">
        <v>5</v>
      </c>
      <c r="CM139" s="114">
        <f t="shared" si="120"/>
        <v>0.2</v>
      </c>
      <c r="ON139" s="4">
        <v>5</v>
      </c>
      <c r="OO139" s="116">
        <v>5</v>
      </c>
      <c r="OP139" s="114">
        <f t="shared" si="121"/>
        <v>0.15</v>
      </c>
      <c r="OQ139" s="114">
        <f t="shared" si="122"/>
        <v>1</v>
      </c>
      <c r="OR139" s="4">
        <v>5</v>
      </c>
      <c r="OS139" s="114">
        <f t="shared" si="123"/>
        <v>0.05</v>
      </c>
      <c r="OT139" s="114">
        <f t="shared" si="124"/>
        <v>1</v>
      </c>
      <c r="OU139" s="4">
        <v>5</v>
      </c>
      <c r="OV139" s="114">
        <f t="shared" si="125"/>
        <v>0.1</v>
      </c>
      <c r="OW139" s="114">
        <f t="shared" si="126"/>
        <v>1</v>
      </c>
      <c r="OX139" s="4">
        <v>5</v>
      </c>
      <c r="OY139" s="114">
        <f t="shared" si="127"/>
        <v>0.1</v>
      </c>
      <c r="OZ139" s="114">
        <f t="shared" si="128"/>
        <v>1</v>
      </c>
      <c r="PA139" s="4">
        <v>5</v>
      </c>
      <c r="PB139" s="114">
        <f t="shared" si="129"/>
        <v>0.1</v>
      </c>
      <c r="PC139" s="114">
        <f t="shared" si="130"/>
        <v>1</v>
      </c>
      <c r="PD139" s="4">
        <v>5</v>
      </c>
      <c r="PE139" s="4">
        <v>100</v>
      </c>
      <c r="PF139" s="114">
        <f t="shared" si="131"/>
        <v>0.05</v>
      </c>
      <c r="PG139" s="114">
        <f t="shared" si="132"/>
        <v>1</v>
      </c>
      <c r="PH139" s="4">
        <v>5</v>
      </c>
      <c r="PI139" s="114">
        <f t="shared" si="133"/>
        <v>0.05</v>
      </c>
      <c r="PJ139" s="114">
        <f t="shared" si="134"/>
        <v>1</v>
      </c>
      <c r="ACA139" s="114">
        <f t="shared" si="135"/>
        <v>0.4</v>
      </c>
      <c r="ACB139" s="114">
        <f t="shared" si="136"/>
        <v>0.60000000000000009</v>
      </c>
      <c r="ACC139" s="114">
        <f t="shared" si="137"/>
        <v>1</v>
      </c>
      <c r="ACN139" s="119" t="str">
        <f t="shared" si="138"/>
        <v>TERIMA</v>
      </c>
      <c r="ACO139" s="120">
        <f t="shared" si="139"/>
        <v>800000</v>
      </c>
      <c r="ACQ139" s="120">
        <f t="shared" si="140"/>
        <v>800000</v>
      </c>
      <c r="ACR139" s="120">
        <f t="shared" si="141"/>
        <v>800000</v>
      </c>
      <c r="ACS139" s="120">
        <f t="shared" si="142"/>
        <v>800000</v>
      </c>
      <c r="ADN139" s="121">
        <f t="shared" si="143"/>
        <v>800000</v>
      </c>
      <c r="ADO139" s="4" t="s">
        <v>1398</v>
      </c>
    </row>
    <row r="140" spans="1:795" x14ac:dyDescent="0.25">
      <c r="A140" s="4">
        <f t="shared" si="115"/>
        <v>136</v>
      </c>
      <c r="B140" s="4">
        <v>53820</v>
      </c>
      <c r="C140" s="4" t="s">
        <v>1136</v>
      </c>
      <c r="G140" s="4" t="s">
        <v>973</v>
      </c>
      <c r="O140" s="4">
        <v>22</v>
      </c>
      <c r="P140" s="4">
        <v>16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f t="shared" si="116"/>
        <v>0</v>
      </c>
      <c r="W140" s="4">
        <v>16</v>
      </c>
      <c r="X140" s="4">
        <v>15</v>
      </c>
      <c r="Y140" s="4">
        <v>7.75</v>
      </c>
      <c r="CH140" s="114">
        <f t="shared" si="117"/>
        <v>1</v>
      </c>
      <c r="CI140" s="4">
        <v>5</v>
      </c>
      <c r="CJ140" s="114">
        <f t="shared" si="118"/>
        <v>0.2</v>
      </c>
      <c r="CK140" s="114">
        <f t="shared" si="119"/>
        <v>1</v>
      </c>
      <c r="CL140" s="4">
        <v>5</v>
      </c>
      <c r="CM140" s="114">
        <f t="shared" si="120"/>
        <v>0.2</v>
      </c>
      <c r="ON140" s="4">
        <v>3</v>
      </c>
      <c r="OO140" s="116" t="s">
        <v>937</v>
      </c>
      <c r="OP140" s="114">
        <f t="shared" si="121"/>
        <v>0.09</v>
      </c>
      <c r="OQ140" s="114">
        <f t="shared" si="122"/>
        <v>0.6</v>
      </c>
      <c r="OR140" s="4">
        <v>5</v>
      </c>
      <c r="OS140" s="114">
        <f t="shared" si="123"/>
        <v>0.05</v>
      </c>
      <c r="OT140" s="114">
        <f t="shared" si="124"/>
        <v>1</v>
      </c>
      <c r="OU140" s="4">
        <v>5</v>
      </c>
      <c r="OV140" s="114">
        <f t="shared" si="125"/>
        <v>0.1</v>
      </c>
      <c r="OW140" s="114">
        <f t="shared" si="126"/>
        <v>1</v>
      </c>
      <c r="OX140" s="4">
        <v>5</v>
      </c>
      <c r="OY140" s="114">
        <f t="shared" si="127"/>
        <v>0.1</v>
      </c>
      <c r="OZ140" s="114">
        <f t="shared" si="128"/>
        <v>1</v>
      </c>
      <c r="PA140" s="4">
        <v>5</v>
      </c>
      <c r="PB140" s="114">
        <f t="shared" si="129"/>
        <v>0.1</v>
      </c>
      <c r="PC140" s="114">
        <f t="shared" si="130"/>
        <v>1</v>
      </c>
      <c r="PD140" s="4">
        <v>5</v>
      </c>
      <c r="PE140" s="4">
        <v>100</v>
      </c>
      <c r="PF140" s="114">
        <f t="shared" si="131"/>
        <v>0.05</v>
      </c>
      <c r="PG140" s="114">
        <f t="shared" si="132"/>
        <v>1</v>
      </c>
      <c r="PH140" s="4">
        <v>5</v>
      </c>
      <c r="PI140" s="114">
        <f t="shared" si="133"/>
        <v>0.05</v>
      </c>
      <c r="PJ140" s="114">
        <f t="shared" si="134"/>
        <v>1</v>
      </c>
      <c r="ACA140" s="114">
        <f t="shared" si="135"/>
        <v>0.4</v>
      </c>
      <c r="ACB140" s="114">
        <f t="shared" si="136"/>
        <v>0.54</v>
      </c>
      <c r="ACC140" s="114">
        <f t="shared" si="137"/>
        <v>0.94000000000000006</v>
      </c>
      <c r="ACN140" s="119" t="str">
        <f t="shared" si="138"/>
        <v>TERIMA</v>
      </c>
      <c r="ACO140" s="120">
        <f t="shared" si="139"/>
        <v>800000</v>
      </c>
      <c r="ACQ140" s="120">
        <f t="shared" si="140"/>
        <v>752000</v>
      </c>
      <c r="ACR140" s="120">
        <f t="shared" si="141"/>
        <v>752000</v>
      </c>
      <c r="ACS140" s="120">
        <f t="shared" si="142"/>
        <v>752000</v>
      </c>
      <c r="ADN140" s="121">
        <f t="shared" si="143"/>
        <v>752000</v>
      </c>
      <c r="ADO140" s="4" t="s">
        <v>1398</v>
      </c>
    </row>
    <row r="141" spans="1:795" x14ac:dyDescent="0.25">
      <c r="A141" s="4">
        <f t="shared" si="115"/>
        <v>137</v>
      </c>
      <c r="B141" s="4">
        <v>30327</v>
      </c>
      <c r="C141" s="4" t="s">
        <v>1140</v>
      </c>
      <c r="G141" s="4" t="s">
        <v>973</v>
      </c>
      <c r="O141" s="4">
        <v>22</v>
      </c>
      <c r="P141" s="4">
        <v>19</v>
      </c>
      <c r="Q141" s="4">
        <v>0</v>
      </c>
      <c r="R141" s="4">
        <v>0</v>
      </c>
      <c r="S141" s="4">
        <v>0</v>
      </c>
      <c r="T141" s="4">
        <v>1</v>
      </c>
      <c r="U141" s="4">
        <v>0</v>
      </c>
      <c r="V141" s="4">
        <f t="shared" si="116"/>
        <v>0</v>
      </c>
      <c r="W141" s="4">
        <v>19</v>
      </c>
      <c r="X141" s="4">
        <v>18</v>
      </c>
      <c r="Y141" s="4">
        <v>7.75</v>
      </c>
      <c r="CH141" s="114">
        <f t="shared" si="117"/>
        <v>1</v>
      </c>
      <c r="CI141" s="4">
        <v>5</v>
      </c>
      <c r="CJ141" s="114">
        <f t="shared" si="118"/>
        <v>0.2</v>
      </c>
      <c r="CK141" s="114">
        <f t="shared" si="119"/>
        <v>1</v>
      </c>
      <c r="CL141" s="4">
        <v>5</v>
      </c>
      <c r="CM141" s="114">
        <f t="shared" si="120"/>
        <v>0.2</v>
      </c>
      <c r="ON141" s="4">
        <v>3</v>
      </c>
      <c r="OO141" s="116" t="s">
        <v>937</v>
      </c>
      <c r="OP141" s="114">
        <f t="shared" si="121"/>
        <v>0.09</v>
      </c>
      <c r="OQ141" s="114">
        <f t="shared" si="122"/>
        <v>0.6</v>
      </c>
      <c r="OR141" s="4">
        <v>5</v>
      </c>
      <c r="OS141" s="114">
        <f t="shared" si="123"/>
        <v>0.05</v>
      </c>
      <c r="OT141" s="114">
        <f t="shared" si="124"/>
        <v>1</v>
      </c>
      <c r="OU141" s="4">
        <v>5</v>
      </c>
      <c r="OV141" s="114">
        <f t="shared" si="125"/>
        <v>0.1</v>
      </c>
      <c r="OW141" s="114">
        <f t="shared" si="126"/>
        <v>1</v>
      </c>
      <c r="OX141" s="4">
        <v>5</v>
      </c>
      <c r="OY141" s="114">
        <f t="shared" si="127"/>
        <v>0.1</v>
      </c>
      <c r="OZ141" s="114">
        <f t="shared" si="128"/>
        <v>1</v>
      </c>
      <c r="PA141" s="4">
        <v>5</v>
      </c>
      <c r="PB141" s="114">
        <f t="shared" si="129"/>
        <v>0.1</v>
      </c>
      <c r="PC141" s="114">
        <f t="shared" si="130"/>
        <v>1</v>
      </c>
      <c r="PD141" s="4">
        <v>5</v>
      </c>
      <c r="PE141" s="4">
        <v>100</v>
      </c>
      <c r="PF141" s="114">
        <f t="shared" si="131"/>
        <v>0.05</v>
      </c>
      <c r="PG141" s="114">
        <f t="shared" si="132"/>
        <v>1</v>
      </c>
      <c r="PH141" s="4">
        <v>5</v>
      </c>
      <c r="PI141" s="114">
        <f t="shared" si="133"/>
        <v>0.05</v>
      </c>
      <c r="PJ141" s="114">
        <f t="shared" si="134"/>
        <v>1</v>
      </c>
      <c r="ACA141" s="114">
        <f t="shared" si="135"/>
        <v>0.4</v>
      </c>
      <c r="ACB141" s="114">
        <f t="shared" si="136"/>
        <v>0.54</v>
      </c>
      <c r="ACC141" s="114">
        <f t="shared" si="137"/>
        <v>0.94000000000000006</v>
      </c>
      <c r="ACN141" s="119" t="str">
        <f t="shared" si="138"/>
        <v>TERIMA</v>
      </c>
      <c r="ACO141" s="120">
        <f t="shared" si="139"/>
        <v>800000</v>
      </c>
      <c r="ACQ141" s="120">
        <f t="shared" si="140"/>
        <v>752000</v>
      </c>
      <c r="ACR141" s="120">
        <f t="shared" si="141"/>
        <v>752000</v>
      </c>
      <c r="ACS141" s="120">
        <f t="shared" si="142"/>
        <v>752000</v>
      </c>
      <c r="ADN141" s="121">
        <f t="shared" si="143"/>
        <v>752000</v>
      </c>
      <c r="ADO141" s="4" t="s">
        <v>1398</v>
      </c>
    </row>
    <row r="142" spans="1:795" x14ac:dyDescent="0.25">
      <c r="A142" s="4">
        <f t="shared" si="115"/>
        <v>138</v>
      </c>
      <c r="B142" s="4">
        <v>30531</v>
      </c>
      <c r="C142" s="4" t="s">
        <v>1142</v>
      </c>
      <c r="G142" s="4" t="s">
        <v>973</v>
      </c>
      <c r="O142" s="4">
        <v>22</v>
      </c>
      <c r="P142" s="4">
        <v>18</v>
      </c>
      <c r="Q142" s="4">
        <v>0</v>
      </c>
      <c r="R142" s="4">
        <v>0</v>
      </c>
      <c r="S142" s="4">
        <v>0</v>
      </c>
      <c r="T142" s="4">
        <v>2</v>
      </c>
      <c r="U142" s="4">
        <v>0</v>
      </c>
      <c r="V142" s="4">
        <f t="shared" si="116"/>
        <v>0</v>
      </c>
      <c r="W142" s="4">
        <v>18</v>
      </c>
      <c r="X142" s="4">
        <v>16</v>
      </c>
      <c r="Y142" s="4">
        <v>7.75</v>
      </c>
      <c r="CH142" s="114">
        <f t="shared" si="117"/>
        <v>1</v>
      </c>
      <c r="CI142" s="4">
        <v>5</v>
      </c>
      <c r="CJ142" s="114">
        <f t="shared" si="118"/>
        <v>0.2</v>
      </c>
      <c r="CK142" s="114">
        <f t="shared" si="119"/>
        <v>1</v>
      </c>
      <c r="CL142" s="4">
        <v>5</v>
      </c>
      <c r="CM142" s="114">
        <f t="shared" si="120"/>
        <v>0.2</v>
      </c>
      <c r="ON142" s="4">
        <v>3</v>
      </c>
      <c r="OO142" s="116" t="s">
        <v>937</v>
      </c>
      <c r="OP142" s="114">
        <f t="shared" si="121"/>
        <v>0.09</v>
      </c>
      <c r="OQ142" s="114">
        <f t="shared" si="122"/>
        <v>0.6</v>
      </c>
      <c r="OR142" s="4">
        <v>5</v>
      </c>
      <c r="OS142" s="114">
        <f t="shared" si="123"/>
        <v>0.05</v>
      </c>
      <c r="OT142" s="114">
        <f t="shared" si="124"/>
        <v>1</v>
      </c>
      <c r="OU142" s="4">
        <v>5</v>
      </c>
      <c r="OV142" s="114">
        <f t="shared" si="125"/>
        <v>0.1</v>
      </c>
      <c r="OW142" s="114">
        <f t="shared" si="126"/>
        <v>1</v>
      </c>
      <c r="OX142" s="4">
        <v>5</v>
      </c>
      <c r="OY142" s="114">
        <f t="shared" si="127"/>
        <v>0.1</v>
      </c>
      <c r="OZ142" s="114">
        <f t="shared" si="128"/>
        <v>1</v>
      </c>
      <c r="PA142" s="4">
        <v>5</v>
      </c>
      <c r="PB142" s="114">
        <f t="shared" si="129"/>
        <v>0.1</v>
      </c>
      <c r="PC142" s="114">
        <f t="shared" si="130"/>
        <v>1</v>
      </c>
      <c r="PD142" s="4">
        <v>5</v>
      </c>
      <c r="PE142" s="4">
        <v>100</v>
      </c>
      <c r="PF142" s="114">
        <f t="shared" si="131"/>
        <v>0.05</v>
      </c>
      <c r="PG142" s="114">
        <f t="shared" si="132"/>
        <v>1</v>
      </c>
      <c r="PH142" s="4">
        <v>5</v>
      </c>
      <c r="PI142" s="114">
        <f t="shared" si="133"/>
        <v>0.05</v>
      </c>
      <c r="PJ142" s="114">
        <f t="shared" si="134"/>
        <v>1</v>
      </c>
      <c r="ACA142" s="114">
        <f t="shared" si="135"/>
        <v>0.4</v>
      </c>
      <c r="ACB142" s="114">
        <f t="shared" si="136"/>
        <v>0.54</v>
      </c>
      <c r="ACC142" s="114">
        <f t="shared" si="137"/>
        <v>0.94000000000000006</v>
      </c>
      <c r="ACN142" s="119" t="str">
        <f t="shared" si="138"/>
        <v>TERIMA</v>
      </c>
      <c r="ACO142" s="120">
        <f t="shared" si="139"/>
        <v>800000</v>
      </c>
      <c r="ACQ142" s="120">
        <f t="shared" si="140"/>
        <v>752000</v>
      </c>
      <c r="ACR142" s="120">
        <f t="shared" si="141"/>
        <v>752000</v>
      </c>
      <c r="ACS142" s="120">
        <f t="shared" si="142"/>
        <v>752000</v>
      </c>
      <c r="ADN142" s="121">
        <f t="shared" si="143"/>
        <v>752000</v>
      </c>
      <c r="ADO142" s="4" t="s">
        <v>1398</v>
      </c>
    </row>
    <row r="143" spans="1:795" x14ac:dyDescent="0.25">
      <c r="A143" s="4">
        <f t="shared" ref="A143:A171" si="144">ROW()-4</f>
        <v>139</v>
      </c>
      <c r="B143" s="4">
        <v>64041</v>
      </c>
      <c r="C143" s="4" t="s">
        <v>1144</v>
      </c>
      <c r="G143" s="4" t="s">
        <v>973</v>
      </c>
      <c r="O143" s="4">
        <v>22</v>
      </c>
      <c r="P143" s="4">
        <v>19</v>
      </c>
      <c r="Q143" s="4">
        <v>0</v>
      </c>
      <c r="R143" s="4">
        <v>0</v>
      </c>
      <c r="S143" s="4">
        <v>0</v>
      </c>
      <c r="T143" s="4">
        <v>1</v>
      </c>
      <c r="U143" s="4">
        <v>0</v>
      </c>
      <c r="V143" s="4">
        <f t="shared" ref="V143:V171" si="145">SUM(Q143:S143)</f>
        <v>0</v>
      </c>
      <c r="W143" s="4">
        <v>19</v>
      </c>
      <c r="X143" s="4">
        <v>18</v>
      </c>
      <c r="Y143" s="4">
        <v>7.75</v>
      </c>
      <c r="CH143" s="114">
        <f t="shared" ref="CH143:CH171" si="146">CJ143/CH$3*100%</f>
        <v>1</v>
      </c>
      <c r="CI143" s="4">
        <v>5</v>
      </c>
      <c r="CJ143" s="114">
        <f t="shared" ref="CJ143:CJ171" si="147">CI143*$CH$3/5</f>
        <v>0.2</v>
      </c>
      <c r="CK143" s="114">
        <f t="shared" ref="CK143:CK171" si="148">CM143/CK$3*100%</f>
        <v>1</v>
      </c>
      <c r="CL143" s="4">
        <v>5</v>
      </c>
      <c r="CM143" s="114">
        <f t="shared" ref="CM143:CM171" si="149">CL143*$CK$3/5</f>
        <v>0.2</v>
      </c>
      <c r="ON143" s="4">
        <v>5</v>
      </c>
      <c r="OO143" s="116">
        <v>5</v>
      </c>
      <c r="OP143" s="114">
        <f t="shared" ref="OP143:OP171" si="150">ON143*$ON$3/5</f>
        <v>0.15</v>
      </c>
      <c r="OQ143" s="114">
        <f t="shared" ref="OQ143:OQ171" si="151">OP143/ON$3*100%</f>
        <v>1</v>
      </c>
      <c r="OR143" s="4">
        <v>5</v>
      </c>
      <c r="OS143" s="114">
        <f t="shared" ref="OS143:OS171" si="152">OR143*$OR$3/5</f>
        <v>0.05</v>
      </c>
      <c r="OT143" s="114">
        <f t="shared" ref="OT143:OT171" si="153">OS143/$OR$3*100%</f>
        <v>1</v>
      </c>
      <c r="OU143" s="4">
        <v>5</v>
      </c>
      <c r="OV143" s="114">
        <f t="shared" ref="OV143:OV171" si="154">OU143*$OU$3/5</f>
        <v>0.1</v>
      </c>
      <c r="OW143" s="114">
        <f t="shared" ref="OW143:OW171" si="155">OV143/$OU$3*100%</f>
        <v>1</v>
      </c>
      <c r="OX143" s="4">
        <v>5</v>
      </c>
      <c r="OY143" s="114">
        <f t="shared" ref="OY143:OY171" si="156">OX143*$OX$3/5</f>
        <v>0.1</v>
      </c>
      <c r="OZ143" s="114">
        <f t="shared" ref="OZ143:OZ171" si="157">OY143/$OX$3*100%</f>
        <v>1</v>
      </c>
      <c r="PA143" s="4">
        <v>5</v>
      </c>
      <c r="PB143" s="114">
        <f t="shared" ref="PB143:PB171" si="158">PA143*$PA$3/5</f>
        <v>0.1</v>
      </c>
      <c r="PC143" s="114">
        <f t="shared" ref="PC143:PC171" si="159">PB143/$PA$3*100%</f>
        <v>1</v>
      </c>
      <c r="PD143" s="4">
        <v>5</v>
      </c>
      <c r="PE143" s="4">
        <v>100</v>
      </c>
      <c r="PF143" s="114">
        <f t="shared" ref="PF143:PF171" si="160">PD143*$PD$3/5</f>
        <v>0.05</v>
      </c>
      <c r="PG143" s="114">
        <f t="shared" ref="PG143:PG171" si="161">PF143/$PD$3*100%</f>
        <v>1</v>
      </c>
      <c r="PH143" s="4">
        <v>5</v>
      </c>
      <c r="PI143" s="114">
        <f t="shared" ref="PI143:PI171" si="162">PH143*$PH$3/5</f>
        <v>0.05</v>
      </c>
      <c r="PJ143" s="114">
        <f t="shared" ref="PJ143:PJ171" si="163">PI143/PH$3*100%</f>
        <v>1</v>
      </c>
      <c r="ACA143" s="114">
        <f t="shared" ref="ACA143:ACA171" si="164">IFERROR(CJ143+CM143,"")</f>
        <v>0.4</v>
      </c>
      <c r="ACB143" s="114">
        <f t="shared" ref="ACB143:ACB171" si="165">IFERROR(OP143+OS143+OV143+OY143+PB143+PF143+PI143,"")</f>
        <v>0.60000000000000009</v>
      </c>
      <c r="ACC143" s="114">
        <f t="shared" ref="ACC143:ACC171" si="166">IFERROR(ACA143+ACB143,"")</f>
        <v>1</v>
      </c>
      <c r="ACN143" s="119" t="str">
        <f t="shared" ref="ACN143:ACN171" si="167">IF(ACM143&gt;0,"GUGUR","TERIMA")</f>
        <v>TERIMA</v>
      </c>
      <c r="ACO143" s="120">
        <f t="shared" ref="ACO143:ACO171" si="168">IF(ACN143="GUGUR",0,IF(G143="CHO IBC CC TELKOMSEL",800000))</f>
        <v>800000</v>
      </c>
      <c r="ACQ143" s="120">
        <f t="shared" ref="ACQ143:ACQ171" si="169">ACO143*ACC143</f>
        <v>800000</v>
      </c>
      <c r="ACR143" s="120">
        <f t="shared" ref="ACR143:ACR171" si="170">IF($U143&gt;0,($W143/$O143)*$ACQ143,$ACQ143)</f>
        <v>800000</v>
      </c>
      <c r="ACS143" s="120">
        <f t="shared" ref="ACS143:ACS171" si="171">IF($N143=1,($W143/$O143)*ACR143,IF(ACK143&gt;0,ACR143*85%,IF(ACL143&gt;0,ACR143*60%,IF(ACM143&gt;0,ACR143*0%,ACR143))))</f>
        <v>800000</v>
      </c>
      <c r="ADN143" s="121">
        <f t="shared" ref="ADN143:ADN171" si="172">IF(M143="cumil",0,IF(ADM143="",IF(ADG143="",ACS143,ADG143),ADM143))</f>
        <v>800000</v>
      </c>
      <c r="ADO143" s="4" t="s">
        <v>1398</v>
      </c>
    </row>
    <row r="144" spans="1:795" x14ac:dyDescent="0.25">
      <c r="A144" s="4">
        <f t="shared" si="144"/>
        <v>140</v>
      </c>
      <c r="B144" s="4">
        <v>72302</v>
      </c>
      <c r="C144" s="4" t="s">
        <v>1146</v>
      </c>
      <c r="G144" s="4" t="s">
        <v>973</v>
      </c>
      <c r="O144" s="4">
        <v>22</v>
      </c>
      <c r="P144" s="4">
        <v>19</v>
      </c>
      <c r="Q144" s="4">
        <v>0</v>
      </c>
      <c r="R144" s="4">
        <v>0</v>
      </c>
      <c r="S144" s="4">
        <v>0</v>
      </c>
      <c r="T144" s="4">
        <v>2</v>
      </c>
      <c r="U144" s="4">
        <v>0</v>
      </c>
      <c r="V144" s="4">
        <f t="shared" si="145"/>
        <v>0</v>
      </c>
      <c r="W144" s="4">
        <v>19</v>
      </c>
      <c r="X144" s="4">
        <v>17</v>
      </c>
      <c r="Y144" s="4">
        <v>7.75</v>
      </c>
      <c r="CH144" s="114">
        <f t="shared" si="146"/>
        <v>1</v>
      </c>
      <c r="CI144" s="4">
        <v>5</v>
      </c>
      <c r="CJ144" s="114">
        <f t="shared" si="147"/>
        <v>0.2</v>
      </c>
      <c r="CK144" s="114">
        <f t="shared" si="148"/>
        <v>1</v>
      </c>
      <c r="CL144" s="4">
        <v>5</v>
      </c>
      <c r="CM144" s="114">
        <f t="shared" si="149"/>
        <v>0.2</v>
      </c>
      <c r="ON144" s="4">
        <v>5</v>
      </c>
      <c r="OO144" s="116">
        <v>5</v>
      </c>
      <c r="OP144" s="114">
        <f t="shared" si="150"/>
        <v>0.15</v>
      </c>
      <c r="OQ144" s="114">
        <f t="shared" si="151"/>
        <v>1</v>
      </c>
      <c r="OR144" s="4">
        <v>5</v>
      </c>
      <c r="OS144" s="114">
        <f t="shared" si="152"/>
        <v>0.05</v>
      </c>
      <c r="OT144" s="114">
        <f t="shared" si="153"/>
        <v>1</v>
      </c>
      <c r="OU144" s="4">
        <v>5</v>
      </c>
      <c r="OV144" s="114">
        <f t="shared" si="154"/>
        <v>0.1</v>
      </c>
      <c r="OW144" s="114">
        <f t="shared" si="155"/>
        <v>1</v>
      </c>
      <c r="OX144" s="4">
        <v>5</v>
      </c>
      <c r="OY144" s="114">
        <f t="shared" si="156"/>
        <v>0.1</v>
      </c>
      <c r="OZ144" s="114">
        <f t="shared" si="157"/>
        <v>1</v>
      </c>
      <c r="PA144" s="4">
        <v>5</v>
      </c>
      <c r="PB144" s="114">
        <f t="shared" si="158"/>
        <v>0.1</v>
      </c>
      <c r="PC144" s="114">
        <f t="shared" si="159"/>
        <v>1</v>
      </c>
      <c r="PD144" s="4">
        <v>5</v>
      </c>
      <c r="PE144" s="4">
        <v>100</v>
      </c>
      <c r="PF144" s="114">
        <f t="shared" si="160"/>
        <v>0.05</v>
      </c>
      <c r="PG144" s="114">
        <f t="shared" si="161"/>
        <v>1</v>
      </c>
      <c r="PH144" s="4">
        <v>5</v>
      </c>
      <c r="PI144" s="114">
        <f t="shared" si="162"/>
        <v>0.05</v>
      </c>
      <c r="PJ144" s="114">
        <f t="shared" si="163"/>
        <v>1</v>
      </c>
      <c r="ACA144" s="114">
        <f t="shared" si="164"/>
        <v>0.4</v>
      </c>
      <c r="ACB144" s="114">
        <f t="shared" si="165"/>
        <v>0.60000000000000009</v>
      </c>
      <c r="ACC144" s="114">
        <f t="shared" si="166"/>
        <v>1</v>
      </c>
      <c r="ACN144" s="119" t="str">
        <f t="shared" si="167"/>
        <v>TERIMA</v>
      </c>
      <c r="ACO144" s="120">
        <f t="shared" si="168"/>
        <v>800000</v>
      </c>
      <c r="ACQ144" s="120">
        <f t="shared" si="169"/>
        <v>800000</v>
      </c>
      <c r="ACR144" s="120">
        <f t="shared" si="170"/>
        <v>800000</v>
      </c>
      <c r="ACS144" s="120">
        <f t="shared" si="171"/>
        <v>800000</v>
      </c>
      <c r="ADN144" s="121">
        <f t="shared" si="172"/>
        <v>800000</v>
      </c>
      <c r="ADO144" s="4" t="s">
        <v>1398</v>
      </c>
    </row>
    <row r="145" spans="1:795" x14ac:dyDescent="0.25">
      <c r="A145" s="4">
        <f t="shared" si="144"/>
        <v>141</v>
      </c>
      <c r="B145" s="4">
        <v>43182</v>
      </c>
      <c r="C145" s="4" t="s">
        <v>1148</v>
      </c>
      <c r="G145" s="4" t="s">
        <v>973</v>
      </c>
      <c r="O145" s="4">
        <v>22</v>
      </c>
      <c r="P145" s="4">
        <v>19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f t="shared" si="145"/>
        <v>0</v>
      </c>
      <c r="W145" s="4">
        <v>19</v>
      </c>
      <c r="X145" s="4">
        <v>18</v>
      </c>
      <c r="Y145" s="4">
        <v>7.75</v>
      </c>
      <c r="CH145" s="114">
        <f t="shared" si="146"/>
        <v>1</v>
      </c>
      <c r="CI145" s="4">
        <v>5</v>
      </c>
      <c r="CJ145" s="114">
        <f t="shared" si="147"/>
        <v>0.2</v>
      </c>
      <c r="CK145" s="114">
        <f t="shared" si="148"/>
        <v>1</v>
      </c>
      <c r="CL145" s="4">
        <v>5</v>
      </c>
      <c r="CM145" s="114">
        <f t="shared" si="149"/>
        <v>0.2</v>
      </c>
      <c r="ON145" s="4">
        <v>5</v>
      </c>
      <c r="OO145" s="116">
        <v>4.75</v>
      </c>
      <c r="OP145" s="114">
        <f t="shared" si="150"/>
        <v>0.15</v>
      </c>
      <c r="OQ145" s="114">
        <f t="shared" si="151"/>
        <v>1</v>
      </c>
      <c r="OR145" s="4">
        <v>5</v>
      </c>
      <c r="OS145" s="114">
        <f t="shared" si="152"/>
        <v>0.05</v>
      </c>
      <c r="OT145" s="114">
        <f t="shared" si="153"/>
        <v>1</v>
      </c>
      <c r="OU145" s="4">
        <v>5</v>
      </c>
      <c r="OV145" s="114">
        <f t="shared" si="154"/>
        <v>0.1</v>
      </c>
      <c r="OW145" s="114">
        <f t="shared" si="155"/>
        <v>1</v>
      </c>
      <c r="OX145" s="4">
        <v>5</v>
      </c>
      <c r="OY145" s="114">
        <f t="shared" si="156"/>
        <v>0.1</v>
      </c>
      <c r="OZ145" s="114">
        <f t="shared" si="157"/>
        <v>1</v>
      </c>
      <c r="PA145" s="4">
        <v>5</v>
      </c>
      <c r="PB145" s="114">
        <f t="shared" si="158"/>
        <v>0.1</v>
      </c>
      <c r="PC145" s="114">
        <f t="shared" si="159"/>
        <v>1</v>
      </c>
      <c r="PD145" s="4">
        <v>5</v>
      </c>
      <c r="PE145" s="4">
        <v>100</v>
      </c>
      <c r="PF145" s="114">
        <f t="shared" si="160"/>
        <v>0.05</v>
      </c>
      <c r="PG145" s="114">
        <f t="shared" si="161"/>
        <v>1</v>
      </c>
      <c r="PH145" s="4">
        <v>5</v>
      </c>
      <c r="PI145" s="114">
        <f t="shared" si="162"/>
        <v>0.05</v>
      </c>
      <c r="PJ145" s="114">
        <f t="shared" si="163"/>
        <v>1</v>
      </c>
      <c r="ACA145" s="114">
        <f t="shared" si="164"/>
        <v>0.4</v>
      </c>
      <c r="ACB145" s="114">
        <f t="shared" si="165"/>
        <v>0.60000000000000009</v>
      </c>
      <c r="ACC145" s="114">
        <f t="shared" si="166"/>
        <v>1</v>
      </c>
      <c r="ACN145" s="119" t="str">
        <f t="shared" si="167"/>
        <v>TERIMA</v>
      </c>
      <c r="ACO145" s="120">
        <f t="shared" si="168"/>
        <v>800000</v>
      </c>
      <c r="ACQ145" s="120">
        <f t="shared" si="169"/>
        <v>800000</v>
      </c>
      <c r="ACR145" s="120">
        <f t="shared" si="170"/>
        <v>800000</v>
      </c>
      <c r="ACS145" s="120">
        <f t="shared" si="171"/>
        <v>800000</v>
      </c>
      <c r="ADN145" s="121">
        <f t="shared" si="172"/>
        <v>800000</v>
      </c>
      <c r="ADO145" s="4" t="s">
        <v>1398</v>
      </c>
    </row>
    <row r="146" spans="1:795" x14ac:dyDescent="0.25">
      <c r="A146" s="4">
        <f t="shared" si="144"/>
        <v>142</v>
      </c>
      <c r="B146" s="4">
        <v>71976</v>
      </c>
      <c r="C146" s="4" t="s">
        <v>1150</v>
      </c>
      <c r="G146" s="4" t="s">
        <v>973</v>
      </c>
      <c r="O146" s="4">
        <v>22</v>
      </c>
      <c r="P146" s="4">
        <v>11</v>
      </c>
      <c r="Q146" s="4">
        <v>0</v>
      </c>
      <c r="R146" s="4">
        <v>0</v>
      </c>
      <c r="S146" s="4">
        <v>0</v>
      </c>
      <c r="T146" s="4">
        <v>1</v>
      </c>
      <c r="U146" s="4">
        <v>0</v>
      </c>
      <c r="V146" s="4">
        <f t="shared" si="145"/>
        <v>0</v>
      </c>
      <c r="W146" s="4">
        <v>11</v>
      </c>
      <c r="X146" s="4">
        <v>10</v>
      </c>
      <c r="Y146" s="4">
        <v>7.75</v>
      </c>
      <c r="CH146" s="114">
        <f t="shared" si="146"/>
        <v>1</v>
      </c>
      <c r="CI146" s="4">
        <v>5</v>
      </c>
      <c r="CJ146" s="114">
        <f t="shared" si="147"/>
        <v>0.2</v>
      </c>
      <c r="CK146" s="114">
        <f t="shared" si="148"/>
        <v>1</v>
      </c>
      <c r="CL146" s="4">
        <v>5</v>
      </c>
      <c r="CM146" s="114">
        <f t="shared" si="149"/>
        <v>0.2</v>
      </c>
      <c r="ON146" s="4">
        <v>3</v>
      </c>
      <c r="OO146" s="116" t="s">
        <v>937</v>
      </c>
      <c r="OP146" s="114">
        <f t="shared" si="150"/>
        <v>0.09</v>
      </c>
      <c r="OQ146" s="114">
        <f t="shared" si="151"/>
        <v>0.6</v>
      </c>
      <c r="OR146" s="4">
        <v>5</v>
      </c>
      <c r="OS146" s="114">
        <f t="shared" si="152"/>
        <v>0.05</v>
      </c>
      <c r="OT146" s="114">
        <f t="shared" si="153"/>
        <v>1</v>
      </c>
      <c r="OU146" s="4">
        <v>5</v>
      </c>
      <c r="OV146" s="114">
        <f t="shared" si="154"/>
        <v>0.1</v>
      </c>
      <c r="OW146" s="114">
        <f t="shared" si="155"/>
        <v>1</v>
      </c>
      <c r="OX146" s="4">
        <v>5</v>
      </c>
      <c r="OY146" s="114">
        <f t="shared" si="156"/>
        <v>0.1</v>
      </c>
      <c r="OZ146" s="114">
        <f t="shared" si="157"/>
        <v>1</v>
      </c>
      <c r="PA146" s="4">
        <v>5</v>
      </c>
      <c r="PB146" s="114">
        <f t="shared" si="158"/>
        <v>0.1</v>
      </c>
      <c r="PC146" s="114">
        <f t="shared" si="159"/>
        <v>1</v>
      </c>
      <c r="PD146" s="4">
        <v>5</v>
      </c>
      <c r="PE146" s="4">
        <v>100</v>
      </c>
      <c r="PF146" s="114">
        <f t="shared" si="160"/>
        <v>0.05</v>
      </c>
      <c r="PG146" s="114">
        <f t="shared" si="161"/>
        <v>1</v>
      </c>
      <c r="PH146" s="4">
        <v>5</v>
      </c>
      <c r="PI146" s="114">
        <f t="shared" si="162"/>
        <v>0.05</v>
      </c>
      <c r="PJ146" s="114">
        <f t="shared" si="163"/>
        <v>1</v>
      </c>
      <c r="ACA146" s="114">
        <f t="shared" si="164"/>
        <v>0.4</v>
      </c>
      <c r="ACB146" s="114">
        <f t="shared" si="165"/>
        <v>0.54</v>
      </c>
      <c r="ACC146" s="114">
        <f t="shared" si="166"/>
        <v>0.94000000000000006</v>
      </c>
      <c r="ACN146" s="119" t="str">
        <f t="shared" si="167"/>
        <v>TERIMA</v>
      </c>
      <c r="ACO146" s="120">
        <f t="shared" si="168"/>
        <v>800000</v>
      </c>
      <c r="ACQ146" s="120">
        <f t="shared" si="169"/>
        <v>752000</v>
      </c>
      <c r="ACR146" s="120">
        <f t="shared" si="170"/>
        <v>752000</v>
      </c>
      <c r="ACS146" s="120">
        <f t="shared" si="171"/>
        <v>752000</v>
      </c>
      <c r="ADN146" s="121">
        <f t="shared" si="172"/>
        <v>752000</v>
      </c>
      <c r="ADO146" s="4" t="s">
        <v>1398</v>
      </c>
    </row>
    <row r="147" spans="1:795" x14ac:dyDescent="0.25">
      <c r="A147" s="4">
        <f t="shared" si="144"/>
        <v>143</v>
      </c>
      <c r="B147" s="4">
        <v>68250</v>
      </c>
      <c r="C147" s="4" t="s">
        <v>1154</v>
      </c>
      <c r="G147" s="4" t="s">
        <v>973</v>
      </c>
      <c r="O147" s="4">
        <v>22</v>
      </c>
      <c r="P147" s="4">
        <v>17</v>
      </c>
      <c r="Q147" s="4">
        <v>0</v>
      </c>
      <c r="R147" s="4">
        <v>0</v>
      </c>
      <c r="S147" s="4">
        <v>0</v>
      </c>
      <c r="T147" s="4">
        <v>1</v>
      </c>
      <c r="U147" s="4">
        <v>0</v>
      </c>
      <c r="V147" s="4">
        <f t="shared" si="145"/>
        <v>0</v>
      </c>
      <c r="W147" s="4">
        <v>17</v>
      </c>
      <c r="X147" s="4">
        <v>16</v>
      </c>
      <c r="Y147" s="4">
        <v>7.75</v>
      </c>
      <c r="CH147" s="114">
        <f t="shared" si="146"/>
        <v>1</v>
      </c>
      <c r="CI147" s="4">
        <v>5</v>
      </c>
      <c r="CJ147" s="114">
        <f t="shared" si="147"/>
        <v>0.2</v>
      </c>
      <c r="CK147" s="114">
        <f t="shared" si="148"/>
        <v>1</v>
      </c>
      <c r="CL147" s="4">
        <v>5</v>
      </c>
      <c r="CM147" s="114">
        <f t="shared" si="149"/>
        <v>0.2</v>
      </c>
      <c r="ON147" s="4">
        <v>5</v>
      </c>
      <c r="OO147" s="116">
        <v>5</v>
      </c>
      <c r="OP147" s="114">
        <f t="shared" si="150"/>
        <v>0.15</v>
      </c>
      <c r="OQ147" s="114">
        <f t="shared" si="151"/>
        <v>1</v>
      </c>
      <c r="OR147" s="4">
        <v>5</v>
      </c>
      <c r="OS147" s="114">
        <f t="shared" si="152"/>
        <v>0.05</v>
      </c>
      <c r="OT147" s="114">
        <f t="shared" si="153"/>
        <v>1</v>
      </c>
      <c r="OU147" s="4">
        <v>5</v>
      </c>
      <c r="OV147" s="114">
        <f t="shared" si="154"/>
        <v>0.1</v>
      </c>
      <c r="OW147" s="114">
        <f t="shared" si="155"/>
        <v>1</v>
      </c>
      <c r="OX147" s="4">
        <v>5</v>
      </c>
      <c r="OY147" s="114">
        <f t="shared" si="156"/>
        <v>0.1</v>
      </c>
      <c r="OZ147" s="114">
        <f t="shared" si="157"/>
        <v>1</v>
      </c>
      <c r="PA147" s="4">
        <v>5</v>
      </c>
      <c r="PB147" s="114">
        <f t="shared" si="158"/>
        <v>0.1</v>
      </c>
      <c r="PC147" s="114">
        <f t="shared" si="159"/>
        <v>1</v>
      </c>
      <c r="PD147" s="4">
        <v>5</v>
      </c>
      <c r="PE147" s="4">
        <v>100</v>
      </c>
      <c r="PF147" s="114">
        <f t="shared" si="160"/>
        <v>0.05</v>
      </c>
      <c r="PG147" s="114">
        <f t="shared" si="161"/>
        <v>1</v>
      </c>
      <c r="PH147" s="4">
        <v>5</v>
      </c>
      <c r="PI147" s="114">
        <f t="shared" si="162"/>
        <v>0.05</v>
      </c>
      <c r="PJ147" s="114">
        <f t="shared" si="163"/>
        <v>1</v>
      </c>
      <c r="ACA147" s="114">
        <f t="shared" si="164"/>
        <v>0.4</v>
      </c>
      <c r="ACB147" s="114">
        <f t="shared" si="165"/>
        <v>0.60000000000000009</v>
      </c>
      <c r="ACC147" s="114">
        <f t="shared" si="166"/>
        <v>1</v>
      </c>
      <c r="ACN147" s="119" t="str">
        <f t="shared" si="167"/>
        <v>TERIMA</v>
      </c>
      <c r="ACO147" s="120">
        <f t="shared" si="168"/>
        <v>800000</v>
      </c>
      <c r="ACQ147" s="120">
        <f t="shared" si="169"/>
        <v>800000</v>
      </c>
      <c r="ACR147" s="120">
        <f t="shared" si="170"/>
        <v>800000</v>
      </c>
      <c r="ACS147" s="120">
        <f t="shared" si="171"/>
        <v>800000</v>
      </c>
      <c r="ADN147" s="121">
        <f t="shared" si="172"/>
        <v>800000</v>
      </c>
      <c r="ADO147" s="4" t="s">
        <v>1398</v>
      </c>
    </row>
    <row r="148" spans="1:795" x14ac:dyDescent="0.25">
      <c r="A148" s="4">
        <f t="shared" si="144"/>
        <v>144</v>
      </c>
      <c r="B148" s="4">
        <v>156890</v>
      </c>
      <c r="C148" s="4" t="s">
        <v>1156</v>
      </c>
      <c r="G148" s="4" t="s">
        <v>973</v>
      </c>
      <c r="O148" s="4">
        <v>22</v>
      </c>
      <c r="P148" s="4">
        <v>19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4">
        <f t="shared" si="145"/>
        <v>0</v>
      </c>
      <c r="W148" s="4">
        <v>19</v>
      </c>
      <c r="X148" s="4">
        <v>18</v>
      </c>
      <c r="Y148" s="4">
        <v>7.75</v>
      </c>
      <c r="CH148" s="114">
        <f t="shared" si="146"/>
        <v>1</v>
      </c>
      <c r="CI148" s="4">
        <v>5</v>
      </c>
      <c r="CJ148" s="114">
        <f t="shared" si="147"/>
        <v>0.2</v>
      </c>
      <c r="CK148" s="114">
        <f t="shared" si="148"/>
        <v>1</v>
      </c>
      <c r="CL148" s="4">
        <v>5</v>
      </c>
      <c r="CM148" s="114">
        <f t="shared" si="149"/>
        <v>0.2</v>
      </c>
      <c r="ON148" s="4">
        <v>5</v>
      </c>
      <c r="OO148" s="116">
        <v>5</v>
      </c>
      <c r="OP148" s="114">
        <f t="shared" si="150"/>
        <v>0.15</v>
      </c>
      <c r="OQ148" s="114">
        <f t="shared" si="151"/>
        <v>1</v>
      </c>
      <c r="OR148" s="4">
        <v>5</v>
      </c>
      <c r="OS148" s="114">
        <f t="shared" si="152"/>
        <v>0.05</v>
      </c>
      <c r="OT148" s="114">
        <f t="shared" si="153"/>
        <v>1</v>
      </c>
      <c r="OU148" s="4">
        <v>5</v>
      </c>
      <c r="OV148" s="114">
        <f t="shared" si="154"/>
        <v>0.1</v>
      </c>
      <c r="OW148" s="114">
        <f t="shared" si="155"/>
        <v>1</v>
      </c>
      <c r="OX148" s="4">
        <v>5</v>
      </c>
      <c r="OY148" s="114">
        <f t="shared" si="156"/>
        <v>0.1</v>
      </c>
      <c r="OZ148" s="114">
        <f t="shared" si="157"/>
        <v>1</v>
      </c>
      <c r="PA148" s="4">
        <v>5</v>
      </c>
      <c r="PB148" s="114">
        <f t="shared" si="158"/>
        <v>0.1</v>
      </c>
      <c r="PC148" s="114">
        <f t="shared" si="159"/>
        <v>1</v>
      </c>
      <c r="PD148" s="4">
        <v>5</v>
      </c>
      <c r="PE148" s="4">
        <v>100</v>
      </c>
      <c r="PF148" s="114">
        <f t="shared" si="160"/>
        <v>0.05</v>
      </c>
      <c r="PG148" s="114">
        <f t="shared" si="161"/>
        <v>1</v>
      </c>
      <c r="PH148" s="4">
        <v>5</v>
      </c>
      <c r="PI148" s="114">
        <f t="shared" si="162"/>
        <v>0.05</v>
      </c>
      <c r="PJ148" s="114">
        <f t="shared" si="163"/>
        <v>1</v>
      </c>
      <c r="ACA148" s="114">
        <f t="shared" si="164"/>
        <v>0.4</v>
      </c>
      <c r="ACB148" s="114">
        <f t="shared" si="165"/>
        <v>0.60000000000000009</v>
      </c>
      <c r="ACC148" s="114">
        <f t="shared" si="166"/>
        <v>1</v>
      </c>
      <c r="ACN148" s="119" t="str">
        <f t="shared" si="167"/>
        <v>TERIMA</v>
      </c>
      <c r="ACO148" s="120">
        <f t="shared" si="168"/>
        <v>800000</v>
      </c>
      <c r="ACQ148" s="120">
        <f t="shared" si="169"/>
        <v>800000</v>
      </c>
      <c r="ACR148" s="120">
        <f t="shared" si="170"/>
        <v>800000</v>
      </c>
      <c r="ACS148" s="120">
        <f t="shared" si="171"/>
        <v>800000</v>
      </c>
      <c r="ADN148" s="121">
        <f t="shared" si="172"/>
        <v>800000</v>
      </c>
      <c r="ADO148" s="4" t="s">
        <v>1398</v>
      </c>
    </row>
    <row r="149" spans="1:795" x14ac:dyDescent="0.25">
      <c r="A149" s="4">
        <f t="shared" si="144"/>
        <v>145</v>
      </c>
      <c r="B149" s="4">
        <v>30366</v>
      </c>
      <c r="C149" s="4" t="s">
        <v>1158</v>
      </c>
      <c r="G149" s="4" t="s">
        <v>973</v>
      </c>
      <c r="O149" s="4">
        <v>22</v>
      </c>
      <c r="P149" s="4">
        <v>19</v>
      </c>
      <c r="Q149" s="4">
        <v>0</v>
      </c>
      <c r="R149" s="4">
        <v>0</v>
      </c>
      <c r="S149" s="4">
        <v>0</v>
      </c>
      <c r="T149" s="4">
        <v>1</v>
      </c>
      <c r="U149" s="4">
        <v>0</v>
      </c>
      <c r="V149" s="4">
        <f t="shared" si="145"/>
        <v>0</v>
      </c>
      <c r="W149" s="4">
        <v>19</v>
      </c>
      <c r="X149" s="4">
        <v>18</v>
      </c>
      <c r="Y149" s="4">
        <v>7.75</v>
      </c>
      <c r="CH149" s="114">
        <f t="shared" si="146"/>
        <v>1</v>
      </c>
      <c r="CI149" s="4">
        <v>5</v>
      </c>
      <c r="CJ149" s="114">
        <f t="shared" si="147"/>
        <v>0.2</v>
      </c>
      <c r="CK149" s="114">
        <f t="shared" si="148"/>
        <v>1</v>
      </c>
      <c r="CL149" s="4">
        <v>5</v>
      </c>
      <c r="CM149" s="114">
        <f t="shared" si="149"/>
        <v>0.2</v>
      </c>
      <c r="ON149" s="4">
        <v>5</v>
      </c>
      <c r="OO149" s="116">
        <v>5</v>
      </c>
      <c r="OP149" s="114">
        <f t="shared" si="150"/>
        <v>0.15</v>
      </c>
      <c r="OQ149" s="114">
        <f t="shared" si="151"/>
        <v>1</v>
      </c>
      <c r="OR149" s="4">
        <v>5</v>
      </c>
      <c r="OS149" s="114">
        <f t="shared" si="152"/>
        <v>0.05</v>
      </c>
      <c r="OT149" s="114">
        <f t="shared" si="153"/>
        <v>1</v>
      </c>
      <c r="OU149" s="4">
        <v>5</v>
      </c>
      <c r="OV149" s="114">
        <f t="shared" si="154"/>
        <v>0.1</v>
      </c>
      <c r="OW149" s="114">
        <f t="shared" si="155"/>
        <v>1</v>
      </c>
      <c r="OX149" s="4">
        <v>5</v>
      </c>
      <c r="OY149" s="114">
        <f t="shared" si="156"/>
        <v>0.1</v>
      </c>
      <c r="OZ149" s="114">
        <f t="shared" si="157"/>
        <v>1</v>
      </c>
      <c r="PA149" s="4">
        <v>5</v>
      </c>
      <c r="PB149" s="114">
        <f t="shared" si="158"/>
        <v>0.1</v>
      </c>
      <c r="PC149" s="114">
        <f t="shared" si="159"/>
        <v>1</v>
      </c>
      <c r="PD149" s="4">
        <v>5</v>
      </c>
      <c r="PE149" s="4">
        <v>100</v>
      </c>
      <c r="PF149" s="114">
        <f t="shared" si="160"/>
        <v>0.05</v>
      </c>
      <c r="PG149" s="114">
        <f t="shared" si="161"/>
        <v>1</v>
      </c>
      <c r="PH149" s="4">
        <v>5</v>
      </c>
      <c r="PI149" s="114">
        <f t="shared" si="162"/>
        <v>0.05</v>
      </c>
      <c r="PJ149" s="114">
        <f t="shared" si="163"/>
        <v>1</v>
      </c>
      <c r="ACA149" s="114">
        <f t="shared" si="164"/>
        <v>0.4</v>
      </c>
      <c r="ACB149" s="114">
        <f t="shared" si="165"/>
        <v>0.60000000000000009</v>
      </c>
      <c r="ACC149" s="114">
        <f t="shared" si="166"/>
        <v>1</v>
      </c>
      <c r="ACN149" s="119" t="str">
        <f t="shared" si="167"/>
        <v>TERIMA</v>
      </c>
      <c r="ACO149" s="120">
        <f t="shared" si="168"/>
        <v>800000</v>
      </c>
      <c r="ACQ149" s="120">
        <f t="shared" si="169"/>
        <v>800000</v>
      </c>
      <c r="ACR149" s="120">
        <f t="shared" si="170"/>
        <v>800000</v>
      </c>
      <c r="ACS149" s="120">
        <f t="shared" si="171"/>
        <v>800000</v>
      </c>
      <c r="ADN149" s="121">
        <f t="shared" si="172"/>
        <v>800000</v>
      </c>
      <c r="ADO149" s="4" t="s">
        <v>1398</v>
      </c>
    </row>
    <row r="150" spans="1:795" x14ac:dyDescent="0.25">
      <c r="A150" s="4">
        <f t="shared" si="144"/>
        <v>146</v>
      </c>
      <c r="B150" s="4">
        <v>30505</v>
      </c>
      <c r="C150" s="4" t="s">
        <v>1160</v>
      </c>
      <c r="G150" s="4" t="s">
        <v>973</v>
      </c>
      <c r="O150" s="4">
        <v>22</v>
      </c>
      <c r="P150" s="4">
        <v>19</v>
      </c>
      <c r="Q150" s="4">
        <v>0</v>
      </c>
      <c r="R150" s="4">
        <v>0</v>
      </c>
      <c r="S150" s="4">
        <v>0</v>
      </c>
      <c r="T150" s="4">
        <v>2</v>
      </c>
      <c r="U150" s="4">
        <v>0</v>
      </c>
      <c r="V150" s="4">
        <f t="shared" si="145"/>
        <v>0</v>
      </c>
      <c r="W150" s="4">
        <v>19</v>
      </c>
      <c r="X150" s="4">
        <v>17</v>
      </c>
      <c r="Y150" s="4">
        <v>7.75</v>
      </c>
      <c r="CH150" s="114">
        <f t="shared" si="146"/>
        <v>1</v>
      </c>
      <c r="CI150" s="4">
        <v>5</v>
      </c>
      <c r="CJ150" s="114">
        <f t="shared" si="147"/>
        <v>0.2</v>
      </c>
      <c r="CK150" s="114">
        <f t="shared" si="148"/>
        <v>1</v>
      </c>
      <c r="CL150" s="4">
        <v>5</v>
      </c>
      <c r="CM150" s="114">
        <f t="shared" si="149"/>
        <v>0.2</v>
      </c>
      <c r="ON150" s="4">
        <v>5</v>
      </c>
      <c r="OO150" s="116">
        <v>5</v>
      </c>
      <c r="OP150" s="114">
        <f t="shared" si="150"/>
        <v>0.15</v>
      </c>
      <c r="OQ150" s="114">
        <f t="shared" si="151"/>
        <v>1</v>
      </c>
      <c r="OR150" s="4">
        <v>5</v>
      </c>
      <c r="OS150" s="114">
        <f t="shared" si="152"/>
        <v>0.05</v>
      </c>
      <c r="OT150" s="114">
        <f t="shared" si="153"/>
        <v>1</v>
      </c>
      <c r="OU150" s="4">
        <v>5</v>
      </c>
      <c r="OV150" s="114">
        <f t="shared" si="154"/>
        <v>0.1</v>
      </c>
      <c r="OW150" s="114">
        <f t="shared" si="155"/>
        <v>1</v>
      </c>
      <c r="OX150" s="4">
        <v>5</v>
      </c>
      <c r="OY150" s="114">
        <f t="shared" si="156"/>
        <v>0.1</v>
      </c>
      <c r="OZ150" s="114">
        <f t="shared" si="157"/>
        <v>1</v>
      </c>
      <c r="PA150" s="4">
        <v>5</v>
      </c>
      <c r="PB150" s="114">
        <f t="shared" si="158"/>
        <v>0.1</v>
      </c>
      <c r="PC150" s="114">
        <f t="shared" si="159"/>
        <v>1</v>
      </c>
      <c r="PD150" s="4">
        <v>5</v>
      </c>
      <c r="PE150" s="4">
        <v>100</v>
      </c>
      <c r="PF150" s="114">
        <f t="shared" si="160"/>
        <v>0.05</v>
      </c>
      <c r="PG150" s="114">
        <f t="shared" si="161"/>
        <v>1</v>
      </c>
      <c r="PH150" s="4">
        <v>5</v>
      </c>
      <c r="PI150" s="114">
        <f t="shared" si="162"/>
        <v>0.05</v>
      </c>
      <c r="PJ150" s="114">
        <f t="shared" si="163"/>
        <v>1</v>
      </c>
      <c r="ACA150" s="114">
        <f t="shared" si="164"/>
        <v>0.4</v>
      </c>
      <c r="ACB150" s="114">
        <f t="shared" si="165"/>
        <v>0.60000000000000009</v>
      </c>
      <c r="ACC150" s="114">
        <f t="shared" si="166"/>
        <v>1</v>
      </c>
      <c r="ACN150" s="119" t="str">
        <f t="shared" si="167"/>
        <v>TERIMA</v>
      </c>
      <c r="ACO150" s="120">
        <f t="shared" si="168"/>
        <v>800000</v>
      </c>
      <c r="ACQ150" s="120">
        <f t="shared" si="169"/>
        <v>800000</v>
      </c>
      <c r="ACR150" s="120">
        <f t="shared" si="170"/>
        <v>800000</v>
      </c>
      <c r="ACS150" s="120">
        <f t="shared" si="171"/>
        <v>800000</v>
      </c>
      <c r="ADN150" s="121">
        <f t="shared" si="172"/>
        <v>800000</v>
      </c>
      <c r="ADO150" s="4" t="s">
        <v>1398</v>
      </c>
    </row>
    <row r="151" spans="1:795" x14ac:dyDescent="0.25">
      <c r="A151" s="4">
        <f t="shared" si="144"/>
        <v>147</v>
      </c>
      <c r="B151" s="4">
        <v>72305</v>
      </c>
      <c r="C151" s="4" t="s">
        <v>1162</v>
      </c>
      <c r="G151" s="4" t="s">
        <v>973</v>
      </c>
      <c r="O151" s="4">
        <v>22</v>
      </c>
      <c r="P151" s="4">
        <v>19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f t="shared" si="145"/>
        <v>0</v>
      </c>
      <c r="W151" s="4">
        <v>19</v>
      </c>
      <c r="X151" s="4">
        <v>19</v>
      </c>
      <c r="Y151" s="4">
        <v>7.75</v>
      </c>
      <c r="CH151" s="114">
        <f t="shared" si="146"/>
        <v>1</v>
      </c>
      <c r="CI151" s="4">
        <v>5</v>
      </c>
      <c r="CJ151" s="114">
        <f t="shared" si="147"/>
        <v>0.2</v>
      </c>
      <c r="CK151" s="114">
        <f t="shared" si="148"/>
        <v>1</v>
      </c>
      <c r="CL151" s="4">
        <v>5</v>
      </c>
      <c r="CM151" s="114">
        <f t="shared" si="149"/>
        <v>0.2</v>
      </c>
      <c r="ON151" s="4">
        <v>5</v>
      </c>
      <c r="OO151" s="116">
        <v>5</v>
      </c>
      <c r="OP151" s="114">
        <f t="shared" si="150"/>
        <v>0.15</v>
      </c>
      <c r="OQ151" s="114">
        <f t="shared" si="151"/>
        <v>1</v>
      </c>
      <c r="OR151" s="4">
        <v>5</v>
      </c>
      <c r="OS151" s="114">
        <f t="shared" si="152"/>
        <v>0.05</v>
      </c>
      <c r="OT151" s="114">
        <f t="shared" si="153"/>
        <v>1</v>
      </c>
      <c r="OU151" s="4">
        <v>5</v>
      </c>
      <c r="OV151" s="114">
        <f t="shared" si="154"/>
        <v>0.1</v>
      </c>
      <c r="OW151" s="114">
        <f t="shared" si="155"/>
        <v>1</v>
      </c>
      <c r="OX151" s="4">
        <v>5</v>
      </c>
      <c r="OY151" s="114">
        <f t="shared" si="156"/>
        <v>0.1</v>
      </c>
      <c r="OZ151" s="114">
        <f t="shared" si="157"/>
        <v>1</v>
      </c>
      <c r="PA151" s="4">
        <v>5</v>
      </c>
      <c r="PB151" s="114">
        <f t="shared" si="158"/>
        <v>0.1</v>
      </c>
      <c r="PC151" s="114">
        <f t="shared" si="159"/>
        <v>1</v>
      </c>
      <c r="PD151" s="4">
        <v>5</v>
      </c>
      <c r="PE151" s="4">
        <v>100</v>
      </c>
      <c r="PF151" s="114">
        <f t="shared" si="160"/>
        <v>0.05</v>
      </c>
      <c r="PG151" s="114">
        <f t="shared" si="161"/>
        <v>1</v>
      </c>
      <c r="PH151" s="4">
        <v>5</v>
      </c>
      <c r="PI151" s="114">
        <f t="shared" si="162"/>
        <v>0.05</v>
      </c>
      <c r="PJ151" s="114">
        <f t="shared" si="163"/>
        <v>1</v>
      </c>
      <c r="ACA151" s="114">
        <f t="shared" si="164"/>
        <v>0.4</v>
      </c>
      <c r="ACB151" s="114">
        <f t="shared" si="165"/>
        <v>0.60000000000000009</v>
      </c>
      <c r="ACC151" s="114">
        <f t="shared" si="166"/>
        <v>1</v>
      </c>
      <c r="ACN151" s="119" t="str">
        <f t="shared" si="167"/>
        <v>TERIMA</v>
      </c>
      <c r="ACO151" s="120">
        <f t="shared" si="168"/>
        <v>800000</v>
      </c>
      <c r="ACQ151" s="120">
        <f t="shared" si="169"/>
        <v>800000</v>
      </c>
      <c r="ACR151" s="120">
        <f t="shared" si="170"/>
        <v>800000</v>
      </c>
      <c r="ACS151" s="120">
        <f t="shared" si="171"/>
        <v>800000</v>
      </c>
      <c r="ADN151" s="121">
        <f t="shared" si="172"/>
        <v>800000</v>
      </c>
      <c r="ADO151" s="4" t="s">
        <v>1398</v>
      </c>
    </row>
    <row r="152" spans="1:795" x14ac:dyDescent="0.25">
      <c r="A152" s="4">
        <f t="shared" si="144"/>
        <v>148</v>
      </c>
      <c r="B152" s="4">
        <v>43180</v>
      </c>
      <c r="C152" s="4" t="s">
        <v>1387</v>
      </c>
      <c r="G152" s="4" t="s">
        <v>973</v>
      </c>
      <c r="O152" s="4">
        <v>22</v>
      </c>
      <c r="P152" s="4">
        <v>19</v>
      </c>
      <c r="Q152" s="4">
        <v>0</v>
      </c>
      <c r="R152" s="4">
        <v>0</v>
      </c>
      <c r="S152" s="4">
        <v>0</v>
      </c>
      <c r="T152" s="4">
        <v>2</v>
      </c>
      <c r="U152" s="4">
        <v>0</v>
      </c>
      <c r="V152" s="4">
        <f t="shared" si="145"/>
        <v>0</v>
      </c>
      <c r="W152" s="4">
        <v>19</v>
      </c>
      <c r="X152" s="4">
        <v>17</v>
      </c>
      <c r="Y152" s="4">
        <v>7.75</v>
      </c>
      <c r="CH152" s="114">
        <f t="shared" si="146"/>
        <v>1</v>
      </c>
      <c r="CI152" s="4">
        <v>5</v>
      </c>
      <c r="CJ152" s="114">
        <f t="shared" si="147"/>
        <v>0.2</v>
      </c>
      <c r="CK152" s="114">
        <f t="shared" si="148"/>
        <v>1</v>
      </c>
      <c r="CL152" s="4">
        <v>5</v>
      </c>
      <c r="CM152" s="114">
        <f t="shared" si="149"/>
        <v>0.2</v>
      </c>
      <c r="ON152" s="4">
        <v>5</v>
      </c>
      <c r="OO152" s="116">
        <v>4.6666666666666696</v>
      </c>
      <c r="OP152" s="114">
        <f t="shared" si="150"/>
        <v>0.15</v>
      </c>
      <c r="OQ152" s="114">
        <f t="shared" si="151"/>
        <v>1</v>
      </c>
      <c r="OR152" s="4">
        <v>5</v>
      </c>
      <c r="OS152" s="114">
        <f t="shared" si="152"/>
        <v>0.05</v>
      </c>
      <c r="OT152" s="114">
        <f t="shared" si="153"/>
        <v>1</v>
      </c>
      <c r="OU152" s="4">
        <v>5</v>
      </c>
      <c r="OV152" s="114">
        <f t="shared" si="154"/>
        <v>0.1</v>
      </c>
      <c r="OW152" s="114">
        <f t="shared" si="155"/>
        <v>1</v>
      </c>
      <c r="OX152" s="4">
        <v>5</v>
      </c>
      <c r="OY152" s="114">
        <f t="shared" si="156"/>
        <v>0.1</v>
      </c>
      <c r="OZ152" s="114">
        <f t="shared" si="157"/>
        <v>1</v>
      </c>
      <c r="PA152" s="4">
        <v>5</v>
      </c>
      <c r="PB152" s="114">
        <f t="shared" si="158"/>
        <v>0.1</v>
      </c>
      <c r="PC152" s="114">
        <f t="shared" si="159"/>
        <v>1</v>
      </c>
      <c r="PD152" s="4">
        <v>5</v>
      </c>
      <c r="PE152" s="4">
        <v>100</v>
      </c>
      <c r="PF152" s="114">
        <f t="shared" si="160"/>
        <v>0.05</v>
      </c>
      <c r="PG152" s="114">
        <f t="shared" si="161"/>
        <v>1</v>
      </c>
      <c r="PH152" s="4">
        <v>5</v>
      </c>
      <c r="PI152" s="114">
        <f t="shared" si="162"/>
        <v>0.05</v>
      </c>
      <c r="PJ152" s="114">
        <f t="shared" si="163"/>
        <v>1</v>
      </c>
      <c r="ACA152" s="114">
        <f t="shared" si="164"/>
        <v>0.4</v>
      </c>
      <c r="ACB152" s="114">
        <f t="shared" si="165"/>
        <v>0.60000000000000009</v>
      </c>
      <c r="ACC152" s="114">
        <f t="shared" si="166"/>
        <v>1</v>
      </c>
      <c r="ACN152" s="119" t="str">
        <f t="shared" si="167"/>
        <v>TERIMA</v>
      </c>
      <c r="ACO152" s="120">
        <f t="shared" si="168"/>
        <v>800000</v>
      </c>
      <c r="ACQ152" s="120">
        <f t="shared" si="169"/>
        <v>800000</v>
      </c>
      <c r="ACR152" s="120">
        <f t="shared" si="170"/>
        <v>800000</v>
      </c>
      <c r="ACS152" s="120">
        <f t="shared" si="171"/>
        <v>800000</v>
      </c>
      <c r="ADN152" s="121">
        <f t="shared" si="172"/>
        <v>800000</v>
      </c>
      <c r="ADO152" s="4" t="s">
        <v>1398</v>
      </c>
    </row>
    <row r="153" spans="1:795" x14ac:dyDescent="0.25">
      <c r="A153" s="4">
        <f t="shared" si="144"/>
        <v>149</v>
      </c>
      <c r="B153" s="4">
        <v>85023</v>
      </c>
      <c r="C153" s="4" t="s">
        <v>1166</v>
      </c>
      <c r="G153" s="4" t="s">
        <v>973</v>
      </c>
      <c r="O153" s="4">
        <v>22</v>
      </c>
      <c r="P153" s="4">
        <v>19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f t="shared" si="145"/>
        <v>0</v>
      </c>
      <c r="W153" s="4">
        <v>19</v>
      </c>
      <c r="X153" s="4">
        <v>19</v>
      </c>
      <c r="Y153" s="4">
        <v>7.75</v>
      </c>
      <c r="CH153" s="114">
        <f t="shared" si="146"/>
        <v>1</v>
      </c>
      <c r="CI153" s="4">
        <v>5</v>
      </c>
      <c r="CJ153" s="114">
        <f t="shared" si="147"/>
        <v>0.2</v>
      </c>
      <c r="CK153" s="114">
        <f t="shared" si="148"/>
        <v>1</v>
      </c>
      <c r="CL153" s="4">
        <v>5</v>
      </c>
      <c r="CM153" s="114">
        <f t="shared" si="149"/>
        <v>0.2</v>
      </c>
      <c r="ON153" s="4">
        <v>5</v>
      </c>
      <c r="OO153" s="116">
        <v>5</v>
      </c>
      <c r="OP153" s="114">
        <f t="shared" si="150"/>
        <v>0.15</v>
      </c>
      <c r="OQ153" s="114">
        <f t="shared" si="151"/>
        <v>1</v>
      </c>
      <c r="OR153" s="4">
        <v>5</v>
      </c>
      <c r="OS153" s="114">
        <f t="shared" si="152"/>
        <v>0.05</v>
      </c>
      <c r="OT153" s="114">
        <f t="shared" si="153"/>
        <v>1</v>
      </c>
      <c r="OU153" s="4">
        <v>5</v>
      </c>
      <c r="OV153" s="114">
        <f t="shared" si="154"/>
        <v>0.1</v>
      </c>
      <c r="OW153" s="114">
        <f t="shared" si="155"/>
        <v>1</v>
      </c>
      <c r="OX153" s="4">
        <v>5</v>
      </c>
      <c r="OY153" s="114">
        <f t="shared" si="156"/>
        <v>0.1</v>
      </c>
      <c r="OZ153" s="114">
        <f t="shared" si="157"/>
        <v>1</v>
      </c>
      <c r="PA153" s="4">
        <v>5</v>
      </c>
      <c r="PB153" s="114">
        <f t="shared" si="158"/>
        <v>0.1</v>
      </c>
      <c r="PC153" s="114">
        <f t="shared" si="159"/>
        <v>1</v>
      </c>
      <c r="PD153" s="4">
        <v>5</v>
      </c>
      <c r="PE153" s="4">
        <v>100</v>
      </c>
      <c r="PF153" s="114">
        <f t="shared" si="160"/>
        <v>0.05</v>
      </c>
      <c r="PG153" s="114">
        <f t="shared" si="161"/>
        <v>1</v>
      </c>
      <c r="PH153" s="4">
        <v>5</v>
      </c>
      <c r="PI153" s="114">
        <f t="shared" si="162"/>
        <v>0.05</v>
      </c>
      <c r="PJ153" s="114">
        <f t="shared" si="163"/>
        <v>1</v>
      </c>
      <c r="ACA153" s="114">
        <f t="shared" si="164"/>
        <v>0.4</v>
      </c>
      <c r="ACB153" s="114">
        <f t="shared" si="165"/>
        <v>0.60000000000000009</v>
      </c>
      <c r="ACC153" s="114">
        <f t="shared" si="166"/>
        <v>1</v>
      </c>
      <c r="ACN153" s="119" t="str">
        <f t="shared" si="167"/>
        <v>TERIMA</v>
      </c>
      <c r="ACO153" s="120">
        <f t="shared" si="168"/>
        <v>800000</v>
      </c>
      <c r="ACQ153" s="120">
        <f t="shared" si="169"/>
        <v>800000</v>
      </c>
      <c r="ACR153" s="120">
        <f t="shared" si="170"/>
        <v>800000</v>
      </c>
      <c r="ACS153" s="120">
        <f t="shared" si="171"/>
        <v>800000</v>
      </c>
      <c r="ADN153" s="121">
        <f t="shared" si="172"/>
        <v>800000</v>
      </c>
      <c r="ADO153" s="4" t="s">
        <v>1398</v>
      </c>
    </row>
    <row r="154" spans="1:795" x14ac:dyDescent="0.25">
      <c r="A154" s="4">
        <f t="shared" si="144"/>
        <v>150</v>
      </c>
      <c r="B154" s="4">
        <v>71995</v>
      </c>
      <c r="C154" s="4" t="s">
        <v>1168</v>
      </c>
      <c r="G154" s="4" t="s">
        <v>973</v>
      </c>
      <c r="O154" s="4">
        <v>22</v>
      </c>
      <c r="P154" s="4">
        <v>18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f t="shared" si="145"/>
        <v>0</v>
      </c>
      <c r="W154" s="4">
        <v>18</v>
      </c>
      <c r="X154" s="4">
        <v>17</v>
      </c>
      <c r="Y154" s="4">
        <v>7.75</v>
      </c>
      <c r="CH154" s="114">
        <f t="shared" si="146"/>
        <v>1</v>
      </c>
      <c r="CI154" s="4">
        <v>5</v>
      </c>
      <c r="CJ154" s="114">
        <f t="shared" si="147"/>
        <v>0.2</v>
      </c>
      <c r="CK154" s="114">
        <f t="shared" si="148"/>
        <v>1</v>
      </c>
      <c r="CL154" s="4">
        <v>5</v>
      </c>
      <c r="CM154" s="114">
        <f t="shared" si="149"/>
        <v>0.2</v>
      </c>
      <c r="ON154" s="4">
        <v>3</v>
      </c>
      <c r="OO154" s="116" t="s">
        <v>937</v>
      </c>
      <c r="OP154" s="114">
        <f t="shared" si="150"/>
        <v>0.09</v>
      </c>
      <c r="OQ154" s="114">
        <f t="shared" si="151"/>
        <v>0.6</v>
      </c>
      <c r="OR154" s="4">
        <v>5</v>
      </c>
      <c r="OS154" s="114">
        <f t="shared" si="152"/>
        <v>0.05</v>
      </c>
      <c r="OT154" s="114">
        <f t="shared" si="153"/>
        <v>1</v>
      </c>
      <c r="OU154" s="4">
        <v>5</v>
      </c>
      <c r="OV154" s="114">
        <f t="shared" si="154"/>
        <v>0.1</v>
      </c>
      <c r="OW154" s="114">
        <f t="shared" si="155"/>
        <v>1</v>
      </c>
      <c r="OX154" s="4">
        <v>5</v>
      </c>
      <c r="OY154" s="114">
        <f t="shared" si="156"/>
        <v>0.1</v>
      </c>
      <c r="OZ154" s="114">
        <f t="shared" si="157"/>
        <v>1</v>
      </c>
      <c r="PA154" s="4">
        <v>5</v>
      </c>
      <c r="PB154" s="114">
        <f t="shared" si="158"/>
        <v>0.1</v>
      </c>
      <c r="PC154" s="114">
        <f t="shared" si="159"/>
        <v>1</v>
      </c>
      <c r="PD154" s="4">
        <v>5</v>
      </c>
      <c r="PE154" s="4">
        <v>100</v>
      </c>
      <c r="PF154" s="114">
        <f t="shared" si="160"/>
        <v>0.05</v>
      </c>
      <c r="PG154" s="114">
        <f t="shared" si="161"/>
        <v>1</v>
      </c>
      <c r="PH154" s="4">
        <v>5</v>
      </c>
      <c r="PI154" s="114">
        <f t="shared" si="162"/>
        <v>0.05</v>
      </c>
      <c r="PJ154" s="114">
        <f t="shared" si="163"/>
        <v>1</v>
      </c>
      <c r="ACA154" s="114">
        <f t="shared" si="164"/>
        <v>0.4</v>
      </c>
      <c r="ACB154" s="114">
        <f t="shared" si="165"/>
        <v>0.54</v>
      </c>
      <c r="ACC154" s="114">
        <f t="shared" si="166"/>
        <v>0.94000000000000006</v>
      </c>
      <c r="ACN154" s="119" t="str">
        <f t="shared" si="167"/>
        <v>TERIMA</v>
      </c>
      <c r="ACO154" s="120">
        <f t="shared" si="168"/>
        <v>800000</v>
      </c>
      <c r="ACQ154" s="120">
        <f t="shared" si="169"/>
        <v>752000</v>
      </c>
      <c r="ACR154" s="120">
        <f t="shared" si="170"/>
        <v>752000</v>
      </c>
      <c r="ACS154" s="120">
        <f t="shared" si="171"/>
        <v>752000</v>
      </c>
      <c r="ADN154" s="121">
        <f t="shared" si="172"/>
        <v>752000</v>
      </c>
      <c r="ADO154" s="4" t="s">
        <v>1398</v>
      </c>
    </row>
    <row r="155" spans="1:795" x14ac:dyDescent="0.25">
      <c r="A155" s="4">
        <f t="shared" si="144"/>
        <v>151</v>
      </c>
      <c r="B155" s="4">
        <v>62368</v>
      </c>
      <c r="C155" s="4" t="s">
        <v>1170</v>
      </c>
      <c r="G155" s="4" t="s">
        <v>973</v>
      </c>
      <c r="O155" s="4">
        <v>22</v>
      </c>
      <c r="P155" s="4">
        <v>19</v>
      </c>
      <c r="Q155" s="4">
        <v>0</v>
      </c>
      <c r="R155" s="4">
        <v>0</v>
      </c>
      <c r="S155" s="4">
        <v>0</v>
      </c>
      <c r="T155" s="4">
        <v>3</v>
      </c>
      <c r="U155" s="4">
        <v>0</v>
      </c>
      <c r="V155" s="4">
        <f t="shared" si="145"/>
        <v>0</v>
      </c>
      <c r="W155" s="4">
        <v>19</v>
      </c>
      <c r="X155" s="4">
        <v>16</v>
      </c>
      <c r="Y155" s="4">
        <v>7.75</v>
      </c>
      <c r="CH155" s="114">
        <f t="shared" si="146"/>
        <v>1</v>
      </c>
      <c r="CI155" s="4">
        <v>5</v>
      </c>
      <c r="CJ155" s="114">
        <f t="shared" si="147"/>
        <v>0.2</v>
      </c>
      <c r="CK155" s="114">
        <f t="shared" si="148"/>
        <v>1</v>
      </c>
      <c r="CL155" s="4">
        <v>5</v>
      </c>
      <c r="CM155" s="114">
        <f t="shared" si="149"/>
        <v>0.2</v>
      </c>
      <c r="ON155" s="4">
        <v>5</v>
      </c>
      <c r="OO155" s="116">
        <v>4.6666666666666696</v>
      </c>
      <c r="OP155" s="114">
        <f t="shared" si="150"/>
        <v>0.15</v>
      </c>
      <c r="OQ155" s="114">
        <f t="shared" si="151"/>
        <v>1</v>
      </c>
      <c r="OR155" s="4">
        <v>5</v>
      </c>
      <c r="OS155" s="114">
        <f t="shared" si="152"/>
        <v>0.05</v>
      </c>
      <c r="OT155" s="114">
        <f t="shared" si="153"/>
        <v>1</v>
      </c>
      <c r="OU155" s="4">
        <v>5</v>
      </c>
      <c r="OV155" s="114">
        <f t="shared" si="154"/>
        <v>0.1</v>
      </c>
      <c r="OW155" s="114">
        <f t="shared" si="155"/>
        <v>1</v>
      </c>
      <c r="OX155" s="4">
        <v>5</v>
      </c>
      <c r="OY155" s="114">
        <f t="shared" si="156"/>
        <v>0.1</v>
      </c>
      <c r="OZ155" s="114">
        <f t="shared" si="157"/>
        <v>1</v>
      </c>
      <c r="PA155" s="4">
        <v>5</v>
      </c>
      <c r="PB155" s="114">
        <f t="shared" si="158"/>
        <v>0.1</v>
      </c>
      <c r="PC155" s="114">
        <f t="shared" si="159"/>
        <v>1</v>
      </c>
      <c r="PD155" s="4">
        <v>5</v>
      </c>
      <c r="PE155" s="4">
        <v>100</v>
      </c>
      <c r="PF155" s="114">
        <f t="shared" si="160"/>
        <v>0.05</v>
      </c>
      <c r="PG155" s="114">
        <f t="shared" si="161"/>
        <v>1</v>
      </c>
      <c r="PH155" s="4">
        <v>5</v>
      </c>
      <c r="PI155" s="114">
        <f t="shared" si="162"/>
        <v>0.05</v>
      </c>
      <c r="PJ155" s="114">
        <f t="shared" si="163"/>
        <v>1</v>
      </c>
      <c r="ACA155" s="114">
        <f t="shared" si="164"/>
        <v>0.4</v>
      </c>
      <c r="ACB155" s="114">
        <f t="shared" si="165"/>
        <v>0.60000000000000009</v>
      </c>
      <c r="ACC155" s="114">
        <f t="shared" si="166"/>
        <v>1</v>
      </c>
      <c r="ACN155" s="119" t="str">
        <f t="shared" si="167"/>
        <v>TERIMA</v>
      </c>
      <c r="ACO155" s="120">
        <f t="shared" si="168"/>
        <v>800000</v>
      </c>
      <c r="ACQ155" s="120">
        <f t="shared" si="169"/>
        <v>800000</v>
      </c>
      <c r="ACR155" s="120">
        <f t="shared" si="170"/>
        <v>800000</v>
      </c>
      <c r="ACS155" s="120">
        <f t="shared" si="171"/>
        <v>800000</v>
      </c>
      <c r="ADN155" s="121">
        <f t="shared" si="172"/>
        <v>800000</v>
      </c>
      <c r="ADO155" s="4" t="s">
        <v>1398</v>
      </c>
    </row>
    <row r="156" spans="1:795" x14ac:dyDescent="0.25">
      <c r="A156" s="4">
        <f t="shared" si="144"/>
        <v>152</v>
      </c>
      <c r="B156" s="4">
        <v>30513</v>
      </c>
      <c r="C156" s="4" t="s">
        <v>1172</v>
      </c>
      <c r="G156" s="4" t="s">
        <v>973</v>
      </c>
      <c r="O156" s="4">
        <v>22</v>
      </c>
      <c r="P156" s="4">
        <v>19</v>
      </c>
      <c r="Q156" s="4">
        <v>0</v>
      </c>
      <c r="R156" s="4">
        <v>0</v>
      </c>
      <c r="S156" s="4">
        <v>0</v>
      </c>
      <c r="T156" s="4">
        <v>1</v>
      </c>
      <c r="U156" s="4">
        <v>0</v>
      </c>
      <c r="V156" s="4">
        <f t="shared" si="145"/>
        <v>0</v>
      </c>
      <c r="W156" s="4">
        <v>19</v>
      </c>
      <c r="X156" s="4">
        <v>18</v>
      </c>
      <c r="Y156" s="4">
        <v>7.75</v>
      </c>
      <c r="CH156" s="114">
        <f t="shared" si="146"/>
        <v>1</v>
      </c>
      <c r="CI156" s="4">
        <v>5</v>
      </c>
      <c r="CJ156" s="114">
        <f t="shared" si="147"/>
        <v>0.2</v>
      </c>
      <c r="CK156" s="114">
        <f t="shared" si="148"/>
        <v>1</v>
      </c>
      <c r="CL156" s="4">
        <v>5</v>
      </c>
      <c r="CM156" s="114">
        <f t="shared" si="149"/>
        <v>0.2</v>
      </c>
      <c r="ON156" s="4">
        <v>5</v>
      </c>
      <c r="OO156" s="116">
        <v>5</v>
      </c>
      <c r="OP156" s="114">
        <f t="shared" si="150"/>
        <v>0.15</v>
      </c>
      <c r="OQ156" s="114">
        <f t="shared" si="151"/>
        <v>1</v>
      </c>
      <c r="OR156" s="4">
        <v>5</v>
      </c>
      <c r="OS156" s="114">
        <f t="shared" si="152"/>
        <v>0.05</v>
      </c>
      <c r="OT156" s="114">
        <f t="shared" si="153"/>
        <v>1</v>
      </c>
      <c r="OU156" s="4">
        <v>5</v>
      </c>
      <c r="OV156" s="114">
        <f t="shared" si="154"/>
        <v>0.1</v>
      </c>
      <c r="OW156" s="114">
        <f t="shared" si="155"/>
        <v>1</v>
      </c>
      <c r="OX156" s="4">
        <v>5</v>
      </c>
      <c r="OY156" s="114">
        <f t="shared" si="156"/>
        <v>0.1</v>
      </c>
      <c r="OZ156" s="114">
        <f t="shared" si="157"/>
        <v>1</v>
      </c>
      <c r="PA156" s="4">
        <v>5</v>
      </c>
      <c r="PB156" s="114">
        <f t="shared" si="158"/>
        <v>0.1</v>
      </c>
      <c r="PC156" s="114">
        <f t="shared" si="159"/>
        <v>1</v>
      </c>
      <c r="PD156" s="4">
        <v>5</v>
      </c>
      <c r="PE156" s="4">
        <v>100</v>
      </c>
      <c r="PF156" s="114">
        <f t="shared" si="160"/>
        <v>0.05</v>
      </c>
      <c r="PG156" s="114">
        <f t="shared" si="161"/>
        <v>1</v>
      </c>
      <c r="PH156" s="4">
        <v>5</v>
      </c>
      <c r="PI156" s="114">
        <f t="shared" si="162"/>
        <v>0.05</v>
      </c>
      <c r="PJ156" s="114">
        <f t="shared" si="163"/>
        <v>1</v>
      </c>
      <c r="ACA156" s="114">
        <f t="shared" si="164"/>
        <v>0.4</v>
      </c>
      <c r="ACB156" s="114">
        <f t="shared" si="165"/>
        <v>0.60000000000000009</v>
      </c>
      <c r="ACC156" s="114">
        <f t="shared" si="166"/>
        <v>1</v>
      </c>
      <c r="ACN156" s="119" t="str">
        <f t="shared" si="167"/>
        <v>TERIMA</v>
      </c>
      <c r="ACO156" s="120">
        <f t="shared" si="168"/>
        <v>800000</v>
      </c>
      <c r="ACQ156" s="120">
        <f t="shared" si="169"/>
        <v>800000</v>
      </c>
      <c r="ACR156" s="120">
        <f t="shared" si="170"/>
        <v>800000</v>
      </c>
      <c r="ACS156" s="120">
        <f t="shared" si="171"/>
        <v>800000</v>
      </c>
      <c r="ADN156" s="121">
        <f t="shared" si="172"/>
        <v>800000</v>
      </c>
      <c r="ADO156" s="4" t="s">
        <v>1398</v>
      </c>
    </row>
    <row r="157" spans="1:795" x14ac:dyDescent="0.25">
      <c r="A157" s="4">
        <f t="shared" si="144"/>
        <v>153</v>
      </c>
      <c r="B157" s="4">
        <v>97462</v>
      </c>
      <c r="C157" s="4" t="s">
        <v>1174</v>
      </c>
      <c r="G157" s="4" t="s">
        <v>973</v>
      </c>
      <c r="O157" s="4">
        <v>22</v>
      </c>
      <c r="P157" s="4">
        <v>17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f t="shared" si="145"/>
        <v>0</v>
      </c>
      <c r="W157" s="4">
        <v>17</v>
      </c>
      <c r="X157" s="4">
        <v>17</v>
      </c>
      <c r="Y157" s="4">
        <v>7.75</v>
      </c>
      <c r="CH157" s="114">
        <f t="shared" si="146"/>
        <v>1</v>
      </c>
      <c r="CI157" s="4">
        <v>5</v>
      </c>
      <c r="CJ157" s="114">
        <f t="shared" si="147"/>
        <v>0.2</v>
      </c>
      <c r="CK157" s="114">
        <f t="shared" si="148"/>
        <v>1</v>
      </c>
      <c r="CL157" s="4">
        <v>5</v>
      </c>
      <c r="CM157" s="114">
        <f t="shared" si="149"/>
        <v>0.2</v>
      </c>
      <c r="ON157" s="4">
        <v>5</v>
      </c>
      <c r="OO157" s="116">
        <v>5</v>
      </c>
      <c r="OP157" s="114">
        <f t="shared" si="150"/>
        <v>0.15</v>
      </c>
      <c r="OQ157" s="114">
        <f t="shared" si="151"/>
        <v>1</v>
      </c>
      <c r="OR157" s="4">
        <v>5</v>
      </c>
      <c r="OS157" s="114">
        <f t="shared" si="152"/>
        <v>0.05</v>
      </c>
      <c r="OT157" s="114">
        <f t="shared" si="153"/>
        <v>1</v>
      </c>
      <c r="OU157" s="4">
        <v>5</v>
      </c>
      <c r="OV157" s="114">
        <f t="shared" si="154"/>
        <v>0.1</v>
      </c>
      <c r="OW157" s="114">
        <f t="shared" si="155"/>
        <v>1</v>
      </c>
      <c r="OX157" s="4">
        <v>5</v>
      </c>
      <c r="OY157" s="114">
        <f t="shared" si="156"/>
        <v>0.1</v>
      </c>
      <c r="OZ157" s="114">
        <f t="shared" si="157"/>
        <v>1</v>
      </c>
      <c r="PA157" s="4">
        <v>5</v>
      </c>
      <c r="PB157" s="114">
        <f t="shared" si="158"/>
        <v>0.1</v>
      </c>
      <c r="PC157" s="114">
        <f t="shared" si="159"/>
        <v>1</v>
      </c>
      <c r="PD157" s="4">
        <v>5</v>
      </c>
      <c r="PE157" s="4">
        <v>100</v>
      </c>
      <c r="PF157" s="114">
        <f t="shared" si="160"/>
        <v>0.05</v>
      </c>
      <c r="PG157" s="114">
        <f t="shared" si="161"/>
        <v>1</v>
      </c>
      <c r="PH157" s="4">
        <v>5</v>
      </c>
      <c r="PI157" s="114">
        <f t="shared" si="162"/>
        <v>0.05</v>
      </c>
      <c r="PJ157" s="114">
        <f t="shared" si="163"/>
        <v>1</v>
      </c>
      <c r="ACA157" s="114">
        <f t="shared" si="164"/>
        <v>0.4</v>
      </c>
      <c r="ACB157" s="114">
        <f t="shared" si="165"/>
        <v>0.60000000000000009</v>
      </c>
      <c r="ACC157" s="114">
        <f t="shared" si="166"/>
        <v>1</v>
      </c>
      <c r="ACN157" s="119" t="str">
        <f t="shared" si="167"/>
        <v>TERIMA</v>
      </c>
      <c r="ACO157" s="120">
        <f t="shared" si="168"/>
        <v>800000</v>
      </c>
      <c r="ACQ157" s="120">
        <f t="shared" si="169"/>
        <v>800000</v>
      </c>
      <c r="ACR157" s="120">
        <f t="shared" si="170"/>
        <v>800000</v>
      </c>
      <c r="ACS157" s="120">
        <f t="shared" si="171"/>
        <v>800000</v>
      </c>
      <c r="ADN157" s="121">
        <f t="shared" si="172"/>
        <v>800000</v>
      </c>
      <c r="ADO157" s="4" t="s">
        <v>1398</v>
      </c>
    </row>
    <row r="158" spans="1:795" x14ac:dyDescent="0.25">
      <c r="A158" s="4">
        <f t="shared" si="144"/>
        <v>154</v>
      </c>
      <c r="B158" s="4">
        <v>30590</v>
      </c>
      <c r="C158" s="4" t="s">
        <v>1176</v>
      </c>
      <c r="G158" s="4" t="s">
        <v>973</v>
      </c>
      <c r="O158" s="4">
        <v>22</v>
      </c>
      <c r="P158" s="4">
        <v>19</v>
      </c>
      <c r="Q158" s="4">
        <v>0</v>
      </c>
      <c r="R158" s="4">
        <v>0</v>
      </c>
      <c r="S158" s="4">
        <v>0</v>
      </c>
      <c r="T158" s="4">
        <v>1</v>
      </c>
      <c r="U158" s="4">
        <v>0</v>
      </c>
      <c r="V158" s="4">
        <f t="shared" si="145"/>
        <v>0</v>
      </c>
      <c r="W158" s="4">
        <v>19</v>
      </c>
      <c r="X158" s="4">
        <v>18</v>
      </c>
      <c r="Y158" s="4">
        <v>7.75</v>
      </c>
      <c r="CH158" s="114">
        <f t="shared" si="146"/>
        <v>1</v>
      </c>
      <c r="CI158" s="4">
        <v>5</v>
      </c>
      <c r="CJ158" s="114">
        <f t="shared" si="147"/>
        <v>0.2</v>
      </c>
      <c r="CK158" s="114">
        <f t="shared" si="148"/>
        <v>1</v>
      </c>
      <c r="CL158" s="4">
        <v>5</v>
      </c>
      <c r="CM158" s="114">
        <f t="shared" si="149"/>
        <v>0.2</v>
      </c>
      <c r="ON158" s="4">
        <v>5</v>
      </c>
      <c r="OO158" s="116">
        <v>5</v>
      </c>
      <c r="OP158" s="114">
        <f t="shared" si="150"/>
        <v>0.15</v>
      </c>
      <c r="OQ158" s="114">
        <f t="shared" si="151"/>
        <v>1</v>
      </c>
      <c r="OR158" s="4">
        <v>5</v>
      </c>
      <c r="OS158" s="114">
        <f t="shared" si="152"/>
        <v>0.05</v>
      </c>
      <c r="OT158" s="114">
        <f t="shared" si="153"/>
        <v>1</v>
      </c>
      <c r="OU158" s="4">
        <v>5</v>
      </c>
      <c r="OV158" s="114">
        <f t="shared" si="154"/>
        <v>0.1</v>
      </c>
      <c r="OW158" s="114">
        <f t="shared" si="155"/>
        <v>1</v>
      </c>
      <c r="OX158" s="4">
        <v>5</v>
      </c>
      <c r="OY158" s="114">
        <f t="shared" si="156"/>
        <v>0.1</v>
      </c>
      <c r="OZ158" s="114">
        <f t="shared" si="157"/>
        <v>1</v>
      </c>
      <c r="PA158" s="4">
        <v>5</v>
      </c>
      <c r="PB158" s="114">
        <f t="shared" si="158"/>
        <v>0.1</v>
      </c>
      <c r="PC158" s="114">
        <f t="shared" si="159"/>
        <v>1</v>
      </c>
      <c r="PD158" s="4">
        <v>5</v>
      </c>
      <c r="PE158" s="4">
        <v>100</v>
      </c>
      <c r="PF158" s="114">
        <f t="shared" si="160"/>
        <v>0.05</v>
      </c>
      <c r="PG158" s="114">
        <f t="shared" si="161"/>
        <v>1</v>
      </c>
      <c r="PH158" s="4">
        <v>5</v>
      </c>
      <c r="PI158" s="114">
        <f t="shared" si="162"/>
        <v>0.05</v>
      </c>
      <c r="PJ158" s="114">
        <f t="shared" si="163"/>
        <v>1</v>
      </c>
      <c r="ACA158" s="114">
        <f t="shared" si="164"/>
        <v>0.4</v>
      </c>
      <c r="ACB158" s="114">
        <f t="shared" si="165"/>
        <v>0.60000000000000009</v>
      </c>
      <c r="ACC158" s="114">
        <f t="shared" si="166"/>
        <v>1</v>
      </c>
      <c r="ACN158" s="119" t="str">
        <f t="shared" si="167"/>
        <v>TERIMA</v>
      </c>
      <c r="ACO158" s="120">
        <f t="shared" si="168"/>
        <v>800000</v>
      </c>
      <c r="ACQ158" s="120">
        <f t="shared" si="169"/>
        <v>800000</v>
      </c>
      <c r="ACR158" s="120">
        <f t="shared" si="170"/>
        <v>800000</v>
      </c>
      <c r="ACS158" s="120">
        <f t="shared" si="171"/>
        <v>800000</v>
      </c>
      <c r="ADN158" s="121">
        <f t="shared" si="172"/>
        <v>800000</v>
      </c>
      <c r="ADO158" s="4" t="s">
        <v>1398</v>
      </c>
    </row>
    <row r="159" spans="1:795" x14ac:dyDescent="0.25">
      <c r="A159" s="4">
        <f t="shared" si="144"/>
        <v>155</v>
      </c>
      <c r="B159" s="4">
        <v>30544</v>
      </c>
      <c r="C159" s="4" t="s">
        <v>1178</v>
      </c>
      <c r="G159" s="4" t="s">
        <v>973</v>
      </c>
      <c r="O159" s="4">
        <v>22</v>
      </c>
      <c r="P159" s="4">
        <v>19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f t="shared" si="145"/>
        <v>0</v>
      </c>
      <c r="W159" s="4">
        <v>19</v>
      </c>
      <c r="X159" s="4">
        <v>19</v>
      </c>
      <c r="Y159" s="4">
        <v>7.75</v>
      </c>
      <c r="CH159" s="114">
        <f t="shared" si="146"/>
        <v>1</v>
      </c>
      <c r="CI159" s="4">
        <v>5</v>
      </c>
      <c r="CJ159" s="114">
        <f t="shared" si="147"/>
        <v>0.2</v>
      </c>
      <c r="CK159" s="114">
        <f t="shared" si="148"/>
        <v>1</v>
      </c>
      <c r="CL159" s="4">
        <v>5</v>
      </c>
      <c r="CM159" s="114">
        <f t="shared" si="149"/>
        <v>0.2</v>
      </c>
      <c r="ON159" s="4">
        <v>5</v>
      </c>
      <c r="OO159" s="116">
        <v>5</v>
      </c>
      <c r="OP159" s="114">
        <f t="shared" si="150"/>
        <v>0.15</v>
      </c>
      <c r="OQ159" s="114">
        <f t="shared" si="151"/>
        <v>1</v>
      </c>
      <c r="OR159" s="4">
        <v>5</v>
      </c>
      <c r="OS159" s="114">
        <f t="shared" si="152"/>
        <v>0.05</v>
      </c>
      <c r="OT159" s="114">
        <f t="shared" si="153"/>
        <v>1</v>
      </c>
      <c r="OU159" s="4">
        <v>5</v>
      </c>
      <c r="OV159" s="114">
        <f t="shared" si="154"/>
        <v>0.1</v>
      </c>
      <c r="OW159" s="114">
        <f t="shared" si="155"/>
        <v>1</v>
      </c>
      <c r="OX159" s="4">
        <v>5</v>
      </c>
      <c r="OY159" s="114">
        <f t="shared" si="156"/>
        <v>0.1</v>
      </c>
      <c r="OZ159" s="114">
        <f t="shared" si="157"/>
        <v>1</v>
      </c>
      <c r="PA159" s="4">
        <v>5</v>
      </c>
      <c r="PB159" s="114">
        <f t="shared" si="158"/>
        <v>0.1</v>
      </c>
      <c r="PC159" s="114">
        <f t="shared" si="159"/>
        <v>1</v>
      </c>
      <c r="PD159" s="4">
        <v>5</v>
      </c>
      <c r="PE159" s="4">
        <v>95</v>
      </c>
      <c r="PF159" s="114">
        <f t="shared" si="160"/>
        <v>0.05</v>
      </c>
      <c r="PG159" s="114">
        <f t="shared" si="161"/>
        <v>1</v>
      </c>
      <c r="PH159" s="4">
        <v>5</v>
      </c>
      <c r="PI159" s="114">
        <f t="shared" si="162"/>
        <v>0.05</v>
      </c>
      <c r="PJ159" s="114">
        <f t="shared" si="163"/>
        <v>1</v>
      </c>
      <c r="ACA159" s="114">
        <f t="shared" si="164"/>
        <v>0.4</v>
      </c>
      <c r="ACB159" s="114">
        <f t="shared" si="165"/>
        <v>0.60000000000000009</v>
      </c>
      <c r="ACC159" s="114">
        <f t="shared" si="166"/>
        <v>1</v>
      </c>
      <c r="ACN159" s="119" t="str">
        <f t="shared" si="167"/>
        <v>TERIMA</v>
      </c>
      <c r="ACO159" s="120">
        <f t="shared" si="168"/>
        <v>800000</v>
      </c>
      <c r="ACQ159" s="120">
        <f t="shared" si="169"/>
        <v>800000</v>
      </c>
      <c r="ACR159" s="120">
        <f t="shared" si="170"/>
        <v>800000</v>
      </c>
      <c r="ACS159" s="120">
        <f t="shared" si="171"/>
        <v>800000</v>
      </c>
      <c r="ADN159" s="121">
        <f t="shared" si="172"/>
        <v>800000</v>
      </c>
      <c r="ADO159" s="4" t="s">
        <v>1398</v>
      </c>
    </row>
    <row r="160" spans="1:795" x14ac:dyDescent="0.25">
      <c r="A160" s="4">
        <f t="shared" si="144"/>
        <v>156</v>
      </c>
      <c r="B160" s="4">
        <v>30425</v>
      </c>
      <c r="C160" s="4" t="s">
        <v>1181</v>
      </c>
      <c r="G160" s="4" t="s">
        <v>973</v>
      </c>
      <c r="O160" s="4">
        <v>22</v>
      </c>
      <c r="P160" s="4">
        <v>18</v>
      </c>
      <c r="Q160" s="4">
        <v>0</v>
      </c>
      <c r="R160" s="4">
        <v>0</v>
      </c>
      <c r="S160" s="4">
        <v>0</v>
      </c>
      <c r="T160" s="4">
        <v>3</v>
      </c>
      <c r="U160" s="4">
        <v>0</v>
      </c>
      <c r="V160" s="4">
        <f t="shared" si="145"/>
        <v>0</v>
      </c>
      <c r="W160" s="4">
        <v>18</v>
      </c>
      <c r="X160" s="4">
        <v>15</v>
      </c>
      <c r="Y160" s="4">
        <v>7.75</v>
      </c>
      <c r="CH160" s="114">
        <f t="shared" si="146"/>
        <v>1</v>
      </c>
      <c r="CI160" s="4">
        <v>5</v>
      </c>
      <c r="CJ160" s="114">
        <f t="shared" si="147"/>
        <v>0.2</v>
      </c>
      <c r="CK160" s="114">
        <f t="shared" si="148"/>
        <v>1</v>
      </c>
      <c r="CL160" s="4">
        <v>5</v>
      </c>
      <c r="CM160" s="114">
        <f t="shared" si="149"/>
        <v>0.2</v>
      </c>
      <c r="ON160" s="4">
        <v>5</v>
      </c>
      <c r="OO160" s="116">
        <v>5</v>
      </c>
      <c r="OP160" s="114">
        <f t="shared" si="150"/>
        <v>0.15</v>
      </c>
      <c r="OQ160" s="114">
        <f t="shared" si="151"/>
        <v>1</v>
      </c>
      <c r="OR160" s="4">
        <v>5</v>
      </c>
      <c r="OS160" s="114">
        <f t="shared" si="152"/>
        <v>0.05</v>
      </c>
      <c r="OT160" s="114">
        <f t="shared" si="153"/>
        <v>1</v>
      </c>
      <c r="OU160" s="4">
        <v>5</v>
      </c>
      <c r="OV160" s="114">
        <f t="shared" si="154"/>
        <v>0.1</v>
      </c>
      <c r="OW160" s="114">
        <f t="shared" si="155"/>
        <v>1</v>
      </c>
      <c r="OX160" s="4">
        <v>5</v>
      </c>
      <c r="OY160" s="114">
        <f t="shared" si="156"/>
        <v>0.1</v>
      </c>
      <c r="OZ160" s="114">
        <f t="shared" si="157"/>
        <v>1</v>
      </c>
      <c r="PA160" s="4">
        <v>5</v>
      </c>
      <c r="PB160" s="114">
        <f t="shared" si="158"/>
        <v>0.1</v>
      </c>
      <c r="PC160" s="114">
        <f t="shared" si="159"/>
        <v>1</v>
      </c>
      <c r="PD160" s="4">
        <v>5</v>
      </c>
      <c r="PE160" s="4">
        <v>100</v>
      </c>
      <c r="PF160" s="114">
        <f t="shared" si="160"/>
        <v>0.05</v>
      </c>
      <c r="PG160" s="114">
        <f t="shared" si="161"/>
        <v>1</v>
      </c>
      <c r="PH160" s="4">
        <v>5</v>
      </c>
      <c r="PI160" s="114">
        <f t="shared" si="162"/>
        <v>0.05</v>
      </c>
      <c r="PJ160" s="114">
        <f t="shared" si="163"/>
        <v>1</v>
      </c>
      <c r="ACA160" s="114">
        <f t="shared" si="164"/>
        <v>0.4</v>
      </c>
      <c r="ACB160" s="114">
        <f t="shared" si="165"/>
        <v>0.60000000000000009</v>
      </c>
      <c r="ACC160" s="114">
        <f t="shared" si="166"/>
        <v>1</v>
      </c>
      <c r="ACN160" s="119" t="str">
        <f t="shared" si="167"/>
        <v>TERIMA</v>
      </c>
      <c r="ACO160" s="120">
        <f t="shared" si="168"/>
        <v>800000</v>
      </c>
      <c r="ACQ160" s="120">
        <f t="shared" si="169"/>
        <v>800000</v>
      </c>
      <c r="ACR160" s="120">
        <f t="shared" si="170"/>
        <v>800000</v>
      </c>
      <c r="ACS160" s="120">
        <f t="shared" si="171"/>
        <v>800000</v>
      </c>
      <c r="ADN160" s="121">
        <f t="shared" si="172"/>
        <v>800000</v>
      </c>
      <c r="ADO160" s="4" t="s">
        <v>1398</v>
      </c>
    </row>
    <row r="161" spans="1:795" x14ac:dyDescent="0.25">
      <c r="A161" s="4">
        <f t="shared" si="144"/>
        <v>157</v>
      </c>
      <c r="B161" s="4">
        <v>30595</v>
      </c>
      <c r="C161" s="4" t="s">
        <v>1183</v>
      </c>
      <c r="G161" s="4" t="s">
        <v>973</v>
      </c>
      <c r="O161" s="4">
        <v>22</v>
      </c>
      <c r="P161" s="4">
        <v>19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f t="shared" si="145"/>
        <v>0</v>
      </c>
      <c r="W161" s="4">
        <v>19</v>
      </c>
      <c r="X161" s="4">
        <v>19</v>
      </c>
      <c r="Y161" s="4">
        <v>7.75</v>
      </c>
      <c r="CH161" s="114">
        <f t="shared" si="146"/>
        <v>1</v>
      </c>
      <c r="CI161" s="4">
        <v>5</v>
      </c>
      <c r="CJ161" s="114">
        <f t="shared" si="147"/>
        <v>0.2</v>
      </c>
      <c r="CK161" s="114">
        <f t="shared" si="148"/>
        <v>1</v>
      </c>
      <c r="CL161" s="4">
        <v>5</v>
      </c>
      <c r="CM161" s="114">
        <f t="shared" si="149"/>
        <v>0.2</v>
      </c>
      <c r="ON161" s="4">
        <v>5</v>
      </c>
      <c r="OO161" s="116">
        <v>5</v>
      </c>
      <c r="OP161" s="114">
        <f t="shared" si="150"/>
        <v>0.15</v>
      </c>
      <c r="OQ161" s="114">
        <f t="shared" si="151"/>
        <v>1</v>
      </c>
      <c r="OR161" s="4">
        <v>5</v>
      </c>
      <c r="OS161" s="114">
        <f t="shared" si="152"/>
        <v>0.05</v>
      </c>
      <c r="OT161" s="114">
        <f t="shared" si="153"/>
        <v>1</v>
      </c>
      <c r="OU161" s="4">
        <v>5</v>
      </c>
      <c r="OV161" s="114">
        <f t="shared" si="154"/>
        <v>0.1</v>
      </c>
      <c r="OW161" s="114">
        <f t="shared" si="155"/>
        <v>1</v>
      </c>
      <c r="OX161" s="4">
        <v>5</v>
      </c>
      <c r="OY161" s="114">
        <f t="shared" si="156"/>
        <v>0.1</v>
      </c>
      <c r="OZ161" s="114">
        <f t="shared" si="157"/>
        <v>1</v>
      </c>
      <c r="PA161" s="4">
        <v>5</v>
      </c>
      <c r="PB161" s="114">
        <f t="shared" si="158"/>
        <v>0.1</v>
      </c>
      <c r="PC161" s="114">
        <f t="shared" si="159"/>
        <v>1</v>
      </c>
      <c r="PD161" s="4">
        <v>5</v>
      </c>
      <c r="PE161" s="4">
        <v>100</v>
      </c>
      <c r="PF161" s="114">
        <f t="shared" si="160"/>
        <v>0.05</v>
      </c>
      <c r="PG161" s="114">
        <f t="shared" si="161"/>
        <v>1</v>
      </c>
      <c r="PH161" s="4">
        <v>5</v>
      </c>
      <c r="PI161" s="114">
        <f t="shared" si="162"/>
        <v>0.05</v>
      </c>
      <c r="PJ161" s="114">
        <f t="shared" si="163"/>
        <v>1</v>
      </c>
      <c r="ACA161" s="114">
        <f t="shared" si="164"/>
        <v>0.4</v>
      </c>
      <c r="ACB161" s="114">
        <f t="shared" si="165"/>
        <v>0.60000000000000009</v>
      </c>
      <c r="ACC161" s="114">
        <f t="shared" si="166"/>
        <v>1</v>
      </c>
      <c r="ACN161" s="119" t="str">
        <f t="shared" si="167"/>
        <v>TERIMA</v>
      </c>
      <c r="ACO161" s="120">
        <f t="shared" si="168"/>
        <v>800000</v>
      </c>
      <c r="ACQ161" s="120">
        <f t="shared" si="169"/>
        <v>800000</v>
      </c>
      <c r="ACR161" s="120">
        <f t="shared" si="170"/>
        <v>800000</v>
      </c>
      <c r="ACS161" s="120">
        <f t="shared" si="171"/>
        <v>800000</v>
      </c>
      <c r="ADN161" s="121">
        <f t="shared" si="172"/>
        <v>800000</v>
      </c>
      <c r="ADO161" s="4" t="s">
        <v>1398</v>
      </c>
    </row>
    <row r="162" spans="1:795" x14ac:dyDescent="0.25">
      <c r="A162" s="4">
        <f t="shared" si="144"/>
        <v>158</v>
      </c>
      <c r="B162" s="4">
        <v>51721</v>
      </c>
      <c r="C162" s="4" t="s">
        <v>1185</v>
      </c>
      <c r="G162" s="4" t="s">
        <v>973</v>
      </c>
      <c r="O162" s="4">
        <v>22</v>
      </c>
      <c r="P162" s="4">
        <v>19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145"/>
        <v>0</v>
      </c>
      <c r="W162" s="4">
        <v>19</v>
      </c>
      <c r="X162" s="4">
        <v>19</v>
      </c>
      <c r="Y162" s="4">
        <v>7.75</v>
      </c>
      <c r="CH162" s="114">
        <f t="shared" si="146"/>
        <v>1</v>
      </c>
      <c r="CI162" s="4">
        <v>5</v>
      </c>
      <c r="CJ162" s="114">
        <f t="shared" si="147"/>
        <v>0.2</v>
      </c>
      <c r="CK162" s="114">
        <f t="shared" si="148"/>
        <v>1</v>
      </c>
      <c r="CL162" s="4">
        <v>5</v>
      </c>
      <c r="CM162" s="114">
        <f t="shared" si="149"/>
        <v>0.2</v>
      </c>
      <c r="ON162" s="4">
        <v>5</v>
      </c>
      <c r="OO162" s="116">
        <v>5</v>
      </c>
      <c r="OP162" s="114">
        <f t="shared" si="150"/>
        <v>0.15</v>
      </c>
      <c r="OQ162" s="114">
        <f t="shared" si="151"/>
        <v>1</v>
      </c>
      <c r="OR162" s="4">
        <v>5</v>
      </c>
      <c r="OS162" s="114">
        <f t="shared" si="152"/>
        <v>0.05</v>
      </c>
      <c r="OT162" s="114">
        <f t="shared" si="153"/>
        <v>1</v>
      </c>
      <c r="OU162" s="4">
        <v>5</v>
      </c>
      <c r="OV162" s="114">
        <f t="shared" si="154"/>
        <v>0.1</v>
      </c>
      <c r="OW162" s="114">
        <f t="shared" si="155"/>
        <v>1</v>
      </c>
      <c r="OX162" s="4">
        <v>5</v>
      </c>
      <c r="OY162" s="114">
        <f t="shared" si="156"/>
        <v>0.1</v>
      </c>
      <c r="OZ162" s="114">
        <f t="shared" si="157"/>
        <v>1</v>
      </c>
      <c r="PA162" s="4">
        <v>5</v>
      </c>
      <c r="PB162" s="114">
        <f t="shared" si="158"/>
        <v>0.1</v>
      </c>
      <c r="PC162" s="114">
        <f t="shared" si="159"/>
        <v>1</v>
      </c>
      <c r="PD162" s="4">
        <v>5</v>
      </c>
      <c r="PE162" s="4">
        <v>100</v>
      </c>
      <c r="PF162" s="114">
        <f t="shared" si="160"/>
        <v>0.05</v>
      </c>
      <c r="PG162" s="114">
        <f t="shared" si="161"/>
        <v>1</v>
      </c>
      <c r="PH162" s="4">
        <v>5</v>
      </c>
      <c r="PI162" s="114">
        <f t="shared" si="162"/>
        <v>0.05</v>
      </c>
      <c r="PJ162" s="114">
        <f t="shared" si="163"/>
        <v>1</v>
      </c>
      <c r="ACA162" s="114">
        <f t="shared" si="164"/>
        <v>0.4</v>
      </c>
      <c r="ACB162" s="114">
        <f t="shared" si="165"/>
        <v>0.60000000000000009</v>
      </c>
      <c r="ACC162" s="114">
        <f t="shared" si="166"/>
        <v>1</v>
      </c>
      <c r="ACN162" s="119" t="str">
        <f t="shared" si="167"/>
        <v>TERIMA</v>
      </c>
      <c r="ACO162" s="120">
        <f t="shared" si="168"/>
        <v>800000</v>
      </c>
      <c r="ACQ162" s="120">
        <f t="shared" si="169"/>
        <v>800000</v>
      </c>
      <c r="ACR162" s="120">
        <f t="shared" si="170"/>
        <v>800000</v>
      </c>
      <c r="ACS162" s="120">
        <f t="shared" si="171"/>
        <v>800000</v>
      </c>
      <c r="ADN162" s="121">
        <f t="shared" si="172"/>
        <v>800000</v>
      </c>
      <c r="ADO162" s="4" t="s">
        <v>1398</v>
      </c>
    </row>
    <row r="163" spans="1:795" x14ac:dyDescent="0.25">
      <c r="A163" s="4">
        <f t="shared" si="144"/>
        <v>159</v>
      </c>
      <c r="B163" s="4">
        <v>32468</v>
      </c>
      <c r="C163" s="4" t="s">
        <v>1187</v>
      </c>
      <c r="G163" s="4" t="s">
        <v>973</v>
      </c>
      <c r="O163" s="4">
        <v>22</v>
      </c>
      <c r="P163" s="4">
        <v>19</v>
      </c>
      <c r="Q163" s="4">
        <v>0</v>
      </c>
      <c r="R163" s="4">
        <v>0</v>
      </c>
      <c r="S163" s="4">
        <v>0</v>
      </c>
      <c r="T163" s="4">
        <v>1</v>
      </c>
      <c r="U163" s="4">
        <v>0</v>
      </c>
      <c r="V163" s="4">
        <f t="shared" si="145"/>
        <v>0</v>
      </c>
      <c r="W163" s="4">
        <v>19</v>
      </c>
      <c r="X163" s="4">
        <v>18</v>
      </c>
      <c r="Y163" s="4">
        <v>7.75</v>
      </c>
      <c r="CH163" s="114">
        <f t="shared" si="146"/>
        <v>1</v>
      </c>
      <c r="CI163" s="4">
        <v>5</v>
      </c>
      <c r="CJ163" s="114">
        <f t="shared" si="147"/>
        <v>0.2</v>
      </c>
      <c r="CK163" s="114">
        <f t="shared" si="148"/>
        <v>1</v>
      </c>
      <c r="CL163" s="4">
        <v>5</v>
      </c>
      <c r="CM163" s="114">
        <f t="shared" si="149"/>
        <v>0.2</v>
      </c>
      <c r="ON163" s="4">
        <v>5</v>
      </c>
      <c r="OO163" s="116">
        <v>5</v>
      </c>
      <c r="OP163" s="114">
        <f t="shared" si="150"/>
        <v>0.15</v>
      </c>
      <c r="OQ163" s="114">
        <f t="shared" si="151"/>
        <v>1</v>
      </c>
      <c r="OR163" s="4">
        <v>5</v>
      </c>
      <c r="OS163" s="114">
        <f t="shared" si="152"/>
        <v>0.05</v>
      </c>
      <c r="OT163" s="114">
        <f t="shared" si="153"/>
        <v>1</v>
      </c>
      <c r="OU163" s="4">
        <v>5</v>
      </c>
      <c r="OV163" s="114">
        <f t="shared" si="154"/>
        <v>0.1</v>
      </c>
      <c r="OW163" s="114">
        <f t="shared" si="155"/>
        <v>1</v>
      </c>
      <c r="OX163" s="4">
        <v>5</v>
      </c>
      <c r="OY163" s="114">
        <f t="shared" si="156"/>
        <v>0.1</v>
      </c>
      <c r="OZ163" s="114">
        <f t="shared" si="157"/>
        <v>1</v>
      </c>
      <c r="PA163" s="4">
        <v>5</v>
      </c>
      <c r="PB163" s="114">
        <f t="shared" si="158"/>
        <v>0.1</v>
      </c>
      <c r="PC163" s="114">
        <f t="shared" si="159"/>
        <v>1</v>
      </c>
      <c r="PD163" s="4">
        <v>5</v>
      </c>
      <c r="PE163" s="4">
        <v>100</v>
      </c>
      <c r="PF163" s="114">
        <f t="shared" si="160"/>
        <v>0.05</v>
      </c>
      <c r="PG163" s="114">
        <f t="shared" si="161"/>
        <v>1</v>
      </c>
      <c r="PH163" s="4">
        <v>5</v>
      </c>
      <c r="PI163" s="114">
        <f t="shared" si="162"/>
        <v>0.05</v>
      </c>
      <c r="PJ163" s="114">
        <f t="shared" si="163"/>
        <v>1</v>
      </c>
      <c r="ACA163" s="114">
        <f t="shared" si="164"/>
        <v>0.4</v>
      </c>
      <c r="ACB163" s="114">
        <f t="shared" si="165"/>
        <v>0.60000000000000009</v>
      </c>
      <c r="ACC163" s="114">
        <f t="shared" si="166"/>
        <v>1</v>
      </c>
      <c r="ACN163" s="119" t="str">
        <f t="shared" si="167"/>
        <v>TERIMA</v>
      </c>
      <c r="ACO163" s="120">
        <f t="shared" si="168"/>
        <v>800000</v>
      </c>
      <c r="ACQ163" s="120">
        <f t="shared" si="169"/>
        <v>800000</v>
      </c>
      <c r="ACR163" s="120">
        <f t="shared" si="170"/>
        <v>800000</v>
      </c>
      <c r="ACS163" s="120">
        <f t="shared" si="171"/>
        <v>800000</v>
      </c>
      <c r="ADN163" s="121">
        <f t="shared" si="172"/>
        <v>800000</v>
      </c>
      <c r="ADO163" s="4" t="s">
        <v>1398</v>
      </c>
    </row>
    <row r="164" spans="1:795" x14ac:dyDescent="0.25">
      <c r="A164" s="4">
        <f t="shared" si="144"/>
        <v>160</v>
      </c>
      <c r="B164" s="4">
        <v>30508</v>
      </c>
      <c r="C164" s="4" t="s">
        <v>1189</v>
      </c>
      <c r="G164" s="4" t="s">
        <v>973</v>
      </c>
      <c r="O164" s="4">
        <v>22</v>
      </c>
      <c r="P164" s="4">
        <v>19</v>
      </c>
      <c r="Q164" s="4">
        <v>0</v>
      </c>
      <c r="R164" s="4">
        <v>0</v>
      </c>
      <c r="S164" s="4">
        <v>0</v>
      </c>
      <c r="T164" s="4">
        <v>1</v>
      </c>
      <c r="U164" s="4">
        <v>0</v>
      </c>
      <c r="V164" s="4">
        <f t="shared" si="145"/>
        <v>0</v>
      </c>
      <c r="W164" s="4">
        <v>19</v>
      </c>
      <c r="X164" s="4">
        <v>18</v>
      </c>
      <c r="Y164" s="4">
        <v>7.75</v>
      </c>
      <c r="CH164" s="114">
        <f t="shared" si="146"/>
        <v>1</v>
      </c>
      <c r="CI164" s="4">
        <v>5</v>
      </c>
      <c r="CJ164" s="114">
        <f t="shared" si="147"/>
        <v>0.2</v>
      </c>
      <c r="CK164" s="114">
        <f t="shared" si="148"/>
        <v>1</v>
      </c>
      <c r="CL164" s="4">
        <v>5</v>
      </c>
      <c r="CM164" s="114">
        <f t="shared" si="149"/>
        <v>0.2</v>
      </c>
      <c r="ON164" s="4">
        <v>3</v>
      </c>
      <c r="OO164" s="116" t="s">
        <v>937</v>
      </c>
      <c r="OP164" s="114">
        <f t="shared" si="150"/>
        <v>0.09</v>
      </c>
      <c r="OQ164" s="114">
        <f t="shared" si="151"/>
        <v>0.6</v>
      </c>
      <c r="OR164" s="4">
        <v>5</v>
      </c>
      <c r="OS164" s="114">
        <f t="shared" si="152"/>
        <v>0.05</v>
      </c>
      <c r="OT164" s="114">
        <f t="shared" si="153"/>
        <v>1</v>
      </c>
      <c r="OU164" s="4">
        <v>5</v>
      </c>
      <c r="OV164" s="114">
        <f t="shared" si="154"/>
        <v>0.1</v>
      </c>
      <c r="OW164" s="114">
        <f t="shared" si="155"/>
        <v>1</v>
      </c>
      <c r="OX164" s="4">
        <v>5</v>
      </c>
      <c r="OY164" s="114">
        <f t="shared" si="156"/>
        <v>0.1</v>
      </c>
      <c r="OZ164" s="114">
        <f t="shared" si="157"/>
        <v>1</v>
      </c>
      <c r="PA164" s="4">
        <v>5</v>
      </c>
      <c r="PB164" s="114">
        <f t="shared" si="158"/>
        <v>0.1</v>
      </c>
      <c r="PC164" s="114">
        <f t="shared" si="159"/>
        <v>1</v>
      </c>
      <c r="PD164" s="4">
        <v>5</v>
      </c>
      <c r="PE164" s="4">
        <v>100</v>
      </c>
      <c r="PF164" s="114">
        <f t="shared" si="160"/>
        <v>0.05</v>
      </c>
      <c r="PG164" s="114">
        <f t="shared" si="161"/>
        <v>1</v>
      </c>
      <c r="PH164" s="4">
        <v>5</v>
      </c>
      <c r="PI164" s="114">
        <f t="shared" si="162"/>
        <v>0.05</v>
      </c>
      <c r="PJ164" s="114">
        <f t="shared" si="163"/>
        <v>1</v>
      </c>
      <c r="ACA164" s="114">
        <f t="shared" si="164"/>
        <v>0.4</v>
      </c>
      <c r="ACB164" s="114">
        <f t="shared" si="165"/>
        <v>0.54</v>
      </c>
      <c r="ACC164" s="114">
        <f t="shared" si="166"/>
        <v>0.94000000000000006</v>
      </c>
      <c r="ACN164" s="119" t="str">
        <f t="shared" si="167"/>
        <v>TERIMA</v>
      </c>
      <c r="ACO164" s="120">
        <f t="shared" si="168"/>
        <v>800000</v>
      </c>
      <c r="ACQ164" s="120">
        <f t="shared" si="169"/>
        <v>752000</v>
      </c>
      <c r="ACR164" s="120">
        <f t="shared" si="170"/>
        <v>752000</v>
      </c>
      <c r="ACS164" s="120">
        <f t="shared" si="171"/>
        <v>752000</v>
      </c>
      <c r="ADN164" s="121">
        <f t="shared" si="172"/>
        <v>752000</v>
      </c>
      <c r="ADO164" s="4" t="s">
        <v>1398</v>
      </c>
    </row>
    <row r="165" spans="1:795" x14ac:dyDescent="0.25">
      <c r="A165" s="4">
        <f t="shared" si="144"/>
        <v>161</v>
      </c>
      <c r="B165" s="4">
        <v>30352</v>
      </c>
      <c r="C165" s="4" t="s">
        <v>1191</v>
      </c>
      <c r="G165" s="4" t="s">
        <v>973</v>
      </c>
      <c r="O165" s="4">
        <v>22</v>
      </c>
      <c r="P165" s="4">
        <v>13</v>
      </c>
      <c r="Q165" s="4">
        <v>0</v>
      </c>
      <c r="R165" s="4">
        <v>0</v>
      </c>
      <c r="S165" s="4">
        <v>0</v>
      </c>
      <c r="T165" s="4">
        <v>1</v>
      </c>
      <c r="U165" s="4">
        <v>0</v>
      </c>
      <c r="V165" s="4">
        <f t="shared" si="145"/>
        <v>0</v>
      </c>
      <c r="W165" s="4">
        <v>13</v>
      </c>
      <c r="X165" s="4">
        <v>12</v>
      </c>
      <c r="Y165" s="4">
        <v>7.75</v>
      </c>
      <c r="CH165" s="114">
        <f t="shared" si="146"/>
        <v>1</v>
      </c>
      <c r="CI165" s="4">
        <v>5</v>
      </c>
      <c r="CJ165" s="114">
        <f t="shared" si="147"/>
        <v>0.2</v>
      </c>
      <c r="CK165" s="114">
        <f t="shared" si="148"/>
        <v>1</v>
      </c>
      <c r="CL165" s="4">
        <v>5</v>
      </c>
      <c r="CM165" s="114">
        <f t="shared" si="149"/>
        <v>0.2</v>
      </c>
      <c r="ON165" s="4">
        <v>5</v>
      </c>
      <c r="OO165" s="116">
        <v>5</v>
      </c>
      <c r="OP165" s="114">
        <f t="shared" si="150"/>
        <v>0.15</v>
      </c>
      <c r="OQ165" s="114">
        <f t="shared" si="151"/>
        <v>1</v>
      </c>
      <c r="OR165" s="4">
        <v>5</v>
      </c>
      <c r="OS165" s="114">
        <f t="shared" si="152"/>
        <v>0.05</v>
      </c>
      <c r="OT165" s="114">
        <f t="shared" si="153"/>
        <v>1</v>
      </c>
      <c r="OU165" s="4">
        <v>5</v>
      </c>
      <c r="OV165" s="114">
        <f t="shared" si="154"/>
        <v>0.1</v>
      </c>
      <c r="OW165" s="114">
        <f t="shared" si="155"/>
        <v>1</v>
      </c>
      <c r="OX165" s="4">
        <v>5</v>
      </c>
      <c r="OY165" s="114">
        <f t="shared" si="156"/>
        <v>0.1</v>
      </c>
      <c r="OZ165" s="114">
        <f t="shared" si="157"/>
        <v>1</v>
      </c>
      <c r="PA165" s="4">
        <v>5</v>
      </c>
      <c r="PB165" s="114">
        <f t="shared" si="158"/>
        <v>0.1</v>
      </c>
      <c r="PC165" s="114">
        <f t="shared" si="159"/>
        <v>1</v>
      </c>
      <c r="PD165" s="4">
        <v>5</v>
      </c>
      <c r="PE165" s="4">
        <v>100</v>
      </c>
      <c r="PF165" s="114">
        <f t="shared" si="160"/>
        <v>0.05</v>
      </c>
      <c r="PG165" s="114">
        <f t="shared" si="161"/>
        <v>1</v>
      </c>
      <c r="PH165" s="4">
        <v>5</v>
      </c>
      <c r="PI165" s="114">
        <f t="shared" si="162"/>
        <v>0.05</v>
      </c>
      <c r="PJ165" s="114">
        <f t="shared" si="163"/>
        <v>1</v>
      </c>
      <c r="ACA165" s="114">
        <f t="shared" si="164"/>
        <v>0.4</v>
      </c>
      <c r="ACB165" s="114">
        <f t="shared" si="165"/>
        <v>0.60000000000000009</v>
      </c>
      <c r="ACC165" s="114">
        <f t="shared" si="166"/>
        <v>1</v>
      </c>
      <c r="ACN165" s="119" t="str">
        <f t="shared" si="167"/>
        <v>TERIMA</v>
      </c>
      <c r="ACO165" s="120">
        <f t="shared" si="168"/>
        <v>800000</v>
      </c>
      <c r="ACQ165" s="120">
        <f t="shared" si="169"/>
        <v>800000</v>
      </c>
      <c r="ACR165" s="120">
        <f t="shared" si="170"/>
        <v>800000</v>
      </c>
      <c r="ACS165" s="120">
        <f t="shared" si="171"/>
        <v>800000</v>
      </c>
      <c r="ADN165" s="121">
        <f t="shared" si="172"/>
        <v>800000</v>
      </c>
      <c r="ADO165" s="4" t="s">
        <v>1398</v>
      </c>
    </row>
    <row r="166" spans="1:795" x14ac:dyDescent="0.25">
      <c r="A166" s="4">
        <f t="shared" si="144"/>
        <v>162</v>
      </c>
      <c r="B166" s="4">
        <v>102321</v>
      </c>
      <c r="C166" s="4" t="s">
        <v>1195</v>
      </c>
      <c r="G166" s="4" t="s">
        <v>973</v>
      </c>
      <c r="O166" s="4">
        <v>22</v>
      </c>
      <c r="P166" s="4">
        <v>19</v>
      </c>
      <c r="Q166" s="4">
        <v>0</v>
      </c>
      <c r="R166" s="4">
        <v>0</v>
      </c>
      <c r="S166" s="4">
        <v>0</v>
      </c>
      <c r="T166" s="4">
        <v>1</v>
      </c>
      <c r="U166" s="4">
        <v>0</v>
      </c>
      <c r="V166" s="4">
        <f t="shared" si="145"/>
        <v>0</v>
      </c>
      <c r="W166" s="4">
        <v>19</v>
      </c>
      <c r="X166" s="4">
        <v>18</v>
      </c>
      <c r="Y166" s="4">
        <v>7.75</v>
      </c>
      <c r="CH166" s="114">
        <f t="shared" si="146"/>
        <v>1</v>
      </c>
      <c r="CI166" s="4">
        <v>5</v>
      </c>
      <c r="CJ166" s="114">
        <f t="shared" si="147"/>
        <v>0.2</v>
      </c>
      <c r="CK166" s="114">
        <f t="shared" si="148"/>
        <v>1</v>
      </c>
      <c r="CL166" s="4">
        <v>5</v>
      </c>
      <c r="CM166" s="114">
        <f t="shared" si="149"/>
        <v>0.2</v>
      </c>
      <c r="ON166" s="4">
        <v>5</v>
      </c>
      <c r="OO166" s="116">
        <v>5</v>
      </c>
      <c r="OP166" s="114">
        <f t="shared" si="150"/>
        <v>0.15</v>
      </c>
      <c r="OQ166" s="114">
        <f t="shared" si="151"/>
        <v>1</v>
      </c>
      <c r="OR166" s="4">
        <v>5</v>
      </c>
      <c r="OS166" s="114">
        <f t="shared" si="152"/>
        <v>0.05</v>
      </c>
      <c r="OT166" s="114">
        <f t="shared" si="153"/>
        <v>1</v>
      </c>
      <c r="OU166" s="4">
        <v>5</v>
      </c>
      <c r="OV166" s="114">
        <f t="shared" si="154"/>
        <v>0.1</v>
      </c>
      <c r="OW166" s="114">
        <f t="shared" si="155"/>
        <v>1</v>
      </c>
      <c r="OX166" s="4">
        <v>5</v>
      </c>
      <c r="OY166" s="114">
        <f t="shared" si="156"/>
        <v>0.1</v>
      </c>
      <c r="OZ166" s="114">
        <f t="shared" si="157"/>
        <v>1</v>
      </c>
      <c r="PA166" s="4">
        <v>5</v>
      </c>
      <c r="PB166" s="114">
        <f t="shared" si="158"/>
        <v>0.1</v>
      </c>
      <c r="PC166" s="114">
        <f t="shared" si="159"/>
        <v>1</v>
      </c>
      <c r="PD166" s="4">
        <v>5</v>
      </c>
      <c r="PE166" s="4">
        <v>100</v>
      </c>
      <c r="PF166" s="114">
        <f t="shared" si="160"/>
        <v>0.05</v>
      </c>
      <c r="PG166" s="114">
        <f t="shared" si="161"/>
        <v>1</v>
      </c>
      <c r="PH166" s="4">
        <v>5</v>
      </c>
      <c r="PI166" s="114">
        <f t="shared" si="162"/>
        <v>0.05</v>
      </c>
      <c r="PJ166" s="114">
        <f t="shared" si="163"/>
        <v>1</v>
      </c>
      <c r="ACA166" s="114">
        <f t="shared" si="164"/>
        <v>0.4</v>
      </c>
      <c r="ACB166" s="114">
        <f t="shared" si="165"/>
        <v>0.60000000000000009</v>
      </c>
      <c r="ACC166" s="114">
        <f t="shared" si="166"/>
        <v>1</v>
      </c>
      <c r="ACN166" s="119" t="str">
        <f t="shared" si="167"/>
        <v>TERIMA</v>
      </c>
      <c r="ACO166" s="120">
        <f t="shared" si="168"/>
        <v>800000</v>
      </c>
      <c r="ACQ166" s="120">
        <f t="shared" si="169"/>
        <v>800000</v>
      </c>
      <c r="ACR166" s="120">
        <f t="shared" si="170"/>
        <v>800000</v>
      </c>
      <c r="ACS166" s="120">
        <f t="shared" si="171"/>
        <v>800000</v>
      </c>
      <c r="ADN166" s="121">
        <f t="shared" si="172"/>
        <v>800000</v>
      </c>
      <c r="ADO166" s="4" t="s">
        <v>1398</v>
      </c>
    </row>
    <row r="167" spans="1:795" x14ac:dyDescent="0.25">
      <c r="A167" s="4">
        <f t="shared" si="144"/>
        <v>163</v>
      </c>
      <c r="B167" s="4">
        <v>150133</v>
      </c>
      <c r="C167" s="4" t="s">
        <v>1152</v>
      </c>
      <c r="G167" s="4" t="s">
        <v>973</v>
      </c>
      <c r="O167" s="4">
        <v>22</v>
      </c>
      <c r="P167" s="4">
        <v>16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f t="shared" si="145"/>
        <v>0</v>
      </c>
      <c r="W167" s="4">
        <v>16</v>
      </c>
      <c r="X167" s="4">
        <v>16</v>
      </c>
      <c r="Y167" s="4">
        <v>7.75</v>
      </c>
      <c r="CH167" s="114">
        <f t="shared" si="146"/>
        <v>1</v>
      </c>
      <c r="CI167" s="4">
        <v>5</v>
      </c>
      <c r="CJ167" s="114">
        <f t="shared" si="147"/>
        <v>0.2</v>
      </c>
      <c r="CK167" s="114">
        <f t="shared" si="148"/>
        <v>1</v>
      </c>
      <c r="CL167" s="4">
        <v>5</v>
      </c>
      <c r="CM167" s="114">
        <f t="shared" si="149"/>
        <v>0.2</v>
      </c>
      <c r="ON167" s="4">
        <v>5</v>
      </c>
      <c r="OO167" s="116">
        <v>5</v>
      </c>
      <c r="OP167" s="114">
        <f t="shared" si="150"/>
        <v>0.15</v>
      </c>
      <c r="OQ167" s="114">
        <f t="shared" si="151"/>
        <v>1</v>
      </c>
      <c r="OR167" s="4">
        <v>5</v>
      </c>
      <c r="OS167" s="114">
        <f t="shared" si="152"/>
        <v>0.05</v>
      </c>
      <c r="OT167" s="114">
        <f t="shared" si="153"/>
        <v>1</v>
      </c>
      <c r="OU167" s="4">
        <v>5</v>
      </c>
      <c r="OV167" s="114">
        <f t="shared" si="154"/>
        <v>0.1</v>
      </c>
      <c r="OW167" s="114">
        <f t="shared" si="155"/>
        <v>1</v>
      </c>
      <c r="OX167" s="4">
        <v>5</v>
      </c>
      <c r="OY167" s="114">
        <f t="shared" si="156"/>
        <v>0.1</v>
      </c>
      <c r="OZ167" s="114">
        <f t="shared" si="157"/>
        <v>1</v>
      </c>
      <c r="PA167" s="4">
        <v>5</v>
      </c>
      <c r="PB167" s="114">
        <f t="shared" si="158"/>
        <v>0.1</v>
      </c>
      <c r="PC167" s="114">
        <f t="shared" si="159"/>
        <v>1</v>
      </c>
      <c r="PD167" s="4">
        <v>5</v>
      </c>
      <c r="PE167" s="4">
        <v>100</v>
      </c>
      <c r="PF167" s="114">
        <f t="shared" si="160"/>
        <v>0.05</v>
      </c>
      <c r="PG167" s="114">
        <f t="shared" si="161"/>
        <v>1</v>
      </c>
      <c r="PH167" s="4">
        <v>5</v>
      </c>
      <c r="PI167" s="114">
        <f t="shared" si="162"/>
        <v>0.05</v>
      </c>
      <c r="PJ167" s="114">
        <f t="shared" si="163"/>
        <v>1</v>
      </c>
      <c r="ACA167" s="114">
        <f t="shared" si="164"/>
        <v>0.4</v>
      </c>
      <c r="ACB167" s="114">
        <f t="shared" si="165"/>
        <v>0.60000000000000009</v>
      </c>
      <c r="ACC167" s="114">
        <f t="shared" si="166"/>
        <v>1</v>
      </c>
      <c r="ACN167" s="119" t="str">
        <f t="shared" si="167"/>
        <v>TERIMA</v>
      </c>
      <c r="ACO167" s="120">
        <f t="shared" si="168"/>
        <v>800000</v>
      </c>
      <c r="ACQ167" s="120">
        <f t="shared" si="169"/>
        <v>800000</v>
      </c>
      <c r="ACR167" s="120">
        <f t="shared" si="170"/>
        <v>800000</v>
      </c>
      <c r="ACS167" s="120">
        <f t="shared" si="171"/>
        <v>800000</v>
      </c>
      <c r="ADN167" s="121">
        <f t="shared" si="172"/>
        <v>800000</v>
      </c>
      <c r="ADO167" s="4" t="s">
        <v>1398</v>
      </c>
    </row>
    <row r="168" spans="1:795" x14ac:dyDescent="0.25">
      <c r="A168" s="4">
        <f t="shared" si="144"/>
        <v>164</v>
      </c>
      <c r="B168" s="4">
        <v>79685</v>
      </c>
      <c r="C168" s="4" t="s">
        <v>1197</v>
      </c>
      <c r="G168" s="4" t="s">
        <v>973</v>
      </c>
      <c r="O168" s="4">
        <v>22</v>
      </c>
      <c r="P168" s="4">
        <v>9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f t="shared" si="145"/>
        <v>0</v>
      </c>
      <c r="W168" s="4">
        <v>9</v>
      </c>
      <c r="X168" s="4">
        <v>9</v>
      </c>
      <c r="Y168" s="4">
        <v>7.75</v>
      </c>
      <c r="CH168" s="114">
        <f t="shared" si="146"/>
        <v>1</v>
      </c>
      <c r="CI168" s="4">
        <v>5</v>
      </c>
      <c r="CJ168" s="114">
        <f t="shared" si="147"/>
        <v>0.2</v>
      </c>
      <c r="CK168" s="114">
        <f t="shared" si="148"/>
        <v>1</v>
      </c>
      <c r="CL168" s="4">
        <v>5</v>
      </c>
      <c r="CM168" s="114">
        <f t="shared" si="149"/>
        <v>0.2</v>
      </c>
      <c r="ON168" s="4">
        <v>3</v>
      </c>
      <c r="OO168" s="116" t="s">
        <v>937</v>
      </c>
      <c r="OP168" s="114">
        <f t="shared" si="150"/>
        <v>0.09</v>
      </c>
      <c r="OQ168" s="114">
        <f t="shared" si="151"/>
        <v>0.6</v>
      </c>
      <c r="OR168" s="4">
        <v>5</v>
      </c>
      <c r="OS168" s="114">
        <f t="shared" si="152"/>
        <v>0.05</v>
      </c>
      <c r="OT168" s="114">
        <f t="shared" si="153"/>
        <v>1</v>
      </c>
      <c r="OU168" s="4">
        <v>5</v>
      </c>
      <c r="OV168" s="114">
        <f t="shared" si="154"/>
        <v>0.1</v>
      </c>
      <c r="OW168" s="114">
        <f t="shared" si="155"/>
        <v>1</v>
      </c>
      <c r="OX168" s="4">
        <v>5</v>
      </c>
      <c r="OY168" s="114">
        <f t="shared" si="156"/>
        <v>0.1</v>
      </c>
      <c r="OZ168" s="114">
        <f t="shared" si="157"/>
        <v>1</v>
      </c>
      <c r="PA168" s="4">
        <v>5</v>
      </c>
      <c r="PB168" s="114">
        <f t="shared" si="158"/>
        <v>0.1</v>
      </c>
      <c r="PC168" s="114">
        <f t="shared" si="159"/>
        <v>1</v>
      </c>
      <c r="PD168" s="4">
        <v>5</v>
      </c>
      <c r="PE168" s="4">
        <v>100</v>
      </c>
      <c r="PF168" s="114">
        <f t="shared" si="160"/>
        <v>0.05</v>
      </c>
      <c r="PG168" s="114">
        <f t="shared" si="161"/>
        <v>1</v>
      </c>
      <c r="PH168" s="4">
        <v>5</v>
      </c>
      <c r="PI168" s="114">
        <f t="shared" si="162"/>
        <v>0.05</v>
      </c>
      <c r="PJ168" s="114">
        <f t="shared" si="163"/>
        <v>1</v>
      </c>
      <c r="ACA168" s="114">
        <f t="shared" si="164"/>
        <v>0.4</v>
      </c>
      <c r="ACB168" s="114">
        <f t="shared" si="165"/>
        <v>0.54</v>
      </c>
      <c r="ACC168" s="114">
        <f t="shared" si="166"/>
        <v>0.94000000000000006</v>
      </c>
      <c r="ACN168" s="119" t="str">
        <f t="shared" si="167"/>
        <v>TERIMA</v>
      </c>
      <c r="ACO168" s="120">
        <f t="shared" si="168"/>
        <v>800000</v>
      </c>
      <c r="ACQ168" s="120">
        <f t="shared" si="169"/>
        <v>752000</v>
      </c>
      <c r="ACR168" s="120">
        <f t="shared" si="170"/>
        <v>752000</v>
      </c>
      <c r="ACS168" s="120">
        <f t="shared" si="171"/>
        <v>752000</v>
      </c>
      <c r="ADN168" s="121">
        <f t="shared" si="172"/>
        <v>752000</v>
      </c>
      <c r="ADO168" s="4" t="s">
        <v>1398</v>
      </c>
    </row>
    <row r="169" spans="1:795" x14ac:dyDescent="0.25">
      <c r="A169" s="4">
        <f t="shared" si="144"/>
        <v>165</v>
      </c>
      <c r="B169" s="4">
        <v>66081</v>
      </c>
      <c r="C169" s="4" t="s">
        <v>1199</v>
      </c>
      <c r="G169" s="4" t="s">
        <v>973</v>
      </c>
      <c r="O169" s="4">
        <v>22</v>
      </c>
      <c r="P169" s="4">
        <v>18</v>
      </c>
      <c r="Q169" s="4">
        <v>0</v>
      </c>
      <c r="R169" s="4">
        <v>0</v>
      </c>
      <c r="S169" s="4">
        <v>0</v>
      </c>
      <c r="T169" s="4">
        <v>1</v>
      </c>
      <c r="U169" s="4">
        <v>0</v>
      </c>
      <c r="V169" s="4">
        <f t="shared" si="145"/>
        <v>0</v>
      </c>
      <c r="W169" s="4">
        <v>18</v>
      </c>
      <c r="X169" s="4">
        <v>17</v>
      </c>
      <c r="Y169" s="4">
        <v>7.75</v>
      </c>
      <c r="CH169" s="114">
        <f t="shared" si="146"/>
        <v>1</v>
      </c>
      <c r="CI169" s="4">
        <v>5</v>
      </c>
      <c r="CJ169" s="114">
        <f t="shared" si="147"/>
        <v>0.2</v>
      </c>
      <c r="CK169" s="114">
        <f t="shared" si="148"/>
        <v>1</v>
      </c>
      <c r="CL169" s="4">
        <v>5</v>
      </c>
      <c r="CM169" s="114">
        <f t="shared" si="149"/>
        <v>0.2</v>
      </c>
      <c r="ON169" s="4">
        <v>3</v>
      </c>
      <c r="OO169" s="116" t="s">
        <v>937</v>
      </c>
      <c r="OP169" s="114">
        <f t="shared" si="150"/>
        <v>0.09</v>
      </c>
      <c r="OQ169" s="114">
        <f t="shared" si="151"/>
        <v>0.6</v>
      </c>
      <c r="OR169" s="4">
        <v>5</v>
      </c>
      <c r="OS169" s="114">
        <f t="shared" si="152"/>
        <v>0.05</v>
      </c>
      <c r="OT169" s="114">
        <f t="shared" si="153"/>
        <v>1</v>
      </c>
      <c r="OU169" s="4">
        <v>5</v>
      </c>
      <c r="OV169" s="114">
        <f t="shared" si="154"/>
        <v>0.1</v>
      </c>
      <c r="OW169" s="114">
        <f t="shared" si="155"/>
        <v>1</v>
      </c>
      <c r="OX169" s="4">
        <v>5</v>
      </c>
      <c r="OY169" s="114">
        <f t="shared" si="156"/>
        <v>0.1</v>
      </c>
      <c r="OZ169" s="114">
        <f t="shared" si="157"/>
        <v>1</v>
      </c>
      <c r="PA169" s="4">
        <v>5</v>
      </c>
      <c r="PB169" s="114">
        <f t="shared" si="158"/>
        <v>0.1</v>
      </c>
      <c r="PC169" s="114">
        <f t="shared" si="159"/>
        <v>1</v>
      </c>
      <c r="PD169" s="4">
        <v>5</v>
      </c>
      <c r="PE169" s="4">
        <v>100</v>
      </c>
      <c r="PF169" s="114">
        <f t="shared" si="160"/>
        <v>0.05</v>
      </c>
      <c r="PG169" s="114">
        <f t="shared" si="161"/>
        <v>1</v>
      </c>
      <c r="PH169" s="4">
        <v>5</v>
      </c>
      <c r="PI169" s="114">
        <f t="shared" si="162"/>
        <v>0.05</v>
      </c>
      <c r="PJ169" s="114">
        <f t="shared" si="163"/>
        <v>1</v>
      </c>
      <c r="ACA169" s="114">
        <f t="shared" si="164"/>
        <v>0.4</v>
      </c>
      <c r="ACB169" s="114">
        <f t="shared" si="165"/>
        <v>0.54</v>
      </c>
      <c r="ACC169" s="114">
        <f t="shared" si="166"/>
        <v>0.94000000000000006</v>
      </c>
      <c r="ACN169" s="119" t="str">
        <f t="shared" si="167"/>
        <v>TERIMA</v>
      </c>
      <c r="ACO169" s="120">
        <f t="shared" si="168"/>
        <v>800000</v>
      </c>
      <c r="ACQ169" s="120">
        <f t="shared" si="169"/>
        <v>752000</v>
      </c>
      <c r="ACR169" s="120">
        <f t="shared" si="170"/>
        <v>752000</v>
      </c>
      <c r="ACS169" s="120">
        <f t="shared" si="171"/>
        <v>752000</v>
      </c>
      <c r="ADN169" s="121">
        <f t="shared" si="172"/>
        <v>752000</v>
      </c>
      <c r="ADO169" s="4" t="s">
        <v>1398</v>
      </c>
    </row>
    <row r="170" spans="1:795" x14ac:dyDescent="0.25">
      <c r="A170" s="4">
        <f t="shared" si="144"/>
        <v>166</v>
      </c>
      <c r="B170" s="4">
        <v>80954</v>
      </c>
      <c r="C170" s="4" t="s">
        <v>1010</v>
      </c>
      <c r="G170" s="4" t="s">
        <v>973</v>
      </c>
      <c r="O170" s="4">
        <v>22</v>
      </c>
      <c r="P170" s="4">
        <v>18</v>
      </c>
      <c r="Q170" s="4">
        <v>0</v>
      </c>
      <c r="R170" s="4">
        <v>0</v>
      </c>
      <c r="S170" s="4">
        <v>0</v>
      </c>
      <c r="T170" s="4">
        <v>1</v>
      </c>
      <c r="U170" s="4">
        <v>0</v>
      </c>
      <c r="V170" s="4">
        <f t="shared" si="145"/>
        <v>0</v>
      </c>
      <c r="W170" s="4">
        <v>18</v>
      </c>
      <c r="X170" s="4">
        <v>17</v>
      </c>
      <c r="Y170" s="4">
        <v>7.75</v>
      </c>
      <c r="CH170" s="114">
        <f t="shared" si="146"/>
        <v>1</v>
      </c>
      <c r="CI170" s="4">
        <v>5</v>
      </c>
      <c r="CJ170" s="114">
        <f t="shared" si="147"/>
        <v>0.2</v>
      </c>
      <c r="CK170" s="114">
        <f t="shared" si="148"/>
        <v>1</v>
      </c>
      <c r="CL170" s="4">
        <v>5</v>
      </c>
      <c r="CM170" s="114">
        <f t="shared" si="149"/>
        <v>0.2</v>
      </c>
      <c r="ON170" s="4">
        <v>5</v>
      </c>
      <c r="OO170" s="116">
        <v>5</v>
      </c>
      <c r="OP170" s="114">
        <f t="shared" si="150"/>
        <v>0.15</v>
      </c>
      <c r="OQ170" s="114">
        <f t="shared" si="151"/>
        <v>1</v>
      </c>
      <c r="OR170" s="4">
        <v>5</v>
      </c>
      <c r="OS170" s="114">
        <f t="shared" si="152"/>
        <v>0.05</v>
      </c>
      <c r="OT170" s="114">
        <f t="shared" si="153"/>
        <v>1</v>
      </c>
      <c r="OU170" s="4">
        <v>5</v>
      </c>
      <c r="OV170" s="114">
        <f t="shared" si="154"/>
        <v>0.1</v>
      </c>
      <c r="OW170" s="114">
        <f t="shared" si="155"/>
        <v>1</v>
      </c>
      <c r="OX170" s="4">
        <v>5</v>
      </c>
      <c r="OY170" s="114">
        <f t="shared" si="156"/>
        <v>0.1</v>
      </c>
      <c r="OZ170" s="114">
        <f t="shared" si="157"/>
        <v>1</v>
      </c>
      <c r="PA170" s="4">
        <v>5</v>
      </c>
      <c r="PB170" s="114">
        <f t="shared" si="158"/>
        <v>0.1</v>
      </c>
      <c r="PC170" s="114">
        <f t="shared" si="159"/>
        <v>1</v>
      </c>
      <c r="PD170" s="4">
        <v>5</v>
      </c>
      <c r="PE170" s="4">
        <v>100</v>
      </c>
      <c r="PF170" s="114">
        <f t="shared" si="160"/>
        <v>0.05</v>
      </c>
      <c r="PG170" s="114">
        <f t="shared" si="161"/>
        <v>1</v>
      </c>
      <c r="PH170" s="4">
        <v>5</v>
      </c>
      <c r="PI170" s="114">
        <f t="shared" si="162"/>
        <v>0.05</v>
      </c>
      <c r="PJ170" s="114">
        <f t="shared" si="163"/>
        <v>1</v>
      </c>
      <c r="ACA170" s="114">
        <f t="shared" si="164"/>
        <v>0.4</v>
      </c>
      <c r="ACB170" s="114">
        <f t="shared" si="165"/>
        <v>0.60000000000000009</v>
      </c>
      <c r="ACC170" s="114">
        <f t="shared" si="166"/>
        <v>1</v>
      </c>
      <c r="ACN170" s="119" t="str">
        <f t="shared" si="167"/>
        <v>TERIMA</v>
      </c>
      <c r="ACO170" s="120">
        <f t="shared" si="168"/>
        <v>800000</v>
      </c>
      <c r="ACQ170" s="120">
        <f t="shared" si="169"/>
        <v>800000</v>
      </c>
      <c r="ACR170" s="120">
        <f t="shared" si="170"/>
        <v>800000</v>
      </c>
      <c r="ACS170" s="120">
        <f t="shared" si="171"/>
        <v>800000</v>
      </c>
      <c r="ADN170" s="121">
        <f t="shared" si="172"/>
        <v>800000</v>
      </c>
      <c r="ADO170" s="4" t="s">
        <v>1398</v>
      </c>
    </row>
    <row r="171" spans="1:795" x14ac:dyDescent="0.25">
      <c r="A171" s="4">
        <f t="shared" si="144"/>
        <v>167</v>
      </c>
      <c r="B171" s="4">
        <v>104361</v>
      </c>
      <c r="C171" s="4" t="s">
        <v>930</v>
      </c>
      <c r="G171" s="4" t="s">
        <v>973</v>
      </c>
      <c r="O171" s="4">
        <v>22</v>
      </c>
      <c r="P171" s="4">
        <v>19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f t="shared" si="145"/>
        <v>0</v>
      </c>
      <c r="W171" s="4">
        <v>19</v>
      </c>
      <c r="X171" s="4">
        <v>19</v>
      </c>
      <c r="Y171" s="4">
        <v>7.75</v>
      </c>
      <c r="CH171" s="114">
        <f t="shared" si="146"/>
        <v>1</v>
      </c>
      <c r="CI171" s="4">
        <v>5</v>
      </c>
      <c r="CJ171" s="114">
        <f t="shared" si="147"/>
        <v>0.2</v>
      </c>
      <c r="CK171" s="114">
        <f t="shared" si="148"/>
        <v>1</v>
      </c>
      <c r="CL171" s="4">
        <v>5</v>
      </c>
      <c r="CM171" s="114">
        <f t="shared" si="149"/>
        <v>0.2</v>
      </c>
      <c r="ON171" s="4">
        <v>5</v>
      </c>
      <c r="OO171" s="116">
        <v>5</v>
      </c>
      <c r="OP171" s="114">
        <f t="shared" si="150"/>
        <v>0.15</v>
      </c>
      <c r="OQ171" s="114">
        <f t="shared" si="151"/>
        <v>1</v>
      </c>
      <c r="OR171" s="4">
        <v>5</v>
      </c>
      <c r="OS171" s="114">
        <f t="shared" si="152"/>
        <v>0.05</v>
      </c>
      <c r="OT171" s="114">
        <f t="shared" si="153"/>
        <v>1</v>
      </c>
      <c r="OU171" s="4">
        <v>5</v>
      </c>
      <c r="OV171" s="114">
        <f t="shared" si="154"/>
        <v>0.1</v>
      </c>
      <c r="OW171" s="114">
        <f t="shared" si="155"/>
        <v>1</v>
      </c>
      <c r="OX171" s="4">
        <v>5</v>
      </c>
      <c r="OY171" s="114">
        <f t="shared" si="156"/>
        <v>0.1</v>
      </c>
      <c r="OZ171" s="114">
        <f t="shared" si="157"/>
        <v>1</v>
      </c>
      <c r="PA171" s="4">
        <v>5</v>
      </c>
      <c r="PB171" s="114">
        <f t="shared" si="158"/>
        <v>0.1</v>
      </c>
      <c r="PC171" s="114">
        <f t="shared" si="159"/>
        <v>1</v>
      </c>
      <c r="PD171" s="4">
        <v>5</v>
      </c>
      <c r="PE171" s="4">
        <v>100</v>
      </c>
      <c r="PF171" s="114">
        <f t="shared" si="160"/>
        <v>0.05</v>
      </c>
      <c r="PG171" s="114">
        <f t="shared" si="161"/>
        <v>1</v>
      </c>
      <c r="PH171" s="4">
        <v>5</v>
      </c>
      <c r="PI171" s="114">
        <f t="shared" si="162"/>
        <v>0.05</v>
      </c>
      <c r="PJ171" s="114">
        <f t="shared" si="163"/>
        <v>1</v>
      </c>
      <c r="ACA171" s="114">
        <f t="shared" si="164"/>
        <v>0.4</v>
      </c>
      <c r="ACB171" s="114">
        <f t="shared" si="165"/>
        <v>0.60000000000000009</v>
      </c>
      <c r="ACC171" s="114">
        <f t="shared" si="166"/>
        <v>1</v>
      </c>
      <c r="ACN171" s="119" t="str">
        <f t="shared" si="167"/>
        <v>TERIMA</v>
      </c>
      <c r="ACO171" s="120">
        <f t="shared" si="168"/>
        <v>800000</v>
      </c>
      <c r="ACQ171" s="120">
        <f t="shared" si="169"/>
        <v>800000</v>
      </c>
      <c r="ACR171" s="120">
        <f t="shared" si="170"/>
        <v>800000</v>
      </c>
      <c r="ACS171" s="120">
        <f t="shared" si="171"/>
        <v>800000</v>
      </c>
      <c r="ADN171" s="121">
        <f t="shared" si="172"/>
        <v>800000</v>
      </c>
      <c r="ADO171" s="4" t="s">
        <v>1398</v>
      </c>
    </row>
    <row r="172" spans="1:795" x14ac:dyDescent="0.25">
      <c r="A172" s="4">
        <f t="shared" ref="A172" si="173">ROW()-4</f>
        <v>168</v>
      </c>
      <c r="B172" s="4">
        <v>30715</v>
      </c>
      <c r="C172" s="4" t="s">
        <v>975</v>
      </c>
      <c r="G172" s="4" t="s">
        <v>1388</v>
      </c>
      <c r="O172" s="4">
        <v>22</v>
      </c>
      <c r="P172" s="4">
        <v>19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f t="shared" ref="V172" si="174">SUM(Q172:S172)</f>
        <v>0</v>
      </c>
      <c r="W172" s="4">
        <v>19</v>
      </c>
      <c r="X172" s="4">
        <v>19</v>
      </c>
      <c r="Y172" s="4">
        <v>7.75</v>
      </c>
      <c r="EY172" s="4">
        <v>5</v>
      </c>
      <c r="EZ172" s="114">
        <f>EY172/5*$EY$3</f>
        <v>0.1</v>
      </c>
      <c r="FA172" s="114">
        <f>EZ172/EY$3*100%</f>
        <v>1</v>
      </c>
      <c r="FB172" s="4">
        <v>5</v>
      </c>
      <c r="FC172" s="114">
        <f>FB172/5*$FB$3</f>
        <v>0.1</v>
      </c>
      <c r="FD172" s="114">
        <f>FC172/FB$3*100%</f>
        <v>1</v>
      </c>
      <c r="FE172" s="4">
        <v>5</v>
      </c>
      <c r="FF172" s="114">
        <f>FE172/5*$FE$3</f>
        <v>0.1</v>
      </c>
      <c r="FG172" s="114">
        <f>FF172/FE$3*100%</f>
        <v>1</v>
      </c>
      <c r="VJ172" s="4">
        <v>5</v>
      </c>
      <c r="VK172" s="114">
        <f>VJ172*VJ3/5</f>
        <v>0.1</v>
      </c>
      <c r="VL172" s="114">
        <f>VK172/VJ3*100%</f>
        <v>1</v>
      </c>
      <c r="VM172" s="4">
        <v>5</v>
      </c>
      <c r="VN172" s="114">
        <f>VM172*VM3/5</f>
        <v>0.1</v>
      </c>
      <c r="VO172" s="114">
        <f>VN172/VM3*100%</f>
        <v>1</v>
      </c>
      <c r="VP172" s="4">
        <v>5</v>
      </c>
      <c r="VQ172" s="114">
        <f>VP172*VP3/5</f>
        <v>0.05</v>
      </c>
      <c r="VR172" s="114">
        <f>VQ172/VP3*100%</f>
        <v>1</v>
      </c>
      <c r="VS172" s="4">
        <v>5</v>
      </c>
      <c r="VT172" s="114">
        <f>VS172*VS3/5</f>
        <v>0.05</v>
      </c>
      <c r="VU172" s="114">
        <f>VT172/VS3*100%</f>
        <v>1</v>
      </c>
      <c r="VV172" s="4">
        <v>5</v>
      </c>
      <c r="VW172" s="114">
        <f>VV172*VV3/5</f>
        <v>0.05</v>
      </c>
      <c r="VX172" s="114">
        <f>VW172/VV3*100%</f>
        <v>1</v>
      </c>
      <c r="VY172" s="4">
        <v>3</v>
      </c>
      <c r="VZ172" s="114">
        <f>VY172*VY3/5</f>
        <v>6.0000000000000012E-2</v>
      </c>
      <c r="WA172" s="114">
        <f>VZ172/VY3*100%</f>
        <v>0.60000000000000009</v>
      </c>
      <c r="WB172" s="4">
        <v>5</v>
      </c>
      <c r="WC172" s="114">
        <f>WB172*WB3/5</f>
        <v>0.1</v>
      </c>
      <c r="WD172" s="114">
        <f>WC172/WB3*100%</f>
        <v>1</v>
      </c>
      <c r="WE172" s="4">
        <v>5</v>
      </c>
      <c r="WF172" s="114">
        <f>WE172*WE3/5</f>
        <v>0.1</v>
      </c>
      <c r="WG172" s="114">
        <f>WF172/WE3*100%</f>
        <v>1</v>
      </c>
      <c r="WH172" s="4">
        <v>5</v>
      </c>
      <c r="WI172" s="114">
        <f>WH172*WH3/5</f>
        <v>0.05</v>
      </c>
      <c r="WJ172" s="114">
        <f>WI172/WH3*100%</f>
        <v>1</v>
      </c>
      <c r="AAH172" s="114">
        <f>EZ172+FC172+FF172</f>
        <v>0.30000000000000004</v>
      </c>
      <c r="AAI172" s="114">
        <f>VK172+VN172+VQ172+VT172+VW172+VZ172+WC172+WF172+WI172</f>
        <v>0.66</v>
      </c>
      <c r="AAJ172" s="114">
        <f>AAH172+AAI172</f>
        <v>0.96000000000000008</v>
      </c>
      <c r="ACN172" s="119" t="str">
        <f t="shared" ref="ACN172" si="175">IF(ACM172&gt;0,"GUGUR","TERIMA")</f>
        <v>TERIMA</v>
      </c>
      <c r="ACO172" s="120">
        <f>IF(ACN172="GUGUR",0,IF(G172="SPV CHO CC TELKOMSEL",2500000))</f>
        <v>2500000</v>
      </c>
      <c r="ACQ172" s="120">
        <f>ACO172*AAJ172</f>
        <v>2400000</v>
      </c>
      <c r="ACR172" s="120">
        <f>IF($U172&gt;0,($W172/$O172)*$ACQ172,$ACQ172)</f>
        <v>2400000</v>
      </c>
      <c r="ACS172" s="120">
        <f>IF(N172=1,(W172/O172)*ACR172,IF(ACK172&gt;0,ACR172*85%,IF(ACL172&gt;0,ACR172*60%,IF(ACM172&gt;0,ACR172*0%,ACR172))))</f>
        <v>2400000</v>
      </c>
      <c r="ADN172" s="121">
        <f t="shared" ref="ADN172" si="176">IF(M172="cumil",0,IF(ADM172="",IF(ADG172="",ACS172,ADG172),ADM172))</f>
        <v>2400000</v>
      </c>
      <c r="ADO172" s="4" t="s">
        <v>1398</v>
      </c>
    </row>
    <row r="173" spans="1:795" x14ac:dyDescent="0.25">
      <c r="A173" s="4">
        <f t="shared" ref="A173:A204" si="177">ROW()-4</f>
        <v>169</v>
      </c>
      <c r="B173" s="4">
        <v>105787</v>
      </c>
      <c r="C173" s="4" t="s">
        <v>345</v>
      </c>
      <c r="G173" s="4" t="s">
        <v>351</v>
      </c>
      <c r="O173" s="4">
        <v>22</v>
      </c>
      <c r="P173" s="4">
        <v>21</v>
      </c>
      <c r="Q173" s="4">
        <v>0</v>
      </c>
      <c r="R173" s="4">
        <v>0</v>
      </c>
      <c r="S173" s="4">
        <v>0</v>
      </c>
      <c r="T173" s="4">
        <v>1</v>
      </c>
      <c r="U173" s="4">
        <v>0</v>
      </c>
      <c r="V173" s="4">
        <f t="shared" ref="V173:V204" si="178">SUM(Q173:S173)</f>
        <v>0</v>
      </c>
      <c r="W173" s="4">
        <v>21</v>
      </c>
      <c r="X173" s="4">
        <v>20</v>
      </c>
      <c r="Y173" s="4">
        <v>7.75</v>
      </c>
      <c r="BQ173" s="4">
        <v>0</v>
      </c>
      <c r="BR173" s="114">
        <f t="shared" ref="BR173:BR204" si="179">(W173-BQ173)/W173</f>
        <v>1</v>
      </c>
      <c r="BS173" s="4">
        <f t="shared" ref="BS173:BS204" si="180">IF(R173&gt;0,0,IF(BQ173&gt;2,0,IF(BQ173=2,1,IF(BQ173=1,2,IF(BQ173&lt;=0,5)))))</f>
        <v>5</v>
      </c>
      <c r="BT173" s="114">
        <f t="shared" ref="BT173:BT204" si="181">BS173*$BQ$3/5</f>
        <v>0.1</v>
      </c>
      <c r="BU173" s="4">
        <v>0</v>
      </c>
      <c r="BV173" s="114">
        <f t="shared" ref="BV173:BV204" si="182">(W173-BU173)/W173</f>
        <v>1</v>
      </c>
      <c r="BW173" s="4">
        <f t="shared" ref="BW173:BW204" si="183">IF(R173&gt;0,0,IF(BU173&lt;=0,5,IF(BU173=1,1,0)))</f>
        <v>5</v>
      </c>
      <c r="BX173" s="114">
        <f t="shared" ref="BX173:BX204" si="184">BW173*$BU$3/5</f>
        <v>0.15</v>
      </c>
      <c r="BY173" s="4">
        <f t="shared" ref="BY173:BY204" si="185">X173*(Y173*60)</f>
        <v>9300</v>
      </c>
      <c r="BZ173" s="4">
        <v>9885.3166666666693</v>
      </c>
      <c r="CA173" s="115">
        <f t="shared" ref="CA173:CA204" si="186">BZ173/BY173</f>
        <v>1.0629372759856635</v>
      </c>
      <c r="CB173" s="4">
        <f t="shared" ref="CB173:CB204" si="187">IF(CA173&lt;=90%,1,IF(AND(CA173&gt;90%,CA173&lt;100%),2,IF(CA173=100%,3,IF(AND(CA173&gt;100%,CA173&lt;=105%),4,5))))</f>
        <v>5</v>
      </c>
      <c r="CC173" s="114">
        <f t="shared" ref="CC173:CC204" si="188">CB173*$BY$3/5</f>
        <v>0.1</v>
      </c>
      <c r="CD173" s="4">
        <v>300</v>
      </c>
      <c r="CE173" s="116">
        <v>285.33156779660999</v>
      </c>
      <c r="CF173" s="4">
        <f t="shared" ref="CF173:CF204" si="189">IF(CD173&gt;CE173,5,IF(CE173=CD173,3,1))</f>
        <v>5</v>
      </c>
      <c r="CG173" s="114">
        <f t="shared" ref="CG173:CG204" si="190">CF173*$CD$3/5</f>
        <v>0.15</v>
      </c>
      <c r="MX173" s="116">
        <v>95</v>
      </c>
      <c r="MY173" s="116">
        <v>97.0833333333333</v>
      </c>
      <c r="MZ173" s="4">
        <f t="shared" ref="MZ173:MZ204" si="191">IF(MY173&gt;MX173,5,IF(MY173=MX173,3,1))</f>
        <v>5</v>
      </c>
      <c r="NA173" s="114">
        <f t="shared" ref="NA173:NA204" si="192">MZ173*$MX$3/5</f>
        <v>0.1</v>
      </c>
      <c r="NB173" s="115">
        <v>0.92</v>
      </c>
      <c r="NC173" s="115">
        <v>0.95454545454545403</v>
      </c>
      <c r="ND173" s="4">
        <f t="shared" ref="ND173:ND204" si="193">IF(NC173&gt;NB173,5,IF(NC173=NB173,3,1))</f>
        <v>5</v>
      </c>
      <c r="NE173" s="114">
        <f t="shared" ref="NE173:NE204" si="194">ND173*$NB$3/5</f>
        <v>0.1</v>
      </c>
      <c r="NF173" s="116">
        <v>90</v>
      </c>
      <c r="NG173" s="118">
        <v>100</v>
      </c>
      <c r="NH173" s="4">
        <f t="shared" ref="NH173:NH204" si="195">IF(NG173&gt;NF173,5,IF(NG173=NF173,3,1))</f>
        <v>5</v>
      </c>
      <c r="NI173" s="114">
        <f t="shared" ref="NI173:NI204" si="196">NH173*$NF$3/5</f>
        <v>0.08</v>
      </c>
      <c r="NJ173" s="114">
        <v>0.85</v>
      </c>
      <c r="NK173" s="114">
        <v>0.86363636363636398</v>
      </c>
      <c r="NM173" s="4">
        <f t="shared" ref="NM173:NM204" si="197">IF(NL173=1,0,IF(NK173&gt;NJ173,5,IF(NJ173=NK173,4,IF(NK173="",3,1))))</f>
        <v>5</v>
      </c>
      <c r="NN173" s="114">
        <f t="shared" ref="NN173:NN204" si="198">NM173*$NJ$3/5</f>
        <v>0.06</v>
      </c>
      <c r="NO173" s="114">
        <v>0.4</v>
      </c>
      <c r="NP173" s="114">
        <v>0.86363636363636398</v>
      </c>
      <c r="NQ173" s="4">
        <f t="shared" ref="NQ173:NQ204" si="199">IF(NP173&gt;NO173,5,IF(NP173=NO173,4,IF(NP173="",3,1)))</f>
        <v>5</v>
      </c>
      <c r="NR173" s="114">
        <f t="shared" ref="NR173:NR204" si="200">NQ173*$NO$3/5</f>
        <v>0.06</v>
      </c>
      <c r="ZQ173" s="114">
        <v>0.95</v>
      </c>
      <c r="ZR173" s="114">
        <v>0.95384615384615401</v>
      </c>
      <c r="ZS173" s="4">
        <f t="shared" ref="ZS173:ZS204" si="201">IF(ZR173&gt;ZQ173,5,IF(ZR173=ZQ173,4,IF(ZR173="",3,1)))</f>
        <v>5</v>
      </c>
      <c r="ZT173" s="114">
        <f t="shared" ref="ZT173:ZT204" si="202">ZS173*$ZQ$3/5</f>
        <v>0.05</v>
      </c>
      <c r="ZU173" s="4">
        <v>2</v>
      </c>
      <c r="ZV173" s="4">
        <f t="shared" ref="ZV173:ZV204" si="203">IF(ZU173&gt;1,5,IF(ZU173=1,3,1))</f>
        <v>5</v>
      </c>
      <c r="ZW173" s="114">
        <f t="shared" ref="ZW173:ZW204" si="204">ZV173*$ZU$3/5</f>
        <v>0.05</v>
      </c>
      <c r="ACD173" s="114">
        <f t="shared" ref="ACD173:ACD204" si="205">IFERROR(BT173+BX173+CC173+CG173,"")</f>
        <v>0.5</v>
      </c>
      <c r="ACE173" s="114">
        <f t="shared" ref="ACE173:ACE204" si="206">NA173+NE173+NI173+NN173+NR173</f>
        <v>0.4</v>
      </c>
      <c r="ACF173" s="114">
        <f t="shared" ref="ACF173:ACF204" si="207">ZT173+ZW173</f>
        <v>0.1</v>
      </c>
      <c r="ACG173" s="114">
        <f t="shared" ref="ACG173:ACG204" si="208">SUM(ACD173:ACF173)</f>
        <v>1</v>
      </c>
      <c r="ACN173" s="119" t="str">
        <f t="shared" ref="ACN173:ACN204" si="209">IF(AI173="TIDAK","GUGUR",IF(ACM173&gt;0,"GUGUR","TERIMA"))</f>
        <v>TERIMA</v>
      </c>
      <c r="ACO173" s="120">
        <f t="shared" ref="ACO173:ACO209" si="210">IF(ACN173="GUGUR",0,IF(G173="AGENT IBC CC TELKOMSEL",670000,IF(G173="AGENT IBC PRIORITY CC TELKOMSEL",670000,IF(G173="AGENT PREPAID",670000,))))</f>
        <v>670000</v>
      </c>
      <c r="ACP173" s="120">
        <f t="shared" ref="ACP173:ACP204" si="211">ACO173*ACE173</f>
        <v>268000</v>
      </c>
      <c r="ADH173" s="121">
        <f t="shared" ref="ADH173:ADH204" si="212">IFERROR(ACO173*ACD173,"")</f>
        <v>335000</v>
      </c>
      <c r="ADI173" s="121">
        <f t="shared" ref="ADI173:ADI204" si="213">IFERROR(IF(M173="YA",(W173/O173)*ACP173,IF(N173="YA",(W173/O173)*ACP173,IF(U173&gt;0,(W173/O173)*ACP173,IF(ACK173&gt;0,ACP173*85%,IF(ACL173&gt;0,ACP173*60%,IF(ACM173&gt;0,ACP173*0%,ACP173)))))),"")</f>
        <v>268000</v>
      </c>
      <c r="ADJ173" s="121">
        <f t="shared" ref="ADJ173:ADJ204" si="214">IFERROR(ACF173*ACO173,"")</f>
        <v>67000</v>
      </c>
      <c r="ADL173" s="121">
        <f t="shared" ref="ADL173:ADL204" si="215">IFERROR(IF(ACN173="GUGUR",0,IF(ACG173=100%,200000,IF(AND(ACG173&gt;=98%,ACG173&lt;100%),100000,IF(AND(ACG173&gt;=97%,ACG173&lt;99%),50000,)))),"")</f>
        <v>200000</v>
      </c>
      <c r="ADM173" s="121">
        <f t="shared" ref="ADM173:ADM204" si="216">SUM(ADH173:ADJ173,ADL173)</f>
        <v>870000</v>
      </c>
      <c r="ADN173" s="121">
        <f t="shared" ref="ADN173:ADN204" si="217">IF(M173="cumil",0,IF(ADM173="",IF(ADG173="",ACS173,ADG173),ADM173))</f>
        <v>870000</v>
      </c>
      <c r="ADO173" s="4" t="s">
        <v>1398</v>
      </c>
    </row>
    <row r="174" spans="1:795" x14ac:dyDescent="0.25">
      <c r="A174" s="4">
        <f t="shared" si="177"/>
        <v>170</v>
      </c>
      <c r="B174" s="4">
        <v>95694</v>
      </c>
      <c r="C174" s="4" t="s">
        <v>364</v>
      </c>
      <c r="G174" s="4" t="s">
        <v>351</v>
      </c>
      <c r="O174" s="4">
        <v>22</v>
      </c>
      <c r="P174" s="4">
        <v>21</v>
      </c>
      <c r="Q174" s="4">
        <v>7</v>
      </c>
      <c r="R174" s="4">
        <v>0</v>
      </c>
      <c r="S174" s="4">
        <v>0</v>
      </c>
      <c r="T174" s="4">
        <v>1</v>
      </c>
      <c r="U174" s="4">
        <v>0</v>
      </c>
      <c r="V174" s="4">
        <f t="shared" si="178"/>
        <v>7</v>
      </c>
      <c r="W174" s="4">
        <v>14</v>
      </c>
      <c r="X174" s="4">
        <v>20</v>
      </c>
      <c r="Y174" s="4">
        <v>7.75</v>
      </c>
      <c r="BQ174" s="4">
        <v>0</v>
      </c>
      <c r="BR174" s="114">
        <f t="shared" si="179"/>
        <v>1</v>
      </c>
      <c r="BS174" s="4">
        <f t="shared" si="180"/>
        <v>5</v>
      </c>
      <c r="BT174" s="114">
        <f t="shared" si="181"/>
        <v>0.1</v>
      </c>
      <c r="BU174" s="4">
        <v>7</v>
      </c>
      <c r="BV174" s="114">
        <f t="shared" si="182"/>
        <v>0.5</v>
      </c>
      <c r="BW174" s="4">
        <f t="shared" si="183"/>
        <v>0</v>
      </c>
      <c r="BX174" s="114">
        <f t="shared" si="184"/>
        <v>0</v>
      </c>
      <c r="BY174" s="4">
        <f t="shared" si="185"/>
        <v>9300</v>
      </c>
      <c r="BZ174" s="4">
        <v>6057.3666666666704</v>
      </c>
      <c r="CA174" s="115">
        <f t="shared" si="186"/>
        <v>0.65132974910394303</v>
      </c>
      <c r="CB174" s="4">
        <f t="shared" si="187"/>
        <v>1</v>
      </c>
      <c r="CC174" s="114">
        <f t="shared" si="188"/>
        <v>0.02</v>
      </c>
      <c r="CD174" s="4">
        <v>300</v>
      </c>
      <c r="CE174" s="116">
        <v>295.17274472168901</v>
      </c>
      <c r="CF174" s="4">
        <f t="shared" si="189"/>
        <v>5</v>
      </c>
      <c r="CG174" s="114">
        <f t="shared" si="190"/>
        <v>0.15</v>
      </c>
      <c r="MX174" s="116">
        <v>95</v>
      </c>
      <c r="MY174" s="116">
        <v>100</v>
      </c>
      <c r="MZ174" s="4">
        <f t="shared" si="191"/>
        <v>5</v>
      </c>
      <c r="NA174" s="114">
        <f t="shared" si="192"/>
        <v>0.1</v>
      </c>
      <c r="NB174" s="115">
        <v>0.92</v>
      </c>
      <c r="NC174" s="115">
        <v>0.94545454545454599</v>
      </c>
      <c r="ND174" s="4">
        <f t="shared" si="193"/>
        <v>5</v>
      </c>
      <c r="NE174" s="114">
        <f t="shared" si="194"/>
        <v>0.1</v>
      </c>
      <c r="NF174" s="116">
        <v>90</v>
      </c>
      <c r="NG174" s="118">
        <v>100</v>
      </c>
      <c r="NH174" s="4">
        <f t="shared" si="195"/>
        <v>5</v>
      </c>
      <c r="NI174" s="114">
        <f t="shared" si="196"/>
        <v>0.08</v>
      </c>
      <c r="NJ174" s="114">
        <v>0.85</v>
      </c>
      <c r="NK174" s="114">
        <v>1</v>
      </c>
      <c r="NM174" s="4">
        <f t="shared" si="197"/>
        <v>5</v>
      </c>
      <c r="NN174" s="114">
        <f t="shared" si="198"/>
        <v>0.06</v>
      </c>
      <c r="NO174" s="114">
        <v>0.4</v>
      </c>
      <c r="NP174" s="114">
        <v>0.68181818181818199</v>
      </c>
      <c r="NQ174" s="4">
        <f t="shared" si="199"/>
        <v>5</v>
      </c>
      <c r="NR174" s="114">
        <f t="shared" si="200"/>
        <v>0.06</v>
      </c>
      <c r="ZQ174" s="114">
        <v>0.95</v>
      </c>
      <c r="ZR174" s="114">
        <v>0.966480446927374</v>
      </c>
      <c r="ZS174" s="4">
        <f t="shared" si="201"/>
        <v>5</v>
      </c>
      <c r="ZT174" s="114">
        <f t="shared" si="202"/>
        <v>0.05</v>
      </c>
      <c r="ZU174" s="4">
        <v>2</v>
      </c>
      <c r="ZV174" s="4">
        <f t="shared" si="203"/>
        <v>5</v>
      </c>
      <c r="ZW174" s="114">
        <f t="shared" si="204"/>
        <v>0.05</v>
      </c>
      <c r="ACD174" s="114">
        <f t="shared" si="205"/>
        <v>0.27</v>
      </c>
      <c r="ACE174" s="114">
        <f t="shared" si="206"/>
        <v>0.4</v>
      </c>
      <c r="ACF174" s="114">
        <f t="shared" si="207"/>
        <v>0.1</v>
      </c>
      <c r="ACG174" s="114">
        <f t="shared" si="208"/>
        <v>0.77</v>
      </c>
      <c r="ACN174" s="119" t="str">
        <f t="shared" si="209"/>
        <v>TERIMA</v>
      </c>
      <c r="ACO174" s="120">
        <f t="shared" si="210"/>
        <v>670000</v>
      </c>
      <c r="ACP174" s="120">
        <f t="shared" si="211"/>
        <v>268000</v>
      </c>
      <c r="ADH174" s="121">
        <f t="shared" si="212"/>
        <v>180900</v>
      </c>
      <c r="ADI174" s="121">
        <f t="shared" si="213"/>
        <v>268000</v>
      </c>
      <c r="ADJ174" s="121">
        <f t="shared" si="214"/>
        <v>67000</v>
      </c>
      <c r="ADL174" s="121">
        <f t="shared" si="215"/>
        <v>0</v>
      </c>
      <c r="ADM174" s="121">
        <f t="shared" si="216"/>
        <v>515900</v>
      </c>
      <c r="ADN174" s="121">
        <f t="shared" si="217"/>
        <v>515900</v>
      </c>
      <c r="ADO174" s="4" t="s">
        <v>1398</v>
      </c>
    </row>
    <row r="175" spans="1:795" x14ac:dyDescent="0.25">
      <c r="A175" s="4">
        <f t="shared" si="177"/>
        <v>171</v>
      </c>
      <c r="B175" s="4">
        <v>157011</v>
      </c>
      <c r="C175" s="4" t="s">
        <v>369</v>
      </c>
      <c r="G175" s="4" t="s">
        <v>351</v>
      </c>
      <c r="O175" s="4">
        <v>22</v>
      </c>
      <c r="P175" s="4">
        <v>18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f t="shared" si="178"/>
        <v>0</v>
      </c>
      <c r="W175" s="4">
        <v>18</v>
      </c>
      <c r="X175" s="4">
        <v>18</v>
      </c>
      <c r="Y175" s="4">
        <v>7.75</v>
      </c>
      <c r="BQ175" s="4">
        <v>0</v>
      </c>
      <c r="BR175" s="114">
        <f t="shared" si="179"/>
        <v>1</v>
      </c>
      <c r="BS175" s="4">
        <f t="shared" si="180"/>
        <v>5</v>
      </c>
      <c r="BT175" s="114">
        <f t="shared" si="181"/>
        <v>0.1</v>
      </c>
      <c r="BU175" s="4">
        <v>0</v>
      </c>
      <c r="BV175" s="114">
        <f t="shared" si="182"/>
        <v>1</v>
      </c>
      <c r="BW175" s="4">
        <f t="shared" si="183"/>
        <v>5</v>
      </c>
      <c r="BX175" s="114">
        <f t="shared" si="184"/>
        <v>0.15</v>
      </c>
      <c r="BY175" s="4">
        <f t="shared" si="185"/>
        <v>8370</v>
      </c>
      <c r="BZ175" s="4">
        <v>8800</v>
      </c>
      <c r="CA175" s="115">
        <f t="shared" si="186"/>
        <v>1.0513739545997611</v>
      </c>
      <c r="CB175" s="4">
        <f t="shared" si="187"/>
        <v>5</v>
      </c>
      <c r="CC175" s="114">
        <f t="shared" si="188"/>
        <v>0.1</v>
      </c>
      <c r="CD175" s="4">
        <v>300</v>
      </c>
      <c r="CE175" s="116">
        <v>298</v>
      </c>
      <c r="CF175" s="4">
        <f t="shared" si="189"/>
        <v>5</v>
      </c>
      <c r="CG175" s="114">
        <f t="shared" si="190"/>
        <v>0.15</v>
      </c>
      <c r="MX175" s="116">
        <v>95</v>
      </c>
      <c r="MY175" s="116">
        <v>100</v>
      </c>
      <c r="MZ175" s="4">
        <f t="shared" si="191"/>
        <v>5</v>
      </c>
      <c r="NA175" s="114">
        <f t="shared" si="192"/>
        <v>0.1</v>
      </c>
      <c r="NB175" s="115">
        <v>0.92</v>
      </c>
      <c r="NC175" s="115">
        <v>0.93</v>
      </c>
      <c r="ND175" s="4">
        <f t="shared" si="193"/>
        <v>5</v>
      </c>
      <c r="NE175" s="114">
        <f t="shared" si="194"/>
        <v>0.1</v>
      </c>
      <c r="NF175" s="116">
        <v>90</v>
      </c>
      <c r="NG175" s="118">
        <v>100</v>
      </c>
      <c r="NH175" s="4">
        <f t="shared" si="195"/>
        <v>5</v>
      </c>
      <c r="NI175" s="114">
        <f t="shared" si="196"/>
        <v>0.08</v>
      </c>
      <c r="NJ175" s="114">
        <v>0.85</v>
      </c>
      <c r="NK175" s="114">
        <v>0.87</v>
      </c>
      <c r="NM175" s="4">
        <f t="shared" si="197"/>
        <v>5</v>
      </c>
      <c r="NN175" s="114">
        <f t="shared" si="198"/>
        <v>0.06</v>
      </c>
      <c r="NO175" s="114">
        <v>0.4</v>
      </c>
      <c r="NP175" s="114">
        <v>0.45</v>
      </c>
      <c r="NQ175" s="4">
        <f t="shared" si="199"/>
        <v>5</v>
      </c>
      <c r="NR175" s="114">
        <f t="shared" si="200"/>
        <v>0.06</v>
      </c>
      <c r="ZQ175" s="114">
        <v>0.95</v>
      </c>
      <c r="ZR175" s="114">
        <v>0.97643979057591601</v>
      </c>
      <c r="ZS175" s="4">
        <f t="shared" si="201"/>
        <v>5</v>
      </c>
      <c r="ZT175" s="114">
        <f t="shared" si="202"/>
        <v>0.05</v>
      </c>
      <c r="ZU175" s="4">
        <v>2</v>
      </c>
      <c r="ZV175" s="4">
        <f t="shared" si="203"/>
        <v>5</v>
      </c>
      <c r="ZW175" s="114">
        <f t="shared" si="204"/>
        <v>0.05</v>
      </c>
      <c r="ACD175" s="114">
        <f t="shared" si="205"/>
        <v>0.5</v>
      </c>
      <c r="ACE175" s="114">
        <f t="shared" si="206"/>
        <v>0.4</v>
      </c>
      <c r="ACF175" s="114">
        <f t="shared" si="207"/>
        <v>0.1</v>
      </c>
      <c r="ACG175" s="114">
        <f t="shared" si="208"/>
        <v>1</v>
      </c>
      <c r="ACN175" s="119" t="str">
        <f t="shared" si="209"/>
        <v>TERIMA</v>
      </c>
      <c r="ACO175" s="120">
        <f t="shared" si="210"/>
        <v>670000</v>
      </c>
      <c r="ACP175" s="120">
        <f t="shared" si="211"/>
        <v>268000</v>
      </c>
      <c r="ADH175" s="121">
        <f t="shared" si="212"/>
        <v>335000</v>
      </c>
      <c r="ADI175" s="121">
        <f t="shared" si="213"/>
        <v>268000</v>
      </c>
      <c r="ADJ175" s="121">
        <f t="shared" si="214"/>
        <v>67000</v>
      </c>
      <c r="ADL175" s="121">
        <f t="shared" si="215"/>
        <v>200000</v>
      </c>
      <c r="ADM175" s="121">
        <f t="shared" si="216"/>
        <v>870000</v>
      </c>
      <c r="ADN175" s="121">
        <f t="shared" si="217"/>
        <v>870000</v>
      </c>
      <c r="ADO175" s="4" t="s">
        <v>1398</v>
      </c>
    </row>
    <row r="176" spans="1:795" x14ac:dyDescent="0.25">
      <c r="A176" s="4">
        <f t="shared" si="177"/>
        <v>172</v>
      </c>
      <c r="B176" s="4">
        <v>72307</v>
      </c>
      <c r="C176" s="4" t="s">
        <v>376</v>
      </c>
      <c r="G176" s="4" t="s">
        <v>351</v>
      </c>
      <c r="O176" s="4">
        <v>22</v>
      </c>
      <c r="P176" s="4">
        <v>21</v>
      </c>
      <c r="Q176" s="4">
        <v>0</v>
      </c>
      <c r="R176" s="4">
        <v>0</v>
      </c>
      <c r="S176" s="4">
        <v>1</v>
      </c>
      <c r="T176" s="4">
        <v>1</v>
      </c>
      <c r="U176" s="4">
        <v>6</v>
      </c>
      <c r="V176" s="4">
        <f t="shared" si="178"/>
        <v>1</v>
      </c>
      <c r="W176" s="4">
        <v>15</v>
      </c>
      <c r="X176" s="4">
        <v>14</v>
      </c>
      <c r="Y176" s="4">
        <v>7.75</v>
      </c>
      <c r="BQ176" s="4">
        <v>0</v>
      </c>
      <c r="BR176" s="114">
        <f t="shared" si="179"/>
        <v>1</v>
      </c>
      <c r="BS176" s="4">
        <f t="shared" si="180"/>
        <v>5</v>
      </c>
      <c r="BT176" s="114">
        <f t="shared" si="181"/>
        <v>0.1</v>
      </c>
      <c r="BU176" s="4">
        <v>1</v>
      </c>
      <c r="BV176" s="114">
        <f t="shared" si="182"/>
        <v>0.93333333333333335</v>
      </c>
      <c r="BW176" s="4">
        <f t="shared" si="183"/>
        <v>1</v>
      </c>
      <c r="BX176" s="114">
        <f t="shared" si="184"/>
        <v>0.03</v>
      </c>
      <c r="BY176" s="4">
        <f t="shared" si="185"/>
        <v>6510</v>
      </c>
      <c r="BZ176" s="4">
        <v>6757.4666666666699</v>
      </c>
      <c r="CA176" s="115">
        <f t="shared" si="186"/>
        <v>1.038013312852023</v>
      </c>
      <c r="CB176" s="4">
        <f t="shared" si="187"/>
        <v>4</v>
      </c>
      <c r="CC176" s="114">
        <f t="shared" si="188"/>
        <v>0.08</v>
      </c>
      <c r="CD176" s="4">
        <v>300</v>
      </c>
      <c r="CE176" s="116">
        <v>319.04540162980197</v>
      </c>
      <c r="CF176" s="4">
        <f t="shared" si="189"/>
        <v>1</v>
      </c>
      <c r="CG176" s="114">
        <f t="shared" si="190"/>
        <v>0.03</v>
      </c>
      <c r="MX176" s="116">
        <v>95</v>
      </c>
      <c r="MY176" s="116">
        <v>100</v>
      </c>
      <c r="MZ176" s="4">
        <f t="shared" si="191"/>
        <v>5</v>
      </c>
      <c r="NA176" s="114">
        <f t="shared" si="192"/>
        <v>0.1</v>
      </c>
      <c r="NB176" s="115">
        <v>0.92</v>
      </c>
      <c r="NC176" s="115">
        <v>0.95789473684210502</v>
      </c>
      <c r="ND176" s="4">
        <f t="shared" si="193"/>
        <v>5</v>
      </c>
      <c r="NE176" s="114">
        <f t="shared" si="194"/>
        <v>0.1</v>
      </c>
      <c r="NF176" s="116">
        <v>90</v>
      </c>
      <c r="NG176" s="118">
        <v>100</v>
      </c>
      <c r="NH176" s="4">
        <f t="shared" si="195"/>
        <v>5</v>
      </c>
      <c r="NI176" s="114">
        <f t="shared" si="196"/>
        <v>0.08</v>
      </c>
      <c r="NJ176" s="114">
        <v>0.85</v>
      </c>
      <c r="NK176" s="114">
        <v>0.94642857142857095</v>
      </c>
      <c r="NM176" s="4">
        <f t="shared" si="197"/>
        <v>5</v>
      </c>
      <c r="NN176" s="114">
        <f t="shared" si="198"/>
        <v>0.06</v>
      </c>
      <c r="NO176" s="114">
        <v>0.4</v>
      </c>
      <c r="NP176" s="114">
        <v>0.70175438596491202</v>
      </c>
      <c r="NQ176" s="4">
        <f t="shared" si="199"/>
        <v>5</v>
      </c>
      <c r="NR176" s="114">
        <f t="shared" si="200"/>
        <v>0.06</v>
      </c>
      <c r="ZQ176" s="114">
        <v>0.95</v>
      </c>
      <c r="ZR176" s="114">
        <v>0.98619329388560195</v>
      </c>
      <c r="ZS176" s="4">
        <f t="shared" si="201"/>
        <v>5</v>
      </c>
      <c r="ZT176" s="114">
        <f t="shared" si="202"/>
        <v>0.05</v>
      </c>
      <c r="ZU176" s="4">
        <v>2</v>
      </c>
      <c r="ZV176" s="4">
        <f t="shared" si="203"/>
        <v>5</v>
      </c>
      <c r="ZW176" s="114">
        <f t="shared" si="204"/>
        <v>0.05</v>
      </c>
      <c r="ACD176" s="114">
        <f t="shared" si="205"/>
        <v>0.24000000000000002</v>
      </c>
      <c r="ACE176" s="114">
        <f t="shared" si="206"/>
        <v>0.4</v>
      </c>
      <c r="ACF176" s="114">
        <f t="shared" si="207"/>
        <v>0.1</v>
      </c>
      <c r="ACG176" s="114">
        <f t="shared" si="208"/>
        <v>0.74</v>
      </c>
      <c r="ACN176" s="119" t="str">
        <f t="shared" si="209"/>
        <v>TERIMA</v>
      </c>
      <c r="ACO176" s="120">
        <f t="shared" si="210"/>
        <v>670000</v>
      </c>
      <c r="ACP176" s="120">
        <f t="shared" si="211"/>
        <v>268000</v>
      </c>
      <c r="ADH176" s="121">
        <f t="shared" si="212"/>
        <v>160800</v>
      </c>
      <c r="ADI176" s="121">
        <f t="shared" si="213"/>
        <v>182727.27272727271</v>
      </c>
      <c r="ADJ176" s="121">
        <f t="shared" si="214"/>
        <v>67000</v>
      </c>
      <c r="ADL176" s="121">
        <f t="shared" si="215"/>
        <v>0</v>
      </c>
      <c r="ADM176" s="121">
        <f t="shared" si="216"/>
        <v>410527.27272727271</v>
      </c>
      <c r="ADN176" s="121">
        <f t="shared" si="217"/>
        <v>410527.27272727271</v>
      </c>
      <c r="ADO176" s="4" t="s">
        <v>1398</v>
      </c>
    </row>
    <row r="177" spans="1:795" x14ac:dyDescent="0.25">
      <c r="A177" s="4">
        <f t="shared" si="177"/>
        <v>173</v>
      </c>
      <c r="B177" s="4">
        <v>156546</v>
      </c>
      <c r="C177" s="4" t="s">
        <v>386</v>
      </c>
      <c r="G177" s="4" t="s">
        <v>351</v>
      </c>
      <c r="O177" s="4">
        <v>22</v>
      </c>
      <c r="P177" s="4">
        <v>19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f t="shared" si="178"/>
        <v>0</v>
      </c>
      <c r="W177" s="4">
        <v>19</v>
      </c>
      <c r="X177" s="4">
        <v>19</v>
      </c>
      <c r="Y177" s="4">
        <v>7.75</v>
      </c>
      <c r="BQ177" s="4">
        <v>0</v>
      </c>
      <c r="BR177" s="114">
        <f t="shared" si="179"/>
        <v>1</v>
      </c>
      <c r="BS177" s="4">
        <f t="shared" si="180"/>
        <v>5</v>
      </c>
      <c r="BT177" s="114">
        <f t="shared" si="181"/>
        <v>0.1</v>
      </c>
      <c r="BU177" s="4">
        <v>0</v>
      </c>
      <c r="BV177" s="114">
        <f t="shared" si="182"/>
        <v>1</v>
      </c>
      <c r="BW177" s="4">
        <f t="shared" si="183"/>
        <v>5</v>
      </c>
      <c r="BX177" s="114">
        <f t="shared" si="184"/>
        <v>0.15</v>
      </c>
      <c r="BY177" s="4">
        <f t="shared" si="185"/>
        <v>8835</v>
      </c>
      <c r="BZ177" s="4">
        <v>9275.2999999999993</v>
      </c>
      <c r="CA177" s="115">
        <f t="shared" si="186"/>
        <v>1.0498358800226371</v>
      </c>
      <c r="CB177" s="4">
        <f t="shared" si="187"/>
        <v>4</v>
      </c>
      <c r="CC177" s="114">
        <f t="shared" si="188"/>
        <v>0.08</v>
      </c>
      <c r="CD177" s="4">
        <v>300</v>
      </c>
      <c r="CE177" s="116">
        <v>302.14305949008502</v>
      </c>
      <c r="CF177" s="4">
        <f t="shared" si="189"/>
        <v>1</v>
      </c>
      <c r="CG177" s="114">
        <f t="shared" si="190"/>
        <v>0.03</v>
      </c>
      <c r="MX177" s="116">
        <v>95</v>
      </c>
      <c r="MY177" s="116">
        <v>100</v>
      </c>
      <c r="MZ177" s="4">
        <f t="shared" si="191"/>
        <v>5</v>
      </c>
      <c r="NA177" s="114">
        <f t="shared" si="192"/>
        <v>0.1</v>
      </c>
      <c r="NB177" s="115">
        <v>0.92</v>
      </c>
      <c r="NC177" s="115">
        <v>0.94285714285714295</v>
      </c>
      <c r="ND177" s="4">
        <f t="shared" si="193"/>
        <v>5</v>
      </c>
      <c r="NE177" s="114">
        <f t="shared" si="194"/>
        <v>0.1</v>
      </c>
      <c r="NF177" s="116">
        <v>90</v>
      </c>
      <c r="NG177" s="118">
        <v>95</v>
      </c>
      <c r="NH177" s="4">
        <f t="shared" si="195"/>
        <v>5</v>
      </c>
      <c r="NI177" s="114">
        <f t="shared" si="196"/>
        <v>0.08</v>
      </c>
      <c r="NJ177" s="114">
        <v>0.85</v>
      </c>
      <c r="NK177" s="114">
        <v>0.8</v>
      </c>
      <c r="NM177" s="4">
        <f t="shared" si="197"/>
        <v>1</v>
      </c>
      <c r="NN177" s="114">
        <f t="shared" si="198"/>
        <v>1.2E-2</v>
      </c>
      <c r="NO177" s="114">
        <v>0.4</v>
      </c>
      <c r="NP177" s="114">
        <v>0.85714285714285698</v>
      </c>
      <c r="NQ177" s="4">
        <f t="shared" si="199"/>
        <v>5</v>
      </c>
      <c r="NR177" s="114">
        <f t="shared" si="200"/>
        <v>0.06</v>
      </c>
      <c r="ZQ177" s="114">
        <v>0.95</v>
      </c>
      <c r="ZR177" s="114">
        <v>0.98135593220339001</v>
      </c>
      <c r="ZS177" s="4">
        <f t="shared" si="201"/>
        <v>5</v>
      </c>
      <c r="ZT177" s="114">
        <f t="shared" si="202"/>
        <v>0.05</v>
      </c>
      <c r="ZU177" s="4">
        <v>2</v>
      </c>
      <c r="ZV177" s="4">
        <f t="shared" si="203"/>
        <v>5</v>
      </c>
      <c r="ZW177" s="114">
        <f t="shared" si="204"/>
        <v>0.05</v>
      </c>
      <c r="ACD177" s="114">
        <f t="shared" si="205"/>
        <v>0.36</v>
      </c>
      <c r="ACE177" s="114">
        <f t="shared" si="206"/>
        <v>0.35200000000000004</v>
      </c>
      <c r="ACF177" s="114">
        <f t="shared" si="207"/>
        <v>0.1</v>
      </c>
      <c r="ACG177" s="114">
        <f t="shared" si="208"/>
        <v>0.81199999999999994</v>
      </c>
      <c r="ACN177" s="119" t="str">
        <f t="shared" si="209"/>
        <v>TERIMA</v>
      </c>
      <c r="ACO177" s="120">
        <f t="shared" si="210"/>
        <v>670000</v>
      </c>
      <c r="ACP177" s="120">
        <f t="shared" si="211"/>
        <v>235840.00000000003</v>
      </c>
      <c r="ADH177" s="121">
        <f t="shared" si="212"/>
        <v>241200</v>
      </c>
      <c r="ADI177" s="121">
        <f t="shared" si="213"/>
        <v>235840.00000000003</v>
      </c>
      <c r="ADJ177" s="121">
        <f t="shared" si="214"/>
        <v>67000</v>
      </c>
      <c r="ADL177" s="121">
        <f t="shared" si="215"/>
        <v>0</v>
      </c>
      <c r="ADM177" s="121">
        <f t="shared" si="216"/>
        <v>544040</v>
      </c>
      <c r="ADN177" s="121">
        <f t="shared" si="217"/>
        <v>544040</v>
      </c>
      <c r="ADO177" s="4" t="s">
        <v>1398</v>
      </c>
    </row>
    <row r="178" spans="1:795" x14ac:dyDescent="0.25">
      <c r="A178" s="4">
        <f t="shared" si="177"/>
        <v>174</v>
      </c>
      <c r="B178" s="4">
        <v>160066</v>
      </c>
      <c r="C178" s="4" t="s">
        <v>382</v>
      </c>
      <c r="G178" s="4" t="s">
        <v>351</v>
      </c>
      <c r="O178" s="4">
        <v>22</v>
      </c>
      <c r="P178" s="4">
        <v>24</v>
      </c>
      <c r="Q178" s="4">
        <v>0</v>
      </c>
      <c r="R178" s="4">
        <v>0</v>
      </c>
      <c r="S178" s="4">
        <v>0</v>
      </c>
      <c r="T178" s="4">
        <v>13</v>
      </c>
      <c r="U178" s="4">
        <v>0</v>
      </c>
      <c r="V178" s="4">
        <f t="shared" si="178"/>
        <v>0</v>
      </c>
      <c r="W178" s="4">
        <v>24</v>
      </c>
      <c r="X178" s="4">
        <v>11</v>
      </c>
      <c r="Y178" s="4">
        <v>7.75</v>
      </c>
      <c r="BQ178" s="4">
        <v>0</v>
      </c>
      <c r="BR178" s="114">
        <f t="shared" si="179"/>
        <v>1</v>
      </c>
      <c r="BS178" s="4">
        <f t="shared" si="180"/>
        <v>5</v>
      </c>
      <c r="BT178" s="114">
        <f t="shared" si="181"/>
        <v>0.1</v>
      </c>
      <c r="BU178" s="4">
        <v>0</v>
      </c>
      <c r="BV178" s="114">
        <f t="shared" si="182"/>
        <v>1</v>
      </c>
      <c r="BW178" s="4">
        <f t="shared" si="183"/>
        <v>5</v>
      </c>
      <c r="BX178" s="114">
        <f t="shared" si="184"/>
        <v>0.15</v>
      </c>
      <c r="BY178" s="4">
        <f t="shared" si="185"/>
        <v>5115</v>
      </c>
      <c r="BZ178" s="4">
        <v>5552.2</v>
      </c>
      <c r="CA178" s="115">
        <f t="shared" si="186"/>
        <v>1.0854740957966764</v>
      </c>
      <c r="CB178" s="4">
        <f t="shared" si="187"/>
        <v>5</v>
      </c>
      <c r="CC178" s="114">
        <f t="shared" si="188"/>
        <v>0.1</v>
      </c>
      <c r="CD178" s="4">
        <v>300</v>
      </c>
      <c r="CE178" s="116">
        <v>298.21799307958503</v>
      </c>
      <c r="CF178" s="4">
        <f t="shared" si="189"/>
        <v>5</v>
      </c>
      <c r="CG178" s="114">
        <f t="shared" si="190"/>
        <v>0.15</v>
      </c>
      <c r="MX178" s="116">
        <v>95</v>
      </c>
      <c r="MY178" s="116">
        <v>97.9166666666667</v>
      </c>
      <c r="MZ178" s="4">
        <f t="shared" si="191"/>
        <v>5</v>
      </c>
      <c r="NA178" s="114">
        <f t="shared" si="192"/>
        <v>0.1</v>
      </c>
      <c r="NB178" s="115">
        <v>0.92</v>
      </c>
      <c r="NC178" s="115">
        <v>0.92820512820512802</v>
      </c>
      <c r="ND178" s="4">
        <f t="shared" si="193"/>
        <v>5</v>
      </c>
      <c r="NE178" s="114">
        <f t="shared" si="194"/>
        <v>0.1</v>
      </c>
      <c r="NF178" s="116">
        <v>90</v>
      </c>
      <c r="NG178" s="118">
        <v>100</v>
      </c>
      <c r="NH178" s="4">
        <f t="shared" si="195"/>
        <v>5</v>
      </c>
      <c r="NI178" s="114">
        <f t="shared" si="196"/>
        <v>0.08</v>
      </c>
      <c r="NJ178" s="114">
        <v>0.85</v>
      </c>
      <c r="NK178" s="114">
        <v>0.91428571428571404</v>
      </c>
      <c r="NL178" s="4">
        <v>1</v>
      </c>
      <c r="NM178" s="4">
        <f t="shared" si="197"/>
        <v>0</v>
      </c>
      <c r="NN178" s="114">
        <f t="shared" si="198"/>
        <v>0</v>
      </c>
      <c r="NO178" s="114">
        <v>0.4</v>
      </c>
      <c r="NP178" s="114">
        <v>0.512820512820513</v>
      </c>
      <c r="NQ178" s="4">
        <f t="shared" si="199"/>
        <v>5</v>
      </c>
      <c r="NR178" s="114">
        <f t="shared" si="200"/>
        <v>0.06</v>
      </c>
      <c r="ZQ178" s="114">
        <v>0.95</v>
      </c>
      <c r="ZR178" s="114">
        <v>0.97769516728624495</v>
      </c>
      <c r="ZS178" s="4">
        <f t="shared" si="201"/>
        <v>5</v>
      </c>
      <c r="ZT178" s="114">
        <f t="shared" si="202"/>
        <v>0.05</v>
      </c>
      <c r="ZU178" s="4">
        <v>2</v>
      </c>
      <c r="ZV178" s="4">
        <f t="shared" si="203"/>
        <v>5</v>
      </c>
      <c r="ZW178" s="114">
        <f t="shared" si="204"/>
        <v>0.05</v>
      </c>
      <c r="ACD178" s="114">
        <f t="shared" si="205"/>
        <v>0.5</v>
      </c>
      <c r="ACE178" s="114">
        <f t="shared" si="206"/>
        <v>0.34</v>
      </c>
      <c r="ACF178" s="114">
        <f t="shared" si="207"/>
        <v>0.1</v>
      </c>
      <c r="ACG178" s="114">
        <f t="shared" si="208"/>
        <v>0.94000000000000006</v>
      </c>
      <c r="ACN178" s="119" t="str">
        <f t="shared" si="209"/>
        <v>TERIMA</v>
      </c>
      <c r="ACO178" s="120">
        <f t="shared" si="210"/>
        <v>670000</v>
      </c>
      <c r="ACP178" s="120">
        <f t="shared" si="211"/>
        <v>227800.00000000003</v>
      </c>
      <c r="ADH178" s="121">
        <f t="shared" si="212"/>
        <v>335000</v>
      </c>
      <c r="ADI178" s="121">
        <f t="shared" si="213"/>
        <v>227800.00000000003</v>
      </c>
      <c r="ADJ178" s="121">
        <f t="shared" si="214"/>
        <v>67000</v>
      </c>
      <c r="ADL178" s="121">
        <f t="shared" si="215"/>
        <v>0</v>
      </c>
      <c r="ADM178" s="121">
        <f t="shared" si="216"/>
        <v>629800</v>
      </c>
      <c r="ADN178" s="121">
        <f t="shared" si="217"/>
        <v>629800</v>
      </c>
      <c r="ADO178" s="4" t="s">
        <v>1398</v>
      </c>
    </row>
    <row r="179" spans="1:795" x14ac:dyDescent="0.25">
      <c r="A179" s="4">
        <f t="shared" si="177"/>
        <v>175</v>
      </c>
      <c r="B179" s="4">
        <v>153878</v>
      </c>
      <c r="C179" s="4" t="s">
        <v>465</v>
      </c>
      <c r="G179" s="4" t="s">
        <v>351</v>
      </c>
      <c r="O179" s="4">
        <v>22</v>
      </c>
      <c r="P179" s="4">
        <v>19</v>
      </c>
      <c r="Q179" s="4">
        <v>0</v>
      </c>
      <c r="R179" s="4">
        <v>0</v>
      </c>
      <c r="S179" s="4">
        <v>0</v>
      </c>
      <c r="T179" s="4">
        <v>1</v>
      </c>
      <c r="U179" s="4">
        <v>0</v>
      </c>
      <c r="V179" s="4">
        <f t="shared" si="178"/>
        <v>0</v>
      </c>
      <c r="W179" s="4">
        <v>19</v>
      </c>
      <c r="X179" s="4">
        <v>18</v>
      </c>
      <c r="Y179" s="4">
        <v>7.75</v>
      </c>
      <c r="BQ179" s="4">
        <v>0</v>
      </c>
      <c r="BR179" s="114">
        <f t="shared" si="179"/>
        <v>1</v>
      </c>
      <c r="BS179" s="4">
        <f t="shared" si="180"/>
        <v>5</v>
      </c>
      <c r="BT179" s="114">
        <f t="shared" si="181"/>
        <v>0.1</v>
      </c>
      <c r="BU179" s="4">
        <v>0</v>
      </c>
      <c r="BV179" s="114">
        <f t="shared" si="182"/>
        <v>1</v>
      </c>
      <c r="BW179" s="4">
        <f t="shared" si="183"/>
        <v>5</v>
      </c>
      <c r="BX179" s="114">
        <f t="shared" si="184"/>
        <v>0.15</v>
      </c>
      <c r="BY179" s="4">
        <f t="shared" si="185"/>
        <v>8370</v>
      </c>
      <c r="BZ179" s="4">
        <v>9108.3166666666693</v>
      </c>
      <c r="CA179" s="115">
        <f t="shared" si="186"/>
        <v>1.0882098765432102</v>
      </c>
      <c r="CB179" s="4">
        <f t="shared" si="187"/>
        <v>5</v>
      </c>
      <c r="CC179" s="114">
        <f t="shared" si="188"/>
        <v>0.1</v>
      </c>
      <c r="CD179" s="4">
        <v>300</v>
      </c>
      <c r="CE179" s="116">
        <v>302.18554396423201</v>
      </c>
      <c r="CF179" s="4">
        <f t="shared" si="189"/>
        <v>1</v>
      </c>
      <c r="CG179" s="114">
        <f t="shared" si="190"/>
        <v>0.03</v>
      </c>
      <c r="MX179" s="116">
        <v>95</v>
      </c>
      <c r="MY179" s="116">
        <v>98.0555555555555</v>
      </c>
      <c r="MZ179" s="4">
        <f t="shared" si="191"/>
        <v>5</v>
      </c>
      <c r="NA179" s="114">
        <f t="shared" si="192"/>
        <v>0.1</v>
      </c>
      <c r="NB179" s="115">
        <v>0.92</v>
      </c>
      <c r="NC179" s="115">
        <v>0.95584415584415605</v>
      </c>
      <c r="ND179" s="4">
        <f t="shared" si="193"/>
        <v>5</v>
      </c>
      <c r="NE179" s="114">
        <f t="shared" si="194"/>
        <v>0.1</v>
      </c>
      <c r="NF179" s="116">
        <v>90</v>
      </c>
      <c r="NG179" s="118">
        <v>100</v>
      </c>
      <c r="NH179" s="4">
        <f t="shared" si="195"/>
        <v>5</v>
      </c>
      <c r="NI179" s="114">
        <f t="shared" si="196"/>
        <v>0.08</v>
      </c>
      <c r="NJ179" s="114">
        <v>0.85</v>
      </c>
      <c r="NK179" s="114">
        <v>0.97142857142857097</v>
      </c>
      <c r="NM179" s="4">
        <f t="shared" si="197"/>
        <v>5</v>
      </c>
      <c r="NN179" s="114">
        <f t="shared" si="198"/>
        <v>0.06</v>
      </c>
      <c r="NO179" s="114">
        <v>0.4</v>
      </c>
      <c r="NP179" s="114">
        <v>0.77922077922077904</v>
      </c>
      <c r="NQ179" s="4">
        <f t="shared" si="199"/>
        <v>5</v>
      </c>
      <c r="NR179" s="114">
        <f t="shared" si="200"/>
        <v>0.06</v>
      </c>
      <c r="ZQ179" s="114">
        <v>0.95</v>
      </c>
      <c r="ZR179" s="114">
        <v>0.97111913357400703</v>
      </c>
      <c r="ZS179" s="4">
        <f t="shared" si="201"/>
        <v>5</v>
      </c>
      <c r="ZT179" s="114">
        <f t="shared" si="202"/>
        <v>0.05</v>
      </c>
      <c r="ZU179" s="4">
        <v>2</v>
      </c>
      <c r="ZV179" s="4">
        <f t="shared" si="203"/>
        <v>5</v>
      </c>
      <c r="ZW179" s="114">
        <f t="shared" si="204"/>
        <v>0.05</v>
      </c>
      <c r="ACD179" s="114">
        <f t="shared" si="205"/>
        <v>0.38</v>
      </c>
      <c r="ACE179" s="114">
        <f t="shared" si="206"/>
        <v>0.4</v>
      </c>
      <c r="ACF179" s="114">
        <f t="shared" si="207"/>
        <v>0.1</v>
      </c>
      <c r="ACG179" s="114">
        <f t="shared" si="208"/>
        <v>0.88</v>
      </c>
      <c r="ACK179" s="4" t="s">
        <v>1390</v>
      </c>
      <c r="ACN179" s="119" t="str">
        <f t="shared" si="209"/>
        <v>TERIMA</v>
      </c>
      <c r="ACO179" s="120">
        <f t="shared" si="210"/>
        <v>670000</v>
      </c>
      <c r="ACP179" s="120">
        <f t="shared" si="211"/>
        <v>268000</v>
      </c>
      <c r="ADH179" s="121">
        <f t="shared" si="212"/>
        <v>254600</v>
      </c>
      <c r="ADI179" s="121">
        <f t="shared" si="213"/>
        <v>227800</v>
      </c>
      <c r="ADJ179" s="121">
        <f t="shared" si="214"/>
        <v>67000</v>
      </c>
      <c r="ADL179" s="121">
        <f t="shared" si="215"/>
        <v>0</v>
      </c>
      <c r="ADM179" s="121">
        <f t="shared" si="216"/>
        <v>549400</v>
      </c>
      <c r="ADN179" s="121">
        <f t="shared" si="217"/>
        <v>549400</v>
      </c>
      <c r="ADO179" s="4" t="s">
        <v>1398</v>
      </c>
    </row>
    <row r="180" spans="1:795" x14ac:dyDescent="0.25">
      <c r="A180" s="4">
        <f t="shared" si="177"/>
        <v>176</v>
      </c>
      <c r="B180" s="4">
        <v>71958</v>
      </c>
      <c r="C180" s="4" t="s">
        <v>596</v>
      </c>
      <c r="G180" s="4" t="s">
        <v>351</v>
      </c>
      <c r="O180" s="4">
        <v>22</v>
      </c>
      <c r="P180" s="4">
        <v>19</v>
      </c>
      <c r="Q180" s="4">
        <v>1</v>
      </c>
      <c r="R180" s="4">
        <v>0</v>
      </c>
      <c r="S180" s="4">
        <v>0</v>
      </c>
      <c r="T180" s="4">
        <v>1</v>
      </c>
      <c r="U180" s="4">
        <v>0</v>
      </c>
      <c r="V180" s="4">
        <f t="shared" si="178"/>
        <v>1</v>
      </c>
      <c r="W180" s="4">
        <v>18</v>
      </c>
      <c r="X180" s="4">
        <v>18</v>
      </c>
      <c r="Y180" s="4">
        <v>7.75</v>
      </c>
      <c r="BQ180" s="4">
        <v>0</v>
      </c>
      <c r="BR180" s="114">
        <f t="shared" si="179"/>
        <v>1</v>
      </c>
      <c r="BS180" s="4">
        <f t="shared" si="180"/>
        <v>5</v>
      </c>
      <c r="BT180" s="114">
        <f t="shared" si="181"/>
        <v>0.1</v>
      </c>
      <c r="BU180" s="4">
        <v>1</v>
      </c>
      <c r="BV180" s="114">
        <f t="shared" si="182"/>
        <v>0.94444444444444442</v>
      </c>
      <c r="BW180" s="4">
        <f t="shared" si="183"/>
        <v>1</v>
      </c>
      <c r="BX180" s="114">
        <f t="shared" si="184"/>
        <v>0.03</v>
      </c>
      <c r="BY180" s="4">
        <f t="shared" si="185"/>
        <v>8370</v>
      </c>
      <c r="BZ180" s="4">
        <v>8021.05</v>
      </c>
      <c r="CA180" s="115">
        <f t="shared" si="186"/>
        <v>0.9583094384707288</v>
      </c>
      <c r="CB180" s="4">
        <f t="shared" si="187"/>
        <v>2</v>
      </c>
      <c r="CC180" s="114">
        <f t="shared" si="188"/>
        <v>0.04</v>
      </c>
      <c r="CD180" s="4">
        <v>300</v>
      </c>
      <c r="CE180" s="116">
        <v>288.87212863705997</v>
      </c>
      <c r="CF180" s="4">
        <f t="shared" si="189"/>
        <v>5</v>
      </c>
      <c r="CG180" s="114">
        <f t="shared" si="190"/>
        <v>0.15</v>
      </c>
      <c r="MX180" s="116">
        <v>95</v>
      </c>
      <c r="MY180" s="116">
        <v>98.8888888888889</v>
      </c>
      <c r="MZ180" s="4">
        <f t="shared" si="191"/>
        <v>5</v>
      </c>
      <c r="NA180" s="114">
        <f t="shared" si="192"/>
        <v>0.1</v>
      </c>
      <c r="NB180" s="115">
        <v>0.92</v>
      </c>
      <c r="NC180" s="115">
        <v>0.91428571428571404</v>
      </c>
      <c r="ND180" s="4">
        <f t="shared" si="193"/>
        <v>1</v>
      </c>
      <c r="NE180" s="114">
        <f t="shared" si="194"/>
        <v>0.02</v>
      </c>
      <c r="NF180" s="116">
        <v>90</v>
      </c>
      <c r="NG180" s="118">
        <v>100</v>
      </c>
      <c r="NH180" s="4">
        <f t="shared" si="195"/>
        <v>5</v>
      </c>
      <c r="NI180" s="114">
        <f t="shared" si="196"/>
        <v>0.08</v>
      </c>
      <c r="NJ180" s="114">
        <v>0.85</v>
      </c>
      <c r="NK180" s="114">
        <v>0.83333333333333304</v>
      </c>
      <c r="NM180" s="4">
        <f t="shared" si="197"/>
        <v>1</v>
      </c>
      <c r="NN180" s="114">
        <f t="shared" si="198"/>
        <v>1.2E-2</v>
      </c>
      <c r="NO180" s="114">
        <v>0.4</v>
      </c>
      <c r="NP180" s="114">
        <v>0.75</v>
      </c>
      <c r="NQ180" s="4">
        <f t="shared" si="199"/>
        <v>5</v>
      </c>
      <c r="NR180" s="114">
        <f t="shared" si="200"/>
        <v>0.06</v>
      </c>
      <c r="ZQ180" s="114">
        <v>0.95</v>
      </c>
      <c r="ZR180" s="114">
        <v>0.97740112994350303</v>
      </c>
      <c r="ZS180" s="4">
        <f t="shared" si="201"/>
        <v>5</v>
      </c>
      <c r="ZT180" s="114">
        <f t="shared" si="202"/>
        <v>0.05</v>
      </c>
      <c r="ZU180" s="4">
        <v>2</v>
      </c>
      <c r="ZV180" s="4">
        <f t="shared" si="203"/>
        <v>5</v>
      </c>
      <c r="ZW180" s="114">
        <f t="shared" si="204"/>
        <v>0.05</v>
      </c>
      <c r="ACD180" s="114">
        <f t="shared" si="205"/>
        <v>0.32</v>
      </c>
      <c r="ACE180" s="114">
        <f t="shared" si="206"/>
        <v>0.27200000000000002</v>
      </c>
      <c r="ACF180" s="114">
        <f t="shared" si="207"/>
        <v>0.1</v>
      </c>
      <c r="ACG180" s="114">
        <f t="shared" si="208"/>
        <v>0.69200000000000006</v>
      </c>
      <c r="ACK180" s="4" t="s">
        <v>1391</v>
      </c>
      <c r="ACN180" s="119" t="str">
        <f t="shared" si="209"/>
        <v>TERIMA</v>
      </c>
      <c r="ACO180" s="120">
        <f t="shared" si="210"/>
        <v>670000</v>
      </c>
      <c r="ACP180" s="120">
        <f t="shared" si="211"/>
        <v>182240</v>
      </c>
      <c r="ADH180" s="121">
        <f t="shared" si="212"/>
        <v>214400</v>
      </c>
      <c r="ADI180" s="121">
        <f t="shared" si="213"/>
        <v>154904</v>
      </c>
      <c r="ADJ180" s="121">
        <f t="shared" si="214"/>
        <v>67000</v>
      </c>
      <c r="ADL180" s="121">
        <f t="shared" si="215"/>
        <v>0</v>
      </c>
      <c r="ADM180" s="121">
        <f t="shared" si="216"/>
        <v>436304</v>
      </c>
      <c r="ADN180" s="121">
        <f t="shared" si="217"/>
        <v>436304</v>
      </c>
      <c r="ADO180" s="4" t="s">
        <v>1398</v>
      </c>
    </row>
    <row r="181" spans="1:795" x14ac:dyDescent="0.25">
      <c r="A181" s="4">
        <f t="shared" si="177"/>
        <v>177</v>
      </c>
      <c r="B181" s="4">
        <v>71814</v>
      </c>
      <c r="C181" s="4" t="s">
        <v>633</v>
      </c>
      <c r="G181" s="4" t="s">
        <v>351</v>
      </c>
      <c r="O181" s="4">
        <v>22</v>
      </c>
      <c r="P181" s="4">
        <v>19</v>
      </c>
      <c r="Q181" s="4">
        <v>0</v>
      </c>
      <c r="R181" s="4">
        <v>0</v>
      </c>
      <c r="S181" s="4">
        <v>0</v>
      </c>
      <c r="T181" s="4">
        <v>1</v>
      </c>
      <c r="U181" s="4">
        <v>0</v>
      </c>
      <c r="V181" s="4">
        <f t="shared" si="178"/>
        <v>0</v>
      </c>
      <c r="W181" s="4">
        <v>19</v>
      </c>
      <c r="X181" s="4">
        <v>18</v>
      </c>
      <c r="Y181" s="4">
        <v>7.75</v>
      </c>
      <c r="BQ181" s="4">
        <v>0</v>
      </c>
      <c r="BR181" s="114">
        <f t="shared" si="179"/>
        <v>1</v>
      </c>
      <c r="BS181" s="4">
        <f t="shared" si="180"/>
        <v>5</v>
      </c>
      <c r="BT181" s="114">
        <f t="shared" si="181"/>
        <v>0.1</v>
      </c>
      <c r="BU181" s="4">
        <v>0</v>
      </c>
      <c r="BV181" s="114">
        <f t="shared" si="182"/>
        <v>1</v>
      </c>
      <c r="BW181" s="4">
        <f t="shared" si="183"/>
        <v>5</v>
      </c>
      <c r="BX181" s="114">
        <f t="shared" si="184"/>
        <v>0.15</v>
      </c>
      <c r="BY181" s="4">
        <f t="shared" si="185"/>
        <v>8370</v>
      </c>
      <c r="BZ181" s="4">
        <v>9000.1666666666697</v>
      </c>
      <c r="CA181" s="115">
        <f t="shared" si="186"/>
        <v>1.0752887295898053</v>
      </c>
      <c r="CB181" s="4">
        <f t="shared" si="187"/>
        <v>5</v>
      </c>
      <c r="CC181" s="114">
        <f t="shared" si="188"/>
        <v>0.1</v>
      </c>
      <c r="CD181" s="4">
        <v>300</v>
      </c>
      <c r="CE181" s="116">
        <v>293.279439847231</v>
      </c>
      <c r="CF181" s="4">
        <f t="shared" si="189"/>
        <v>5</v>
      </c>
      <c r="CG181" s="114">
        <f t="shared" si="190"/>
        <v>0.15</v>
      </c>
      <c r="MX181" s="116">
        <v>95</v>
      </c>
      <c r="MY181" s="116">
        <v>98.1944444444445</v>
      </c>
      <c r="MZ181" s="4">
        <f t="shared" si="191"/>
        <v>5</v>
      </c>
      <c r="NA181" s="114">
        <f t="shared" si="192"/>
        <v>0.1</v>
      </c>
      <c r="NB181" s="115">
        <v>0.92</v>
      </c>
      <c r="NC181" s="115">
        <v>0.90909090909090895</v>
      </c>
      <c r="ND181" s="4">
        <f t="shared" si="193"/>
        <v>1</v>
      </c>
      <c r="NE181" s="114">
        <f t="shared" si="194"/>
        <v>0.02</v>
      </c>
      <c r="NF181" s="116">
        <v>90</v>
      </c>
      <c r="NG181" s="118">
        <v>100</v>
      </c>
      <c r="NH181" s="4">
        <f t="shared" si="195"/>
        <v>5</v>
      </c>
      <c r="NI181" s="114">
        <f t="shared" si="196"/>
        <v>0.08</v>
      </c>
      <c r="NJ181" s="114">
        <v>0.85</v>
      </c>
      <c r="NK181" s="114">
        <v>0.71428571428571397</v>
      </c>
      <c r="NM181" s="4">
        <f t="shared" si="197"/>
        <v>1</v>
      </c>
      <c r="NN181" s="114">
        <f t="shared" si="198"/>
        <v>1.2E-2</v>
      </c>
      <c r="NO181" s="114">
        <v>0.4</v>
      </c>
      <c r="NP181" s="114">
        <v>0.27272727272727298</v>
      </c>
      <c r="NQ181" s="4">
        <f t="shared" si="199"/>
        <v>1</v>
      </c>
      <c r="NR181" s="114">
        <f t="shared" si="200"/>
        <v>1.2E-2</v>
      </c>
      <c r="ZQ181" s="114">
        <v>0.95</v>
      </c>
      <c r="ZR181" s="114">
        <v>0.96632996632996604</v>
      </c>
      <c r="ZS181" s="4">
        <f t="shared" si="201"/>
        <v>5</v>
      </c>
      <c r="ZT181" s="114">
        <f t="shared" si="202"/>
        <v>0.05</v>
      </c>
      <c r="ZU181" s="4">
        <v>2</v>
      </c>
      <c r="ZV181" s="4">
        <f t="shared" si="203"/>
        <v>5</v>
      </c>
      <c r="ZW181" s="114">
        <f t="shared" si="204"/>
        <v>0.05</v>
      </c>
      <c r="ACD181" s="114">
        <f t="shared" si="205"/>
        <v>0.5</v>
      </c>
      <c r="ACE181" s="114">
        <f t="shared" si="206"/>
        <v>0.22400000000000003</v>
      </c>
      <c r="ACF181" s="114">
        <f t="shared" si="207"/>
        <v>0.1</v>
      </c>
      <c r="ACG181" s="114">
        <f t="shared" si="208"/>
        <v>0.82399999999999995</v>
      </c>
      <c r="ACN181" s="119" t="str">
        <f t="shared" si="209"/>
        <v>TERIMA</v>
      </c>
      <c r="ACO181" s="120">
        <f t="shared" si="210"/>
        <v>670000</v>
      </c>
      <c r="ACP181" s="120">
        <f t="shared" si="211"/>
        <v>150080.00000000003</v>
      </c>
      <c r="ADH181" s="121">
        <f t="shared" si="212"/>
        <v>335000</v>
      </c>
      <c r="ADI181" s="121">
        <f t="shared" si="213"/>
        <v>150080.00000000003</v>
      </c>
      <c r="ADJ181" s="121">
        <f t="shared" si="214"/>
        <v>67000</v>
      </c>
      <c r="ADL181" s="121">
        <f t="shared" si="215"/>
        <v>0</v>
      </c>
      <c r="ADM181" s="121">
        <f t="shared" si="216"/>
        <v>552080</v>
      </c>
      <c r="ADN181" s="121">
        <f t="shared" si="217"/>
        <v>552080</v>
      </c>
      <c r="ADO181" s="4" t="s">
        <v>1398</v>
      </c>
    </row>
    <row r="182" spans="1:795" x14ac:dyDescent="0.25">
      <c r="A182" s="4">
        <f t="shared" si="177"/>
        <v>178</v>
      </c>
      <c r="B182" s="4">
        <v>30540</v>
      </c>
      <c r="C182" s="4" t="s">
        <v>712</v>
      </c>
      <c r="G182" s="4" t="s">
        <v>351</v>
      </c>
      <c r="O182" s="4">
        <v>22</v>
      </c>
      <c r="P182" s="4">
        <v>19</v>
      </c>
      <c r="Q182" s="4">
        <v>0</v>
      </c>
      <c r="R182" s="4">
        <v>0</v>
      </c>
      <c r="S182" s="4">
        <v>0</v>
      </c>
      <c r="T182" s="4">
        <v>1</v>
      </c>
      <c r="U182" s="4">
        <v>0</v>
      </c>
      <c r="V182" s="4">
        <f t="shared" si="178"/>
        <v>0</v>
      </c>
      <c r="W182" s="4">
        <v>19</v>
      </c>
      <c r="X182" s="4">
        <v>18</v>
      </c>
      <c r="Y182" s="4">
        <v>7.75</v>
      </c>
      <c r="BQ182" s="4">
        <v>0</v>
      </c>
      <c r="BR182" s="114">
        <f t="shared" si="179"/>
        <v>1</v>
      </c>
      <c r="BS182" s="4">
        <f t="shared" si="180"/>
        <v>5</v>
      </c>
      <c r="BT182" s="114">
        <f t="shared" si="181"/>
        <v>0.1</v>
      </c>
      <c r="BU182" s="4">
        <v>0</v>
      </c>
      <c r="BV182" s="114">
        <f t="shared" si="182"/>
        <v>1</v>
      </c>
      <c r="BW182" s="4">
        <f t="shared" si="183"/>
        <v>5</v>
      </c>
      <c r="BX182" s="114">
        <f t="shared" si="184"/>
        <v>0.15</v>
      </c>
      <c r="BY182" s="4">
        <f t="shared" si="185"/>
        <v>8370</v>
      </c>
      <c r="BZ182" s="4">
        <v>8801.5166666666701</v>
      </c>
      <c r="CA182" s="115">
        <f t="shared" si="186"/>
        <v>1.0515551573078459</v>
      </c>
      <c r="CB182" s="4">
        <f t="shared" si="187"/>
        <v>5</v>
      </c>
      <c r="CC182" s="114">
        <f t="shared" si="188"/>
        <v>0.1</v>
      </c>
      <c r="CD182" s="4">
        <v>300</v>
      </c>
      <c r="CE182" s="116">
        <v>293.23478260869598</v>
      </c>
      <c r="CF182" s="4">
        <f t="shared" si="189"/>
        <v>5</v>
      </c>
      <c r="CG182" s="114">
        <f t="shared" si="190"/>
        <v>0.15</v>
      </c>
      <c r="MX182" s="116">
        <v>95</v>
      </c>
      <c r="MY182" s="116">
        <v>96.6666666666667</v>
      </c>
      <c r="MZ182" s="4">
        <f t="shared" si="191"/>
        <v>5</v>
      </c>
      <c r="NA182" s="114">
        <f t="shared" si="192"/>
        <v>0.1</v>
      </c>
      <c r="NB182" s="115">
        <v>0.92</v>
      </c>
      <c r="NC182" s="115">
        <v>0.95714285714285696</v>
      </c>
      <c r="ND182" s="4">
        <f t="shared" si="193"/>
        <v>5</v>
      </c>
      <c r="NE182" s="114">
        <f t="shared" si="194"/>
        <v>0.1</v>
      </c>
      <c r="NF182" s="116">
        <v>90</v>
      </c>
      <c r="NG182" s="118">
        <v>95</v>
      </c>
      <c r="NH182" s="4">
        <f t="shared" si="195"/>
        <v>5</v>
      </c>
      <c r="NI182" s="114">
        <f t="shared" si="196"/>
        <v>0.08</v>
      </c>
      <c r="NJ182" s="114">
        <v>0.85</v>
      </c>
      <c r="NK182" s="114">
        <v>0.9</v>
      </c>
      <c r="NM182" s="4">
        <f t="shared" si="197"/>
        <v>5</v>
      </c>
      <c r="NN182" s="114">
        <f t="shared" si="198"/>
        <v>0.06</v>
      </c>
      <c r="NO182" s="114">
        <v>0.4</v>
      </c>
      <c r="NP182" s="114">
        <v>0.71428571428571397</v>
      </c>
      <c r="NQ182" s="4">
        <f t="shared" si="199"/>
        <v>5</v>
      </c>
      <c r="NR182" s="114">
        <f t="shared" si="200"/>
        <v>0.06</v>
      </c>
      <c r="ZQ182" s="114">
        <v>0.95</v>
      </c>
      <c r="ZR182" s="114">
        <v>0.97448979591836704</v>
      </c>
      <c r="ZS182" s="4">
        <f t="shared" si="201"/>
        <v>5</v>
      </c>
      <c r="ZT182" s="114">
        <f t="shared" si="202"/>
        <v>0.05</v>
      </c>
      <c r="ZU182" s="4">
        <v>2</v>
      </c>
      <c r="ZV182" s="4">
        <f t="shared" si="203"/>
        <v>5</v>
      </c>
      <c r="ZW182" s="114">
        <f t="shared" si="204"/>
        <v>0.05</v>
      </c>
      <c r="ACD182" s="114">
        <f t="shared" si="205"/>
        <v>0.5</v>
      </c>
      <c r="ACE182" s="114">
        <f t="shared" si="206"/>
        <v>0.4</v>
      </c>
      <c r="ACF182" s="114">
        <f t="shared" si="207"/>
        <v>0.1</v>
      </c>
      <c r="ACG182" s="114">
        <f t="shared" si="208"/>
        <v>1</v>
      </c>
      <c r="ACN182" s="119" t="str">
        <f t="shared" si="209"/>
        <v>TERIMA</v>
      </c>
      <c r="ACO182" s="120">
        <f t="shared" si="210"/>
        <v>670000</v>
      </c>
      <c r="ACP182" s="120">
        <f t="shared" si="211"/>
        <v>268000</v>
      </c>
      <c r="ADH182" s="121">
        <f t="shared" si="212"/>
        <v>335000</v>
      </c>
      <c r="ADI182" s="121">
        <f t="shared" si="213"/>
        <v>268000</v>
      </c>
      <c r="ADJ182" s="121">
        <f t="shared" si="214"/>
        <v>67000</v>
      </c>
      <c r="ADL182" s="121">
        <f t="shared" si="215"/>
        <v>200000</v>
      </c>
      <c r="ADM182" s="121">
        <f t="shared" si="216"/>
        <v>870000</v>
      </c>
      <c r="ADN182" s="121">
        <f t="shared" si="217"/>
        <v>870000</v>
      </c>
      <c r="ADO182" s="4" t="s">
        <v>1398</v>
      </c>
    </row>
    <row r="183" spans="1:795" x14ac:dyDescent="0.25">
      <c r="A183" s="4">
        <f t="shared" si="177"/>
        <v>179</v>
      </c>
      <c r="B183" s="4">
        <v>104895</v>
      </c>
      <c r="C183" s="4" t="s">
        <v>716</v>
      </c>
      <c r="G183" s="4" t="s">
        <v>351</v>
      </c>
      <c r="O183" s="4">
        <v>22</v>
      </c>
      <c r="P183" s="4">
        <v>19</v>
      </c>
      <c r="Q183" s="4">
        <v>3</v>
      </c>
      <c r="R183" s="4">
        <v>0</v>
      </c>
      <c r="S183" s="4">
        <v>0</v>
      </c>
      <c r="T183" s="4">
        <v>1</v>
      </c>
      <c r="U183" s="4">
        <v>0</v>
      </c>
      <c r="V183" s="4">
        <f t="shared" si="178"/>
        <v>3</v>
      </c>
      <c r="W183" s="4">
        <v>16</v>
      </c>
      <c r="X183" s="4">
        <v>18</v>
      </c>
      <c r="Y183" s="4">
        <v>7.75</v>
      </c>
      <c r="BQ183" s="4">
        <v>0</v>
      </c>
      <c r="BR183" s="114">
        <f t="shared" si="179"/>
        <v>1</v>
      </c>
      <c r="BS183" s="4">
        <f t="shared" si="180"/>
        <v>5</v>
      </c>
      <c r="BT183" s="114">
        <f t="shared" si="181"/>
        <v>0.1</v>
      </c>
      <c r="BU183" s="4">
        <v>3</v>
      </c>
      <c r="BV183" s="114">
        <f t="shared" si="182"/>
        <v>0.8125</v>
      </c>
      <c r="BW183" s="4">
        <f t="shared" si="183"/>
        <v>0</v>
      </c>
      <c r="BX183" s="114">
        <f t="shared" si="184"/>
        <v>0</v>
      </c>
      <c r="BY183" s="4">
        <f t="shared" si="185"/>
        <v>8370</v>
      </c>
      <c r="BZ183" s="4">
        <v>7410.3833333333296</v>
      </c>
      <c r="CA183" s="115">
        <f t="shared" si="186"/>
        <v>0.88535045798486611</v>
      </c>
      <c r="CB183" s="4">
        <f t="shared" si="187"/>
        <v>1</v>
      </c>
      <c r="CC183" s="114">
        <f t="shared" si="188"/>
        <v>0.02</v>
      </c>
      <c r="CD183" s="4">
        <v>300</v>
      </c>
      <c r="CE183" s="116">
        <v>314.865546218487</v>
      </c>
      <c r="CF183" s="4">
        <f t="shared" si="189"/>
        <v>1</v>
      </c>
      <c r="CG183" s="114">
        <f t="shared" si="190"/>
        <v>0.03</v>
      </c>
      <c r="MX183" s="116">
        <v>95</v>
      </c>
      <c r="MY183" s="116">
        <v>98.8888888888889</v>
      </c>
      <c r="MZ183" s="4">
        <f t="shared" si="191"/>
        <v>5</v>
      </c>
      <c r="NA183" s="114">
        <f t="shared" si="192"/>
        <v>0.1</v>
      </c>
      <c r="NB183" s="115">
        <v>0.92</v>
      </c>
      <c r="NC183" s="115">
        <v>0.90588235294117603</v>
      </c>
      <c r="ND183" s="4">
        <f t="shared" si="193"/>
        <v>1</v>
      </c>
      <c r="NE183" s="114">
        <f t="shared" si="194"/>
        <v>0.02</v>
      </c>
      <c r="NF183" s="116">
        <v>90</v>
      </c>
      <c r="NG183" s="118">
        <v>100</v>
      </c>
      <c r="NH183" s="4">
        <f t="shared" si="195"/>
        <v>5</v>
      </c>
      <c r="NI183" s="114">
        <f t="shared" si="196"/>
        <v>0.08</v>
      </c>
      <c r="NJ183" s="114">
        <v>0.85</v>
      </c>
      <c r="NK183" s="114">
        <v>0.90909090909090895</v>
      </c>
      <c r="NM183" s="4">
        <f t="shared" si="197"/>
        <v>5</v>
      </c>
      <c r="NN183" s="114">
        <f t="shared" si="198"/>
        <v>0.06</v>
      </c>
      <c r="NO183" s="114">
        <v>0.4</v>
      </c>
      <c r="NP183" s="114">
        <v>0.70588235294117696</v>
      </c>
      <c r="NQ183" s="4">
        <f t="shared" si="199"/>
        <v>5</v>
      </c>
      <c r="NR183" s="114">
        <f t="shared" si="200"/>
        <v>0.06</v>
      </c>
      <c r="ZQ183" s="114">
        <v>0.95</v>
      </c>
      <c r="ZR183" s="114">
        <v>0.97626112759643902</v>
      </c>
      <c r="ZS183" s="4">
        <f t="shared" si="201"/>
        <v>5</v>
      </c>
      <c r="ZT183" s="114">
        <f t="shared" si="202"/>
        <v>0.05</v>
      </c>
      <c r="ZU183" s="4">
        <v>2</v>
      </c>
      <c r="ZV183" s="4">
        <f t="shared" si="203"/>
        <v>5</v>
      </c>
      <c r="ZW183" s="114">
        <f t="shared" si="204"/>
        <v>0.05</v>
      </c>
      <c r="ACD183" s="114">
        <f t="shared" si="205"/>
        <v>0.15000000000000002</v>
      </c>
      <c r="ACE183" s="114">
        <f t="shared" si="206"/>
        <v>0.32</v>
      </c>
      <c r="ACF183" s="114">
        <f t="shared" si="207"/>
        <v>0.1</v>
      </c>
      <c r="ACG183" s="114">
        <f t="shared" si="208"/>
        <v>0.57000000000000006</v>
      </c>
      <c r="ACN183" s="119" t="str">
        <f t="shared" si="209"/>
        <v>TERIMA</v>
      </c>
      <c r="ACO183" s="120">
        <f t="shared" si="210"/>
        <v>670000</v>
      </c>
      <c r="ACP183" s="120">
        <f t="shared" si="211"/>
        <v>214400</v>
      </c>
      <c r="ADH183" s="121">
        <f t="shared" si="212"/>
        <v>100500.00000000001</v>
      </c>
      <c r="ADI183" s="121">
        <f t="shared" si="213"/>
        <v>214400</v>
      </c>
      <c r="ADJ183" s="121">
        <f t="shared" si="214"/>
        <v>67000</v>
      </c>
      <c r="ADL183" s="121">
        <f t="shared" si="215"/>
        <v>0</v>
      </c>
      <c r="ADM183" s="121">
        <f t="shared" si="216"/>
        <v>381900</v>
      </c>
      <c r="ADN183" s="121">
        <f t="shared" si="217"/>
        <v>381900</v>
      </c>
      <c r="ADO183" s="4" t="s">
        <v>1398</v>
      </c>
    </row>
    <row r="184" spans="1:795" x14ac:dyDescent="0.25">
      <c r="A184" s="4">
        <f t="shared" si="177"/>
        <v>180</v>
      </c>
      <c r="B184" s="4">
        <v>76490</v>
      </c>
      <c r="C184" s="4" t="s">
        <v>728</v>
      </c>
      <c r="G184" s="4" t="s">
        <v>351</v>
      </c>
      <c r="O184" s="4">
        <v>22</v>
      </c>
      <c r="P184" s="4">
        <v>19</v>
      </c>
      <c r="Q184" s="4">
        <v>4</v>
      </c>
      <c r="R184" s="4">
        <v>0</v>
      </c>
      <c r="S184" s="4">
        <v>0</v>
      </c>
      <c r="T184" s="4">
        <v>1</v>
      </c>
      <c r="U184" s="4">
        <v>0</v>
      </c>
      <c r="V184" s="4">
        <f t="shared" si="178"/>
        <v>4</v>
      </c>
      <c r="W184" s="4">
        <v>15</v>
      </c>
      <c r="X184" s="4">
        <v>18</v>
      </c>
      <c r="Y184" s="4">
        <v>7.75</v>
      </c>
      <c r="BQ184" s="4">
        <v>0</v>
      </c>
      <c r="BR184" s="114">
        <f t="shared" si="179"/>
        <v>1</v>
      </c>
      <c r="BS184" s="4">
        <f t="shared" si="180"/>
        <v>5</v>
      </c>
      <c r="BT184" s="114">
        <f t="shared" si="181"/>
        <v>0.1</v>
      </c>
      <c r="BU184" s="4">
        <v>4</v>
      </c>
      <c r="BV184" s="114">
        <f t="shared" si="182"/>
        <v>0.73333333333333328</v>
      </c>
      <c r="BW184" s="4">
        <f t="shared" si="183"/>
        <v>0</v>
      </c>
      <c r="BX184" s="114">
        <f t="shared" si="184"/>
        <v>0</v>
      </c>
      <c r="BY184" s="4">
        <f t="shared" si="185"/>
        <v>8370</v>
      </c>
      <c r="BZ184" s="4">
        <v>6558.75</v>
      </c>
      <c r="CA184" s="115">
        <f t="shared" si="186"/>
        <v>0.78360215053763438</v>
      </c>
      <c r="CB184" s="4">
        <f t="shared" si="187"/>
        <v>1</v>
      </c>
      <c r="CC184" s="114">
        <f t="shared" si="188"/>
        <v>0.02</v>
      </c>
      <c r="CD184" s="4">
        <v>300</v>
      </c>
      <c r="CE184" s="116">
        <v>289.03532277710099</v>
      </c>
      <c r="CF184" s="4">
        <f t="shared" si="189"/>
        <v>5</v>
      </c>
      <c r="CG184" s="114">
        <f t="shared" si="190"/>
        <v>0.15</v>
      </c>
      <c r="MX184" s="116">
        <v>95</v>
      </c>
      <c r="MY184" s="116">
        <v>98.8888888888889</v>
      </c>
      <c r="MZ184" s="4">
        <f t="shared" si="191"/>
        <v>5</v>
      </c>
      <c r="NA184" s="114">
        <f t="shared" si="192"/>
        <v>0.1</v>
      </c>
      <c r="NB184" s="115">
        <v>0.92</v>
      </c>
      <c r="NC184" s="115">
        <v>0.96666666666666701</v>
      </c>
      <c r="ND184" s="4">
        <f t="shared" si="193"/>
        <v>5</v>
      </c>
      <c r="NE184" s="114">
        <f t="shared" si="194"/>
        <v>0.1</v>
      </c>
      <c r="NF184" s="116">
        <v>90</v>
      </c>
      <c r="NG184" s="118">
        <v>100</v>
      </c>
      <c r="NH184" s="4">
        <f t="shared" si="195"/>
        <v>5</v>
      </c>
      <c r="NI184" s="114">
        <f t="shared" si="196"/>
        <v>0.08</v>
      </c>
      <c r="NJ184" s="114">
        <v>0.85</v>
      </c>
      <c r="NK184" s="114">
        <v>0.88888888888888895</v>
      </c>
      <c r="NL184" s="4">
        <v>1</v>
      </c>
      <c r="NM184" s="4">
        <f t="shared" si="197"/>
        <v>0</v>
      </c>
      <c r="NN184" s="114">
        <f t="shared" si="198"/>
        <v>0</v>
      </c>
      <c r="NO184" s="114">
        <v>0.4</v>
      </c>
      <c r="NP184" s="114">
        <v>0.66666666666666696</v>
      </c>
      <c r="NQ184" s="4">
        <f t="shared" si="199"/>
        <v>5</v>
      </c>
      <c r="NR184" s="114">
        <f t="shared" si="200"/>
        <v>0.06</v>
      </c>
      <c r="ZQ184" s="114">
        <v>0.95</v>
      </c>
      <c r="ZR184" s="114">
        <v>0.96833130328867201</v>
      </c>
      <c r="ZS184" s="4">
        <f t="shared" si="201"/>
        <v>5</v>
      </c>
      <c r="ZT184" s="114">
        <f t="shared" si="202"/>
        <v>0.05</v>
      </c>
      <c r="ZU184" s="4">
        <v>2</v>
      </c>
      <c r="ZV184" s="4">
        <f t="shared" si="203"/>
        <v>5</v>
      </c>
      <c r="ZW184" s="114">
        <f t="shared" si="204"/>
        <v>0.05</v>
      </c>
      <c r="ACD184" s="114">
        <f t="shared" si="205"/>
        <v>0.27</v>
      </c>
      <c r="ACE184" s="114">
        <f t="shared" si="206"/>
        <v>0.34</v>
      </c>
      <c r="ACF184" s="114">
        <f t="shared" si="207"/>
        <v>0.1</v>
      </c>
      <c r="ACG184" s="114">
        <f t="shared" si="208"/>
        <v>0.71000000000000008</v>
      </c>
      <c r="ACN184" s="119" t="str">
        <f t="shared" si="209"/>
        <v>TERIMA</v>
      </c>
      <c r="ACO184" s="120">
        <f t="shared" si="210"/>
        <v>670000</v>
      </c>
      <c r="ACP184" s="120">
        <f t="shared" si="211"/>
        <v>227800.00000000003</v>
      </c>
      <c r="ADH184" s="121">
        <f t="shared" si="212"/>
        <v>180900</v>
      </c>
      <c r="ADI184" s="121">
        <f t="shared" si="213"/>
        <v>227800.00000000003</v>
      </c>
      <c r="ADJ184" s="121">
        <f t="shared" si="214"/>
        <v>67000</v>
      </c>
      <c r="ADL184" s="121">
        <f t="shared" si="215"/>
        <v>0</v>
      </c>
      <c r="ADM184" s="121">
        <f t="shared" si="216"/>
        <v>475700</v>
      </c>
      <c r="ADN184" s="121">
        <f t="shared" si="217"/>
        <v>475700</v>
      </c>
      <c r="ADO184" s="4" t="s">
        <v>1398</v>
      </c>
    </row>
    <row r="185" spans="1:795" x14ac:dyDescent="0.25">
      <c r="A185" s="4">
        <f t="shared" si="177"/>
        <v>181</v>
      </c>
      <c r="B185" s="4">
        <v>95691</v>
      </c>
      <c r="C185" s="4" t="s">
        <v>798</v>
      </c>
      <c r="G185" s="4" t="s">
        <v>351</v>
      </c>
      <c r="O185" s="4">
        <v>22</v>
      </c>
      <c r="P185" s="4">
        <v>19</v>
      </c>
      <c r="Q185" s="4">
        <v>2</v>
      </c>
      <c r="R185" s="4">
        <v>0</v>
      </c>
      <c r="S185" s="4">
        <v>0</v>
      </c>
      <c r="T185" s="4">
        <v>1</v>
      </c>
      <c r="U185" s="4">
        <v>0</v>
      </c>
      <c r="V185" s="4">
        <f t="shared" si="178"/>
        <v>2</v>
      </c>
      <c r="W185" s="4">
        <v>17</v>
      </c>
      <c r="X185" s="4">
        <v>18</v>
      </c>
      <c r="Y185" s="4">
        <v>7.75</v>
      </c>
      <c r="BQ185" s="4">
        <v>0</v>
      </c>
      <c r="BR185" s="114">
        <f t="shared" si="179"/>
        <v>1</v>
      </c>
      <c r="BS185" s="4">
        <f t="shared" si="180"/>
        <v>5</v>
      </c>
      <c r="BT185" s="114">
        <f t="shared" si="181"/>
        <v>0.1</v>
      </c>
      <c r="BU185" s="4">
        <v>2</v>
      </c>
      <c r="BV185" s="114">
        <f t="shared" si="182"/>
        <v>0.88235294117647056</v>
      </c>
      <c r="BW185" s="4">
        <f t="shared" si="183"/>
        <v>0</v>
      </c>
      <c r="BX185" s="114">
        <f t="shared" si="184"/>
        <v>0</v>
      </c>
      <c r="BY185" s="4">
        <f t="shared" si="185"/>
        <v>8370</v>
      </c>
      <c r="BZ185" s="4">
        <v>7305.3</v>
      </c>
      <c r="CA185" s="115">
        <f t="shared" si="186"/>
        <v>0.87279569892473119</v>
      </c>
      <c r="CB185" s="4">
        <f t="shared" si="187"/>
        <v>1</v>
      </c>
      <c r="CC185" s="114">
        <f t="shared" si="188"/>
        <v>0.02</v>
      </c>
      <c r="CD185" s="4">
        <v>300</v>
      </c>
      <c r="CE185" s="116">
        <v>297.88016528925601</v>
      </c>
      <c r="CF185" s="4">
        <f t="shared" si="189"/>
        <v>5</v>
      </c>
      <c r="CG185" s="114">
        <f t="shared" si="190"/>
        <v>0.15</v>
      </c>
      <c r="MX185" s="116">
        <v>95</v>
      </c>
      <c r="MY185" s="116">
        <v>100</v>
      </c>
      <c r="MZ185" s="4">
        <f t="shared" si="191"/>
        <v>5</v>
      </c>
      <c r="NA185" s="114">
        <f t="shared" si="192"/>
        <v>0.1</v>
      </c>
      <c r="NB185" s="115">
        <v>0.92</v>
      </c>
      <c r="NC185" s="115">
        <v>0.88888888888888895</v>
      </c>
      <c r="ND185" s="4">
        <f t="shared" si="193"/>
        <v>1</v>
      </c>
      <c r="NE185" s="114">
        <f t="shared" si="194"/>
        <v>0.02</v>
      </c>
      <c r="NF185" s="116">
        <v>90</v>
      </c>
      <c r="NG185" s="118">
        <v>100</v>
      </c>
      <c r="NH185" s="4">
        <f t="shared" si="195"/>
        <v>5</v>
      </c>
      <c r="NI185" s="114">
        <f t="shared" si="196"/>
        <v>0.08</v>
      </c>
      <c r="NJ185" s="114">
        <v>0.85</v>
      </c>
      <c r="NK185" s="114">
        <v>0.66666666666666696</v>
      </c>
      <c r="NM185" s="4">
        <f t="shared" si="197"/>
        <v>1</v>
      </c>
      <c r="NN185" s="114">
        <f t="shared" si="198"/>
        <v>1.2E-2</v>
      </c>
      <c r="NO185" s="114">
        <v>0.4</v>
      </c>
      <c r="NP185" s="114">
        <v>0.66666666666666696</v>
      </c>
      <c r="NQ185" s="4">
        <f t="shared" si="199"/>
        <v>5</v>
      </c>
      <c r="NR185" s="114">
        <f t="shared" si="200"/>
        <v>0.06</v>
      </c>
      <c r="ZQ185" s="114">
        <v>0.95</v>
      </c>
      <c r="ZR185" s="114">
        <v>0.98657024793388404</v>
      </c>
      <c r="ZS185" s="4">
        <f t="shared" si="201"/>
        <v>5</v>
      </c>
      <c r="ZT185" s="114">
        <f t="shared" si="202"/>
        <v>0.05</v>
      </c>
      <c r="ZU185" s="4">
        <v>2</v>
      </c>
      <c r="ZV185" s="4">
        <f t="shared" si="203"/>
        <v>5</v>
      </c>
      <c r="ZW185" s="114">
        <f t="shared" si="204"/>
        <v>0.05</v>
      </c>
      <c r="ACD185" s="114">
        <f t="shared" si="205"/>
        <v>0.27</v>
      </c>
      <c r="ACE185" s="114">
        <f t="shared" si="206"/>
        <v>0.27200000000000002</v>
      </c>
      <c r="ACF185" s="114">
        <f t="shared" si="207"/>
        <v>0.1</v>
      </c>
      <c r="ACG185" s="114">
        <f t="shared" si="208"/>
        <v>0.64200000000000002</v>
      </c>
      <c r="ACL185" s="4" t="s">
        <v>1392</v>
      </c>
      <c r="ACN185" s="119" t="str">
        <f t="shared" si="209"/>
        <v>TERIMA</v>
      </c>
      <c r="ACO185" s="120">
        <f t="shared" si="210"/>
        <v>670000</v>
      </c>
      <c r="ACP185" s="120">
        <f t="shared" si="211"/>
        <v>182240</v>
      </c>
      <c r="ADH185" s="121">
        <f t="shared" si="212"/>
        <v>180900</v>
      </c>
      <c r="ADI185" s="121">
        <f t="shared" si="213"/>
        <v>109344</v>
      </c>
      <c r="ADJ185" s="121">
        <f t="shared" si="214"/>
        <v>67000</v>
      </c>
      <c r="ADL185" s="121">
        <f t="shared" si="215"/>
        <v>0</v>
      </c>
      <c r="ADM185" s="121">
        <f t="shared" si="216"/>
        <v>357244</v>
      </c>
      <c r="ADN185" s="121">
        <f t="shared" si="217"/>
        <v>357244</v>
      </c>
      <c r="ADO185" s="4" t="s">
        <v>1398</v>
      </c>
    </row>
    <row r="186" spans="1:795" x14ac:dyDescent="0.25">
      <c r="A186" s="4">
        <f t="shared" si="177"/>
        <v>182</v>
      </c>
      <c r="B186" s="4">
        <v>102119</v>
      </c>
      <c r="C186" s="4" t="s">
        <v>403</v>
      </c>
      <c r="G186" s="4" t="s">
        <v>351</v>
      </c>
      <c r="O186" s="4">
        <v>22</v>
      </c>
      <c r="P186" s="4">
        <v>19</v>
      </c>
      <c r="Q186" s="4">
        <v>0</v>
      </c>
      <c r="R186" s="4">
        <v>0</v>
      </c>
      <c r="S186" s="4">
        <v>0</v>
      </c>
      <c r="T186" s="4">
        <v>1</v>
      </c>
      <c r="U186" s="4">
        <v>0</v>
      </c>
      <c r="V186" s="4">
        <f t="shared" si="178"/>
        <v>0</v>
      </c>
      <c r="W186" s="4">
        <v>19</v>
      </c>
      <c r="X186" s="4">
        <v>18</v>
      </c>
      <c r="Y186" s="4">
        <v>7.75</v>
      </c>
      <c r="BQ186" s="4">
        <v>0</v>
      </c>
      <c r="BR186" s="114">
        <f t="shared" si="179"/>
        <v>1</v>
      </c>
      <c r="BS186" s="4">
        <f t="shared" si="180"/>
        <v>5</v>
      </c>
      <c r="BT186" s="114">
        <f t="shared" si="181"/>
        <v>0.1</v>
      </c>
      <c r="BU186" s="4">
        <v>0</v>
      </c>
      <c r="BV186" s="114">
        <f t="shared" si="182"/>
        <v>1</v>
      </c>
      <c r="BW186" s="4">
        <f t="shared" si="183"/>
        <v>5</v>
      </c>
      <c r="BX186" s="114">
        <f t="shared" si="184"/>
        <v>0.15</v>
      </c>
      <c r="BY186" s="4">
        <f t="shared" si="185"/>
        <v>8370</v>
      </c>
      <c r="BZ186" s="4">
        <v>8777.6333333333296</v>
      </c>
      <c r="CA186" s="115">
        <f t="shared" si="186"/>
        <v>1.048701712465153</v>
      </c>
      <c r="CB186" s="4">
        <f t="shared" si="187"/>
        <v>4</v>
      </c>
      <c r="CC186" s="114">
        <f t="shared" si="188"/>
        <v>0.08</v>
      </c>
      <c r="CD186" s="4">
        <v>300</v>
      </c>
      <c r="CE186" s="116">
        <v>290.10628019323701</v>
      </c>
      <c r="CF186" s="4">
        <f t="shared" si="189"/>
        <v>5</v>
      </c>
      <c r="CG186" s="114">
        <f t="shared" si="190"/>
        <v>0.15</v>
      </c>
      <c r="MX186" s="116">
        <v>95</v>
      </c>
      <c r="MY186" s="116">
        <v>97.2222222222222</v>
      </c>
      <c r="MZ186" s="4">
        <f t="shared" si="191"/>
        <v>5</v>
      </c>
      <c r="NA186" s="114">
        <f t="shared" si="192"/>
        <v>0.1</v>
      </c>
      <c r="NB186" s="115">
        <v>0.92</v>
      </c>
      <c r="NC186" s="115">
        <v>1</v>
      </c>
      <c r="ND186" s="4">
        <f t="shared" si="193"/>
        <v>5</v>
      </c>
      <c r="NE186" s="114">
        <f t="shared" si="194"/>
        <v>0.1</v>
      </c>
      <c r="NF186" s="116">
        <v>90</v>
      </c>
      <c r="NG186" s="118">
        <v>95</v>
      </c>
      <c r="NH186" s="4">
        <f t="shared" si="195"/>
        <v>5</v>
      </c>
      <c r="NI186" s="114">
        <f t="shared" si="196"/>
        <v>0.08</v>
      </c>
      <c r="NJ186" s="114">
        <v>0.85</v>
      </c>
      <c r="NK186" s="114">
        <v>1</v>
      </c>
      <c r="NM186" s="4">
        <f t="shared" si="197"/>
        <v>5</v>
      </c>
      <c r="NN186" s="114">
        <f t="shared" si="198"/>
        <v>0.06</v>
      </c>
      <c r="NO186" s="114">
        <v>0.4</v>
      </c>
      <c r="NP186" s="114">
        <v>0.88888888888888895</v>
      </c>
      <c r="NQ186" s="4">
        <f t="shared" si="199"/>
        <v>5</v>
      </c>
      <c r="NR186" s="114">
        <f t="shared" si="200"/>
        <v>0.06</v>
      </c>
      <c r="ZQ186" s="114">
        <v>0.95</v>
      </c>
      <c r="ZR186" s="114">
        <v>0.93969849246231196</v>
      </c>
      <c r="ZS186" s="4">
        <f t="shared" si="201"/>
        <v>1</v>
      </c>
      <c r="ZT186" s="114">
        <f t="shared" si="202"/>
        <v>0.01</v>
      </c>
      <c r="ZU186" s="4">
        <v>2</v>
      </c>
      <c r="ZV186" s="4">
        <f t="shared" si="203"/>
        <v>5</v>
      </c>
      <c r="ZW186" s="114">
        <f t="shared" si="204"/>
        <v>0.05</v>
      </c>
      <c r="ACD186" s="114">
        <f t="shared" si="205"/>
        <v>0.48</v>
      </c>
      <c r="ACE186" s="114">
        <f t="shared" si="206"/>
        <v>0.4</v>
      </c>
      <c r="ACF186" s="114">
        <f t="shared" si="207"/>
        <v>6.0000000000000005E-2</v>
      </c>
      <c r="ACG186" s="114">
        <f t="shared" si="208"/>
        <v>0.94000000000000006</v>
      </c>
      <c r="ACN186" s="119" t="str">
        <f t="shared" si="209"/>
        <v>TERIMA</v>
      </c>
      <c r="ACO186" s="120">
        <f t="shared" si="210"/>
        <v>670000</v>
      </c>
      <c r="ACP186" s="120">
        <f t="shared" si="211"/>
        <v>268000</v>
      </c>
      <c r="ADH186" s="121">
        <f t="shared" si="212"/>
        <v>321600</v>
      </c>
      <c r="ADI186" s="121">
        <f t="shared" si="213"/>
        <v>268000</v>
      </c>
      <c r="ADJ186" s="121">
        <f t="shared" si="214"/>
        <v>40200</v>
      </c>
      <c r="ADL186" s="121">
        <f t="shared" si="215"/>
        <v>0</v>
      </c>
      <c r="ADM186" s="121">
        <f t="shared" si="216"/>
        <v>629800</v>
      </c>
      <c r="ADN186" s="121">
        <f t="shared" si="217"/>
        <v>629800</v>
      </c>
      <c r="ADO186" s="4" t="s">
        <v>1398</v>
      </c>
    </row>
    <row r="187" spans="1:795" x14ac:dyDescent="0.25">
      <c r="A187" s="4">
        <f t="shared" si="177"/>
        <v>183</v>
      </c>
      <c r="B187" s="4">
        <v>105768</v>
      </c>
      <c r="C187" s="4" t="s">
        <v>411</v>
      </c>
      <c r="G187" s="4" t="s">
        <v>351</v>
      </c>
      <c r="O187" s="4">
        <v>22</v>
      </c>
      <c r="P187" s="4">
        <v>19</v>
      </c>
      <c r="Q187" s="4">
        <v>0</v>
      </c>
      <c r="R187" s="4">
        <v>0</v>
      </c>
      <c r="S187" s="4">
        <v>1</v>
      </c>
      <c r="T187" s="4">
        <v>1</v>
      </c>
      <c r="U187" s="4">
        <v>0</v>
      </c>
      <c r="V187" s="4">
        <f t="shared" si="178"/>
        <v>1</v>
      </c>
      <c r="W187" s="4">
        <v>19</v>
      </c>
      <c r="X187" s="4">
        <v>18</v>
      </c>
      <c r="Y187" s="4">
        <v>7.75</v>
      </c>
      <c r="BQ187" s="4">
        <v>0</v>
      </c>
      <c r="BR187" s="114">
        <f t="shared" si="179"/>
        <v>1</v>
      </c>
      <c r="BS187" s="4">
        <f t="shared" si="180"/>
        <v>5</v>
      </c>
      <c r="BT187" s="114">
        <f t="shared" si="181"/>
        <v>0.1</v>
      </c>
      <c r="BU187" s="4">
        <v>1</v>
      </c>
      <c r="BV187" s="114">
        <f t="shared" si="182"/>
        <v>0.94736842105263153</v>
      </c>
      <c r="BW187" s="4">
        <f t="shared" si="183"/>
        <v>1</v>
      </c>
      <c r="BX187" s="114">
        <f t="shared" si="184"/>
        <v>0.03</v>
      </c>
      <c r="BY187" s="4">
        <f t="shared" si="185"/>
        <v>8370</v>
      </c>
      <c r="BZ187" s="4">
        <v>8392.6333333333296</v>
      </c>
      <c r="CA187" s="115">
        <f t="shared" si="186"/>
        <v>1.0027041019514134</v>
      </c>
      <c r="CB187" s="4">
        <f t="shared" si="187"/>
        <v>4</v>
      </c>
      <c r="CC187" s="114">
        <f t="shared" si="188"/>
        <v>0.08</v>
      </c>
      <c r="CD187" s="4">
        <v>300</v>
      </c>
      <c r="CE187" s="116">
        <v>294.71485148514898</v>
      </c>
      <c r="CF187" s="4">
        <f t="shared" si="189"/>
        <v>5</v>
      </c>
      <c r="CG187" s="114">
        <f t="shared" si="190"/>
        <v>0.15</v>
      </c>
      <c r="MX187" s="116">
        <v>95</v>
      </c>
      <c r="MY187" s="116">
        <v>98.8888888888889</v>
      </c>
      <c r="MZ187" s="4">
        <f t="shared" si="191"/>
        <v>5</v>
      </c>
      <c r="NA187" s="114">
        <f t="shared" si="192"/>
        <v>0.1</v>
      </c>
      <c r="NB187" s="115">
        <v>0.92</v>
      </c>
      <c r="NC187" s="115">
        <v>0.95384615384615401</v>
      </c>
      <c r="ND187" s="4">
        <f t="shared" si="193"/>
        <v>5</v>
      </c>
      <c r="NE187" s="114">
        <f t="shared" si="194"/>
        <v>0.1</v>
      </c>
      <c r="NF187" s="116">
        <v>90</v>
      </c>
      <c r="NG187" s="118">
        <v>100</v>
      </c>
      <c r="NH187" s="4">
        <f t="shared" si="195"/>
        <v>5</v>
      </c>
      <c r="NI187" s="114">
        <f t="shared" si="196"/>
        <v>0.08</v>
      </c>
      <c r="NJ187" s="114">
        <v>0.85</v>
      </c>
      <c r="NK187" s="114">
        <v>1</v>
      </c>
      <c r="NM187" s="4">
        <f t="shared" si="197"/>
        <v>5</v>
      </c>
      <c r="NN187" s="114">
        <f t="shared" si="198"/>
        <v>0.06</v>
      </c>
      <c r="NO187" s="114">
        <v>0.4</v>
      </c>
      <c r="NP187" s="114">
        <v>0.84615384615384603</v>
      </c>
      <c r="NQ187" s="4">
        <f t="shared" si="199"/>
        <v>5</v>
      </c>
      <c r="NR187" s="114">
        <f t="shared" si="200"/>
        <v>0.06</v>
      </c>
      <c r="ZQ187" s="114">
        <v>0.95</v>
      </c>
      <c r="ZR187" s="114">
        <v>0.97192224622030199</v>
      </c>
      <c r="ZS187" s="4">
        <f t="shared" si="201"/>
        <v>5</v>
      </c>
      <c r="ZT187" s="114">
        <f t="shared" si="202"/>
        <v>0.05</v>
      </c>
      <c r="ZU187" s="4">
        <v>2</v>
      </c>
      <c r="ZV187" s="4">
        <f t="shared" si="203"/>
        <v>5</v>
      </c>
      <c r="ZW187" s="114">
        <f t="shared" si="204"/>
        <v>0.05</v>
      </c>
      <c r="ACD187" s="114">
        <f t="shared" si="205"/>
        <v>0.36</v>
      </c>
      <c r="ACE187" s="114">
        <f t="shared" si="206"/>
        <v>0.4</v>
      </c>
      <c r="ACF187" s="114">
        <f t="shared" si="207"/>
        <v>0.1</v>
      </c>
      <c r="ACG187" s="114">
        <f t="shared" si="208"/>
        <v>0.86</v>
      </c>
      <c r="ACN187" s="119" t="str">
        <f t="shared" si="209"/>
        <v>TERIMA</v>
      </c>
      <c r="ACO187" s="120">
        <f t="shared" si="210"/>
        <v>670000</v>
      </c>
      <c r="ACP187" s="120">
        <f t="shared" si="211"/>
        <v>268000</v>
      </c>
      <c r="ADH187" s="121">
        <f t="shared" si="212"/>
        <v>241200</v>
      </c>
      <c r="ADI187" s="121">
        <f t="shared" si="213"/>
        <v>268000</v>
      </c>
      <c r="ADJ187" s="121">
        <f t="shared" si="214"/>
        <v>67000</v>
      </c>
      <c r="ADL187" s="121">
        <f t="shared" si="215"/>
        <v>0</v>
      </c>
      <c r="ADM187" s="121">
        <f t="shared" si="216"/>
        <v>576200</v>
      </c>
      <c r="ADN187" s="121">
        <f t="shared" si="217"/>
        <v>576200</v>
      </c>
      <c r="ADO187" s="4" t="s">
        <v>1398</v>
      </c>
    </row>
    <row r="188" spans="1:795" x14ac:dyDescent="0.25">
      <c r="A188" s="4">
        <f t="shared" si="177"/>
        <v>184</v>
      </c>
      <c r="B188" s="4">
        <v>87812</v>
      </c>
      <c r="C188" s="4" t="s">
        <v>745</v>
      </c>
      <c r="G188" s="4" t="s">
        <v>351</v>
      </c>
      <c r="O188" s="4">
        <v>22</v>
      </c>
      <c r="P188" s="4">
        <v>19</v>
      </c>
      <c r="Q188" s="4">
        <v>0</v>
      </c>
      <c r="R188" s="4">
        <v>0</v>
      </c>
      <c r="S188" s="4">
        <v>0</v>
      </c>
      <c r="T188" s="4">
        <v>1</v>
      </c>
      <c r="U188" s="4">
        <v>0</v>
      </c>
      <c r="V188" s="4">
        <f t="shared" si="178"/>
        <v>0</v>
      </c>
      <c r="W188" s="4">
        <v>19</v>
      </c>
      <c r="X188" s="4">
        <v>18</v>
      </c>
      <c r="Y188" s="4">
        <v>7.75</v>
      </c>
      <c r="BQ188" s="4">
        <v>0</v>
      </c>
      <c r="BR188" s="114">
        <f t="shared" si="179"/>
        <v>1</v>
      </c>
      <c r="BS188" s="4">
        <f t="shared" si="180"/>
        <v>5</v>
      </c>
      <c r="BT188" s="114">
        <f t="shared" si="181"/>
        <v>0.1</v>
      </c>
      <c r="BU188" s="4">
        <v>0</v>
      </c>
      <c r="BV188" s="114">
        <f t="shared" si="182"/>
        <v>1</v>
      </c>
      <c r="BW188" s="4">
        <f t="shared" si="183"/>
        <v>5</v>
      </c>
      <c r="BX188" s="114">
        <f t="shared" si="184"/>
        <v>0.15</v>
      </c>
      <c r="BY188" s="4">
        <f t="shared" si="185"/>
        <v>8370</v>
      </c>
      <c r="BZ188" s="4">
        <v>8721.9666666666708</v>
      </c>
      <c r="CA188" s="115">
        <f t="shared" si="186"/>
        <v>1.0420509757068901</v>
      </c>
      <c r="CB188" s="4">
        <f t="shared" si="187"/>
        <v>4</v>
      </c>
      <c r="CC188" s="114">
        <f t="shared" si="188"/>
        <v>0.08</v>
      </c>
      <c r="CD188" s="4">
        <v>300</v>
      </c>
      <c r="CE188" s="116">
        <v>283.04489795918403</v>
      </c>
      <c r="CF188" s="4">
        <f t="shared" si="189"/>
        <v>5</v>
      </c>
      <c r="CG188" s="114">
        <f t="shared" si="190"/>
        <v>0.15</v>
      </c>
      <c r="MX188" s="116">
        <v>95</v>
      </c>
      <c r="MY188" s="116">
        <v>100</v>
      </c>
      <c r="MZ188" s="4">
        <f t="shared" si="191"/>
        <v>5</v>
      </c>
      <c r="NA188" s="114">
        <f t="shared" si="192"/>
        <v>0.1</v>
      </c>
      <c r="NB188" s="115">
        <v>0.92</v>
      </c>
      <c r="NC188" s="115">
        <v>0.96666666666666701</v>
      </c>
      <c r="ND188" s="4">
        <f t="shared" si="193"/>
        <v>5</v>
      </c>
      <c r="NE188" s="114">
        <f t="shared" si="194"/>
        <v>0.1</v>
      </c>
      <c r="NF188" s="116">
        <v>90</v>
      </c>
      <c r="NG188" s="118">
        <v>100</v>
      </c>
      <c r="NH188" s="4">
        <f t="shared" si="195"/>
        <v>5</v>
      </c>
      <c r="NI188" s="114">
        <f t="shared" si="196"/>
        <v>0.08</v>
      </c>
      <c r="NJ188" s="114">
        <v>0.85</v>
      </c>
      <c r="NK188" s="114">
        <v>1</v>
      </c>
      <c r="NM188" s="4">
        <f t="shared" si="197"/>
        <v>5</v>
      </c>
      <c r="NN188" s="114">
        <f t="shared" si="198"/>
        <v>0.06</v>
      </c>
      <c r="NO188" s="114">
        <v>0.4</v>
      </c>
      <c r="NP188" s="114">
        <v>0.83333333333333304</v>
      </c>
      <c r="NQ188" s="4">
        <f t="shared" si="199"/>
        <v>5</v>
      </c>
      <c r="NR188" s="114">
        <f t="shared" si="200"/>
        <v>0.06</v>
      </c>
      <c r="ZQ188" s="114">
        <v>0.95</v>
      </c>
      <c r="ZR188" s="114">
        <v>0.98193760262725804</v>
      </c>
      <c r="ZS188" s="4">
        <f t="shared" si="201"/>
        <v>5</v>
      </c>
      <c r="ZT188" s="114">
        <f t="shared" si="202"/>
        <v>0.05</v>
      </c>
      <c r="ZU188" s="4">
        <v>2</v>
      </c>
      <c r="ZV188" s="4">
        <f t="shared" si="203"/>
        <v>5</v>
      </c>
      <c r="ZW188" s="114">
        <f t="shared" si="204"/>
        <v>0.05</v>
      </c>
      <c r="ACD188" s="114">
        <f t="shared" si="205"/>
        <v>0.48</v>
      </c>
      <c r="ACE188" s="114">
        <f t="shared" si="206"/>
        <v>0.4</v>
      </c>
      <c r="ACF188" s="114">
        <f t="shared" si="207"/>
        <v>0.1</v>
      </c>
      <c r="ACG188" s="114">
        <f t="shared" si="208"/>
        <v>0.98</v>
      </c>
      <c r="ACN188" s="119" t="str">
        <f t="shared" si="209"/>
        <v>TERIMA</v>
      </c>
      <c r="ACO188" s="120">
        <f t="shared" si="210"/>
        <v>670000</v>
      </c>
      <c r="ACP188" s="120">
        <f t="shared" si="211"/>
        <v>268000</v>
      </c>
      <c r="ADH188" s="121">
        <f t="shared" si="212"/>
        <v>321600</v>
      </c>
      <c r="ADI188" s="121">
        <f t="shared" si="213"/>
        <v>268000</v>
      </c>
      <c r="ADJ188" s="121">
        <f t="shared" si="214"/>
        <v>67000</v>
      </c>
      <c r="ADL188" s="121">
        <f t="shared" si="215"/>
        <v>100000</v>
      </c>
      <c r="ADM188" s="121">
        <f t="shared" si="216"/>
        <v>756600</v>
      </c>
      <c r="ADN188" s="121">
        <f t="shared" si="217"/>
        <v>756600</v>
      </c>
      <c r="ADO188" s="4" t="s">
        <v>1398</v>
      </c>
    </row>
    <row r="189" spans="1:795" x14ac:dyDescent="0.25">
      <c r="A189" s="4">
        <f t="shared" si="177"/>
        <v>185</v>
      </c>
      <c r="B189" s="4">
        <v>74499</v>
      </c>
      <c r="C189" s="4" t="s">
        <v>665</v>
      </c>
      <c r="G189" s="4" t="s">
        <v>351</v>
      </c>
      <c r="O189" s="4">
        <v>22</v>
      </c>
      <c r="P189" s="4">
        <v>19</v>
      </c>
      <c r="Q189" s="4">
        <v>0</v>
      </c>
      <c r="R189" s="4">
        <v>0</v>
      </c>
      <c r="S189" s="4">
        <v>0</v>
      </c>
      <c r="T189" s="4">
        <v>1</v>
      </c>
      <c r="U189" s="4">
        <v>0</v>
      </c>
      <c r="V189" s="4">
        <f t="shared" si="178"/>
        <v>0</v>
      </c>
      <c r="W189" s="4">
        <v>19</v>
      </c>
      <c r="X189" s="4">
        <v>18</v>
      </c>
      <c r="Y189" s="4">
        <v>7.75</v>
      </c>
      <c r="BQ189" s="4">
        <v>0</v>
      </c>
      <c r="BR189" s="114">
        <f t="shared" si="179"/>
        <v>1</v>
      </c>
      <c r="BS189" s="4">
        <f t="shared" si="180"/>
        <v>5</v>
      </c>
      <c r="BT189" s="114">
        <f t="shared" si="181"/>
        <v>0.1</v>
      </c>
      <c r="BU189" s="4">
        <v>0</v>
      </c>
      <c r="BV189" s="114">
        <f t="shared" si="182"/>
        <v>1</v>
      </c>
      <c r="BW189" s="4">
        <f t="shared" si="183"/>
        <v>5</v>
      </c>
      <c r="BX189" s="114">
        <f t="shared" si="184"/>
        <v>0.15</v>
      </c>
      <c r="BY189" s="4">
        <f t="shared" si="185"/>
        <v>8370</v>
      </c>
      <c r="BZ189" s="4">
        <v>9161.3333333333303</v>
      </c>
      <c r="CA189" s="115">
        <f t="shared" si="186"/>
        <v>1.0945440063719629</v>
      </c>
      <c r="CB189" s="4">
        <f t="shared" si="187"/>
        <v>5</v>
      </c>
      <c r="CC189" s="114">
        <f t="shared" si="188"/>
        <v>0.1</v>
      </c>
      <c r="CD189" s="4">
        <v>300</v>
      </c>
      <c r="CE189" s="116">
        <v>296.16947368421103</v>
      </c>
      <c r="CF189" s="4">
        <f t="shared" si="189"/>
        <v>5</v>
      </c>
      <c r="CG189" s="114">
        <f t="shared" si="190"/>
        <v>0.15</v>
      </c>
      <c r="MX189" s="116">
        <v>95</v>
      </c>
      <c r="MY189" s="116">
        <v>100</v>
      </c>
      <c r="MZ189" s="4">
        <f t="shared" si="191"/>
        <v>5</v>
      </c>
      <c r="NA189" s="114">
        <f t="shared" si="192"/>
        <v>0.1</v>
      </c>
      <c r="NB189" s="115">
        <v>0.92</v>
      </c>
      <c r="NC189" s="115">
        <v>0.95319148936170195</v>
      </c>
      <c r="ND189" s="4">
        <f t="shared" si="193"/>
        <v>5</v>
      </c>
      <c r="NE189" s="114">
        <f t="shared" si="194"/>
        <v>0.1</v>
      </c>
      <c r="NF189" s="116">
        <v>90</v>
      </c>
      <c r="NG189" s="118">
        <v>100</v>
      </c>
      <c r="NH189" s="4">
        <f t="shared" si="195"/>
        <v>5</v>
      </c>
      <c r="NI189" s="114">
        <f t="shared" si="196"/>
        <v>0.08</v>
      </c>
      <c r="NJ189" s="114">
        <v>0.85</v>
      </c>
      <c r="NK189" s="114">
        <v>0.88888888888888895</v>
      </c>
      <c r="NM189" s="4">
        <f t="shared" si="197"/>
        <v>5</v>
      </c>
      <c r="NN189" s="114">
        <f t="shared" si="198"/>
        <v>0.06</v>
      </c>
      <c r="NO189" s="114">
        <v>0.4</v>
      </c>
      <c r="NP189" s="114">
        <v>0.74468085106382997</v>
      </c>
      <c r="NQ189" s="4">
        <f t="shared" si="199"/>
        <v>5</v>
      </c>
      <c r="NR189" s="114">
        <f t="shared" si="200"/>
        <v>0.06</v>
      </c>
      <c r="ZQ189" s="114">
        <v>0.95</v>
      </c>
      <c r="ZR189" s="114">
        <v>0.98824911868390097</v>
      </c>
      <c r="ZS189" s="4">
        <f t="shared" si="201"/>
        <v>5</v>
      </c>
      <c r="ZT189" s="114">
        <f t="shared" si="202"/>
        <v>0.05</v>
      </c>
      <c r="ZU189" s="4">
        <v>2</v>
      </c>
      <c r="ZV189" s="4">
        <f t="shared" si="203"/>
        <v>5</v>
      </c>
      <c r="ZW189" s="114">
        <f t="shared" si="204"/>
        <v>0.05</v>
      </c>
      <c r="ACD189" s="114">
        <f t="shared" si="205"/>
        <v>0.5</v>
      </c>
      <c r="ACE189" s="114">
        <f t="shared" si="206"/>
        <v>0.4</v>
      </c>
      <c r="ACF189" s="114">
        <f t="shared" si="207"/>
        <v>0.1</v>
      </c>
      <c r="ACG189" s="114">
        <f t="shared" si="208"/>
        <v>1</v>
      </c>
      <c r="ACN189" s="119" t="str">
        <f t="shared" si="209"/>
        <v>TERIMA</v>
      </c>
      <c r="ACO189" s="120">
        <f t="shared" si="210"/>
        <v>670000</v>
      </c>
      <c r="ACP189" s="120">
        <f t="shared" si="211"/>
        <v>268000</v>
      </c>
      <c r="ADH189" s="121">
        <f t="shared" si="212"/>
        <v>335000</v>
      </c>
      <c r="ADI189" s="121">
        <f t="shared" si="213"/>
        <v>268000</v>
      </c>
      <c r="ADJ189" s="121">
        <f t="shared" si="214"/>
        <v>67000</v>
      </c>
      <c r="ADL189" s="121">
        <f t="shared" si="215"/>
        <v>200000</v>
      </c>
      <c r="ADM189" s="121">
        <f t="shared" si="216"/>
        <v>870000</v>
      </c>
      <c r="ADN189" s="121">
        <f t="shared" si="217"/>
        <v>870000</v>
      </c>
      <c r="ADO189" s="4" t="s">
        <v>1398</v>
      </c>
    </row>
    <row r="190" spans="1:795" x14ac:dyDescent="0.25">
      <c r="A190" s="4">
        <f t="shared" si="177"/>
        <v>186</v>
      </c>
      <c r="B190" s="4">
        <v>88169</v>
      </c>
      <c r="C190" s="4" t="s">
        <v>663</v>
      </c>
      <c r="G190" s="4" t="s">
        <v>351</v>
      </c>
      <c r="O190" s="4">
        <v>22</v>
      </c>
      <c r="P190" s="4">
        <v>19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f t="shared" si="178"/>
        <v>0</v>
      </c>
      <c r="W190" s="4">
        <v>19</v>
      </c>
      <c r="X190" s="4">
        <v>19</v>
      </c>
      <c r="Y190" s="4">
        <v>7.75</v>
      </c>
      <c r="BQ190" s="4">
        <v>0</v>
      </c>
      <c r="BR190" s="114">
        <f t="shared" si="179"/>
        <v>1</v>
      </c>
      <c r="BS190" s="4">
        <f t="shared" si="180"/>
        <v>5</v>
      </c>
      <c r="BT190" s="114">
        <f t="shared" si="181"/>
        <v>0.1</v>
      </c>
      <c r="BU190" s="4">
        <v>0</v>
      </c>
      <c r="BV190" s="114">
        <f t="shared" si="182"/>
        <v>1</v>
      </c>
      <c r="BW190" s="4">
        <f t="shared" si="183"/>
        <v>5</v>
      </c>
      <c r="BX190" s="114">
        <f t="shared" si="184"/>
        <v>0.15</v>
      </c>
      <c r="BY190" s="4">
        <f t="shared" si="185"/>
        <v>8835</v>
      </c>
      <c r="BZ190" s="4">
        <v>9130.3833333333296</v>
      </c>
      <c r="CA190" s="115">
        <f t="shared" si="186"/>
        <v>1.0334333144689678</v>
      </c>
      <c r="CB190" s="4">
        <f t="shared" si="187"/>
        <v>4</v>
      </c>
      <c r="CC190" s="114">
        <f t="shared" si="188"/>
        <v>0.08</v>
      </c>
      <c r="CD190" s="4">
        <v>300</v>
      </c>
      <c r="CE190" s="116">
        <v>283.73041168658699</v>
      </c>
      <c r="CF190" s="4">
        <f t="shared" si="189"/>
        <v>5</v>
      </c>
      <c r="CG190" s="114">
        <f t="shared" si="190"/>
        <v>0.15</v>
      </c>
      <c r="MX190" s="116">
        <v>95</v>
      </c>
      <c r="MY190" s="116">
        <v>99.1666666666667</v>
      </c>
      <c r="MZ190" s="4">
        <f t="shared" si="191"/>
        <v>5</v>
      </c>
      <c r="NA190" s="114">
        <f t="shared" si="192"/>
        <v>0.1</v>
      </c>
      <c r="NB190" s="115">
        <v>0.92</v>
      </c>
      <c r="NC190" s="115">
        <v>0.94615384615384601</v>
      </c>
      <c r="ND190" s="4">
        <f t="shared" si="193"/>
        <v>5</v>
      </c>
      <c r="NE190" s="114">
        <f t="shared" si="194"/>
        <v>0.1</v>
      </c>
      <c r="NF190" s="116">
        <v>90</v>
      </c>
      <c r="NG190" s="118">
        <v>100</v>
      </c>
      <c r="NH190" s="4">
        <f t="shared" si="195"/>
        <v>5</v>
      </c>
      <c r="NI190" s="114">
        <f t="shared" si="196"/>
        <v>0.08</v>
      </c>
      <c r="NJ190" s="114">
        <v>0.85</v>
      </c>
      <c r="NK190" s="114">
        <v>0.86363636363636398</v>
      </c>
      <c r="NM190" s="4">
        <f t="shared" si="197"/>
        <v>5</v>
      </c>
      <c r="NN190" s="114">
        <f t="shared" si="198"/>
        <v>0.06</v>
      </c>
      <c r="NO190" s="114">
        <v>0.4</v>
      </c>
      <c r="NP190" s="114">
        <v>0.69230769230769196</v>
      </c>
      <c r="NQ190" s="4">
        <f t="shared" si="199"/>
        <v>5</v>
      </c>
      <c r="NR190" s="114">
        <f t="shared" si="200"/>
        <v>0.06</v>
      </c>
      <c r="ZQ190" s="114">
        <v>0.95</v>
      </c>
      <c r="ZR190" s="114">
        <v>0.99322493224932296</v>
      </c>
      <c r="ZS190" s="4">
        <f t="shared" si="201"/>
        <v>5</v>
      </c>
      <c r="ZT190" s="114">
        <f t="shared" si="202"/>
        <v>0.05</v>
      </c>
      <c r="ZU190" s="4">
        <v>2</v>
      </c>
      <c r="ZV190" s="4">
        <f t="shared" si="203"/>
        <v>5</v>
      </c>
      <c r="ZW190" s="114">
        <f t="shared" si="204"/>
        <v>0.05</v>
      </c>
      <c r="ACD190" s="114">
        <f t="shared" si="205"/>
        <v>0.48</v>
      </c>
      <c r="ACE190" s="114">
        <f t="shared" si="206"/>
        <v>0.4</v>
      </c>
      <c r="ACF190" s="114">
        <f t="shared" si="207"/>
        <v>0.1</v>
      </c>
      <c r="ACG190" s="114">
        <f t="shared" si="208"/>
        <v>0.98</v>
      </c>
      <c r="ACN190" s="119" t="str">
        <f t="shared" si="209"/>
        <v>TERIMA</v>
      </c>
      <c r="ACO190" s="120">
        <f t="shared" si="210"/>
        <v>670000</v>
      </c>
      <c r="ACP190" s="120">
        <f t="shared" si="211"/>
        <v>268000</v>
      </c>
      <c r="ADH190" s="121">
        <f t="shared" si="212"/>
        <v>321600</v>
      </c>
      <c r="ADI190" s="121">
        <f t="shared" si="213"/>
        <v>268000</v>
      </c>
      <c r="ADJ190" s="121">
        <f t="shared" si="214"/>
        <v>67000</v>
      </c>
      <c r="ADL190" s="121">
        <f t="shared" si="215"/>
        <v>100000</v>
      </c>
      <c r="ADM190" s="121">
        <f t="shared" si="216"/>
        <v>756600</v>
      </c>
      <c r="ADN190" s="121">
        <f t="shared" si="217"/>
        <v>756600</v>
      </c>
      <c r="ADO190" s="4" t="s">
        <v>1398</v>
      </c>
    </row>
    <row r="191" spans="1:795" x14ac:dyDescent="0.25">
      <c r="A191" s="4">
        <f t="shared" si="177"/>
        <v>187</v>
      </c>
      <c r="B191" s="4">
        <v>103453</v>
      </c>
      <c r="C191" s="4" t="s">
        <v>415</v>
      </c>
      <c r="G191" s="4" t="s">
        <v>351</v>
      </c>
      <c r="O191" s="4">
        <v>22</v>
      </c>
      <c r="P191" s="4">
        <v>21</v>
      </c>
      <c r="Q191" s="4">
        <v>0</v>
      </c>
      <c r="R191" s="4">
        <v>0</v>
      </c>
      <c r="S191" s="4">
        <v>0</v>
      </c>
      <c r="T191" s="4">
        <v>1</v>
      </c>
      <c r="U191" s="4">
        <v>0</v>
      </c>
      <c r="V191" s="4">
        <f t="shared" si="178"/>
        <v>0</v>
      </c>
      <c r="W191" s="4">
        <v>21</v>
      </c>
      <c r="X191" s="4">
        <v>20</v>
      </c>
      <c r="Y191" s="4">
        <v>7.75</v>
      </c>
      <c r="BQ191" s="4">
        <v>0</v>
      </c>
      <c r="BR191" s="114">
        <f t="shared" si="179"/>
        <v>1</v>
      </c>
      <c r="BS191" s="4">
        <f t="shared" si="180"/>
        <v>5</v>
      </c>
      <c r="BT191" s="114">
        <f t="shared" si="181"/>
        <v>0.1</v>
      </c>
      <c r="BU191" s="4">
        <v>0</v>
      </c>
      <c r="BV191" s="114">
        <f t="shared" si="182"/>
        <v>1</v>
      </c>
      <c r="BW191" s="4">
        <f t="shared" si="183"/>
        <v>5</v>
      </c>
      <c r="BX191" s="114">
        <f t="shared" si="184"/>
        <v>0.15</v>
      </c>
      <c r="BY191" s="4">
        <f t="shared" si="185"/>
        <v>9300</v>
      </c>
      <c r="BZ191" s="4">
        <v>9641.1833333333307</v>
      </c>
      <c r="CA191" s="115">
        <f t="shared" si="186"/>
        <v>1.036686379928315</v>
      </c>
      <c r="CB191" s="4">
        <f t="shared" si="187"/>
        <v>4</v>
      </c>
      <c r="CC191" s="114">
        <f t="shared" si="188"/>
        <v>0.08</v>
      </c>
      <c r="CD191" s="4">
        <v>300</v>
      </c>
      <c r="CE191" s="116">
        <v>278.082352941176</v>
      </c>
      <c r="CF191" s="4">
        <f t="shared" si="189"/>
        <v>5</v>
      </c>
      <c r="CG191" s="114">
        <f t="shared" si="190"/>
        <v>0.15</v>
      </c>
      <c r="MX191" s="116">
        <v>95</v>
      </c>
      <c r="MY191" s="116">
        <v>98.8888888888889</v>
      </c>
      <c r="MZ191" s="4">
        <f t="shared" si="191"/>
        <v>5</v>
      </c>
      <c r="NA191" s="114">
        <f t="shared" si="192"/>
        <v>0.1</v>
      </c>
      <c r="NB191" s="115">
        <v>0.92</v>
      </c>
      <c r="NC191" s="115">
        <v>0.931034482758621</v>
      </c>
      <c r="ND191" s="4">
        <f t="shared" si="193"/>
        <v>5</v>
      </c>
      <c r="NE191" s="114">
        <f t="shared" si="194"/>
        <v>0.1</v>
      </c>
      <c r="NF191" s="116">
        <v>90</v>
      </c>
      <c r="NG191" s="118">
        <v>95</v>
      </c>
      <c r="NH191" s="4">
        <f t="shared" si="195"/>
        <v>5</v>
      </c>
      <c r="NI191" s="114">
        <f t="shared" si="196"/>
        <v>0.08</v>
      </c>
      <c r="NJ191" s="114">
        <v>0.85</v>
      </c>
      <c r="NK191" s="114">
        <v>1</v>
      </c>
      <c r="NM191" s="4">
        <f t="shared" si="197"/>
        <v>5</v>
      </c>
      <c r="NN191" s="114">
        <f t="shared" si="198"/>
        <v>0.06</v>
      </c>
      <c r="NO191" s="114">
        <v>0.4</v>
      </c>
      <c r="NP191" s="114">
        <v>0.86206896551724099</v>
      </c>
      <c r="NQ191" s="4">
        <f t="shared" si="199"/>
        <v>5</v>
      </c>
      <c r="NR191" s="114">
        <f t="shared" si="200"/>
        <v>0.06</v>
      </c>
      <c r="ZQ191" s="114">
        <v>0.95</v>
      </c>
      <c r="ZR191" s="114">
        <v>0.98823529411764699</v>
      </c>
      <c r="ZS191" s="4">
        <f t="shared" si="201"/>
        <v>5</v>
      </c>
      <c r="ZT191" s="114">
        <f t="shared" si="202"/>
        <v>0.05</v>
      </c>
      <c r="ZU191" s="4">
        <v>2</v>
      </c>
      <c r="ZV191" s="4">
        <f t="shared" si="203"/>
        <v>5</v>
      </c>
      <c r="ZW191" s="114">
        <f t="shared" si="204"/>
        <v>0.05</v>
      </c>
      <c r="ACD191" s="114">
        <f t="shared" si="205"/>
        <v>0.48</v>
      </c>
      <c r="ACE191" s="114">
        <f t="shared" si="206"/>
        <v>0.4</v>
      </c>
      <c r="ACF191" s="114">
        <f t="shared" si="207"/>
        <v>0.1</v>
      </c>
      <c r="ACG191" s="114">
        <f t="shared" si="208"/>
        <v>0.98</v>
      </c>
      <c r="ACN191" s="119" t="str">
        <f t="shared" si="209"/>
        <v>TERIMA</v>
      </c>
      <c r="ACO191" s="120">
        <f t="shared" si="210"/>
        <v>670000</v>
      </c>
      <c r="ACP191" s="120">
        <f t="shared" si="211"/>
        <v>268000</v>
      </c>
      <c r="ADH191" s="121">
        <f t="shared" si="212"/>
        <v>321600</v>
      </c>
      <c r="ADI191" s="121">
        <f t="shared" si="213"/>
        <v>268000</v>
      </c>
      <c r="ADJ191" s="121">
        <f t="shared" si="214"/>
        <v>67000</v>
      </c>
      <c r="ADL191" s="121">
        <f t="shared" si="215"/>
        <v>100000</v>
      </c>
      <c r="ADM191" s="121">
        <f t="shared" si="216"/>
        <v>756600</v>
      </c>
      <c r="ADN191" s="121">
        <f t="shared" si="217"/>
        <v>756600</v>
      </c>
      <c r="ADO191" s="4" t="s">
        <v>1398</v>
      </c>
    </row>
    <row r="192" spans="1:795" x14ac:dyDescent="0.25">
      <c r="A192" s="4">
        <f t="shared" si="177"/>
        <v>188</v>
      </c>
      <c r="B192" s="4">
        <v>105769</v>
      </c>
      <c r="C192" s="4" t="s">
        <v>419</v>
      </c>
      <c r="G192" s="4" t="s">
        <v>351</v>
      </c>
      <c r="O192" s="4">
        <v>22</v>
      </c>
      <c r="P192" s="4">
        <v>21</v>
      </c>
      <c r="Q192" s="4">
        <v>2</v>
      </c>
      <c r="R192" s="4">
        <v>0</v>
      </c>
      <c r="S192" s="4">
        <v>0</v>
      </c>
      <c r="T192" s="4">
        <v>1</v>
      </c>
      <c r="U192" s="4">
        <v>0</v>
      </c>
      <c r="V192" s="4">
        <f t="shared" si="178"/>
        <v>2</v>
      </c>
      <c r="W192" s="4">
        <v>19</v>
      </c>
      <c r="X192" s="4">
        <v>20</v>
      </c>
      <c r="Y192" s="4">
        <v>7.75</v>
      </c>
      <c r="BQ192" s="4">
        <v>0</v>
      </c>
      <c r="BR192" s="114">
        <f t="shared" si="179"/>
        <v>1</v>
      </c>
      <c r="BS192" s="4">
        <f t="shared" si="180"/>
        <v>5</v>
      </c>
      <c r="BT192" s="114">
        <f t="shared" si="181"/>
        <v>0.1</v>
      </c>
      <c r="BU192" s="4">
        <v>2</v>
      </c>
      <c r="BV192" s="114">
        <f t="shared" si="182"/>
        <v>0.89473684210526316</v>
      </c>
      <c r="BW192" s="4">
        <f t="shared" si="183"/>
        <v>0</v>
      </c>
      <c r="BX192" s="114">
        <f t="shared" si="184"/>
        <v>0</v>
      </c>
      <c r="BY192" s="4">
        <f t="shared" si="185"/>
        <v>9300</v>
      </c>
      <c r="BZ192" s="4">
        <v>8193.2666666666701</v>
      </c>
      <c r="CA192" s="115">
        <f t="shared" si="186"/>
        <v>0.88099641577060972</v>
      </c>
      <c r="CB192" s="4">
        <f t="shared" si="187"/>
        <v>1</v>
      </c>
      <c r="CC192" s="114">
        <f t="shared" si="188"/>
        <v>0.02</v>
      </c>
      <c r="CD192" s="4">
        <v>300</v>
      </c>
      <c r="CE192" s="116">
        <v>276.03283898305102</v>
      </c>
      <c r="CF192" s="4">
        <f t="shared" si="189"/>
        <v>5</v>
      </c>
      <c r="CG192" s="114">
        <f t="shared" si="190"/>
        <v>0.15</v>
      </c>
      <c r="MX192" s="116">
        <v>95</v>
      </c>
      <c r="MY192" s="116">
        <v>98.8888888888889</v>
      </c>
      <c r="MZ192" s="4">
        <f t="shared" si="191"/>
        <v>5</v>
      </c>
      <c r="NA192" s="114">
        <f t="shared" si="192"/>
        <v>0.1</v>
      </c>
      <c r="NB192" s="115">
        <v>0.92</v>
      </c>
      <c r="NC192" s="115">
        <v>0.98604651162790702</v>
      </c>
      <c r="ND192" s="4">
        <f t="shared" si="193"/>
        <v>5</v>
      </c>
      <c r="NE192" s="114">
        <f t="shared" si="194"/>
        <v>0.1</v>
      </c>
      <c r="NF192" s="116">
        <v>90</v>
      </c>
      <c r="NG192" s="118">
        <v>100</v>
      </c>
      <c r="NH192" s="4">
        <f t="shared" si="195"/>
        <v>5</v>
      </c>
      <c r="NI192" s="114">
        <f t="shared" si="196"/>
        <v>0.08</v>
      </c>
      <c r="NJ192" s="114">
        <v>0.85</v>
      </c>
      <c r="NK192" s="114">
        <v>0.97619047619047605</v>
      </c>
      <c r="NL192" s="4">
        <v>1</v>
      </c>
      <c r="NM192" s="4">
        <f t="shared" si="197"/>
        <v>0</v>
      </c>
      <c r="NN192" s="114">
        <f t="shared" si="198"/>
        <v>0</v>
      </c>
      <c r="NO192" s="114">
        <v>0.4</v>
      </c>
      <c r="NP192" s="114">
        <v>0.79069767441860495</v>
      </c>
      <c r="NQ192" s="4">
        <f t="shared" si="199"/>
        <v>5</v>
      </c>
      <c r="NR192" s="114">
        <f t="shared" si="200"/>
        <v>0.06</v>
      </c>
      <c r="ZQ192" s="114">
        <v>0.95</v>
      </c>
      <c r="ZR192" s="114">
        <v>0.98857868020304596</v>
      </c>
      <c r="ZS192" s="4">
        <f t="shared" si="201"/>
        <v>5</v>
      </c>
      <c r="ZT192" s="114">
        <f t="shared" si="202"/>
        <v>0.05</v>
      </c>
      <c r="ZU192" s="4">
        <v>2</v>
      </c>
      <c r="ZV192" s="4">
        <f t="shared" si="203"/>
        <v>5</v>
      </c>
      <c r="ZW192" s="114">
        <f t="shared" si="204"/>
        <v>0.05</v>
      </c>
      <c r="ACD192" s="114">
        <f t="shared" si="205"/>
        <v>0.27</v>
      </c>
      <c r="ACE192" s="114">
        <f t="shared" si="206"/>
        <v>0.34</v>
      </c>
      <c r="ACF192" s="114">
        <f t="shared" si="207"/>
        <v>0.1</v>
      </c>
      <c r="ACG192" s="114">
        <f t="shared" si="208"/>
        <v>0.71000000000000008</v>
      </c>
      <c r="ACN192" s="119" t="str">
        <f t="shared" si="209"/>
        <v>TERIMA</v>
      </c>
      <c r="ACO192" s="120">
        <f t="shared" si="210"/>
        <v>670000</v>
      </c>
      <c r="ACP192" s="120">
        <f t="shared" si="211"/>
        <v>227800.00000000003</v>
      </c>
      <c r="ADH192" s="121">
        <f t="shared" si="212"/>
        <v>180900</v>
      </c>
      <c r="ADI192" s="121">
        <f t="shared" si="213"/>
        <v>227800.00000000003</v>
      </c>
      <c r="ADJ192" s="121">
        <f t="shared" si="214"/>
        <v>67000</v>
      </c>
      <c r="ADL192" s="121">
        <f t="shared" si="215"/>
        <v>0</v>
      </c>
      <c r="ADM192" s="121">
        <f t="shared" si="216"/>
        <v>475700</v>
      </c>
      <c r="ADN192" s="121">
        <f t="shared" si="217"/>
        <v>475700</v>
      </c>
      <c r="ADO192" s="4" t="s">
        <v>1398</v>
      </c>
    </row>
    <row r="193" spans="1:795" x14ac:dyDescent="0.25">
      <c r="A193" s="4">
        <f t="shared" si="177"/>
        <v>189</v>
      </c>
      <c r="B193" s="4">
        <v>160709</v>
      </c>
      <c r="C193" s="4" t="s">
        <v>422</v>
      </c>
      <c r="G193" s="4" t="s">
        <v>351</v>
      </c>
      <c r="O193" s="4">
        <v>22</v>
      </c>
      <c r="P193" s="4">
        <v>21</v>
      </c>
      <c r="Q193" s="4">
        <v>0</v>
      </c>
      <c r="R193" s="4">
        <v>0</v>
      </c>
      <c r="S193" s="4">
        <v>0</v>
      </c>
      <c r="T193" s="4">
        <v>1</v>
      </c>
      <c r="U193" s="4">
        <v>0</v>
      </c>
      <c r="V193" s="4">
        <f t="shared" si="178"/>
        <v>0</v>
      </c>
      <c r="W193" s="4">
        <v>21</v>
      </c>
      <c r="X193" s="4">
        <v>20</v>
      </c>
      <c r="Y193" s="4">
        <v>7.75</v>
      </c>
      <c r="BQ193" s="4">
        <v>0</v>
      </c>
      <c r="BR193" s="114">
        <f t="shared" si="179"/>
        <v>1</v>
      </c>
      <c r="BS193" s="4">
        <f t="shared" si="180"/>
        <v>5</v>
      </c>
      <c r="BT193" s="114">
        <f t="shared" si="181"/>
        <v>0.1</v>
      </c>
      <c r="BU193" s="4">
        <v>0</v>
      </c>
      <c r="BV193" s="114">
        <f t="shared" si="182"/>
        <v>1</v>
      </c>
      <c r="BW193" s="4">
        <f t="shared" si="183"/>
        <v>5</v>
      </c>
      <c r="BX193" s="114">
        <f t="shared" si="184"/>
        <v>0.15</v>
      </c>
      <c r="BY193" s="4">
        <f t="shared" si="185"/>
        <v>9300</v>
      </c>
      <c r="BZ193" s="4">
        <v>9810.6666666666697</v>
      </c>
      <c r="CA193" s="115">
        <f t="shared" si="186"/>
        <v>1.0549103942652334</v>
      </c>
      <c r="CB193" s="4">
        <f t="shared" si="187"/>
        <v>5</v>
      </c>
      <c r="CC193" s="114">
        <f t="shared" si="188"/>
        <v>0.1</v>
      </c>
      <c r="CD193" s="4">
        <v>300</v>
      </c>
      <c r="CE193" s="116">
        <v>296.738023952096</v>
      </c>
      <c r="CF193" s="4">
        <f t="shared" si="189"/>
        <v>5</v>
      </c>
      <c r="CG193" s="114">
        <f t="shared" si="190"/>
        <v>0.15</v>
      </c>
      <c r="MX193" s="116">
        <v>95</v>
      </c>
      <c r="MY193" s="116">
        <v>98.8888888888889</v>
      </c>
      <c r="MZ193" s="4">
        <f t="shared" si="191"/>
        <v>5</v>
      </c>
      <c r="NA193" s="114">
        <f t="shared" si="192"/>
        <v>0.1</v>
      </c>
      <c r="NB193" s="115">
        <v>0.92</v>
      </c>
      <c r="NC193" s="115">
        <v>0.95</v>
      </c>
      <c r="ND193" s="4">
        <f t="shared" si="193"/>
        <v>5</v>
      </c>
      <c r="NE193" s="114">
        <f t="shared" si="194"/>
        <v>0.1</v>
      </c>
      <c r="NF193" s="116">
        <v>90</v>
      </c>
      <c r="NG193" s="118">
        <v>100</v>
      </c>
      <c r="NH193" s="4">
        <f t="shared" si="195"/>
        <v>5</v>
      </c>
      <c r="NI193" s="114">
        <f t="shared" si="196"/>
        <v>0.08</v>
      </c>
      <c r="NJ193" s="114">
        <v>0.85</v>
      </c>
      <c r="NK193" s="114">
        <v>0.90625</v>
      </c>
      <c r="NM193" s="4">
        <f t="shared" si="197"/>
        <v>5</v>
      </c>
      <c r="NN193" s="114">
        <f t="shared" si="198"/>
        <v>0.06</v>
      </c>
      <c r="NO193" s="114">
        <v>0.4</v>
      </c>
      <c r="NP193" s="114">
        <v>0.52777777777777801</v>
      </c>
      <c r="NQ193" s="4">
        <f t="shared" si="199"/>
        <v>5</v>
      </c>
      <c r="NR193" s="114">
        <f t="shared" si="200"/>
        <v>0.06</v>
      </c>
      <c r="ZQ193" s="114">
        <v>0.95</v>
      </c>
      <c r="ZR193" s="114">
        <v>0.98802395209580796</v>
      </c>
      <c r="ZS193" s="4">
        <f t="shared" si="201"/>
        <v>5</v>
      </c>
      <c r="ZT193" s="114">
        <f t="shared" si="202"/>
        <v>0.05</v>
      </c>
      <c r="ZU193" s="4">
        <v>2</v>
      </c>
      <c r="ZV193" s="4">
        <f t="shared" si="203"/>
        <v>5</v>
      </c>
      <c r="ZW193" s="114">
        <f t="shared" si="204"/>
        <v>0.05</v>
      </c>
      <c r="ACD193" s="114">
        <f t="shared" si="205"/>
        <v>0.5</v>
      </c>
      <c r="ACE193" s="114">
        <f t="shared" si="206"/>
        <v>0.4</v>
      </c>
      <c r="ACF193" s="114">
        <f t="shared" si="207"/>
        <v>0.1</v>
      </c>
      <c r="ACG193" s="114">
        <f t="shared" si="208"/>
        <v>1</v>
      </c>
      <c r="ACN193" s="119" t="str">
        <f t="shared" si="209"/>
        <v>TERIMA</v>
      </c>
      <c r="ACO193" s="120">
        <f t="shared" si="210"/>
        <v>670000</v>
      </c>
      <c r="ACP193" s="120">
        <f t="shared" si="211"/>
        <v>268000</v>
      </c>
      <c r="ADH193" s="121">
        <f t="shared" si="212"/>
        <v>335000</v>
      </c>
      <c r="ADI193" s="121">
        <f t="shared" si="213"/>
        <v>268000</v>
      </c>
      <c r="ADJ193" s="121">
        <f t="shared" si="214"/>
        <v>67000</v>
      </c>
      <c r="ADL193" s="121">
        <f t="shared" si="215"/>
        <v>200000</v>
      </c>
      <c r="ADM193" s="121">
        <f t="shared" si="216"/>
        <v>870000</v>
      </c>
      <c r="ADN193" s="121">
        <f t="shared" si="217"/>
        <v>870000</v>
      </c>
      <c r="ADO193" s="4" t="s">
        <v>1398</v>
      </c>
    </row>
    <row r="194" spans="1:795" x14ac:dyDescent="0.25">
      <c r="A194" s="4">
        <f t="shared" si="177"/>
        <v>190</v>
      </c>
      <c r="B194" s="4">
        <v>161143</v>
      </c>
      <c r="C194" s="4" t="s">
        <v>430</v>
      </c>
      <c r="G194" s="4" t="s">
        <v>351</v>
      </c>
      <c r="O194" s="4">
        <v>22</v>
      </c>
      <c r="P194" s="4">
        <v>21</v>
      </c>
      <c r="Q194" s="4">
        <v>1</v>
      </c>
      <c r="R194" s="4">
        <v>0</v>
      </c>
      <c r="S194" s="4">
        <v>0</v>
      </c>
      <c r="T194" s="4">
        <v>1</v>
      </c>
      <c r="U194" s="4">
        <v>0</v>
      </c>
      <c r="V194" s="4">
        <f t="shared" si="178"/>
        <v>1</v>
      </c>
      <c r="W194" s="4">
        <v>20</v>
      </c>
      <c r="X194" s="4">
        <v>20</v>
      </c>
      <c r="Y194" s="4">
        <v>7.75</v>
      </c>
      <c r="BQ194" s="4">
        <v>0</v>
      </c>
      <c r="BR194" s="114">
        <f t="shared" si="179"/>
        <v>1</v>
      </c>
      <c r="BS194" s="4">
        <f t="shared" si="180"/>
        <v>5</v>
      </c>
      <c r="BT194" s="114">
        <f t="shared" si="181"/>
        <v>0.1</v>
      </c>
      <c r="BU194" s="4">
        <v>1</v>
      </c>
      <c r="BV194" s="114">
        <f t="shared" si="182"/>
        <v>0.95</v>
      </c>
      <c r="BW194" s="4">
        <f t="shared" si="183"/>
        <v>1</v>
      </c>
      <c r="BX194" s="114">
        <f t="shared" si="184"/>
        <v>0.03</v>
      </c>
      <c r="BY194" s="4">
        <f t="shared" si="185"/>
        <v>9300</v>
      </c>
      <c r="BZ194" s="4">
        <v>9026.4333333333307</v>
      </c>
      <c r="CA194" s="115">
        <f t="shared" si="186"/>
        <v>0.97058422939068068</v>
      </c>
      <c r="CB194" s="4">
        <f t="shared" si="187"/>
        <v>2</v>
      </c>
      <c r="CC194" s="114">
        <f t="shared" si="188"/>
        <v>0.04</v>
      </c>
      <c r="CD194" s="4">
        <v>300</v>
      </c>
      <c r="CE194" s="116">
        <v>292.431632653061</v>
      </c>
      <c r="CF194" s="4">
        <f t="shared" si="189"/>
        <v>5</v>
      </c>
      <c r="CG194" s="114">
        <f t="shared" si="190"/>
        <v>0.15</v>
      </c>
      <c r="MX194" s="116">
        <v>95</v>
      </c>
      <c r="MY194" s="116">
        <v>98.8888888888889</v>
      </c>
      <c r="MZ194" s="4">
        <f t="shared" si="191"/>
        <v>5</v>
      </c>
      <c r="NA194" s="114">
        <f t="shared" si="192"/>
        <v>0.1</v>
      </c>
      <c r="NB194" s="115">
        <v>0.92</v>
      </c>
      <c r="NC194" s="115">
        <v>0.90810810810810805</v>
      </c>
      <c r="ND194" s="4">
        <f t="shared" si="193"/>
        <v>1</v>
      </c>
      <c r="NE194" s="114">
        <f t="shared" si="194"/>
        <v>0.02</v>
      </c>
      <c r="NF194" s="116">
        <v>90</v>
      </c>
      <c r="NG194" s="118">
        <v>100</v>
      </c>
      <c r="NH194" s="4">
        <f t="shared" si="195"/>
        <v>5</v>
      </c>
      <c r="NI194" s="114">
        <f t="shared" si="196"/>
        <v>0.08</v>
      </c>
      <c r="NJ194" s="114">
        <v>0.85</v>
      </c>
      <c r="NK194" s="114">
        <v>0.90909090909090895</v>
      </c>
      <c r="NM194" s="4">
        <f t="shared" si="197"/>
        <v>5</v>
      </c>
      <c r="NN194" s="114">
        <f t="shared" si="198"/>
        <v>0.06</v>
      </c>
      <c r="NO194" s="114">
        <v>0.4</v>
      </c>
      <c r="NP194" s="114">
        <v>0.59459459459459496</v>
      </c>
      <c r="NQ194" s="4">
        <f t="shared" si="199"/>
        <v>5</v>
      </c>
      <c r="NR194" s="114">
        <f t="shared" si="200"/>
        <v>0.06</v>
      </c>
      <c r="ZQ194" s="114">
        <v>0.95</v>
      </c>
      <c r="ZR194" s="114">
        <v>0.98806941431670303</v>
      </c>
      <c r="ZS194" s="4">
        <f t="shared" si="201"/>
        <v>5</v>
      </c>
      <c r="ZT194" s="114">
        <f t="shared" si="202"/>
        <v>0.05</v>
      </c>
      <c r="ZU194" s="4">
        <v>2</v>
      </c>
      <c r="ZV194" s="4">
        <f t="shared" si="203"/>
        <v>5</v>
      </c>
      <c r="ZW194" s="114">
        <f t="shared" si="204"/>
        <v>0.05</v>
      </c>
      <c r="ACD194" s="114">
        <f t="shared" si="205"/>
        <v>0.32</v>
      </c>
      <c r="ACE194" s="114">
        <f t="shared" si="206"/>
        <v>0.32</v>
      </c>
      <c r="ACF194" s="114">
        <f t="shared" si="207"/>
        <v>0.1</v>
      </c>
      <c r="ACG194" s="114">
        <f t="shared" si="208"/>
        <v>0.74</v>
      </c>
      <c r="ACL194" s="4" t="s">
        <v>1392</v>
      </c>
      <c r="ACN194" s="119" t="str">
        <f t="shared" si="209"/>
        <v>TERIMA</v>
      </c>
      <c r="ACO194" s="120">
        <f t="shared" si="210"/>
        <v>670000</v>
      </c>
      <c r="ACP194" s="120">
        <f t="shared" si="211"/>
        <v>214400</v>
      </c>
      <c r="ADH194" s="121">
        <f t="shared" si="212"/>
        <v>214400</v>
      </c>
      <c r="ADI194" s="121">
        <f t="shared" si="213"/>
        <v>128640</v>
      </c>
      <c r="ADJ194" s="121">
        <f t="shared" si="214"/>
        <v>67000</v>
      </c>
      <c r="ADL194" s="121">
        <f t="shared" si="215"/>
        <v>0</v>
      </c>
      <c r="ADM194" s="121">
        <f t="shared" si="216"/>
        <v>410040</v>
      </c>
      <c r="ADN194" s="121">
        <f t="shared" si="217"/>
        <v>410040</v>
      </c>
      <c r="ADO194" s="4" t="s">
        <v>1398</v>
      </c>
    </row>
    <row r="195" spans="1:795" x14ac:dyDescent="0.25">
      <c r="A195" s="4">
        <f t="shared" si="177"/>
        <v>191</v>
      </c>
      <c r="B195" s="4">
        <v>160079</v>
      </c>
      <c r="C195" s="4" t="s">
        <v>433</v>
      </c>
      <c r="G195" s="4" t="s">
        <v>351</v>
      </c>
      <c r="O195" s="4">
        <v>22</v>
      </c>
      <c r="P195" s="4">
        <v>21</v>
      </c>
      <c r="Q195" s="4">
        <v>0</v>
      </c>
      <c r="R195" s="4">
        <v>0</v>
      </c>
      <c r="S195" s="4">
        <v>0</v>
      </c>
      <c r="T195" s="4">
        <v>1</v>
      </c>
      <c r="U195" s="4">
        <v>0</v>
      </c>
      <c r="V195" s="4">
        <f t="shared" si="178"/>
        <v>0</v>
      </c>
      <c r="W195" s="4">
        <v>21</v>
      </c>
      <c r="X195" s="4">
        <v>20</v>
      </c>
      <c r="Y195" s="4">
        <v>7.75</v>
      </c>
      <c r="BQ195" s="4">
        <v>0</v>
      </c>
      <c r="BR195" s="114">
        <f t="shared" si="179"/>
        <v>1</v>
      </c>
      <c r="BS195" s="4">
        <f t="shared" si="180"/>
        <v>5</v>
      </c>
      <c r="BT195" s="114">
        <f t="shared" si="181"/>
        <v>0.1</v>
      </c>
      <c r="BU195" s="4">
        <v>0</v>
      </c>
      <c r="BV195" s="114">
        <f t="shared" si="182"/>
        <v>1</v>
      </c>
      <c r="BW195" s="4">
        <f t="shared" si="183"/>
        <v>5</v>
      </c>
      <c r="BX195" s="114">
        <f t="shared" si="184"/>
        <v>0.15</v>
      </c>
      <c r="BY195" s="4">
        <f t="shared" si="185"/>
        <v>9300</v>
      </c>
      <c r="BZ195" s="4">
        <v>10161.049999999999</v>
      </c>
      <c r="CA195" s="115">
        <f t="shared" si="186"/>
        <v>1.0925860215053762</v>
      </c>
      <c r="CB195" s="4">
        <f t="shared" si="187"/>
        <v>5</v>
      </c>
      <c r="CC195" s="114">
        <f t="shared" si="188"/>
        <v>0.1</v>
      </c>
      <c r="CD195" s="4">
        <v>300</v>
      </c>
      <c r="CE195" s="116">
        <v>308.32930298719799</v>
      </c>
      <c r="CF195" s="4">
        <f t="shared" si="189"/>
        <v>1</v>
      </c>
      <c r="CG195" s="114">
        <f t="shared" si="190"/>
        <v>0.03</v>
      </c>
      <c r="MX195" s="116">
        <v>95</v>
      </c>
      <c r="MY195" s="116">
        <v>99.375</v>
      </c>
      <c r="MZ195" s="4">
        <f t="shared" si="191"/>
        <v>5</v>
      </c>
      <c r="NA195" s="114">
        <f t="shared" si="192"/>
        <v>0.1</v>
      </c>
      <c r="NB195" s="115">
        <v>0.92</v>
      </c>
      <c r="NC195" s="115">
        <v>0.94285714285714295</v>
      </c>
      <c r="ND195" s="4">
        <f t="shared" si="193"/>
        <v>5</v>
      </c>
      <c r="NE195" s="114">
        <f t="shared" si="194"/>
        <v>0.1</v>
      </c>
      <c r="NF195" s="116">
        <v>90</v>
      </c>
      <c r="NG195" s="118">
        <v>100</v>
      </c>
      <c r="NH195" s="4">
        <f t="shared" si="195"/>
        <v>5</v>
      </c>
      <c r="NI195" s="114">
        <f t="shared" si="196"/>
        <v>0.08</v>
      </c>
      <c r="NJ195" s="114">
        <v>0.85</v>
      </c>
      <c r="NK195" s="114">
        <v>0.86486486486486502</v>
      </c>
      <c r="NM195" s="4">
        <f t="shared" si="197"/>
        <v>5</v>
      </c>
      <c r="NN195" s="114">
        <f t="shared" si="198"/>
        <v>0.06</v>
      </c>
      <c r="NO195" s="114">
        <v>0.4</v>
      </c>
      <c r="NP195" s="114">
        <v>0.71428571428571397</v>
      </c>
      <c r="NQ195" s="4">
        <f t="shared" si="199"/>
        <v>5</v>
      </c>
      <c r="NR195" s="114">
        <f t="shared" si="200"/>
        <v>0.06</v>
      </c>
      <c r="ZQ195" s="114">
        <v>0.95</v>
      </c>
      <c r="ZR195" s="114">
        <v>0.99369582348305796</v>
      </c>
      <c r="ZS195" s="4">
        <f t="shared" si="201"/>
        <v>5</v>
      </c>
      <c r="ZT195" s="114">
        <f t="shared" si="202"/>
        <v>0.05</v>
      </c>
      <c r="ZU195" s="4">
        <v>2</v>
      </c>
      <c r="ZV195" s="4">
        <f t="shared" si="203"/>
        <v>5</v>
      </c>
      <c r="ZW195" s="114">
        <f t="shared" si="204"/>
        <v>0.05</v>
      </c>
      <c r="ACD195" s="114">
        <f t="shared" si="205"/>
        <v>0.38</v>
      </c>
      <c r="ACE195" s="114">
        <f t="shared" si="206"/>
        <v>0.4</v>
      </c>
      <c r="ACF195" s="114">
        <f t="shared" si="207"/>
        <v>0.1</v>
      </c>
      <c r="ACG195" s="114">
        <f t="shared" si="208"/>
        <v>0.88</v>
      </c>
      <c r="ACN195" s="119" t="str">
        <f t="shared" si="209"/>
        <v>TERIMA</v>
      </c>
      <c r="ACO195" s="120">
        <f t="shared" si="210"/>
        <v>670000</v>
      </c>
      <c r="ACP195" s="120">
        <f t="shared" si="211"/>
        <v>268000</v>
      </c>
      <c r="ADH195" s="121">
        <f t="shared" si="212"/>
        <v>254600</v>
      </c>
      <c r="ADI195" s="121">
        <f t="shared" si="213"/>
        <v>268000</v>
      </c>
      <c r="ADJ195" s="121">
        <f t="shared" si="214"/>
        <v>67000</v>
      </c>
      <c r="ADL195" s="121">
        <f t="shared" si="215"/>
        <v>0</v>
      </c>
      <c r="ADM195" s="121">
        <f t="shared" si="216"/>
        <v>589600</v>
      </c>
      <c r="ADN195" s="121">
        <f t="shared" si="217"/>
        <v>589600</v>
      </c>
      <c r="ADO195" s="4" t="s">
        <v>1398</v>
      </c>
    </row>
    <row r="196" spans="1:795" x14ac:dyDescent="0.25">
      <c r="A196" s="4">
        <f t="shared" si="177"/>
        <v>192</v>
      </c>
      <c r="B196" s="4">
        <v>160028</v>
      </c>
      <c r="C196" s="4" t="s">
        <v>436</v>
      </c>
      <c r="G196" s="4" t="s">
        <v>351</v>
      </c>
      <c r="O196" s="4">
        <v>22</v>
      </c>
      <c r="P196" s="4">
        <v>21</v>
      </c>
      <c r="Q196" s="4">
        <v>0</v>
      </c>
      <c r="R196" s="4">
        <v>0</v>
      </c>
      <c r="S196" s="4">
        <v>0</v>
      </c>
      <c r="T196" s="4">
        <v>1</v>
      </c>
      <c r="U196" s="4">
        <v>0</v>
      </c>
      <c r="V196" s="4">
        <f t="shared" si="178"/>
        <v>0</v>
      </c>
      <c r="W196" s="4">
        <v>21</v>
      </c>
      <c r="X196" s="4">
        <v>20</v>
      </c>
      <c r="Y196" s="4">
        <v>7.75</v>
      </c>
      <c r="BQ196" s="4">
        <v>0</v>
      </c>
      <c r="BR196" s="114">
        <f t="shared" si="179"/>
        <v>1</v>
      </c>
      <c r="BS196" s="4">
        <f t="shared" si="180"/>
        <v>5</v>
      </c>
      <c r="BT196" s="114">
        <f t="shared" si="181"/>
        <v>0.1</v>
      </c>
      <c r="BU196" s="4">
        <v>0</v>
      </c>
      <c r="BV196" s="114">
        <f t="shared" si="182"/>
        <v>1</v>
      </c>
      <c r="BW196" s="4">
        <f t="shared" si="183"/>
        <v>5</v>
      </c>
      <c r="BX196" s="114">
        <f t="shared" si="184"/>
        <v>0.15</v>
      </c>
      <c r="BY196" s="4">
        <f t="shared" si="185"/>
        <v>9300</v>
      </c>
      <c r="BZ196" s="4">
        <v>9697.1333333333296</v>
      </c>
      <c r="CA196" s="115">
        <f t="shared" si="186"/>
        <v>1.042702508960573</v>
      </c>
      <c r="CB196" s="4">
        <f t="shared" si="187"/>
        <v>4</v>
      </c>
      <c r="CC196" s="114">
        <f t="shared" si="188"/>
        <v>0.08</v>
      </c>
      <c r="CD196" s="4">
        <v>300</v>
      </c>
      <c r="CE196" s="116">
        <v>286.195283714075</v>
      </c>
      <c r="CF196" s="4">
        <f t="shared" si="189"/>
        <v>5</v>
      </c>
      <c r="CG196" s="114">
        <f t="shared" si="190"/>
        <v>0.15</v>
      </c>
      <c r="MX196" s="116">
        <v>95</v>
      </c>
      <c r="MY196" s="116">
        <v>98.8888888888889</v>
      </c>
      <c r="MZ196" s="4">
        <f t="shared" si="191"/>
        <v>5</v>
      </c>
      <c r="NA196" s="114">
        <f t="shared" si="192"/>
        <v>0.1</v>
      </c>
      <c r="NB196" s="115">
        <v>0.92</v>
      </c>
      <c r="NC196" s="115">
        <v>0.94285714285714295</v>
      </c>
      <c r="ND196" s="4">
        <f t="shared" si="193"/>
        <v>5</v>
      </c>
      <c r="NE196" s="114">
        <f t="shared" si="194"/>
        <v>0.1</v>
      </c>
      <c r="NF196" s="116">
        <v>90</v>
      </c>
      <c r="NG196" s="118">
        <v>100</v>
      </c>
      <c r="NH196" s="4">
        <f t="shared" si="195"/>
        <v>5</v>
      </c>
      <c r="NI196" s="114">
        <f t="shared" si="196"/>
        <v>0.08</v>
      </c>
      <c r="NJ196" s="114">
        <v>0.85</v>
      </c>
      <c r="NK196" s="114">
        <v>0.91780821917808197</v>
      </c>
      <c r="NM196" s="4">
        <f t="shared" si="197"/>
        <v>5</v>
      </c>
      <c r="NN196" s="114">
        <f t="shared" si="198"/>
        <v>0.06</v>
      </c>
      <c r="NO196" s="114">
        <v>0.4</v>
      </c>
      <c r="NP196" s="114">
        <v>0.57142857142857095</v>
      </c>
      <c r="NQ196" s="4">
        <f t="shared" si="199"/>
        <v>5</v>
      </c>
      <c r="NR196" s="114">
        <f t="shared" si="200"/>
        <v>0.06</v>
      </c>
      <c r="ZQ196" s="114">
        <v>0.95</v>
      </c>
      <c r="ZR196" s="114">
        <v>0.99437751004016095</v>
      </c>
      <c r="ZS196" s="4">
        <f t="shared" si="201"/>
        <v>5</v>
      </c>
      <c r="ZT196" s="114">
        <f t="shared" si="202"/>
        <v>0.05</v>
      </c>
      <c r="ZU196" s="4">
        <v>2</v>
      </c>
      <c r="ZV196" s="4">
        <f t="shared" si="203"/>
        <v>5</v>
      </c>
      <c r="ZW196" s="114">
        <f t="shared" si="204"/>
        <v>0.05</v>
      </c>
      <c r="ACD196" s="114">
        <f t="shared" si="205"/>
        <v>0.48</v>
      </c>
      <c r="ACE196" s="114">
        <f t="shared" si="206"/>
        <v>0.4</v>
      </c>
      <c r="ACF196" s="114">
        <f t="shared" si="207"/>
        <v>0.1</v>
      </c>
      <c r="ACG196" s="114">
        <f t="shared" si="208"/>
        <v>0.98</v>
      </c>
      <c r="ACN196" s="119" t="str">
        <f t="shared" si="209"/>
        <v>TERIMA</v>
      </c>
      <c r="ACO196" s="120">
        <f t="shared" si="210"/>
        <v>670000</v>
      </c>
      <c r="ACP196" s="120">
        <f t="shared" si="211"/>
        <v>268000</v>
      </c>
      <c r="ADH196" s="121">
        <f t="shared" si="212"/>
        <v>321600</v>
      </c>
      <c r="ADI196" s="121">
        <f t="shared" si="213"/>
        <v>268000</v>
      </c>
      <c r="ADJ196" s="121">
        <f t="shared" si="214"/>
        <v>67000</v>
      </c>
      <c r="ADL196" s="121">
        <f t="shared" si="215"/>
        <v>100000</v>
      </c>
      <c r="ADM196" s="121">
        <f t="shared" si="216"/>
        <v>756600</v>
      </c>
      <c r="ADN196" s="121">
        <f t="shared" si="217"/>
        <v>756600</v>
      </c>
      <c r="ADO196" s="4" t="s">
        <v>1398</v>
      </c>
    </row>
    <row r="197" spans="1:795" x14ac:dyDescent="0.25">
      <c r="A197" s="4">
        <f t="shared" si="177"/>
        <v>193</v>
      </c>
      <c r="B197" s="4">
        <v>153783</v>
      </c>
      <c r="C197" s="4" t="s">
        <v>439</v>
      </c>
      <c r="G197" s="4" t="s">
        <v>351</v>
      </c>
      <c r="O197" s="4">
        <v>22</v>
      </c>
      <c r="P197" s="4">
        <v>21</v>
      </c>
      <c r="Q197" s="4">
        <v>0</v>
      </c>
      <c r="R197" s="4">
        <v>0</v>
      </c>
      <c r="S197" s="4">
        <v>0</v>
      </c>
      <c r="T197" s="4">
        <v>1</v>
      </c>
      <c r="U197" s="4">
        <v>0</v>
      </c>
      <c r="V197" s="4">
        <f t="shared" si="178"/>
        <v>0</v>
      </c>
      <c r="W197" s="4">
        <v>21</v>
      </c>
      <c r="X197" s="4">
        <v>20</v>
      </c>
      <c r="Y197" s="4">
        <v>7.75</v>
      </c>
      <c r="BQ197" s="4">
        <v>0</v>
      </c>
      <c r="BR197" s="114">
        <f t="shared" si="179"/>
        <v>1</v>
      </c>
      <c r="BS197" s="4">
        <f t="shared" si="180"/>
        <v>5</v>
      </c>
      <c r="BT197" s="114">
        <f t="shared" si="181"/>
        <v>0.1</v>
      </c>
      <c r="BU197" s="4">
        <v>0</v>
      </c>
      <c r="BV197" s="114">
        <f t="shared" si="182"/>
        <v>1</v>
      </c>
      <c r="BW197" s="4">
        <f t="shared" si="183"/>
        <v>5</v>
      </c>
      <c r="BX197" s="114">
        <f t="shared" si="184"/>
        <v>0.15</v>
      </c>
      <c r="BY197" s="4">
        <f t="shared" si="185"/>
        <v>9300</v>
      </c>
      <c r="BZ197" s="4">
        <v>9694.4333333333307</v>
      </c>
      <c r="CA197" s="115">
        <f t="shared" si="186"/>
        <v>1.0424121863799281</v>
      </c>
      <c r="CB197" s="4">
        <f t="shared" si="187"/>
        <v>4</v>
      </c>
      <c r="CC197" s="114">
        <f t="shared" si="188"/>
        <v>0.08</v>
      </c>
      <c r="CD197" s="4">
        <v>300</v>
      </c>
      <c r="CE197" s="116">
        <v>291.24679170779899</v>
      </c>
      <c r="CF197" s="4">
        <f t="shared" si="189"/>
        <v>5</v>
      </c>
      <c r="CG197" s="114">
        <f t="shared" si="190"/>
        <v>0.15</v>
      </c>
      <c r="MX197" s="116">
        <v>95</v>
      </c>
      <c r="MY197" s="116">
        <v>100</v>
      </c>
      <c r="MZ197" s="4">
        <f t="shared" si="191"/>
        <v>5</v>
      </c>
      <c r="NA197" s="114">
        <f t="shared" si="192"/>
        <v>0.1</v>
      </c>
      <c r="NB197" s="115">
        <v>0.92</v>
      </c>
      <c r="NC197" s="115">
        <v>0.97599999999999998</v>
      </c>
      <c r="ND197" s="4">
        <f t="shared" si="193"/>
        <v>5</v>
      </c>
      <c r="NE197" s="114">
        <f t="shared" si="194"/>
        <v>0.1</v>
      </c>
      <c r="NF197" s="116">
        <v>90</v>
      </c>
      <c r="NG197" s="118">
        <v>100</v>
      </c>
      <c r="NH197" s="4">
        <f t="shared" si="195"/>
        <v>5</v>
      </c>
      <c r="NI197" s="114">
        <f t="shared" si="196"/>
        <v>0.08</v>
      </c>
      <c r="NJ197" s="114">
        <v>0.85</v>
      </c>
      <c r="NK197" s="114">
        <v>0.91666666666666696</v>
      </c>
      <c r="NM197" s="4">
        <f t="shared" si="197"/>
        <v>5</v>
      </c>
      <c r="NN197" s="114">
        <f t="shared" si="198"/>
        <v>0.06</v>
      </c>
      <c r="NO197" s="114">
        <v>0.4</v>
      </c>
      <c r="NP197" s="114">
        <v>0.76</v>
      </c>
      <c r="NQ197" s="4">
        <f t="shared" si="199"/>
        <v>5</v>
      </c>
      <c r="NR197" s="114">
        <f t="shared" si="200"/>
        <v>0.06</v>
      </c>
      <c r="ZQ197" s="114">
        <v>0.95</v>
      </c>
      <c r="ZR197" s="114">
        <v>0.98863636363636398</v>
      </c>
      <c r="ZS197" s="4">
        <f t="shared" si="201"/>
        <v>5</v>
      </c>
      <c r="ZT197" s="114">
        <f t="shared" si="202"/>
        <v>0.05</v>
      </c>
      <c r="ZU197" s="4">
        <v>2</v>
      </c>
      <c r="ZV197" s="4">
        <f t="shared" si="203"/>
        <v>5</v>
      </c>
      <c r="ZW197" s="114">
        <f t="shared" si="204"/>
        <v>0.05</v>
      </c>
      <c r="ACD197" s="114">
        <f t="shared" si="205"/>
        <v>0.48</v>
      </c>
      <c r="ACE197" s="114">
        <f t="shared" si="206"/>
        <v>0.4</v>
      </c>
      <c r="ACF197" s="114">
        <f t="shared" si="207"/>
        <v>0.1</v>
      </c>
      <c r="ACG197" s="114">
        <f t="shared" si="208"/>
        <v>0.98</v>
      </c>
      <c r="ACN197" s="119" t="str">
        <f t="shared" si="209"/>
        <v>TERIMA</v>
      </c>
      <c r="ACO197" s="120">
        <f t="shared" si="210"/>
        <v>670000</v>
      </c>
      <c r="ACP197" s="120">
        <f t="shared" si="211"/>
        <v>268000</v>
      </c>
      <c r="ADH197" s="121">
        <f t="shared" si="212"/>
        <v>321600</v>
      </c>
      <c r="ADI197" s="121">
        <f t="shared" si="213"/>
        <v>268000</v>
      </c>
      <c r="ADJ197" s="121">
        <f t="shared" si="214"/>
        <v>67000</v>
      </c>
      <c r="ADL197" s="121">
        <f t="shared" si="215"/>
        <v>100000</v>
      </c>
      <c r="ADM197" s="121">
        <f t="shared" si="216"/>
        <v>756600</v>
      </c>
      <c r="ADN197" s="121">
        <f t="shared" si="217"/>
        <v>756600</v>
      </c>
      <c r="ADO197" s="4" t="s">
        <v>1398</v>
      </c>
    </row>
    <row r="198" spans="1:795" x14ac:dyDescent="0.25">
      <c r="A198" s="4">
        <f t="shared" si="177"/>
        <v>194</v>
      </c>
      <c r="B198" s="4">
        <v>159687</v>
      </c>
      <c r="C198" s="4" t="s">
        <v>442</v>
      </c>
      <c r="G198" s="4" t="s">
        <v>351</v>
      </c>
      <c r="O198" s="4">
        <v>22</v>
      </c>
      <c r="P198" s="4">
        <v>21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f t="shared" si="178"/>
        <v>0</v>
      </c>
      <c r="W198" s="4">
        <v>21</v>
      </c>
      <c r="X198" s="4">
        <v>20</v>
      </c>
      <c r="Y198" s="4">
        <v>7.75</v>
      </c>
      <c r="BQ198" s="4">
        <v>0</v>
      </c>
      <c r="BR198" s="114">
        <f t="shared" si="179"/>
        <v>1</v>
      </c>
      <c r="BS198" s="4">
        <f t="shared" si="180"/>
        <v>5</v>
      </c>
      <c r="BT198" s="114">
        <f t="shared" si="181"/>
        <v>0.1</v>
      </c>
      <c r="BU198" s="4">
        <v>0</v>
      </c>
      <c r="BV198" s="114">
        <f t="shared" si="182"/>
        <v>1</v>
      </c>
      <c r="BW198" s="4">
        <f t="shared" si="183"/>
        <v>5</v>
      </c>
      <c r="BX198" s="114">
        <f t="shared" si="184"/>
        <v>0.15</v>
      </c>
      <c r="BY198" s="4">
        <f t="shared" si="185"/>
        <v>9300</v>
      </c>
      <c r="BZ198" s="4">
        <v>9526.5166666666701</v>
      </c>
      <c r="CA198" s="115">
        <f t="shared" si="186"/>
        <v>1.0243566308243732</v>
      </c>
      <c r="CB198" s="4">
        <f t="shared" si="187"/>
        <v>4</v>
      </c>
      <c r="CC198" s="114">
        <f t="shared" si="188"/>
        <v>0.08</v>
      </c>
      <c r="CD198" s="4">
        <v>300</v>
      </c>
      <c r="CE198" s="116">
        <v>318.52444444444399</v>
      </c>
      <c r="CF198" s="4">
        <f t="shared" si="189"/>
        <v>1</v>
      </c>
      <c r="CG198" s="114">
        <f t="shared" si="190"/>
        <v>0.03</v>
      </c>
      <c r="MX198" s="116">
        <v>95</v>
      </c>
      <c r="MY198" s="116">
        <v>90.2083333333333</v>
      </c>
      <c r="MZ198" s="4">
        <f t="shared" si="191"/>
        <v>1</v>
      </c>
      <c r="NA198" s="114">
        <f t="shared" si="192"/>
        <v>0.02</v>
      </c>
      <c r="NB198" s="115">
        <v>0.92</v>
      </c>
      <c r="NC198" s="115">
        <v>0.93333333333333302</v>
      </c>
      <c r="ND198" s="4">
        <f t="shared" si="193"/>
        <v>5</v>
      </c>
      <c r="NE198" s="114">
        <f t="shared" si="194"/>
        <v>0.1</v>
      </c>
      <c r="NF198" s="116">
        <v>90</v>
      </c>
      <c r="NG198" s="118">
        <v>100</v>
      </c>
      <c r="NH198" s="4">
        <f t="shared" si="195"/>
        <v>5</v>
      </c>
      <c r="NI198" s="114">
        <f t="shared" si="196"/>
        <v>0.08</v>
      </c>
      <c r="NJ198" s="114">
        <v>0.85</v>
      </c>
      <c r="NK198" s="114">
        <v>0.95652173913043503</v>
      </c>
      <c r="NM198" s="4">
        <f t="shared" si="197"/>
        <v>5</v>
      </c>
      <c r="NN198" s="114">
        <f t="shared" si="198"/>
        <v>0.06</v>
      </c>
      <c r="NO198" s="114">
        <v>0.4</v>
      </c>
      <c r="NP198" s="114">
        <v>0.62962962962962998</v>
      </c>
      <c r="NQ198" s="4">
        <f t="shared" si="199"/>
        <v>5</v>
      </c>
      <c r="NR198" s="114">
        <f t="shared" si="200"/>
        <v>0.06</v>
      </c>
      <c r="ZQ198" s="114">
        <v>0.95</v>
      </c>
      <c r="ZR198" s="114">
        <v>0.98958333333333304</v>
      </c>
      <c r="ZS198" s="4">
        <f t="shared" si="201"/>
        <v>5</v>
      </c>
      <c r="ZT198" s="114">
        <f t="shared" si="202"/>
        <v>0.05</v>
      </c>
      <c r="ZU198" s="4">
        <v>2</v>
      </c>
      <c r="ZV198" s="4">
        <f t="shared" si="203"/>
        <v>5</v>
      </c>
      <c r="ZW198" s="114">
        <f t="shared" si="204"/>
        <v>0.05</v>
      </c>
      <c r="ACD198" s="114">
        <f t="shared" si="205"/>
        <v>0.36</v>
      </c>
      <c r="ACE198" s="114">
        <f t="shared" si="206"/>
        <v>0.32</v>
      </c>
      <c r="ACF198" s="114">
        <f t="shared" si="207"/>
        <v>0.1</v>
      </c>
      <c r="ACG198" s="114">
        <f t="shared" si="208"/>
        <v>0.77999999999999992</v>
      </c>
      <c r="ACK198" s="4" t="s">
        <v>1390</v>
      </c>
      <c r="ACN198" s="119" t="str">
        <f t="shared" si="209"/>
        <v>TERIMA</v>
      </c>
      <c r="ACO198" s="120">
        <f t="shared" si="210"/>
        <v>670000</v>
      </c>
      <c r="ACP198" s="120">
        <f t="shared" si="211"/>
        <v>214400</v>
      </c>
      <c r="ADH198" s="121">
        <f t="shared" si="212"/>
        <v>241200</v>
      </c>
      <c r="ADI198" s="121">
        <f t="shared" si="213"/>
        <v>182240</v>
      </c>
      <c r="ADJ198" s="121">
        <f t="shared" si="214"/>
        <v>67000</v>
      </c>
      <c r="ADL198" s="121">
        <f t="shared" si="215"/>
        <v>0</v>
      </c>
      <c r="ADM198" s="121">
        <f t="shared" si="216"/>
        <v>490440</v>
      </c>
      <c r="ADN198" s="121">
        <f t="shared" si="217"/>
        <v>490440</v>
      </c>
      <c r="ADO198" s="4" t="s">
        <v>1398</v>
      </c>
    </row>
    <row r="199" spans="1:795" x14ac:dyDescent="0.25">
      <c r="A199" s="4">
        <f t="shared" si="177"/>
        <v>195</v>
      </c>
      <c r="B199" s="4">
        <v>101574</v>
      </c>
      <c r="C199" s="4" t="s">
        <v>445</v>
      </c>
      <c r="G199" s="4" t="s">
        <v>351</v>
      </c>
      <c r="O199" s="4">
        <v>22</v>
      </c>
      <c r="P199" s="4">
        <v>21</v>
      </c>
      <c r="Q199" s="4">
        <v>0</v>
      </c>
      <c r="R199" s="4">
        <v>0</v>
      </c>
      <c r="S199" s="4">
        <v>0</v>
      </c>
      <c r="T199" s="4">
        <v>1</v>
      </c>
      <c r="U199" s="4">
        <v>0</v>
      </c>
      <c r="V199" s="4">
        <f t="shared" si="178"/>
        <v>0</v>
      </c>
      <c r="W199" s="4">
        <v>21</v>
      </c>
      <c r="X199" s="4">
        <v>20</v>
      </c>
      <c r="Y199" s="4">
        <v>7.75</v>
      </c>
      <c r="BQ199" s="4">
        <v>0</v>
      </c>
      <c r="BR199" s="114">
        <f t="shared" si="179"/>
        <v>1</v>
      </c>
      <c r="BS199" s="4">
        <f t="shared" si="180"/>
        <v>5</v>
      </c>
      <c r="BT199" s="114">
        <f t="shared" si="181"/>
        <v>0.1</v>
      </c>
      <c r="BU199" s="4">
        <v>0</v>
      </c>
      <c r="BV199" s="114">
        <f t="shared" si="182"/>
        <v>1</v>
      </c>
      <c r="BW199" s="4">
        <f t="shared" si="183"/>
        <v>5</v>
      </c>
      <c r="BX199" s="114">
        <f t="shared" si="184"/>
        <v>0.15</v>
      </c>
      <c r="BY199" s="4">
        <f t="shared" si="185"/>
        <v>9300</v>
      </c>
      <c r="BZ199" s="4">
        <v>9559.1333333333296</v>
      </c>
      <c r="CA199" s="115">
        <f t="shared" si="186"/>
        <v>1.0278637992831536</v>
      </c>
      <c r="CB199" s="4">
        <f t="shared" si="187"/>
        <v>4</v>
      </c>
      <c r="CC199" s="114">
        <f t="shared" si="188"/>
        <v>0.08</v>
      </c>
      <c r="CD199" s="4">
        <v>300</v>
      </c>
      <c r="CE199" s="116">
        <v>338.50787401574797</v>
      </c>
      <c r="CF199" s="4">
        <f t="shared" si="189"/>
        <v>1</v>
      </c>
      <c r="CG199" s="114">
        <f t="shared" si="190"/>
        <v>0.03</v>
      </c>
      <c r="MX199" s="116">
        <v>95</v>
      </c>
      <c r="MY199" s="116">
        <v>97.0833333333333</v>
      </c>
      <c r="MZ199" s="4">
        <f t="shared" si="191"/>
        <v>5</v>
      </c>
      <c r="NA199" s="114">
        <f t="shared" si="192"/>
        <v>0.1</v>
      </c>
      <c r="NB199" s="115">
        <v>0.92</v>
      </c>
      <c r="NC199" s="115">
        <v>0.99130434782608701</v>
      </c>
      <c r="ND199" s="4">
        <f t="shared" si="193"/>
        <v>5</v>
      </c>
      <c r="NE199" s="114">
        <f t="shared" si="194"/>
        <v>0.1</v>
      </c>
      <c r="NF199" s="116">
        <v>90</v>
      </c>
      <c r="NG199" s="118">
        <v>100</v>
      </c>
      <c r="NH199" s="4">
        <f t="shared" si="195"/>
        <v>5</v>
      </c>
      <c r="NI199" s="114">
        <f t="shared" si="196"/>
        <v>0.08</v>
      </c>
      <c r="NJ199" s="114">
        <v>0.85</v>
      </c>
      <c r="NK199" s="114">
        <v>0.91304347826086996</v>
      </c>
      <c r="NM199" s="4">
        <f t="shared" si="197"/>
        <v>5</v>
      </c>
      <c r="NN199" s="114">
        <f t="shared" si="198"/>
        <v>0.06</v>
      </c>
      <c r="NO199" s="114">
        <v>0.4</v>
      </c>
      <c r="NP199" s="114">
        <v>0.82608695652173902</v>
      </c>
      <c r="NQ199" s="4">
        <f t="shared" si="199"/>
        <v>5</v>
      </c>
      <c r="NR199" s="114">
        <f t="shared" si="200"/>
        <v>0.06</v>
      </c>
      <c r="ZQ199" s="114">
        <v>0.95</v>
      </c>
      <c r="ZR199" s="114">
        <v>0.99437570303711997</v>
      </c>
      <c r="ZS199" s="4">
        <f t="shared" si="201"/>
        <v>5</v>
      </c>
      <c r="ZT199" s="114">
        <f t="shared" si="202"/>
        <v>0.05</v>
      </c>
      <c r="ZU199" s="4">
        <v>2</v>
      </c>
      <c r="ZV199" s="4">
        <f t="shared" si="203"/>
        <v>5</v>
      </c>
      <c r="ZW199" s="114">
        <f t="shared" si="204"/>
        <v>0.05</v>
      </c>
      <c r="ACD199" s="114">
        <f t="shared" si="205"/>
        <v>0.36</v>
      </c>
      <c r="ACE199" s="114">
        <f t="shared" si="206"/>
        <v>0.4</v>
      </c>
      <c r="ACF199" s="114">
        <f t="shared" si="207"/>
        <v>0.1</v>
      </c>
      <c r="ACG199" s="114">
        <f t="shared" si="208"/>
        <v>0.86</v>
      </c>
      <c r="ACK199" s="4" t="s">
        <v>1391</v>
      </c>
      <c r="ACN199" s="119" t="str">
        <f t="shared" si="209"/>
        <v>TERIMA</v>
      </c>
      <c r="ACO199" s="120">
        <f t="shared" si="210"/>
        <v>670000</v>
      </c>
      <c r="ACP199" s="120">
        <f t="shared" si="211"/>
        <v>268000</v>
      </c>
      <c r="ADH199" s="121">
        <f t="shared" si="212"/>
        <v>241200</v>
      </c>
      <c r="ADI199" s="121">
        <f t="shared" si="213"/>
        <v>227800</v>
      </c>
      <c r="ADJ199" s="121">
        <f t="shared" si="214"/>
        <v>67000</v>
      </c>
      <c r="ADL199" s="121">
        <f t="shared" si="215"/>
        <v>0</v>
      </c>
      <c r="ADM199" s="121">
        <f t="shared" si="216"/>
        <v>536000</v>
      </c>
      <c r="ADN199" s="121">
        <f t="shared" si="217"/>
        <v>536000</v>
      </c>
      <c r="ADO199" s="4" t="s">
        <v>1398</v>
      </c>
    </row>
    <row r="200" spans="1:795" x14ac:dyDescent="0.25">
      <c r="A200" s="4">
        <f t="shared" si="177"/>
        <v>196</v>
      </c>
      <c r="B200" s="4">
        <v>101063</v>
      </c>
      <c r="C200" s="4" t="s">
        <v>449</v>
      </c>
      <c r="G200" s="4" t="s">
        <v>351</v>
      </c>
      <c r="O200" s="4">
        <v>22</v>
      </c>
      <c r="P200" s="4">
        <v>21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f t="shared" si="178"/>
        <v>0</v>
      </c>
      <c r="W200" s="4">
        <v>21</v>
      </c>
      <c r="X200" s="4">
        <v>20</v>
      </c>
      <c r="Y200" s="4">
        <v>7.75</v>
      </c>
      <c r="BQ200" s="4">
        <v>0</v>
      </c>
      <c r="BR200" s="114">
        <f t="shared" si="179"/>
        <v>1</v>
      </c>
      <c r="BS200" s="4">
        <f t="shared" si="180"/>
        <v>5</v>
      </c>
      <c r="BT200" s="114">
        <f t="shared" si="181"/>
        <v>0.1</v>
      </c>
      <c r="BU200" s="4">
        <v>0</v>
      </c>
      <c r="BV200" s="114">
        <f t="shared" si="182"/>
        <v>1</v>
      </c>
      <c r="BW200" s="4">
        <f t="shared" si="183"/>
        <v>5</v>
      </c>
      <c r="BX200" s="114">
        <f t="shared" si="184"/>
        <v>0.15</v>
      </c>
      <c r="BY200" s="4">
        <f t="shared" si="185"/>
        <v>9300</v>
      </c>
      <c r="BZ200" s="4">
        <v>9682.85</v>
      </c>
      <c r="CA200" s="115">
        <f t="shared" si="186"/>
        <v>1.0411666666666668</v>
      </c>
      <c r="CB200" s="4">
        <f t="shared" si="187"/>
        <v>4</v>
      </c>
      <c r="CC200" s="114">
        <f t="shared" si="188"/>
        <v>0.08</v>
      </c>
      <c r="CD200" s="4">
        <v>300</v>
      </c>
      <c r="CE200" s="116">
        <v>295.53951367781201</v>
      </c>
      <c r="CF200" s="4">
        <f t="shared" si="189"/>
        <v>5</v>
      </c>
      <c r="CG200" s="114">
        <f t="shared" si="190"/>
        <v>0.15</v>
      </c>
      <c r="MX200" s="116">
        <v>95</v>
      </c>
      <c r="MY200" s="116">
        <v>100</v>
      </c>
      <c r="MZ200" s="4">
        <f t="shared" si="191"/>
        <v>5</v>
      </c>
      <c r="NA200" s="114">
        <f t="shared" si="192"/>
        <v>0.1</v>
      </c>
      <c r="NB200" s="115">
        <v>0.92</v>
      </c>
      <c r="NC200" s="115">
        <v>0.94339622641509402</v>
      </c>
      <c r="ND200" s="4">
        <f t="shared" si="193"/>
        <v>5</v>
      </c>
      <c r="NE200" s="114">
        <f t="shared" si="194"/>
        <v>0.1</v>
      </c>
      <c r="NF200" s="116">
        <v>90</v>
      </c>
      <c r="NG200" s="118">
        <v>100</v>
      </c>
      <c r="NH200" s="4">
        <f t="shared" si="195"/>
        <v>5</v>
      </c>
      <c r="NI200" s="114">
        <f t="shared" si="196"/>
        <v>0.08</v>
      </c>
      <c r="NJ200" s="114">
        <v>0.85</v>
      </c>
      <c r="NK200" s="114">
        <v>0.82</v>
      </c>
      <c r="NM200" s="4">
        <f t="shared" si="197"/>
        <v>1</v>
      </c>
      <c r="NN200" s="114">
        <f t="shared" si="198"/>
        <v>1.2E-2</v>
      </c>
      <c r="NO200" s="114">
        <v>0.4</v>
      </c>
      <c r="NP200" s="114">
        <v>0.69811320754716999</v>
      </c>
      <c r="NQ200" s="4">
        <f t="shared" si="199"/>
        <v>5</v>
      </c>
      <c r="NR200" s="114">
        <f t="shared" si="200"/>
        <v>0.06</v>
      </c>
      <c r="ZQ200" s="114">
        <v>0.95</v>
      </c>
      <c r="ZR200" s="114">
        <v>0.99468085106382997</v>
      </c>
      <c r="ZS200" s="4">
        <f t="shared" si="201"/>
        <v>5</v>
      </c>
      <c r="ZT200" s="114">
        <f t="shared" si="202"/>
        <v>0.05</v>
      </c>
      <c r="ZU200" s="4">
        <v>2</v>
      </c>
      <c r="ZV200" s="4">
        <f t="shared" si="203"/>
        <v>5</v>
      </c>
      <c r="ZW200" s="114">
        <f t="shared" si="204"/>
        <v>0.05</v>
      </c>
      <c r="ACD200" s="114">
        <f t="shared" si="205"/>
        <v>0.48</v>
      </c>
      <c r="ACE200" s="114">
        <f t="shared" si="206"/>
        <v>0.35200000000000004</v>
      </c>
      <c r="ACF200" s="114">
        <f t="shared" si="207"/>
        <v>0.1</v>
      </c>
      <c r="ACG200" s="114">
        <f t="shared" si="208"/>
        <v>0.93200000000000005</v>
      </c>
      <c r="ACK200" s="4" t="s">
        <v>1390</v>
      </c>
      <c r="ACN200" s="119" t="str">
        <f t="shared" si="209"/>
        <v>TERIMA</v>
      </c>
      <c r="ACO200" s="120">
        <f t="shared" si="210"/>
        <v>670000</v>
      </c>
      <c r="ACP200" s="120">
        <f t="shared" si="211"/>
        <v>235840.00000000003</v>
      </c>
      <c r="ADH200" s="121">
        <f t="shared" si="212"/>
        <v>321600</v>
      </c>
      <c r="ADI200" s="121">
        <f t="shared" si="213"/>
        <v>200464.00000000003</v>
      </c>
      <c r="ADJ200" s="121">
        <f t="shared" si="214"/>
        <v>67000</v>
      </c>
      <c r="ADL200" s="121">
        <f t="shared" si="215"/>
        <v>0</v>
      </c>
      <c r="ADM200" s="121">
        <f t="shared" si="216"/>
        <v>589064</v>
      </c>
      <c r="ADN200" s="121">
        <f t="shared" si="217"/>
        <v>589064</v>
      </c>
      <c r="ADO200" s="4" t="s">
        <v>1398</v>
      </c>
    </row>
    <row r="201" spans="1:795" x14ac:dyDescent="0.25">
      <c r="A201" s="4">
        <f t="shared" si="177"/>
        <v>197</v>
      </c>
      <c r="B201" s="4">
        <v>154502</v>
      </c>
      <c r="C201" s="4" t="s">
        <v>451</v>
      </c>
      <c r="G201" s="4" t="s">
        <v>351</v>
      </c>
      <c r="O201" s="4">
        <v>22</v>
      </c>
      <c r="P201" s="4">
        <v>21</v>
      </c>
      <c r="Q201" s="4">
        <v>0</v>
      </c>
      <c r="R201" s="4">
        <v>0</v>
      </c>
      <c r="S201" s="4">
        <v>1</v>
      </c>
      <c r="T201" s="4">
        <v>1</v>
      </c>
      <c r="U201" s="4">
        <v>0</v>
      </c>
      <c r="V201" s="4">
        <f t="shared" si="178"/>
        <v>1</v>
      </c>
      <c r="W201" s="4">
        <v>21</v>
      </c>
      <c r="X201" s="4">
        <v>20</v>
      </c>
      <c r="Y201" s="4">
        <v>7.75</v>
      </c>
      <c r="BQ201" s="4">
        <v>0</v>
      </c>
      <c r="BR201" s="114">
        <f t="shared" si="179"/>
        <v>1</v>
      </c>
      <c r="BS201" s="4">
        <f t="shared" si="180"/>
        <v>5</v>
      </c>
      <c r="BT201" s="114">
        <f t="shared" si="181"/>
        <v>0.1</v>
      </c>
      <c r="BU201" s="4">
        <v>1</v>
      </c>
      <c r="BV201" s="114">
        <f t="shared" si="182"/>
        <v>0.95238095238095233</v>
      </c>
      <c r="BW201" s="4">
        <f t="shared" si="183"/>
        <v>1</v>
      </c>
      <c r="BX201" s="114">
        <f t="shared" si="184"/>
        <v>0.03</v>
      </c>
      <c r="BY201" s="4">
        <f t="shared" si="185"/>
        <v>9300</v>
      </c>
      <c r="BZ201" s="4">
        <v>9203.5</v>
      </c>
      <c r="CA201" s="115">
        <f t="shared" si="186"/>
        <v>0.98962365591397849</v>
      </c>
      <c r="CB201" s="4">
        <f t="shared" si="187"/>
        <v>2</v>
      </c>
      <c r="CC201" s="114">
        <f t="shared" si="188"/>
        <v>0.04</v>
      </c>
      <c r="CD201" s="4">
        <v>300</v>
      </c>
      <c r="CE201" s="116">
        <v>310.76944444444399</v>
      </c>
      <c r="CF201" s="4">
        <f t="shared" si="189"/>
        <v>1</v>
      </c>
      <c r="CG201" s="114">
        <f t="shared" si="190"/>
        <v>0.03</v>
      </c>
      <c r="MX201" s="116">
        <v>95</v>
      </c>
      <c r="MY201" s="116">
        <v>98.8888888888889</v>
      </c>
      <c r="MZ201" s="4">
        <f t="shared" si="191"/>
        <v>5</v>
      </c>
      <c r="NA201" s="114">
        <f t="shared" si="192"/>
        <v>0.1</v>
      </c>
      <c r="NB201" s="115">
        <v>0.92</v>
      </c>
      <c r="NC201" s="115">
        <v>0.95806451612903198</v>
      </c>
      <c r="ND201" s="4">
        <f t="shared" si="193"/>
        <v>5</v>
      </c>
      <c r="NE201" s="114">
        <f t="shared" si="194"/>
        <v>0.1</v>
      </c>
      <c r="NF201" s="116">
        <v>90</v>
      </c>
      <c r="NG201" s="118">
        <v>100</v>
      </c>
      <c r="NH201" s="4">
        <f t="shared" si="195"/>
        <v>5</v>
      </c>
      <c r="NI201" s="114">
        <f t="shared" si="196"/>
        <v>0.08</v>
      </c>
      <c r="NJ201" s="114">
        <v>0.85</v>
      </c>
      <c r="NK201" s="114">
        <v>0.89285714285714302</v>
      </c>
      <c r="NM201" s="4">
        <f t="shared" si="197"/>
        <v>5</v>
      </c>
      <c r="NN201" s="114">
        <f t="shared" si="198"/>
        <v>0.06</v>
      </c>
      <c r="NO201" s="114">
        <v>0.4</v>
      </c>
      <c r="NP201" s="114">
        <v>0.70967741935483897</v>
      </c>
      <c r="NQ201" s="4">
        <f t="shared" si="199"/>
        <v>5</v>
      </c>
      <c r="NR201" s="114">
        <f t="shared" si="200"/>
        <v>0.06</v>
      </c>
      <c r="ZQ201" s="114">
        <v>0.95</v>
      </c>
      <c r="ZR201" s="114">
        <v>0.98955067920585205</v>
      </c>
      <c r="ZS201" s="4">
        <f t="shared" si="201"/>
        <v>5</v>
      </c>
      <c r="ZT201" s="114">
        <f t="shared" si="202"/>
        <v>0.05</v>
      </c>
      <c r="ZU201" s="4">
        <v>2</v>
      </c>
      <c r="ZV201" s="4">
        <f t="shared" si="203"/>
        <v>5</v>
      </c>
      <c r="ZW201" s="114">
        <f t="shared" si="204"/>
        <v>0.05</v>
      </c>
      <c r="ACD201" s="114">
        <f t="shared" si="205"/>
        <v>0.2</v>
      </c>
      <c r="ACE201" s="114">
        <f t="shared" si="206"/>
        <v>0.4</v>
      </c>
      <c r="ACF201" s="114">
        <f t="shared" si="207"/>
        <v>0.1</v>
      </c>
      <c r="ACG201" s="114">
        <f t="shared" si="208"/>
        <v>0.70000000000000007</v>
      </c>
      <c r="ACK201" s="4" t="s">
        <v>1393</v>
      </c>
      <c r="ACN201" s="119" t="str">
        <f t="shared" si="209"/>
        <v>TERIMA</v>
      </c>
      <c r="ACO201" s="120">
        <f t="shared" si="210"/>
        <v>670000</v>
      </c>
      <c r="ACP201" s="120">
        <f t="shared" si="211"/>
        <v>268000</v>
      </c>
      <c r="ADH201" s="121">
        <f t="shared" si="212"/>
        <v>134000</v>
      </c>
      <c r="ADI201" s="121">
        <f t="shared" si="213"/>
        <v>227800</v>
      </c>
      <c r="ADJ201" s="121">
        <f t="shared" si="214"/>
        <v>67000</v>
      </c>
      <c r="ADL201" s="121">
        <f t="shared" si="215"/>
        <v>0</v>
      </c>
      <c r="ADM201" s="121">
        <f t="shared" si="216"/>
        <v>428800</v>
      </c>
      <c r="ADN201" s="121">
        <f t="shared" si="217"/>
        <v>428800</v>
      </c>
      <c r="ADO201" s="4" t="s">
        <v>1398</v>
      </c>
    </row>
    <row r="202" spans="1:795" x14ac:dyDescent="0.25">
      <c r="A202" s="4">
        <f t="shared" si="177"/>
        <v>198</v>
      </c>
      <c r="B202" s="4">
        <v>156228</v>
      </c>
      <c r="C202" s="4" t="s">
        <v>453</v>
      </c>
      <c r="G202" s="4" t="s">
        <v>351</v>
      </c>
      <c r="O202" s="4">
        <v>22</v>
      </c>
      <c r="P202" s="4">
        <v>20</v>
      </c>
      <c r="Q202" s="4">
        <v>0</v>
      </c>
      <c r="R202" s="4">
        <v>0</v>
      </c>
      <c r="S202" s="4">
        <v>0</v>
      </c>
      <c r="T202" s="4">
        <v>1</v>
      </c>
      <c r="U202" s="4">
        <v>0</v>
      </c>
      <c r="V202" s="4">
        <f t="shared" si="178"/>
        <v>0</v>
      </c>
      <c r="W202" s="4">
        <v>20</v>
      </c>
      <c r="X202" s="4">
        <v>19</v>
      </c>
      <c r="Y202" s="4">
        <v>7.75</v>
      </c>
      <c r="BQ202" s="4">
        <v>0</v>
      </c>
      <c r="BR202" s="114">
        <f t="shared" si="179"/>
        <v>1</v>
      </c>
      <c r="BS202" s="4">
        <f t="shared" si="180"/>
        <v>5</v>
      </c>
      <c r="BT202" s="114">
        <f t="shared" si="181"/>
        <v>0.1</v>
      </c>
      <c r="BU202" s="4">
        <v>0</v>
      </c>
      <c r="BV202" s="114">
        <f t="shared" si="182"/>
        <v>1</v>
      </c>
      <c r="BW202" s="4">
        <f t="shared" si="183"/>
        <v>5</v>
      </c>
      <c r="BX202" s="114">
        <f t="shared" si="184"/>
        <v>0.15</v>
      </c>
      <c r="BY202" s="4">
        <f t="shared" si="185"/>
        <v>8835</v>
      </c>
      <c r="BZ202" s="4">
        <v>9246.5499999999993</v>
      </c>
      <c r="CA202" s="115">
        <f t="shared" si="186"/>
        <v>1.0465817770232031</v>
      </c>
      <c r="CB202" s="4">
        <f t="shared" si="187"/>
        <v>4</v>
      </c>
      <c r="CC202" s="114">
        <f t="shared" si="188"/>
        <v>0.08</v>
      </c>
      <c r="CD202" s="4">
        <v>300</v>
      </c>
      <c r="CE202" s="116">
        <v>290.86024096385501</v>
      </c>
      <c r="CF202" s="4">
        <f t="shared" si="189"/>
        <v>5</v>
      </c>
      <c r="CG202" s="114">
        <f t="shared" si="190"/>
        <v>0.15</v>
      </c>
      <c r="MX202" s="116">
        <v>95</v>
      </c>
      <c r="MY202" s="116">
        <v>100</v>
      </c>
      <c r="MZ202" s="4">
        <f t="shared" si="191"/>
        <v>5</v>
      </c>
      <c r="NA202" s="114">
        <f t="shared" si="192"/>
        <v>0.1</v>
      </c>
      <c r="NB202" s="115">
        <v>0.92</v>
      </c>
      <c r="NC202" s="115">
        <v>0.95609756097561005</v>
      </c>
      <c r="ND202" s="4">
        <f t="shared" si="193"/>
        <v>5</v>
      </c>
      <c r="NE202" s="114">
        <f t="shared" si="194"/>
        <v>0.1</v>
      </c>
      <c r="NF202" s="116">
        <v>90</v>
      </c>
      <c r="NG202" s="118">
        <v>100</v>
      </c>
      <c r="NH202" s="4">
        <f t="shared" si="195"/>
        <v>5</v>
      </c>
      <c r="NI202" s="114">
        <f t="shared" si="196"/>
        <v>0.08</v>
      </c>
      <c r="NJ202" s="114">
        <v>0.85</v>
      </c>
      <c r="NK202" s="114">
        <v>0.94871794871794901</v>
      </c>
      <c r="NM202" s="4">
        <f t="shared" si="197"/>
        <v>5</v>
      </c>
      <c r="NN202" s="114">
        <f t="shared" si="198"/>
        <v>0.06</v>
      </c>
      <c r="NO202" s="114">
        <v>0.4</v>
      </c>
      <c r="NP202" s="114">
        <v>0.78048780487804903</v>
      </c>
      <c r="NQ202" s="4">
        <f t="shared" si="199"/>
        <v>5</v>
      </c>
      <c r="NR202" s="114">
        <f t="shared" si="200"/>
        <v>0.06</v>
      </c>
      <c r="ZQ202" s="114">
        <v>0.95</v>
      </c>
      <c r="ZR202" s="114">
        <v>0.99421965317919103</v>
      </c>
      <c r="ZS202" s="4">
        <f t="shared" si="201"/>
        <v>5</v>
      </c>
      <c r="ZT202" s="114">
        <f t="shared" si="202"/>
        <v>0.05</v>
      </c>
      <c r="ZU202" s="4">
        <v>2</v>
      </c>
      <c r="ZV202" s="4">
        <f t="shared" si="203"/>
        <v>5</v>
      </c>
      <c r="ZW202" s="114">
        <f t="shared" si="204"/>
        <v>0.05</v>
      </c>
      <c r="ACD202" s="114">
        <f t="shared" si="205"/>
        <v>0.48</v>
      </c>
      <c r="ACE202" s="114">
        <f t="shared" si="206"/>
        <v>0.4</v>
      </c>
      <c r="ACF202" s="114">
        <f t="shared" si="207"/>
        <v>0.1</v>
      </c>
      <c r="ACG202" s="114">
        <f t="shared" si="208"/>
        <v>0.98</v>
      </c>
      <c r="ACN202" s="119" t="str">
        <f t="shared" si="209"/>
        <v>TERIMA</v>
      </c>
      <c r="ACO202" s="120">
        <f t="shared" si="210"/>
        <v>670000</v>
      </c>
      <c r="ACP202" s="120">
        <f t="shared" si="211"/>
        <v>268000</v>
      </c>
      <c r="ADH202" s="121">
        <f t="shared" si="212"/>
        <v>321600</v>
      </c>
      <c r="ADI202" s="121">
        <f t="shared" si="213"/>
        <v>268000</v>
      </c>
      <c r="ADJ202" s="121">
        <f t="shared" si="214"/>
        <v>67000</v>
      </c>
      <c r="ADL202" s="121">
        <f t="shared" si="215"/>
        <v>100000</v>
      </c>
      <c r="ADM202" s="121">
        <f t="shared" si="216"/>
        <v>756600</v>
      </c>
      <c r="ADN202" s="121">
        <f t="shared" si="217"/>
        <v>756600</v>
      </c>
      <c r="ADO202" s="4" t="s">
        <v>1398</v>
      </c>
    </row>
    <row r="203" spans="1:795" x14ac:dyDescent="0.25">
      <c r="A203" s="4">
        <f t="shared" si="177"/>
        <v>199</v>
      </c>
      <c r="B203" s="4">
        <v>154682</v>
      </c>
      <c r="C203" s="4" t="s">
        <v>455</v>
      </c>
      <c r="G203" s="4" t="s">
        <v>351</v>
      </c>
      <c r="O203" s="4">
        <v>22</v>
      </c>
      <c r="P203" s="4">
        <v>21</v>
      </c>
      <c r="Q203" s="4">
        <v>0</v>
      </c>
      <c r="R203" s="4">
        <v>0</v>
      </c>
      <c r="S203" s="4">
        <v>0</v>
      </c>
      <c r="T203" s="4">
        <v>1</v>
      </c>
      <c r="U203" s="4">
        <v>0</v>
      </c>
      <c r="V203" s="4">
        <f t="shared" si="178"/>
        <v>0</v>
      </c>
      <c r="W203" s="4">
        <v>21</v>
      </c>
      <c r="X203" s="4">
        <v>20</v>
      </c>
      <c r="Y203" s="4">
        <v>7.75</v>
      </c>
      <c r="BQ203" s="4">
        <v>0</v>
      </c>
      <c r="BR203" s="114">
        <f t="shared" si="179"/>
        <v>1</v>
      </c>
      <c r="BS203" s="4">
        <f t="shared" si="180"/>
        <v>5</v>
      </c>
      <c r="BT203" s="114">
        <f t="shared" si="181"/>
        <v>0.1</v>
      </c>
      <c r="BU203" s="4">
        <v>0</v>
      </c>
      <c r="BV203" s="114">
        <f t="shared" si="182"/>
        <v>1</v>
      </c>
      <c r="BW203" s="4">
        <f t="shared" si="183"/>
        <v>5</v>
      </c>
      <c r="BX203" s="114">
        <f t="shared" si="184"/>
        <v>0.15</v>
      </c>
      <c r="BY203" s="4">
        <f t="shared" si="185"/>
        <v>9300</v>
      </c>
      <c r="BZ203" s="4">
        <v>10009.7833333333</v>
      </c>
      <c r="CA203" s="115">
        <f t="shared" si="186"/>
        <v>1.0763207885304624</v>
      </c>
      <c r="CB203" s="4">
        <f t="shared" si="187"/>
        <v>5</v>
      </c>
      <c r="CC203" s="114">
        <f t="shared" si="188"/>
        <v>0.1</v>
      </c>
      <c r="CD203" s="4">
        <v>300</v>
      </c>
      <c r="CE203" s="116">
        <v>292.13432835820902</v>
      </c>
      <c r="CF203" s="4">
        <f t="shared" si="189"/>
        <v>5</v>
      </c>
      <c r="CG203" s="114">
        <f t="shared" si="190"/>
        <v>0.15</v>
      </c>
      <c r="MX203" s="116">
        <v>95</v>
      </c>
      <c r="MY203" s="116">
        <v>96.6666666666667</v>
      </c>
      <c r="MZ203" s="4">
        <f t="shared" si="191"/>
        <v>5</v>
      </c>
      <c r="NA203" s="114">
        <f t="shared" si="192"/>
        <v>0.1</v>
      </c>
      <c r="NB203" s="115">
        <v>0.92</v>
      </c>
      <c r="NC203" s="115">
        <v>0.95744680851063801</v>
      </c>
      <c r="ND203" s="4">
        <f t="shared" si="193"/>
        <v>5</v>
      </c>
      <c r="NE203" s="114">
        <f t="shared" si="194"/>
        <v>0.1</v>
      </c>
      <c r="NF203" s="116">
        <v>90</v>
      </c>
      <c r="NG203" s="118">
        <v>100</v>
      </c>
      <c r="NH203" s="4">
        <f t="shared" si="195"/>
        <v>5</v>
      </c>
      <c r="NI203" s="114">
        <f t="shared" si="196"/>
        <v>0.08</v>
      </c>
      <c r="NJ203" s="114">
        <v>0.85</v>
      </c>
      <c r="NK203" s="114">
        <v>0.88636363636363602</v>
      </c>
      <c r="NM203" s="4">
        <f t="shared" si="197"/>
        <v>5</v>
      </c>
      <c r="NN203" s="114">
        <f t="shared" si="198"/>
        <v>0.06</v>
      </c>
      <c r="NO203" s="114">
        <v>0.4</v>
      </c>
      <c r="NP203" s="114">
        <v>0.59574468085106402</v>
      </c>
      <c r="NQ203" s="4">
        <f t="shared" si="199"/>
        <v>5</v>
      </c>
      <c r="NR203" s="114">
        <f t="shared" si="200"/>
        <v>0.06</v>
      </c>
      <c r="ZQ203" s="114">
        <v>0.95</v>
      </c>
      <c r="ZR203" s="114">
        <v>0.99380804953560398</v>
      </c>
      <c r="ZS203" s="4">
        <f t="shared" si="201"/>
        <v>5</v>
      </c>
      <c r="ZT203" s="114">
        <f t="shared" si="202"/>
        <v>0.05</v>
      </c>
      <c r="ZU203" s="4">
        <v>2</v>
      </c>
      <c r="ZV203" s="4">
        <f t="shared" si="203"/>
        <v>5</v>
      </c>
      <c r="ZW203" s="114">
        <f t="shared" si="204"/>
        <v>0.05</v>
      </c>
      <c r="ACD203" s="114">
        <f t="shared" si="205"/>
        <v>0.5</v>
      </c>
      <c r="ACE203" s="114">
        <f t="shared" si="206"/>
        <v>0.4</v>
      </c>
      <c r="ACF203" s="114">
        <f t="shared" si="207"/>
        <v>0.1</v>
      </c>
      <c r="ACG203" s="114">
        <f t="shared" si="208"/>
        <v>1</v>
      </c>
      <c r="ACN203" s="119" t="str">
        <f t="shared" si="209"/>
        <v>TERIMA</v>
      </c>
      <c r="ACO203" s="120">
        <f t="shared" si="210"/>
        <v>670000</v>
      </c>
      <c r="ACP203" s="120">
        <f t="shared" si="211"/>
        <v>268000</v>
      </c>
      <c r="ADH203" s="121">
        <f t="shared" si="212"/>
        <v>335000</v>
      </c>
      <c r="ADI203" s="121">
        <f t="shared" si="213"/>
        <v>268000</v>
      </c>
      <c r="ADJ203" s="121">
        <f t="shared" si="214"/>
        <v>67000</v>
      </c>
      <c r="ADL203" s="121">
        <f t="shared" si="215"/>
        <v>200000</v>
      </c>
      <c r="ADM203" s="121">
        <f t="shared" si="216"/>
        <v>870000</v>
      </c>
      <c r="ADN203" s="121">
        <f t="shared" si="217"/>
        <v>870000</v>
      </c>
      <c r="ADO203" s="4" t="s">
        <v>1398</v>
      </c>
    </row>
    <row r="204" spans="1:795" x14ac:dyDescent="0.25">
      <c r="A204" s="4">
        <f t="shared" si="177"/>
        <v>200</v>
      </c>
      <c r="B204" s="4">
        <v>106036</v>
      </c>
      <c r="C204" s="4" t="s">
        <v>458</v>
      </c>
      <c r="G204" s="4" t="s">
        <v>351</v>
      </c>
      <c r="O204" s="4">
        <v>22</v>
      </c>
      <c r="P204" s="4">
        <v>21</v>
      </c>
      <c r="Q204" s="4">
        <v>3</v>
      </c>
      <c r="R204" s="4">
        <v>0</v>
      </c>
      <c r="S204" s="4">
        <v>0</v>
      </c>
      <c r="T204" s="4">
        <v>1</v>
      </c>
      <c r="U204" s="4">
        <v>0</v>
      </c>
      <c r="V204" s="4">
        <f t="shared" si="178"/>
        <v>3</v>
      </c>
      <c r="W204" s="4">
        <v>18</v>
      </c>
      <c r="X204" s="4">
        <v>20</v>
      </c>
      <c r="Y204" s="4">
        <v>7.75</v>
      </c>
      <c r="BQ204" s="4">
        <v>0</v>
      </c>
      <c r="BR204" s="114">
        <f t="shared" si="179"/>
        <v>1</v>
      </c>
      <c r="BS204" s="4">
        <f t="shared" si="180"/>
        <v>5</v>
      </c>
      <c r="BT204" s="114">
        <f t="shared" si="181"/>
        <v>0.1</v>
      </c>
      <c r="BU204" s="4">
        <v>3</v>
      </c>
      <c r="BV204" s="114">
        <f t="shared" si="182"/>
        <v>0.83333333333333337</v>
      </c>
      <c r="BW204" s="4">
        <f t="shared" si="183"/>
        <v>0</v>
      </c>
      <c r="BX204" s="114">
        <f t="shared" si="184"/>
        <v>0</v>
      </c>
      <c r="BY204" s="4">
        <f t="shared" si="185"/>
        <v>9300</v>
      </c>
      <c r="BZ204" s="4">
        <v>8299.1666666666697</v>
      </c>
      <c r="CA204" s="115">
        <f t="shared" si="186"/>
        <v>0.89238351254480319</v>
      </c>
      <c r="CB204" s="4">
        <f t="shared" si="187"/>
        <v>1</v>
      </c>
      <c r="CC204" s="114">
        <f t="shared" si="188"/>
        <v>0.02</v>
      </c>
      <c r="CD204" s="4">
        <v>300</v>
      </c>
      <c r="CE204" s="116">
        <v>295.75157232704402</v>
      </c>
      <c r="CF204" s="4">
        <f t="shared" si="189"/>
        <v>5</v>
      </c>
      <c r="CG204" s="114">
        <f t="shared" si="190"/>
        <v>0.15</v>
      </c>
      <c r="MX204" s="116">
        <v>95</v>
      </c>
      <c r="MY204" s="116">
        <v>98.3333333333333</v>
      </c>
      <c r="MZ204" s="4">
        <f t="shared" si="191"/>
        <v>5</v>
      </c>
      <c r="NA204" s="114">
        <f t="shared" si="192"/>
        <v>0.1</v>
      </c>
      <c r="NB204" s="115">
        <v>0.92</v>
      </c>
      <c r="NC204" s="115">
        <v>0.967741935483871</v>
      </c>
      <c r="ND204" s="4">
        <f t="shared" si="193"/>
        <v>5</v>
      </c>
      <c r="NE204" s="114">
        <f t="shared" si="194"/>
        <v>0.1</v>
      </c>
      <c r="NF204" s="116">
        <v>90</v>
      </c>
      <c r="NG204" s="118">
        <v>95</v>
      </c>
      <c r="NH204" s="4">
        <f t="shared" si="195"/>
        <v>5</v>
      </c>
      <c r="NI204" s="114">
        <f t="shared" si="196"/>
        <v>0.08</v>
      </c>
      <c r="NJ204" s="114">
        <v>0.85</v>
      </c>
      <c r="NK204" s="114">
        <v>0.92592592592592604</v>
      </c>
      <c r="NM204" s="4">
        <f t="shared" si="197"/>
        <v>5</v>
      </c>
      <c r="NN204" s="114">
        <f t="shared" si="198"/>
        <v>0.06</v>
      </c>
      <c r="NO204" s="114">
        <v>0.4</v>
      </c>
      <c r="NP204" s="114">
        <v>0.70967741935483897</v>
      </c>
      <c r="NQ204" s="4">
        <f t="shared" si="199"/>
        <v>5</v>
      </c>
      <c r="NR204" s="114">
        <f t="shared" si="200"/>
        <v>0.06</v>
      </c>
      <c r="ZQ204" s="114">
        <v>0.95</v>
      </c>
      <c r="ZR204" s="114">
        <v>0.99161425576519902</v>
      </c>
      <c r="ZS204" s="4">
        <f t="shared" si="201"/>
        <v>5</v>
      </c>
      <c r="ZT204" s="114">
        <f t="shared" si="202"/>
        <v>0.05</v>
      </c>
      <c r="ZU204" s="4">
        <v>2</v>
      </c>
      <c r="ZV204" s="4">
        <f t="shared" si="203"/>
        <v>5</v>
      </c>
      <c r="ZW204" s="114">
        <f t="shared" si="204"/>
        <v>0.05</v>
      </c>
      <c r="ACD204" s="114">
        <f t="shared" si="205"/>
        <v>0.27</v>
      </c>
      <c r="ACE204" s="114">
        <f t="shared" si="206"/>
        <v>0.4</v>
      </c>
      <c r="ACF204" s="114">
        <f t="shared" si="207"/>
        <v>0.1</v>
      </c>
      <c r="ACG204" s="114">
        <f t="shared" si="208"/>
        <v>0.77</v>
      </c>
      <c r="ACN204" s="119" t="str">
        <f t="shared" si="209"/>
        <v>TERIMA</v>
      </c>
      <c r="ACO204" s="120">
        <f t="shared" si="210"/>
        <v>670000</v>
      </c>
      <c r="ACP204" s="120">
        <f t="shared" si="211"/>
        <v>268000</v>
      </c>
      <c r="ADH204" s="121">
        <f t="shared" si="212"/>
        <v>180900</v>
      </c>
      <c r="ADI204" s="121">
        <f t="shared" si="213"/>
        <v>268000</v>
      </c>
      <c r="ADJ204" s="121">
        <f t="shared" si="214"/>
        <v>67000</v>
      </c>
      <c r="ADL204" s="121">
        <f t="shared" si="215"/>
        <v>0</v>
      </c>
      <c r="ADM204" s="121">
        <f t="shared" si="216"/>
        <v>515900</v>
      </c>
      <c r="ADN204" s="121">
        <f t="shared" si="217"/>
        <v>515900</v>
      </c>
      <c r="ADO204" s="4" t="s">
        <v>1398</v>
      </c>
    </row>
    <row r="205" spans="1:795" x14ac:dyDescent="0.25">
      <c r="A205" s="4">
        <f t="shared" ref="A205:A236" si="218">ROW()-4</f>
        <v>201</v>
      </c>
      <c r="B205" s="4">
        <v>154477</v>
      </c>
      <c r="C205" s="4" t="s">
        <v>460</v>
      </c>
      <c r="G205" s="4" t="s">
        <v>351</v>
      </c>
      <c r="O205" s="4">
        <v>22</v>
      </c>
      <c r="P205" s="4">
        <v>21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f t="shared" ref="V205:V236" si="219">SUM(Q205:S205)</f>
        <v>0</v>
      </c>
      <c r="W205" s="4">
        <v>21</v>
      </c>
      <c r="X205" s="4">
        <v>20</v>
      </c>
      <c r="Y205" s="4">
        <v>7.75</v>
      </c>
      <c r="BQ205" s="4">
        <v>0</v>
      </c>
      <c r="BR205" s="114">
        <f t="shared" ref="BR205:BR236" si="220">(W205-BQ205)/W205</f>
        <v>1</v>
      </c>
      <c r="BS205" s="4">
        <f t="shared" ref="BS205:BS236" si="221">IF(R205&gt;0,0,IF(BQ205&gt;2,0,IF(BQ205=2,1,IF(BQ205=1,2,IF(BQ205&lt;=0,5)))))</f>
        <v>5</v>
      </c>
      <c r="BT205" s="114">
        <f t="shared" ref="BT205:BT236" si="222">BS205*$BQ$3/5</f>
        <v>0.1</v>
      </c>
      <c r="BU205" s="4">
        <v>0</v>
      </c>
      <c r="BV205" s="114">
        <f t="shared" ref="BV205:BV236" si="223">(W205-BU205)/W205</f>
        <v>1</v>
      </c>
      <c r="BW205" s="4">
        <f t="shared" ref="BW205:BW236" si="224">IF(R205&gt;0,0,IF(BU205&lt;=0,5,IF(BU205=1,1,0)))</f>
        <v>5</v>
      </c>
      <c r="BX205" s="114">
        <f t="shared" ref="BX205:BX236" si="225">BW205*$BU$3/5</f>
        <v>0.15</v>
      </c>
      <c r="BY205" s="4">
        <f t="shared" ref="BY205:BY236" si="226">X205*(Y205*60)</f>
        <v>9300</v>
      </c>
      <c r="BZ205" s="4">
        <v>10071.1833333333</v>
      </c>
      <c r="CA205" s="115">
        <f t="shared" ref="CA205:CA236" si="227">BZ205/BY205</f>
        <v>1.0829229390680968</v>
      </c>
      <c r="CB205" s="4">
        <f t="shared" ref="CB205:CB236" si="228">IF(CA205&lt;=90%,1,IF(AND(CA205&gt;90%,CA205&lt;100%),2,IF(CA205=100%,3,IF(AND(CA205&gt;100%,CA205&lt;=105%),4,5))))</f>
        <v>5</v>
      </c>
      <c r="CC205" s="114">
        <f t="shared" ref="CC205:CC236" si="229">CB205*$BY$3/5</f>
        <v>0.1</v>
      </c>
      <c r="CD205" s="4">
        <v>300</v>
      </c>
      <c r="CE205" s="116">
        <v>285.048979591837</v>
      </c>
      <c r="CF205" s="4">
        <f t="shared" ref="CF205:CF236" si="230">IF(CD205&gt;CE205,5,IF(CE205=CD205,3,1))</f>
        <v>5</v>
      </c>
      <c r="CG205" s="114">
        <f t="shared" ref="CG205:CG236" si="231">CF205*$CD$3/5</f>
        <v>0.15</v>
      </c>
      <c r="MX205" s="116">
        <v>95</v>
      </c>
      <c r="MY205" s="116">
        <v>98.8888888888889</v>
      </c>
      <c r="MZ205" s="4">
        <f t="shared" ref="MZ205:MZ236" si="232">IF(MY205&gt;MX205,5,IF(MY205=MX205,3,1))</f>
        <v>5</v>
      </c>
      <c r="NA205" s="114">
        <f t="shared" ref="NA205:NA236" si="233">MZ205*$MX$3/5</f>
        <v>0.1</v>
      </c>
      <c r="NB205" s="115">
        <v>0.92</v>
      </c>
      <c r="NC205" s="115">
        <v>0.91500000000000004</v>
      </c>
      <c r="ND205" s="4">
        <f t="shared" ref="ND205:ND236" si="234">IF(NC205&gt;NB205,5,IF(NC205=NB205,3,1))</f>
        <v>1</v>
      </c>
      <c r="NE205" s="114">
        <f t="shared" ref="NE205:NE236" si="235">ND205*$NB$3/5</f>
        <v>0.02</v>
      </c>
      <c r="NF205" s="116">
        <v>90</v>
      </c>
      <c r="NG205" s="118">
        <v>100</v>
      </c>
      <c r="NH205" s="4">
        <f t="shared" ref="NH205:NH236" si="236">IF(NG205&gt;NF205,5,IF(NG205=NF205,3,1))</f>
        <v>5</v>
      </c>
      <c r="NI205" s="114">
        <f t="shared" ref="NI205:NI236" si="237">NH205*$NF$3/5</f>
        <v>0.08</v>
      </c>
      <c r="NJ205" s="114">
        <v>0.85</v>
      </c>
      <c r="NK205" s="114">
        <v>0.88235294117647101</v>
      </c>
      <c r="NM205" s="4">
        <f t="shared" ref="NM205:NM236" si="238">IF(NL205=1,0,IF(NK205&gt;NJ205,5,IF(NJ205=NK205,4,IF(NK205="",3,1))))</f>
        <v>5</v>
      </c>
      <c r="NN205" s="114">
        <f t="shared" ref="NN205:NN236" si="239">NM205*$NJ$3/5</f>
        <v>0.06</v>
      </c>
      <c r="NO205" s="114">
        <v>0.4</v>
      </c>
      <c r="NP205" s="114">
        <v>0.6</v>
      </c>
      <c r="NQ205" s="4">
        <f t="shared" ref="NQ205:NQ236" si="240">IF(NP205&gt;NO205,5,IF(NP205=NO205,4,IF(NP205="",3,1)))</f>
        <v>5</v>
      </c>
      <c r="NR205" s="114">
        <f t="shared" ref="NR205:NR236" si="241">NQ205*$NO$3/5</f>
        <v>0.06</v>
      </c>
      <c r="ZQ205" s="114">
        <v>0.95</v>
      </c>
      <c r="ZR205" s="114">
        <v>0.99512195121951197</v>
      </c>
      <c r="ZS205" s="4">
        <f t="shared" ref="ZS205:ZS236" si="242">IF(ZR205&gt;ZQ205,5,IF(ZR205=ZQ205,4,IF(ZR205="",3,1)))</f>
        <v>5</v>
      </c>
      <c r="ZT205" s="114">
        <f t="shared" ref="ZT205:ZT236" si="243">ZS205*$ZQ$3/5</f>
        <v>0.05</v>
      </c>
      <c r="ZU205" s="4">
        <v>2</v>
      </c>
      <c r="ZV205" s="4">
        <f t="shared" ref="ZV205:ZV236" si="244">IF(ZU205&gt;1,5,IF(ZU205=1,3,1))</f>
        <v>5</v>
      </c>
      <c r="ZW205" s="114">
        <f t="shared" ref="ZW205:ZW236" si="245">ZV205*$ZU$3/5</f>
        <v>0.05</v>
      </c>
      <c r="ACD205" s="114">
        <f t="shared" ref="ACD205:ACD236" si="246">IFERROR(BT205+BX205+CC205+CG205,"")</f>
        <v>0.5</v>
      </c>
      <c r="ACE205" s="114">
        <f t="shared" ref="ACE205:ACE236" si="247">NA205+NE205+NI205+NN205+NR205</f>
        <v>0.32</v>
      </c>
      <c r="ACF205" s="114">
        <f t="shared" ref="ACF205:ACF236" si="248">ZT205+ZW205</f>
        <v>0.1</v>
      </c>
      <c r="ACG205" s="114">
        <f t="shared" ref="ACG205:ACG236" si="249">SUM(ACD205:ACF205)</f>
        <v>0.92</v>
      </c>
      <c r="ACK205" s="4" t="s">
        <v>1390</v>
      </c>
      <c r="ACN205" s="119" t="str">
        <f t="shared" ref="ACN205:ACN236" si="250">IF(AI205="TIDAK","GUGUR",IF(ACM205&gt;0,"GUGUR","TERIMA"))</f>
        <v>TERIMA</v>
      </c>
      <c r="ACO205" s="120">
        <f t="shared" si="210"/>
        <v>670000</v>
      </c>
      <c r="ACP205" s="120">
        <f t="shared" ref="ACP205:ACP236" si="251">ACO205*ACE205</f>
        <v>214400</v>
      </c>
      <c r="ADH205" s="121">
        <f t="shared" ref="ADH205:ADH236" si="252">IFERROR(ACO205*ACD205,"")</f>
        <v>335000</v>
      </c>
      <c r="ADI205" s="121">
        <f t="shared" ref="ADI205:ADI236" si="253">IFERROR(IF(M205="YA",(W205/O205)*ACP205,IF(N205="YA",(W205/O205)*ACP205,IF(U205&gt;0,(W205/O205)*ACP205,IF(ACK205&gt;0,ACP205*85%,IF(ACL205&gt;0,ACP205*60%,IF(ACM205&gt;0,ACP205*0%,ACP205)))))),"")</f>
        <v>182240</v>
      </c>
      <c r="ADJ205" s="121">
        <f t="shared" ref="ADJ205:ADJ236" si="254">IFERROR(ACF205*ACO205,"")</f>
        <v>67000</v>
      </c>
      <c r="ADL205" s="121">
        <f t="shared" ref="ADL205:ADL236" si="255">IFERROR(IF(ACN205="GUGUR",0,IF(ACG205=100%,200000,IF(AND(ACG205&gt;=98%,ACG205&lt;100%),100000,IF(AND(ACG205&gt;=97%,ACG205&lt;99%),50000,)))),"")</f>
        <v>0</v>
      </c>
      <c r="ADM205" s="121">
        <f t="shared" ref="ADM205:ADM236" si="256">SUM(ADH205:ADJ205,ADL205)</f>
        <v>584240</v>
      </c>
      <c r="ADN205" s="121">
        <f t="shared" ref="ADN205:ADN236" si="257">IF(M205="cumil",0,IF(ADM205="",IF(ADG205="",ACS205,ADG205),ADM205))</f>
        <v>584240</v>
      </c>
      <c r="ADO205" s="4" t="s">
        <v>1398</v>
      </c>
    </row>
    <row r="206" spans="1:795" x14ac:dyDescent="0.25">
      <c r="A206" s="4">
        <f t="shared" si="218"/>
        <v>202</v>
      </c>
      <c r="B206" s="4">
        <v>154489</v>
      </c>
      <c r="C206" s="4" t="s">
        <v>463</v>
      </c>
      <c r="G206" s="4" t="s">
        <v>351</v>
      </c>
      <c r="O206" s="4">
        <v>22</v>
      </c>
      <c r="P206" s="4">
        <v>21</v>
      </c>
      <c r="Q206" s="4">
        <v>1</v>
      </c>
      <c r="R206" s="4">
        <v>0</v>
      </c>
      <c r="S206" s="4">
        <v>0</v>
      </c>
      <c r="T206" s="4">
        <v>1</v>
      </c>
      <c r="U206" s="4">
        <v>0</v>
      </c>
      <c r="V206" s="4">
        <f t="shared" si="219"/>
        <v>1</v>
      </c>
      <c r="W206" s="4">
        <v>20</v>
      </c>
      <c r="X206" s="4">
        <v>20</v>
      </c>
      <c r="Y206" s="4">
        <v>7.75</v>
      </c>
      <c r="BQ206" s="4">
        <v>0</v>
      </c>
      <c r="BR206" s="114">
        <f t="shared" si="220"/>
        <v>1</v>
      </c>
      <c r="BS206" s="4">
        <f t="shared" si="221"/>
        <v>5</v>
      </c>
      <c r="BT206" s="114">
        <f t="shared" si="222"/>
        <v>0.1</v>
      </c>
      <c r="BU206" s="4">
        <v>1</v>
      </c>
      <c r="BV206" s="114">
        <f t="shared" si="223"/>
        <v>0.95</v>
      </c>
      <c r="BW206" s="4">
        <f t="shared" si="224"/>
        <v>1</v>
      </c>
      <c r="BX206" s="114">
        <f t="shared" si="225"/>
        <v>0.03</v>
      </c>
      <c r="BY206" s="4">
        <f t="shared" si="226"/>
        <v>9300</v>
      </c>
      <c r="BZ206" s="4">
        <v>9246.4</v>
      </c>
      <c r="CA206" s="115">
        <f t="shared" si="227"/>
        <v>0.99423655913978493</v>
      </c>
      <c r="CB206" s="4">
        <f t="shared" si="228"/>
        <v>2</v>
      </c>
      <c r="CC206" s="114">
        <f t="shared" si="229"/>
        <v>0.04</v>
      </c>
      <c r="CD206" s="4">
        <v>300</v>
      </c>
      <c r="CE206" s="116">
        <v>307.27478991596598</v>
      </c>
      <c r="CF206" s="4">
        <f t="shared" si="230"/>
        <v>1</v>
      </c>
      <c r="CG206" s="114">
        <f t="shared" si="231"/>
        <v>0.03</v>
      </c>
      <c r="MX206" s="116">
        <v>95</v>
      </c>
      <c r="MY206" s="116">
        <v>100</v>
      </c>
      <c r="MZ206" s="4">
        <f t="shared" si="232"/>
        <v>5</v>
      </c>
      <c r="NA206" s="114">
        <f t="shared" si="233"/>
        <v>0.1</v>
      </c>
      <c r="NB206" s="115">
        <v>0.92</v>
      </c>
      <c r="NC206" s="115">
        <v>0.95263157894736905</v>
      </c>
      <c r="ND206" s="4">
        <f t="shared" si="234"/>
        <v>5</v>
      </c>
      <c r="NE206" s="114">
        <f t="shared" si="235"/>
        <v>0.1</v>
      </c>
      <c r="NF206" s="116">
        <v>90</v>
      </c>
      <c r="NG206" s="118">
        <v>100</v>
      </c>
      <c r="NH206" s="4">
        <f t="shared" si="236"/>
        <v>5</v>
      </c>
      <c r="NI206" s="114">
        <f t="shared" si="237"/>
        <v>0.08</v>
      </c>
      <c r="NJ206" s="114">
        <v>0.85</v>
      </c>
      <c r="NK206" s="114">
        <v>0.94117647058823495</v>
      </c>
      <c r="NM206" s="4">
        <f t="shared" si="238"/>
        <v>5</v>
      </c>
      <c r="NN206" s="114">
        <f t="shared" si="239"/>
        <v>0.06</v>
      </c>
      <c r="NO206" s="114">
        <v>0.4</v>
      </c>
      <c r="NP206" s="114">
        <v>0.76315789473684204</v>
      </c>
      <c r="NQ206" s="4">
        <f t="shared" si="240"/>
        <v>5</v>
      </c>
      <c r="NR206" s="114">
        <f t="shared" si="241"/>
        <v>0.06</v>
      </c>
      <c r="ZQ206" s="114">
        <v>0.95</v>
      </c>
      <c r="ZR206" s="114">
        <v>0.99166666666666703</v>
      </c>
      <c r="ZS206" s="4">
        <f t="shared" si="242"/>
        <v>5</v>
      </c>
      <c r="ZT206" s="114">
        <f t="shared" si="243"/>
        <v>0.05</v>
      </c>
      <c r="ZU206" s="4">
        <v>2</v>
      </c>
      <c r="ZV206" s="4">
        <f t="shared" si="244"/>
        <v>5</v>
      </c>
      <c r="ZW206" s="114">
        <f t="shared" si="245"/>
        <v>0.05</v>
      </c>
      <c r="ACD206" s="114">
        <f t="shared" si="246"/>
        <v>0.2</v>
      </c>
      <c r="ACE206" s="114">
        <f t="shared" si="247"/>
        <v>0.4</v>
      </c>
      <c r="ACF206" s="114">
        <f t="shared" si="248"/>
        <v>0.1</v>
      </c>
      <c r="ACG206" s="114">
        <f t="shared" si="249"/>
        <v>0.70000000000000007</v>
      </c>
      <c r="ACK206" s="4" t="s">
        <v>1393</v>
      </c>
      <c r="ACN206" s="119" t="str">
        <f t="shared" si="250"/>
        <v>TERIMA</v>
      </c>
      <c r="ACO206" s="120">
        <f t="shared" si="210"/>
        <v>670000</v>
      </c>
      <c r="ACP206" s="120">
        <f t="shared" si="251"/>
        <v>268000</v>
      </c>
      <c r="ADH206" s="121">
        <f t="shared" si="252"/>
        <v>134000</v>
      </c>
      <c r="ADI206" s="121">
        <f t="shared" si="253"/>
        <v>227800</v>
      </c>
      <c r="ADJ206" s="121">
        <f t="shared" si="254"/>
        <v>67000</v>
      </c>
      <c r="ADL206" s="121">
        <f t="shared" si="255"/>
        <v>0</v>
      </c>
      <c r="ADM206" s="121">
        <f t="shared" si="256"/>
        <v>428800</v>
      </c>
      <c r="ADN206" s="121">
        <f t="shared" si="257"/>
        <v>428800</v>
      </c>
      <c r="ADO206" s="4" t="s">
        <v>1398</v>
      </c>
    </row>
    <row r="207" spans="1:795" x14ac:dyDescent="0.25">
      <c r="A207" s="4">
        <f t="shared" si="218"/>
        <v>203</v>
      </c>
      <c r="B207" s="4">
        <v>160065</v>
      </c>
      <c r="C207" s="4" t="s">
        <v>468</v>
      </c>
      <c r="G207" s="4" t="s">
        <v>351</v>
      </c>
      <c r="O207" s="4">
        <v>22</v>
      </c>
      <c r="P207" s="4">
        <v>21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f t="shared" si="219"/>
        <v>0</v>
      </c>
      <c r="W207" s="4">
        <v>21</v>
      </c>
      <c r="X207" s="4">
        <v>20</v>
      </c>
      <c r="Y207" s="4">
        <v>7.75</v>
      </c>
      <c r="BQ207" s="4">
        <v>0</v>
      </c>
      <c r="BR207" s="114">
        <f t="shared" si="220"/>
        <v>1</v>
      </c>
      <c r="BS207" s="4">
        <f t="shared" si="221"/>
        <v>5</v>
      </c>
      <c r="BT207" s="114">
        <f t="shared" si="222"/>
        <v>0.1</v>
      </c>
      <c r="BU207" s="4">
        <v>0</v>
      </c>
      <c r="BV207" s="114">
        <f t="shared" si="223"/>
        <v>1</v>
      </c>
      <c r="BW207" s="4">
        <f t="shared" si="224"/>
        <v>5</v>
      </c>
      <c r="BX207" s="114">
        <f t="shared" si="225"/>
        <v>0.15</v>
      </c>
      <c r="BY207" s="4">
        <f t="shared" si="226"/>
        <v>9300</v>
      </c>
      <c r="BZ207" s="4">
        <v>9743.8333333333303</v>
      </c>
      <c r="CA207" s="115">
        <f t="shared" si="227"/>
        <v>1.0477240143369173</v>
      </c>
      <c r="CB207" s="4">
        <f t="shared" si="228"/>
        <v>4</v>
      </c>
      <c r="CC207" s="114">
        <f t="shared" si="229"/>
        <v>0.08</v>
      </c>
      <c r="CD207" s="4">
        <v>300</v>
      </c>
      <c r="CE207" s="116">
        <v>296.57776108189302</v>
      </c>
      <c r="CF207" s="4">
        <f t="shared" si="230"/>
        <v>5</v>
      </c>
      <c r="CG207" s="114">
        <f t="shared" si="231"/>
        <v>0.15</v>
      </c>
      <c r="MX207" s="116">
        <v>95</v>
      </c>
      <c r="MY207" s="116">
        <v>98.0555555555555</v>
      </c>
      <c r="MZ207" s="4">
        <f t="shared" si="232"/>
        <v>5</v>
      </c>
      <c r="NA207" s="114">
        <f t="shared" si="233"/>
        <v>0.1</v>
      </c>
      <c r="NB207" s="115">
        <v>0.92</v>
      </c>
      <c r="NC207" s="115">
        <v>0.95897435897435901</v>
      </c>
      <c r="ND207" s="4">
        <f t="shared" si="234"/>
        <v>5</v>
      </c>
      <c r="NE207" s="114">
        <f t="shared" si="235"/>
        <v>0.1</v>
      </c>
      <c r="NF207" s="116">
        <v>90</v>
      </c>
      <c r="NG207" s="118">
        <v>100</v>
      </c>
      <c r="NH207" s="4">
        <f t="shared" si="236"/>
        <v>5</v>
      </c>
      <c r="NI207" s="114">
        <f t="shared" si="237"/>
        <v>0.08</v>
      </c>
      <c r="NJ207" s="114">
        <v>0.85</v>
      </c>
      <c r="NK207" s="114">
        <v>0.9375</v>
      </c>
      <c r="NM207" s="4">
        <f t="shared" si="238"/>
        <v>5</v>
      </c>
      <c r="NN207" s="114">
        <f t="shared" si="239"/>
        <v>0.06</v>
      </c>
      <c r="NO207" s="114">
        <v>0.4</v>
      </c>
      <c r="NP207" s="114">
        <v>0.76923076923076905</v>
      </c>
      <c r="NQ207" s="4">
        <f t="shared" si="240"/>
        <v>5</v>
      </c>
      <c r="NR207" s="114">
        <f t="shared" si="241"/>
        <v>0.06</v>
      </c>
      <c r="ZQ207" s="114">
        <v>0.95</v>
      </c>
      <c r="ZR207" s="114">
        <v>0.99111470113085598</v>
      </c>
      <c r="ZS207" s="4">
        <f t="shared" si="242"/>
        <v>5</v>
      </c>
      <c r="ZT207" s="114">
        <f t="shared" si="243"/>
        <v>0.05</v>
      </c>
      <c r="ZU207" s="4">
        <v>2</v>
      </c>
      <c r="ZV207" s="4">
        <f t="shared" si="244"/>
        <v>5</v>
      </c>
      <c r="ZW207" s="114">
        <f t="shared" si="245"/>
        <v>0.05</v>
      </c>
      <c r="ACD207" s="114">
        <f t="shared" si="246"/>
        <v>0.48</v>
      </c>
      <c r="ACE207" s="114">
        <f t="shared" si="247"/>
        <v>0.4</v>
      </c>
      <c r="ACF207" s="114">
        <f t="shared" si="248"/>
        <v>0.1</v>
      </c>
      <c r="ACG207" s="114">
        <f t="shared" si="249"/>
        <v>0.98</v>
      </c>
      <c r="ACN207" s="119" t="str">
        <f t="shared" si="250"/>
        <v>TERIMA</v>
      </c>
      <c r="ACO207" s="120">
        <f t="shared" si="210"/>
        <v>670000</v>
      </c>
      <c r="ACP207" s="120">
        <f t="shared" si="251"/>
        <v>268000</v>
      </c>
      <c r="ADH207" s="121">
        <f t="shared" si="252"/>
        <v>321600</v>
      </c>
      <c r="ADI207" s="121">
        <f t="shared" si="253"/>
        <v>268000</v>
      </c>
      <c r="ADJ207" s="121">
        <f t="shared" si="254"/>
        <v>67000</v>
      </c>
      <c r="ADL207" s="121">
        <f t="shared" si="255"/>
        <v>100000</v>
      </c>
      <c r="ADM207" s="121">
        <f t="shared" si="256"/>
        <v>756600</v>
      </c>
      <c r="ADN207" s="121">
        <f t="shared" si="257"/>
        <v>756600</v>
      </c>
      <c r="ADO207" s="4" t="s">
        <v>1398</v>
      </c>
    </row>
    <row r="208" spans="1:795" x14ac:dyDescent="0.25">
      <c r="A208" s="4">
        <f t="shared" si="218"/>
        <v>204</v>
      </c>
      <c r="B208" s="4">
        <v>161151</v>
      </c>
      <c r="C208" s="4" t="s">
        <v>470</v>
      </c>
      <c r="G208" s="4" t="s">
        <v>351</v>
      </c>
      <c r="O208" s="4">
        <v>22</v>
      </c>
      <c r="P208" s="4">
        <v>19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f t="shared" si="219"/>
        <v>0</v>
      </c>
      <c r="W208" s="4">
        <v>19</v>
      </c>
      <c r="X208" s="4">
        <v>18</v>
      </c>
      <c r="Y208" s="4">
        <v>7.75</v>
      </c>
      <c r="BQ208" s="4">
        <v>0</v>
      </c>
      <c r="BR208" s="114">
        <f t="shared" si="220"/>
        <v>1</v>
      </c>
      <c r="BS208" s="4">
        <f t="shared" si="221"/>
        <v>5</v>
      </c>
      <c r="BT208" s="114">
        <f t="shared" si="222"/>
        <v>0.1</v>
      </c>
      <c r="BU208" s="4">
        <v>0</v>
      </c>
      <c r="BV208" s="114">
        <f t="shared" si="223"/>
        <v>1</v>
      </c>
      <c r="BW208" s="4">
        <f t="shared" si="224"/>
        <v>5</v>
      </c>
      <c r="BX208" s="114">
        <f t="shared" si="225"/>
        <v>0.15</v>
      </c>
      <c r="BY208" s="4">
        <f t="shared" si="226"/>
        <v>8370</v>
      </c>
      <c r="BZ208" s="4">
        <v>8839.5499999999993</v>
      </c>
      <c r="CA208" s="115">
        <f t="shared" si="227"/>
        <v>1.0560991636798087</v>
      </c>
      <c r="CB208" s="4">
        <f t="shared" si="228"/>
        <v>5</v>
      </c>
      <c r="CC208" s="114">
        <f t="shared" si="229"/>
        <v>0.1</v>
      </c>
      <c r="CD208" s="4">
        <v>300</v>
      </c>
      <c r="CE208" s="116">
        <v>293.69318181818198</v>
      </c>
      <c r="CF208" s="4">
        <f t="shared" si="230"/>
        <v>5</v>
      </c>
      <c r="CG208" s="114">
        <f t="shared" si="231"/>
        <v>0.15</v>
      </c>
      <c r="MX208" s="116">
        <v>95</v>
      </c>
      <c r="MY208" s="116">
        <v>100</v>
      </c>
      <c r="MZ208" s="4">
        <f t="shared" si="232"/>
        <v>5</v>
      </c>
      <c r="NA208" s="114">
        <f t="shared" si="233"/>
        <v>0.1</v>
      </c>
      <c r="NB208" s="115">
        <v>0.92</v>
      </c>
      <c r="NC208" s="115">
        <v>0.94782608695652204</v>
      </c>
      <c r="ND208" s="4">
        <f t="shared" si="234"/>
        <v>5</v>
      </c>
      <c r="NE208" s="114">
        <f t="shared" si="235"/>
        <v>0.1</v>
      </c>
      <c r="NF208" s="116">
        <v>90</v>
      </c>
      <c r="NG208" s="118">
        <v>100</v>
      </c>
      <c r="NH208" s="4">
        <f t="shared" si="236"/>
        <v>5</v>
      </c>
      <c r="NI208" s="114">
        <f t="shared" si="237"/>
        <v>0.08</v>
      </c>
      <c r="NJ208" s="114">
        <v>0.85</v>
      </c>
      <c r="NK208" s="114">
        <v>0.85714285714285698</v>
      </c>
      <c r="NM208" s="4">
        <f t="shared" si="238"/>
        <v>5</v>
      </c>
      <c r="NN208" s="114">
        <f t="shared" si="239"/>
        <v>0.06</v>
      </c>
      <c r="NO208" s="114">
        <v>0.4</v>
      </c>
      <c r="NP208" s="114">
        <v>0.47826086956521702</v>
      </c>
      <c r="NQ208" s="4">
        <f t="shared" si="240"/>
        <v>5</v>
      </c>
      <c r="NR208" s="114">
        <f t="shared" si="241"/>
        <v>0.06</v>
      </c>
      <c r="ZQ208" s="114">
        <v>0.95</v>
      </c>
      <c r="ZR208" s="114">
        <v>0.96607869742198105</v>
      </c>
      <c r="ZS208" s="4">
        <f t="shared" si="242"/>
        <v>5</v>
      </c>
      <c r="ZT208" s="114">
        <f t="shared" si="243"/>
        <v>0.05</v>
      </c>
      <c r="ZU208" s="4">
        <v>2</v>
      </c>
      <c r="ZV208" s="4">
        <f t="shared" si="244"/>
        <v>5</v>
      </c>
      <c r="ZW208" s="114">
        <f t="shared" si="245"/>
        <v>0.05</v>
      </c>
      <c r="ACD208" s="114">
        <f t="shared" si="246"/>
        <v>0.5</v>
      </c>
      <c r="ACE208" s="114">
        <f t="shared" si="247"/>
        <v>0.4</v>
      </c>
      <c r="ACF208" s="114">
        <f t="shared" si="248"/>
        <v>0.1</v>
      </c>
      <c r="ACG208" s="114">
        <f t="shared" si="249"/>
        <v>1</v>
      </c>
      <c r="ACN208" s="119" t="str">
        <f t="shared" si="250"/>
        <v>TERIMA</v>
      </c>
      <c r="ACO208" s="120">
        <f t="shared" si="210"/>
        <v>670000</v>
      </c>
      <c r="ACP208" s="120">
        <f t="shared" si="251"/>
        <v>268000</v>
      </c>
      <c r="ADH208" s="121">
        <f t="shared" si="252"/>
        <v>335000</v>
      </c>
      <c r="ADI208" s="121">
        <f t="shared" si="253"/>
        <v>268000</v>
      </c>
      <c r="ADJ208" s="121">
        <f t="shared" si="254"/>
        <v>67000</v>
      </c>
      <c r="ADL208" s="121">
        <f t="shared" si="255"/>
        <v>200000</v>
      </c>
      <c r="ADM208" s="121">
        <f t="shared" si="256"/>
        <v>870000</v>
      </c>
      <c r="ADN208" s="121">
        <f t="shared" si="257"/>
        <v>870000</v>
      </c>
      <c r="ADO208" s="4" t="s">
        <v>1398</v>
      </c>
    </row>
    <row r="209" spans="1:795" x14ac:dyDescent="0.25">
      <c r="A209" s="4">
        <f t="shared" si="218"/>
        <v>205</v>
      </c>
      <c r="B209" s="4">
        <v>160821</v>
      </c>
      <c r="C209" s="4" t="s">
        <v>472</v>
      </c>
      <c r="G209" s="4" t="s">
        <v>351</v>
      </c>
      <c r="O209" s="4">
        <v>22</v>
      </c>
      <c r="P209" s="4">
        <v>19</v>
      </c>
      <c r="Q209" s="4">
        <v>0</v>
      </c>
      <c r="R209" s="4">
        <v>0</v>
      </c>
      <c r="S209" s="4">
        <v>0</v>
      </c>
      <c r="T209" s="4">
        <v>1</v>
      </c>
      <c r="U209" s="4">
        <v>0</v>
      </c>
      <c r="V209" s="4">
        <f t="shared" si="219"/>
        <v>0</v>
      </c>
      <c r="W209" s="4">
        <v>19</v>
      </c>
      <c r="X209" s="4">
        <v>18</v>
      </c>
      <c r="Y209" s="4">
        <v>7.75</v>
      </c>
      <c r="BQ209" s="4">
        <v>0</v>
      </c>
      <c r="BR209" s="114">
        <f t="shared" si="220"/>
        <v>1</v>
      </c>
      <c r="BS209" s="4">
        <f t="shared" si="221"/>
        <v>5</v>
      </c>
      <c r="BT209" s="114">
        <f t="shared" si="222"/>
        <v>0.1</v>
      </c>
      <c r="BU209" s="4">
        <v>0</v>
      </c>
      <c r="BV209" s="114">
        <f t="shared" si="223"/>
        <v>1</v>
      </c>
      <c r="BW209" s="4">
        <f t="shared" si="224"/>
        <v>5</v>
      </c>
      <c r="BX209" s="114">
        <f t="shared" si="225"/>
        <v>0.15</v>
      </c>
      <c r="BY209" s="4">
        <f t="shared" si="226"/>
        <v>8370</v>
      </c>
      <c r="BZ209" s="4">
        <v>8704.2833333333292</v>
      </c>
      <c r="CA209" s="115">
        <f t="shared" si="227"/>
        <v>1.0399382716049377</v>
      </c>
      <c r="CB209" s="4">
        <f t="shared" si="228"/>
        <v>4</v>
      </c>
      <c r="CC209" s="114">
        <f t="shared" si="229"/>
        <v>0.08</v>
      </c>
      <c r="CD209" s="4">
        <v>300</v>
      </c>
      <c r="CE209" s="116">
        <v>303.97239648682603</v>
      </c>
      <c r="CF209" s="4">
        <f t="shared" si="230"/>
        <v>1</v>
      </c>
      <c r="CG209" s="114">
        <f t="shared" si="231"/>
        <v>0.03</v>
      </c>
      <c r="MX209" s="116">
        <v>95</v>
      </c>
      <c r="MY209" s="116">
        <v>100</v>
      </c>
      <c r="MZ209" s="4">
        <f t="shared" si="232"/>
        <v>5</v>
      </c>
      <c r="NA209" s="114">
        <f t="shared" si="233"/>
        <v>0.1</v>
      </c>
      <c r="NB209" s="115">
        <v>0.92</v>
      </c>
      <c r="NC209" s="115">
        <v>0.90434782608695596</v>
      </c>
      <c r="ND209" s="4">
        <f t="shared" si="234"/>
        <v>1</v>
      </c>
      <c r="NE209" s="114">
        <f t="shared" si="235"/>
        <v>0.02</v>
      </c>
      <c r="NF209" s="116">
        <v>90</v>
      </c>
      <c r="NG209" s="118">
        <v>100</v>
      </c>
      <c r="NH209" s="4">
        <f t="shared" si="236"/>
        <v>5</v>
      </c>
      <c r="NI209" s="114">
        <f t="shared" si="237"/>
        <v>0.08</v>
      </c>
      <c r="NJ209" s="114">
        <v>0.85</v>
      </c>
      <c r="NK209" s="114">
        <v>0.85714285714285698</v>
      </c>
      <c r="NM209" s="4">
        <f t="shared" si="238"/>
        <v>5</v>
      </c>
      <c r="NN209" s="114">
        <f t="shared" si="239"/>
        <v>0.06</v>
      </c>
      <c r="NO209" s="114">
        <v>0.4</v>
      </c>
      <c r="NP209" s="114">
        <v>0.565217391304348</v>
      </c>
      <c r="NQ209" s="4">
        <f t="shared" si="240"/>
        <v>5</v>
      </c>
      <c r="NR209" s="114">
        <f t="shared" si="241"/>
        <v>0.06</v>
      </c>
      <c r="ZQ209" s="114">
        <v>0.95</v>
      </c>
      <c r="ZR209" s="114">
        <v>0.97031039136302299</v>
      </c>
      <c r="ZS209" s="4">
        <f t="shared" si="242"/>
        <v>5</v>
      </c>
      <c r="ZT209" s="114">
        <f t="shared" si="243"/>
        <v>0.05</v>
      </c>
      <c r="ZU209" s="4">
        <v>2</v>
      </c>
      <c r="ZV209" s="4">
        <f t="shared" si="244"/>
        <v>5</v>
      </c>
      <c r="ZW209" s="114">
        <f t="shared" si="245"/>
        <v>0.05</v>
      </c>
      <c r="ACD209" s="114">
        <f t="shared" si="246"/>
        <v>0.36</v>
      </c>
      <c r="ACE209" s="114">
        <f t="shared" si="247"/>
        <v>0.32</v>
      </c>
      <c r="ACF209" s="114">
        <f t="shared" si="248"/>
        <v>0.1</v>
      </c>
      <c r="ACG209" s="114">
        <f t="shared" si="249"/>
        <v>0.77999999999999992</v>
      </c>
      <c r="ACN209" s="119" t="str">
        <f t="shared" si="250"/>
        <v>TERIMA</v>
      </c>
      <c r="ACO209" s="120">
        <f t="shared" si="210"/>
        <v>670000</v>
      </c>
      <c r="ACP209" s="120">
        <f t="shared" si="251"/>
        <v>214400</v>
      </c>
      <c r="ADH209" s="121">
        <f t="shared" si="252"/>
        <v>241200</v>
      </c>
      <c r="ADI209" s="121">
        <f t="shared" si="253"/>
        <v>214400</v>
      </c>
      <c r="ADJ209" s="121">
        <f t="shared" si="254"/>
        <v>67000</v>
      </c>
      <c r="ADL209" s="121">
        <f t="shared" si="255"/>
        <v>0</v>
      </c>
      <c r="ADM209" s="121">
        <f t="shared" si="256"/>
        <v>522600</v>
      </c>
      <c r="ADN209" s="121">
        <f t="shared" si="257"/>
        <v>522600</v>
      </c>
      <c r="ADO209" s="4" t="s">
        <v>1398</v>
      </c>
    </row>
    <row r="210" spans="1:795" x14ac:dyDescent="0.25">
      <c r="A210" s="4">
        <f t="shared" si="218"/>
        <v>206</v>
      </c>
      <c r="B210" s="4">
        <v>166733</v>
      </c>
      <c r="C210" s="4" t="s">
        <v>476</v>
      </c>
      <c r="G210" s="4" t="s">
        <v>351</v>
      </c>
      <c r="O210" s="4">
        <v>22</v>
      </c>
      <c r="P210" s="4">
        <v>19</v>
      </c>
      <c r="Q210" s="4">
        <v>0</v>
      </c>
      <c r="R210" s="4">
        <v>0</v>
      </c>
      <c r="S210" s="4">
        <v>0</v>
      </c>
      <c r="T210" s="4">
        <v>1</v>
      </c>
      <c r="U210" s="4">
        <v>0</v>
      </c>
      <c r="V210" s="4">
        <f t="shared" si="219"/>
        <v>0</v>
      </c>
      <c r="W210" s="4">
        <v>19</v>
      </c>
      <c r="X210" s="4">
        <v>18</v>
      </c>
      <c r="Y210" s="4">
        <v>7.75</v>
      </c>
      <c r="BQ210" s="4">
        <v>0</v>
      </c>
      <c r="BR210" s="114">
        <f t="shared" si="220"/>
        <v>1</v>
      </c>
      <c r="BS210" s="4">
        <f t="shared" si="221"/>
        <v>5</v>
      </c>
      <c r="BT210" s="114">
        <f t="shared" si="222"/>
        <v>0.1</v>
      </c>
      <c r="BU210" s="4">
        <v>0</v>
      </c>
      <c r="BV210" s="114">
        <f t="shared" si="223"/>
        <v>1</v>
      </c>
      <c r="BW210" s="4">
        <f t="shared" si="224"/>
        <v>5</v>
      </c>
      <c r="BX210" s="114">
        <f t="shared" si="225"/>
        <v>0.15</v>
      </c>
      <c r="BY210" s="4">
        <f t="shared" si="226"/>
        <v>8370</v>
      </c>
      <c r="BZ210" s="4">
        <v>8722.0666666666693</v>
      </c>
      <c r="CA210" s="115">
        <f t="shared" si="227"/>
        <v>1.0420629231381924</v>
      </c>
      <c r="CB210" s="4">
        <f t="shared" si="228"/>
        <v>4</v>
      </c>
      <c r="CC210" s="114">
        <f t="shared" si="229"/>
        <v>0.08</v>
      </c>
      <c r="CD210" s="4">
        <v>300</v>
      </c>
      <c r="CE210" s="116">
        <v>294.16701607267601</v>
      </c>
      <c r="CF210" s="4">
        <f t="shared" si="230"/>
        <v>5</v>
      </c>
      <c r="CG210" s="114">
        <f t="shared" si="231"/>
        <v>0.15</v>
      </c>
      <c r="MX210" s="116">
        <v>95</v>
      </c>
      <c r="MY210" s="116">
        <v>100</v>
      </c>
      <c r="MZ210" s="4">
        <f t="shared" si="232"/>
        <v>5</v>
      </c>
      <c r="NA210" s="114">
        <f t="shared" si="233"/>
        <v>0.1</v>
      </c>
      <c r="NB210" s="115">
        <v>0.92</v>
      </c>
      <c r="NC210" s="115">
        <v>0.95</v>
      </c>
      <c r="ND210" s="4">
        <f t="shared" si="234"/>
        <v>5</v>
      </c>
      <c r="NE210" s="114">
        <f t="shared" si="235"/>
        <v>0.1</v>
      </c>
      <c r="NF210" s="116">
        <v>90</v>
      </c>
      <c r="NG210" s="118">
        <v>100</v>
      </c>
      <c r="NH210" s="4">
        <f t="shared" si="236"/>
        <v>5</v>
      </c>
      <c r="NI210" s="114">
        <f t="shared" si="237"/>
        <v>0.08</v>
      </c>
      <c r="NJ210" s="114">
        <v>0.85</v>
      </c>
      <c r="NK210" s="114">
        <v>0.844444444444444</v>
      </c>
      <c r="NM210" s="4">
        <f t="shared" si="238"/>
        <v>1</v>
      </c>
      <c r="NN210" s="114">
        <f t="shared" si="239"/>
        <v>1.2E-2</v>
      </c>
      <c r="NO210" s="114">
        <v>0.4</v>
      </c>
      <c r="NP210" s="114">
        <v>0.78846153846153799</v>
      </c>
      <c r="NQ210" s="4">
        <f t="shared" si="240"/>
        <v>5</v>
      </c>
      <c r="NR210" s="114">
        <f t="shared" si="241"/>
        <v>0.06</v>
      </c>
      <c r="ZQ210" s="114">
        <v>0.95</v>
      </c>
      <c r="ZR210" s="114">
        <v>0.985462892119357</v>
      </c>
      <c r="ZS210" s="4">
        <f t="shared" si="242"/>
        <v>5</v>
      </c>
      <c r="ZT210" s="114">
        <f t="shared" si="243"/>
        <v>0.05</v>
      </c>
      <c r="ZU210" s="4">
        <v>2</v>
      </c>
      <c r="ZV210" s="4">
        <f t="shared" si="244"/>
        <v>5</v>
      </c>
      <c r="ZW210" s="114">
        <f t="shared" si="245"/>
        <v>0.05</v>
      </c>
      <c r="ACD210" s="114">
        <f t="shared" si="246"/>
        <v>0.48</v>
      </c>
      <c r="ACE210" s="114">
        <f t="shared" si="247"/>
        <v>0.35200000000000004</v>
      </c>
      <c r="ACF210" s="114">
        <f t="shared" si="248"/>
        <v>0.1</v>
      </c>
      <c r="ACG210" s="114">
        <f t="shared" si="249"/>
        <v>0.93200000000000005</v>
      </c>
      <c r="ACM210" s="4" t="s">
        <v>1389</v>
      </c>
      <c r="ACN210" s="119" t="str">
        <f t="shared" si="250"/>
        <v>GUGUR</v>
      </c>
      <c r="ACO210" s="120">
        <f>IF(ACN210="GUGUR",0,IF(G210="AGENT IBC CC TELKOMSEL",0,IF(G210="AGENT IBC PRIORITY CC TELKOMSEL",0,IF(G210="AGENT PREPAID",0,))))</f>
        <v>0</v>
      </c>
      <c r="ACP210" s="120">
        <f t="shared" si="251"/>
        <v>0</v>
      </c>
      <c r="ADH210" s="121">
        <f t="shared" si="252"/>
        <v>0</v>
      </c>
      <c r="ADI210" s="121">
        <f t="shared" si="253"/>
        <v>0</v>
      </c>
      <c r="ADJ210" s="121">
        <f t="shared" si="254"/>
        <v>0</v>
      </c>
      <c r="ADL210" s="121">
        <f t="shared" si="255"/>
        <v>0</v>
      </c>
      <c r="ADM210" s="121">
        <f t="shared" si="256"/>
        <v>0</v>
      </c>
      <c r="ADN210" s="121">
        <f t="shared" si="257"/>
        <v>0</v>
      </c>
      <c r="ADO210" s="4" t="s">
        <v>1398</v>
      </c>
    </row>
    <row r="211" spans="1:795" x14ac:dyDescent="0.25">
      <c r="A211" s="4">
        <f t="shared" si="218"/>
        <v>207</v>
      </c>
      <c r="B211" s="4">
        <v>168488</v>
      </c>
      <c r="C211" s="4" t="s">
        <v>478</v>
      </c>
      <c r="G211" s="4" t="s">
        <v>351</v>
      </c>
      <c r="O211" s="4">
        <v>22</v>
      </c>
      <c r="P211" s="4">
        <v>19</v>
      </c>
      <c r="Q211" s="4">
        <v>1</v>
      </c>
      <c r="R211" s="4">
        <v>5</v>
      </c>
      <c r="S211" s="4">
        <v>0</v>
      </c>
      <c r="T211" s="4">
        <v>1</v>
      </c>
      <c r="U211" s="4">
        <v>0</v>
      </c>
      <c r="V211" s="4">
        <f t="shared" si="219"/>
        <v>6</v>
      </c>
      <c r="W211" s="4">
        <v>13</v>
      </c>
      <c r="X211" s="4">
        <v>18</v>
      </c>
      <c r="Y211" s="4">
        <v>7.75</v>
      </c>
      <c r="BQ211" s="4">
        <v>0</v>
      </c>
      <c r="BR211" s="114">
        <f t="shared" si="220"/>
        <v>1</v>
      </c>
      <c r="BS211" s="4">
        <f t="shared" si="221"/>
        <v>0</v>
      </c>
      <c r="BT211" s="114">
        <f t="shared" si="222"/>
        <v>0</v>
      </c>
      <c r="BU211" s="4">
        <v>6</v>
      </c>
      <c r="BV211" s="114">
        <f t="shared" si="223"/>
        <v>0.53846153846153844</v>
      </c>
      <c r="BW211" s="4">
        <f t="shared" si="224"/>
        <v>0</v>
      </c>
      <c r="BX211" s="114">
        <f t="shared" si="225"/>
        <v>0</v>
      </c>
      <c r="BY211" s="4">
        <f t="shared" si="226"/>
        <v>8370</v>
      </c>
      <c r="BZ211" s="4">
        <v>5821.9833333333299</v>
      </c>
      <c r="CA211" s="115">
        <f t="shared" si="227"/>
        <v>0.69557745917960934</v>
      </c>
      <c r="CB211" s="4">
        <f t="shared" si="228"/>
        <v>1</v>
      </c>
      <c r="CC211" s="114">
        <f t="shared" si="229"/>
        <v>0.02</v>
      </c>
      <c r="CD211" s="4">
        <v>300</v>
      </c>
      <c r="CE211" s="116">
        <v>269.63885955649403</v>
      </c>
      <c r="CF211" s="4">
        <f t="shared" si="230"/>
        <v>5</v>
      </c>
      <c r="CG211" s="114">
        <f t="shared" si="231"/>
        <v>0.15</v>
      </c>
      <c r="MX211" s="116">
        <v>95</v>
      </c>
      <c r="MY211" s="116">
        <v>95.8333333333333</v>
      </c>
      <c r="MZ211" s="4">
        <f t="shared" si="232"/>
        <v>5</v>
      </c>
      <c r="NA211" s="114">
        <f t="shared" si="233"/>
        <v>0.1</v>
      </c>
      <c r="NB211" s="115">
        <v>0.92</v>
      </c>
      <c r="NC211" s="115">
        <v>0.81818181818181801</v>
      </c>
      <c r="ND211" s="4">
        <f t="shared" si="234"/>
        <v>1</v>
      </c>
      <c r="NE211" s="114">
        <f t="shared" si="235"/>
        <v>0.02</v>
      </c>
      <c r="NF211" s="116">
        <v>90</v>
      </c>
      <c r="NG211" s="118">
        <v>100</v>
      </c>
      <c r="NH211" s="4">
        <f t="shared" si="236"/>
        <v>5</v>
      </c>
      <c r="NI211" s="114">
        <f t="shared" si="237"/>
        <v>0.08</v>
      </c>
      <c r="NJ211" s="114">
        <v>0.85</v>
      </c>
      <c r="NK211" s="114">
        <v>0.66666666666666696</v>
      </c>
      <c r="NM211" s="4">
        <f t="shared" si="238"/>
        <v>1</v>
      </c>
      <c r="NN211" s="114">
        <f t="shared" si="239"/>
        <v>1.2E-2</v>
      </c>
      <c r="NO211" s="114">
        <v>0.4</v>
      </c>
      <c r="NP211" s="114">
        <v>0.54545454545454497</v>
      </c>
      <c r="NQ211" s="4">
        <f t="shared" si="240"/>
        <v>5</v>
      </c>
      <c r="NR211" s="114">
        <f t="shared" si="241"/>
        <v>0.06</v>
      </c>
      <c r="ZQ211" s="114">
        <v>0.95</v>
      </c>
      <c r="ZR211" s="114">
        <v>0.97571277719113003</v>
      </c>
      <c r="ZS211" s="4">
        <f t="shared" si="242"/>
        <v>5</v>
      </c>
      <c r="ZT211" s="114">
        <f t="shared" si="243"/>
        <v>0.05</v>
      </c>
      <c r="ZU211" s="4">
        <v>2</v>
      </c>
      <c r="ZV211" s="4">
        <f t="shared" si="244"/>
        <v>5</v>
      </c>
      <c r="ZW211" s="114">
        <f t="shared" si="245"/>
        <v>0.05</v>
      </c>
      <c r="ACD211" s="114">
        <f t="shared" si="246"/>
        <v>0.16999999999999998</v>
      </c>
      <c r="ACE211" s="114">
        <f t="shared" si="247"/>
        <v>0.27200000000000002</v>
      </c>
      <c r="ACF211" s="114">
        <f t="shared" si="248"/>
        <v>0.1</v>
      </c>
      <c r="ACG211" s="114">
        <f t="shared" si="249"/>
        <v>0.54200000000000004</v>
      </c>
      <c r="ACN211" s="119" t="str">
        <f t="shared" si="250"/>
        <v>TERIMA</v>
      </c>
      <c r="ACO211" s="120">
        <f t="shared" ref="ACO211:ACO242" si="258">IF(ACN211="GUGUR",0,IF(G211="AGENT IBC CC TELKOMSEL",670000,IF(G211="AGENT IBC PRIORITY CC TELKOMSEL",670000,IF(G211="AGENT PREPAID",670000,))))</f>
        <v>670000</v>
      </c>
      <c r="ACP211" s="120">
        <f t="shared" si="251"/>
        <v>182240</v>
      </c>
      <c r="ADH211" s="121">
        <f t="shared" si="252"/>
        <v>113899.99999999999</v>
      </c>
      <c r="ADI211" s="121">
        <f t="shared" si="253"/>
        <v>182240</v>
      </c>
      <c r="ADJ211" s="121">
        <f t="shared" si="254"/>
        <v>67000</v>
      </c>
      <c r="ADL211" s="121">
        <f t="shared" si="255"/>
        <v>0</v>
      </c>
      <c r="ADM211" s="121">
        <f t="shared" si="256"/>
        <v>363140</v>
      </c>
      <c r="ADN211" s="121">
        <f t="shared" si="257"/>
        <v>363140</v>
      </c>
      <c r="ADO211" s="4" t="s">
        <v>1398</v>
      </c>
    </row>
    <row r="212" spans="1:795" x14ac:dyDescent="0.25">
      <c r="A212" s="4">
        <f t="shared" si="218"/>
        <v>208</v>
      </c>
      <c r="B212" s="4">
        <v>160829</v>
      </c>
      <c r="C212" s="4" t="s">
        <v>482</v>
      </c>
      <c r="G212" s="4" t="s">
        <v>351</v>
      </c>
      <c r="O212" s="4">
        <v>22</v>
      </c>
      <c r="P212" s="4">
        <v>19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f t="shared" si="219"/>
        <v>0</v>
      </c>
      <c r="W212" s="4">
        <v>19</v>
      </c>
      <c r="X212" s="4">
        <v>18</v>
      </c>
      <c r="Y212" s="4">
        <v>7.75</v>
      </c>
      <c r="BQ212" s="4">
        <v>0</v>
      </c>
      <c r="BR212" s="114">
        <f t="shared" si="220"/>
        <v>1</v>
      </c>
      <c r="BS212" s="4">
        <f t="shared" si="221"/>
        <v>5</v>
      </c>
      <c r="BT212" s="114">
        <f t="shared" si="222"/>
        <v>0.1</v>
      </c>
      <c r="BU212" s="4">
        <v>0</v>
      </c>
      <c r="BV212" s="114">
        <f t="shared" si="223"/>
        <v>1</v>
      </c>
      <c r="BW212" s="4">
        <f t="shared" si="224"/>
        <v>5</v>
      </c>
      <c r="BX212" s="114">
        <f t="shared" si="225"/>
        <v>0.15</v>
      </c>
      <c r="BY212" s="4">
        <f t="shared" si="226"/>
        <v>8370</v>
      </c>
      <c r="BZ212" s="4">
        <v>9330.4666666666708</v>
      </c>
      <c r="CA212" s="115">
        <f t="shared" si="227"/>
        <v>1.1147510951812032</v>
      </c>
      <c r="CB212" s="4">
        <f t="shared" si="228"/>
        <v>5</v>
      </c>
      <c r="CC212" s="114">
        <f t="shared" si="229"/>
        <v>0.1</v>
      </c>
      <c r="CD212" s="4">
        <v>300</v>
      </c>
      <c r="CE212" s="116">
        <v>288.63625000000002</v>
      </c>
      <c r="CF212" s="4">
        <f t="shared" si="230"/>
        <v>5</v>
      </c>
      <c r="CG212" s="114">
        <f t="shared" si="231"/>
        <v>0.15</v>
      </c>
      <c r="MX212" s="116">
        <v>95</v>
      </c>
      <c r="MY212" s="116">
        <v>100</v>
      </c>
      <c r="MZ212" s="4">
        <f t="shared" si="232"/>
        <v>5</v>
      </c>
      <c r="NA212" s="114">
        <f t="shared" si="233"/>
        <v>0.1</v>
      </c>
      <c r="NB212" s="115">
        <v>0.92</v>
      </c>
      <c r="NC212" s="115">
        <v>0.97692307692307701</v>
      </c>
      <c r="ND212" s="4">
        <f t="shared" si="234"/>
        <v>5</v>
      </c>
      <c r="NE212" s="114">
        <f t="shared" si="235"/>
        <v>0.1</v>
      </c>
      <c r="NF212" s="116">
        <v>90</v>
      </c>
      <c r="NG212" s="118">
        <v>100</v>
      </c>
      <c r="NH212" s="4">
        <f t="shared" si="236"/>
        <v>5</v>
      </c>
      <c r="NI212" s="114">
        <f t="shared" si="237"/>
        <v>0.08</v>
      </c>
      <c r="NJ212" s="114">
        <v>0.85</v>
      </c>
      <c r="NK212" s="114">
        <v>0.95652173913043503</v>
      </c>
      <c r="NM212" s="4">
        <f t="shared" si="238"/>
        <v>5</v>
      </c>
      <c r="NN212" s="114">
        <f t="shared" si="239"/>
        <v>0.06</v>
      </c>
      <c r="NO212" s="114">
        <v>0.4</v>
      </c>
      <c r="NP212" s="114">
        <v>0.80769230769230804</v>
      </c>
      <c r="NQ212" s="4">
        <f t="shared" si="240"/>
        <v>5</v>
      </c>
      <c r="NR212" s="114">
        <f t="shared" si="241"/>
        <v>0.06</v>
      </c>
      <c r="ZQ212" s="114">
        <v>0.95</v>
      </c>
      <c r="ZR212" s="114">
        <v>0.977513227513228</v>
      </c>
      <c r="ZS212" s="4">
        <f t="shared" si="242"/>
        <v>5</v>
      </c>
      <c r="ZT212" s="114">
        <f t="shared" si="243"/>
        <v>0.05</v>
      </c>
      <c r="ZU212" s="4">
        <v>2</v>
      </c>
      <c r="ZV212" s="4">
        <f t="shared" si="244"/>
        <v>5</v>
      </c>
      <c r="ZW212" s="114">
        <f t="shared" si="245"/>
        <v>0.05</v>
      </c>
      <c r="ACD212" s="114">
        <f t="shared" si="246"/>
        <v>0.5</v>
      </c>
      <c r="ACE212" s="114">
        <f t="shared" si="247"/>
        <v>0.4</v>
      </c>
      <c r="ACF212" s="114">
        <f t="shared" si="248"/>
        <v>0.1</v>
      </c>
      <c r="ACG212" s="114">
        <f t="shared" si="249"/>
        <v>1</v>
      </c>
      <c r="ACN212" s="119" t="str">
        <f t="shared" si="250"/>
        <v>TERIMA</v>
      </c>
      <c r="ACO212" s="120">
        <f t="shared" si="258"/>
        <v>670000</v>
      </c>
      <c r="ACP212" s="120">
        <f t="shared" si="251"/>
        <v>268000</v>
      </c>
      <c r="ADH212" s="121">
        <f t="shared" si="252"/>
        <v>335000</v>
      </c>
      <c r="ADI212" s="121">
        <f t="shared" si="253"/>
        <v>268000</v>
      </c>
      <c r="ADJ212" s="121">
        <f t="shared" si="254"/>
        <v>67000</v>
      </c>
      <c r="ADL212" s="121">
        <f t="shared" si="255"/>
        <v>200000</v>
      </c>
      <c r="ADM212" s="121">
        <f t="shared" si="256"/>
        <v>870000</v>
      </c>
      <c r="ADN212" s="121">
        <f t="shared" si="257"/>
        <v>870000</v>
      </c>
      <c r="ADO212" s="4" t="s">
        <v>1398</v>
      </c>
    </row>
    <row r="213" spans="1:795" x14ac:dyDescent="0.25">
      <c r="A213" s="4">
        <f t="shared" si="218"/>
        <v>209</v>
      </c>
      <c r="B213" s="4">
        <v>170012</v>
      </c>
      <c r="C213" s="4" t="s">
        <v>484</v>
      </c>
      <c r="G213" s="4" t="s">
        <v>351</v>
      </c>
      <c r="O213" s="4">
        <v>22</v>
      </c>
      <c r="P213" s="4">
        <v>19</v>
      </c>
      <c r="Q213" s="4">
        <v>0</v>
      </c>
      <c r="R213" s="4">
        <v>0</v>
      </c>
      <c r="S213" s="4">
        <v>0</v>
      </c>
      <c r="T213" s="4">
        <v>1</v>
      </c>
      <c r="U213" s="4">
        <v>0</v>
      </c>
      <c r="V213" s="4">
        <f t="shared" si="219"/>
        <v>0</v>
      </c>
      <c r="W213" s="4">
        <v>19</v>
      </c>
      <c r="X213" s="4">
        <v>18</v>
      </c>
      <c r="Y213" s="4">
        <v>7.75</v>
      </c>
      <c r="BQ213" s="4">
        <v>0</v>
      </c>
      <c r="BR213" s="114">
        <f t="shared" si="220"/>
        <v>1</v>
      </c>
      <c r="BS213" s="4">
        <f t="shared" si="221"/>
        <v>5</v>
      </c>
      <c r="BT213" s="114">
        <f t="shared" si="222"/>
        <v>0.1</v>
      </c>
      <c r="BU213" s="4">
        <v>0</v>
      </c>
      <c r="BV213" s="114">
        <f t="shared" si="223"/>
        <v>1</v>
      </c>
      <c r="BW213" s="4">
        <f t="shared" si="224"/>
        <v>5</v>
      </c>
      <c r="BX213" s="114">
        <f t="shared" si="225"/>
        <v>0.15</v>
      </c>
      <c r="BY213" s="4">
        <f t="shared" si="226"/>
        <v>8370</v>
      </c>
      <c r="BZ213" s="4">
        <v>8834.1833333333307</v>
      </c>
      <c r="CA213" s="115">
        <f t="shared" si="227"/>
        <v>1.0554579848665866</v>
      </c>
      <c r="CB213" s="4">
        <f t="shared" si="228"/>
        <v>5</v>
      </c>
      <c r="CC213" s="114">
        <f t="shared" si="229"/>
        <v>0.1</v>
      </c>
      <c r="CD213" s="4">
        <v>300</v>
      </c>
      <c r="CE213" s="116">
        <v>245.463352453792</v>
      </c>
      <c r="CF213" s="4">
        <f t="shared" si="230"/>
        <v>5</v>
      </c>
      <c r="CG213" s="114">
        <f t="shared" si="231"/>
        <v>0.15</v>
      </c>
      <c r="MX213" s="116">
        <v>95</v>
      </c>
      <c r="MY213" s="116">
        <v>100</v>
      </c>
      <c r="MZ213" s="4">
        <f t="shared" si="232"/>
        <v>5</v>
      </c>
      <c r="NA213" s="114">
        <f t="shared" si="233"/>
        <v>0.1</v>
      </c>
      <c r="NB213" s="115">
        <v>0.92</v>
      </c>
      <c r="NC213" s="115">
        <v>0.89523809523809506</v>
      </c>
      <c r="ND213" s="4">
        <f t="shared" si="234"/>
        <v>1</v>
      </c>
      <c r="NE213" s="114">
        <f t="shared" si="235"/>
        <v>0.02</v>
      </c>
      <c r="NF213" s="116">
        <v>90</v>
      </c>
      <c r="NG213" s="118">
        <v>100</v>
      </c>
      <c r="NH213" s="4">
        <f t="shared" si="236"/>
        <v>5</v>
      </c>
      <c r="NI213" s="114">
        <f t="shared" si="237"/>
        <v>0.08</v>
      </c>
      <c r="NJ213" s="114">
        <v>0.85</v>
      </c>
      <c r="NK213" s="114">
        <v>0.75</v>
      </c>
      <c r="NM213" s="4">
        <f t="shared" si="238"/>
        <v>1</v>
      </c>
      <c r="NN213" s="114">
        <f t="shared" si="239"/>
        <v>1.2E-2</v>
      </c>
      <c r="NO213" s="114">
        <v>0.4</v>
      </c>
      <c r="NP213" s="114">
        <v>0.57142857142857095</v>
      </c>
      <c r="NQ213" s="4">
        <f t="shared" si="240"/>
        <v>5</v>
      </c>
      <c r="NR213" s="114">
        <f t="shared" si="241"/>
        <v>0.06</v>
      </c>
      <c r="ZQ213" s="114">
        <v>0.95</v>
      </c>
      <c r="ZR213" s="114">
        <v>0.98565573770491799</v>
      </c>
      <c r="ZS213" s="4">
        <f t="shared" si="242"/>
        <v>5</v>
      </c>
      <c r="ZT213" s="114">
        <f t="shared" si="243"/>
        <v>0.05</v>
      </c>
      <c r="ZU213" s="4">
        <v>2</v>
      </c>
      <c r="ZV213" s="4">
        <f t="shared" si="244"/>
        <v>5</v>
      </c>
      <c r="ZW213" s="114">
        <f t="shared" si="245"/>
        <v>0.05</v>
      </c>
      <c r="ACD213" s="114">
        <f t="shared" si="246"/>
        <v>0.5</v>
      </c>
      <c r="ACE213" s="114">
        <f t="shared" si="247"/>
        <v>0.27200000000000002</v>
      </c>
      <c r="ACF213" s="114">
        <f t="shared" si="248"/>
        <v>0.1</v>
      </c>
      <c r="ACG213" s="114">
        <f t="shared" si="249"/>
        <v>0.872</v>
      </c>
      <c r="ACN213" s="119" t="str">
        <f t="shared" si="250"/>
        <v>TERIMA</v>
      </c>
      <c r="ACO213" s="120">
        <f t="shared" si="258"/>
        <v>670000</v>
      </c>
      <c r="ACP213" s="120">
        <f t="shared" si="251"/>
        <v>182240</v>
      </c>
      <c r="ADH213" s="121">
        <f t="shared" si="252"/>
        <v>335000</v>
      </c>
      <c r="ADI213" s="121">
        <f t="shared" si="253"/>
        <v>182240</v>
      </c>
      <c r="ADJ213" s="121">
        <f t="shared" si="254"/>
        <v>67000</v>
      </c>
      <c r="ADL213" s="121">
        <f t="shared" si="255"/>
        <v>0</v>
      </c>
      <c r="ADM213" s="121">
        <f t="shared" si="256"/>
        <v>584240</v>
      </c>
      <c r="ADN213" s="121">
        <f t="shared" si="257"/>
        <v>584240</v>
      </c>
      <c r="ADO213" s="4" t="s">
        <v>1398</v>
      </c>
    </row>
    <row r="214" spans="1:795" x14ac:dyDescent="0.25">
      <c r="A214" s="4">
        <f t="shared" si="218"/>
        <v>210</v>
      </c>
      <c r="B214" s="4">
        <v>157006</v>
      </c>
      <c r="C214" s="4" t="s">
        <v>486</v>
      </c>
      <c r="G214" s="4" t="s">
        <v>351</v>
      </c>
      <c r="O214" s="4">
        <v>22</v>
      </c>
      <c r="P214" s="4">
        <v>21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f t="shared" si="219"/>
        <v>0</v>
      </c>
      <c r="W214" s="4">
        <v>21</v>
      </c>
      <c r="X214" s="4">
        <v>20</v>
      </c>
      <c r="Y214" s="4">
        <v>7.75</v>
      </c>
      <c r="BQ214" s="4">
        <v>0</v>
      </c>
      <c r="BR214" s="114">
        <f t="shared" si="220"/>
        <v>1</v>
      </c>
      <c r="BS214" s="4">
        <f t="shared" si="221"/>
        <v>5</v>
      </c>
      <c r="BT214" s="114">
        <f t="shared" si="222"/>
        <v>0.1</v>
      </c>
      <c r="BU214" s="4">
        <v>0</v>
      </c>
      <c r="BV214" s="114">
        <f t="shared" si="223"/>
        <v>1</v>
      </c>
      <c r="BW214" s="4">
        <f t="shared" si="224"/>
        <v>5</v>
      </c>
      <c r="BX214" s="114">
        <f t="shared" si="225"/>
        <v>0.15</v>
      </c>
      <c r="BY214" s="4">
        <f t="shared" si="226"/>
        <v>9300</v>
      </c>
      <c r="BZ214" s="4">
        <v>10250.583333333299</v>
      </c>
      <c r="CA214" s="115">
        <f t="shared" si="227"/>
        <v>1.1022132616487419</v>
      </c>
      <c r="CB214" s="4">
        <f t="shared" si="228"/>
        <v>5</v>
      </c>
      <c r="CC214" s="114">
        <f t="shared" si="229"/>
        <v>0.1</v>
      </c>
      <c r="CD214" s="4">
        <v>300</v>
      </c>
      <c r="CE214" s="116">
        <v>293.57870791628801</v>
      </c>
      <c r="CF214" s="4">
        <f t="shared" si="230"/>
        <v>5</v>
      </c>
      <c r="CG214" s="114">
        <f t="shared" si="231"/>
        <v>0.15</v>
      </c>
      <c r="MX214" s="116">
        <v>95</v>
      </c>
      <c r="MY214" s="116">
        <v>98.8888888888889</v>
      </c>
      <c r="MZ214" s="4">
        <f t="shared" si="232"/>
        <v>5</v>
      </c>
      <c r="NA214" s="114">
        <f t="shared" si="233"/>
        <v>0.1</v>
      </c>
      <c r="NB214" s="115">
        <v>0.92</v>
      </c>
      <c r="NC214" s="115">
        <v>0.91764705882352904</v>
      </c>
      <c r="ND214" s="4">
        <f t="shared" si="234"/>
        <v>1</v>
      </c>
      <c r="NE214" s="114">
        <f t="shared" si="235"/>
        <v>0.02</v>
      </c>
      <c r="NF214" s="116">
        <v>90</v>
      </c>
      <c r="NG214" s="118">
        <v>100</v>
      </c>
      <c r="NH214" s="4">
        <f t="shared" si="236"/>
        <v>5</v>
      </c>
      <c r="NI214" s="114">
        <f t="shared" si="237"/>
        <v>0.08</v>
      </c>
      <c r="NJ214" s="114">
        <v>0.85</v>
      </c>
      <c r="NK214" s="114">
        <v>0.8125</v>
      </c>
      <c r="NM214" s="4">
        <f t="shared" si="238"/>
        <v>1</v>
      </c>
      <c r="NN214" s="114">
        <f t="shared" si="239"/>
        <v>1.2E-2</v>
      </c>
      <c r="NO214" s="114">
        <v>0.4</v>
      </c>
      <c r="NP214" s="114">
        <v>0.70588235294117696</v>
      </c>
      <c r="NQ214" s="4">
        <f t="shared" si="240"/>
        <v>5</v>
      </c>
      <c r="NR214" s="114">
        <f t="shared" si="241"/>
        <v>0.06</v>
      </c>
      <c r="ZQ214" s="114">
        <v>0.95</v>
      </c>
      <c r="ZR214" s="114">
        <v>0.99391480730223103</v>
      </c>
      <c r="ZS214" s="4">
        <f t="shared" si="242"/>
        <v>5</v>
      </c>
      <c r="ZT214" s="114">
        <f t="shared" si="243"/>
        <v>0.05</v>
      </c>
      <c r="ZU214" s="4">
        <v>2</v>
      </c>
      <c r="ZV214" s="4">
        <f t="shared" si="244"/>
        <v>5</v>
      </c>
      <c r="ZW214" s="114">
        <f t="shared" si="245"/>
        <v>0.05</v>
      </c>
      <c r="ACD214" s="114">
        <f t="shared" si="246"/>
        <v>0.5</v>
      </c>
      <c r="ACE214" s="114">
        <f t="shared" si="247"/>
        <v>0.27200000000000002</v>
      </c>
      <c r="ACF214" s="114">
        <f t="shared" si="248"/>
        <v>0.1</v>
      </c>
      <c r="ACG214" s="114">
        <f t="shared" si="249"/>
        <v>0.872</v>
      </c>
      <c r="ACN214" s="119" t="str">
        <f t="shared" si="250"/>
        <v>TERIMA</v>
      </c>
      <c r="ACO214" s="120">
        <f t="shared" si="258"/>
        <v>670000</v>
      </c>
      <c r="ACP214" s="120">
        <f t="shared" si="251"/>
        <v>182240</v>
      </c>
      <c r="ADH214" s="121">
        <f t="shared" si="252"/>
        <v>335000</v>
      </c>
      <c r="ADI214" s="121">
        <f t="shared" si="253"/>
        <v>182240</v>
      </c>
      <c r="ADJ214" s="121">
        <f t="shared" si="254"/>
        <v>67000</v>
      </c>
      <c r="ADL214" s="121">
        <f t="shared" si="255"/>
        <v>0</v>
      </c>
      <c r="ADM214" s="121">
        <f t="shared" si="256"/>
        <v>584240</v>
      </c>
      <c r="ADN214" s="121">
        <f t="shared" si="257"/>
        <v>584240</v>
      </c>
      <c r="ADO214" s="4" t="s">
        <v>1398</v>
      </c>
    </row>
    <row r="215" spans="1:795" x14ac:dyDescent="0.25">
      <c r="A215" s="4">
        <f t="shared" si="218"/>
        <v>211</v>
      </c>
      <c r="B215" s="4">
        <v>160020</v>
      </c>
      <c r="C215" s="4" t="s">
        <v>488</v>
      </c>
      <c r="G215" s="4" t="s">
        <v>351</v>
      </c>
      <c r="O215" s="4">
        <v>22</v>
      </c>
      <c r="P215" s="4">
        <v>21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f t="shared" si="219"/>
        <v>1</v>
      </c>
      <c r="W215" s="4">
        <v>20</v>
      </c>
      <c r="X215" s="4">
        <v>20</v>
      </c>
      <c r="Y215" s="4">
        <v>7.75</v>
      </c>
      <c r="BQ215" s="4">
        <v>0</v>
      </c>
      <c r="BR215" s="114">
        <f t="shared" si="220"/>
        <v>1</v>
      </c>
      <c r="BS215" s="4">
        <f t="shared" si="221"/>
        <v>5</v>
      </c>
      <c r="BT215" s="114">
        <f t="shared" si="222"/>
        <v>0.1</v>
      </c>
      <c r="BU215" s="4">
        <v>1</v>
      </c>
      <c r="BV215" s="114">
        <f t="shared" si="223"/>
        <v>0.95</v>
      </c>
      <c r="BW215" s="4">
        <f t="shared" si="224"/>
        <v>1</v>
      </c>
      <c r="BX215" s="114">
        <f t="shared" si="225"/>
        <v>0.03</v>
      </c>
      <c r="BY215" s="4">
        <f t="shared" si="226"/>
        <v>9300</v>
      </c>
      <c r="BZ215" s="4">
        <v>9343.6833333333307</v>
      </c>
      <c r="CA215" s="115">
        <f t="shared" si="227"/>
        <v>1.0046971326164871</v>
      </c>
      <c r="CB215" s="4">
        <f t="shared" si="228"/>
        <v>4</v>
      </c>
      <c r="CC215" s="114">
        <f t="shared" si="229"/>
        <v>0.08</v>
      </c>
      <c r="CD215" s="4">
        <v>300</v>
      </c>
      <c r="CE215" s="116">
        <v>284.509166666667</v>
      </c>
      <c r="CF215" s="4">
        <f t="shared" si="230"/>
        <v>5</v>
      </c>
      <c r="CG215" s="114">
        <f t="shared" si="231"/>
        <v>0.15</v>
      </c>
      <c r="MX215" s="116">
        <v>95</v>
      </c>
      <c r="MY215" s="116">
        <v>100</v>
      </c>
      <c r="MZ215" s="4">
        <f t="shared" si="232"/>
        <v>5</v>
      </c>
      <c r="NA215" s="114">
        <f t="shared" si="233"/>
        <v>0.1</v>
      </c>
      <c r="NB215" s="115">
        <v>0.92</v>
      </c>
      <c r="NC215" s="115">
        <v>0.98571428571428599</v>
      </c>
      <c r="ND215" s="4">
        <f t="shared" si="234"/>
        <v>5</v>
      </c>
      <c r="NE215" s="114">
        <f t="shared" si="235"/>
        <v>0.1</v>
      </c>
      <c r="NF215" s="116">
        <v>90</v>
      </c>
      <c r="NG215" s="118">
        <v>100</v>
      </c>
      <c r="NH215" s="4">
        <f t="shared" si="236"/>
        <v>5</v>
      </c>
      <c r="NI215" s="114">
        <f t="shared" si="237"/>
        <v>0.08</v>
      </c>
      <c r="NJ215" s="114">
        <v>0.85</v>
      </c>
      <c r="NK215" s="114">
        <v>0.952380952380952</v>
      </c>
      <c r="NM215" s="4">
        <f t="shared" si="238"/>
        <v>5</v>
      </c>
      <c r="NN215" s="114">
        <f t="shared" si="239"/>
        <v>0.06</v>
      </c>
      <c r="NO215" s="114">
        <v>0.4</v>
      </c>
      <c r="NP215" s="114">
        <v>0.88095238095238104</v>
      </c>
      <c r="NQ215" s="4">
        <f t="shared" si="240"/>
        <v>5</v>
      </c>
      <c r="NR215" s="114">
        <f t="shared" si="241"/>
        <v>0.06</v>
      </c>
      <c r="ZQ215" s="114">
        <v>0.95</v>
      </c>
      <c r="ZR215" s="114">
        <v>0.99227799227799196</v>
      </c>
      <c r="ZS215" s="4">
        <f t="shared" si="242"/>
        <v>5</v>
      </c>
      <c r="ZT215" s="114">
        <f t="shared" si="243"/>
        <v>0.05</v>
      </c>
      <c r="ZU215" s="4">
        <v>2</v>
      </c>
      <c r="ZV215" s="4">
        <f t="shared" si="244"/>
        <v>5</v>
      </c>
      <c r="ZW215" s="114">
        <f t="shared" si="245"/>
        <v>0.05</v>
      </c>
      <c r="ACD215" s="114">
        <f t="shared" si="246"/>
        <v>0.36</v>
      </c>
      <c r="ACE215" s="114">
        <f t="shared" si="247"/>
        <v>0.4</v>
      </c>
      <c r="ACF215" s="114">
        <f t="shared" si="248"/>
        <v>0.1</v>
      </c>
      <c r="ACG215" s="114">
        <f t="shared" si="249"/>
        <v>0.86</v>
      </c>
      <c r="ACN215" s="119" t="str">
        <f t="shared" si="250"/>
        <v>TERIMA</v>
      </c>
      <c r="ACO215" s="120">
        <f t="shared" si="258"/>
        <v>670000</v>
      </c>
      <c r="ACP215" s="120">
        <f t="shared" si="251"/>
        <v>268000</v>
      </c>
      <c r="ADH215" s="121">
        <f t="shared" si="252"/>
        <v>241200</v>
      </c>
      <c r="ADI215" s="121">
        <f t="shared" si="253"/>
        <v>268000</v>
      </c>
      <c r="ADJ215" s="121">
        <f t="shared" si="254"/>
        <v>67000</v>
      </c>
      <c r="ADL215" s="121">
        <f t="shared" si="255"/>
        <v>0</v>
      </c>
      <c r="ADM215" s="121">
        <f t="shared" si="256"/>
        <v>576200</v>
      </c>
      <c r="ADN215" s="121">
        <f t="shared" si="257"/>
        <v>576200</v>
      </c>
      <c r="ADO215" s="4" t="s">
        <v>1398</v>
      </c>
    </row>
    <row r="216" spans="1:795" x14ac:dyDescent="0.25">
      <c r="A216" s="4">
        <f t="shared" si="218"/>
        <v>212</v>
      </c>
      <c r="B216" s="4">
        <v>159678</v>
      </c>
      <c r="C216" s="4" t="s">
        <v>492</v>
      </c>
      <c r="G216" s="4" t="s">
        <v>351</v>
      </c>
      <c r="O216" s="4">
        <v>22</v>
      </c>
      <c r="P216" s="4">
        <v>21</v>
      </c>
      <c r="Q216" s="4">
        <v>0</v>
      </c>
      <c r="R216" s="4">
        <v>0</v>
      </c>
      <c r="S216" s="4">
        <v>0</v>
      </c>
      <c r="T216" s="4">
        <v>1</v>
      </c>
      <c r="U216" s="4">
        <v>0</v>
      </c>
      <c r="V216" s="4">
        <f t="shared" si="219"/>
        <v>0</v>
      </c>
      <c r="W216" s="4">
        <v>21</v>
      </c>
      <c r="X216" s="4">
        <v>20</v>
      </c>
      <c r="Y216" s="4">
        <v>7.75</v>
      </c>
      <c r="BQ216" s="4">
        <v>0</v>
      </c>
      <c r="BR216" s="114">
        <f t="shared" si="220"/>
        <v>1</v>
      </c>
      <c r="BS216" s="4">
        <f t="shared" si="221"/>
        <v>5</v>
      </c>
      <c r="BT216" s="114">
        <f t="shared" si="222"/>
        <v>0.1</v>
      </c>
      <c r="BU216" s="4">
        <v>0</v>
      </c>
      <c r="BV216" s="114">
        <f t="shared" si="223"/>
        <v>1</v>
      </c>
      <c r="BW216" s="4">
        <f t="shared" si="224"/>
        <v>5</v>
      </c>
      <c r="BX216" s="114">
        <f t="shared" si="225"/>
        <v>0.15</v>
      </c>
      <c r="BY216" s="4">
        <f t="shared" si="226"/>
        <v>9300</v>
      </c>
      <c r="BZ216" s="4">
        <v>10123.549999999999</v>
      </c>
      <c r="CA216" s="115">
        <f t="shared" si="227"/>
        <v>1.0885537634408602</v>
      </c>
      <c r="CB216" s="4">
        <f t="shared" si="228"/>
        <v>5</v>
      </c>
      <c r="CC216" s="114">
        <f t="shared" si="229"/>
        <v>0.1</v>
      </c>
      <c r="CD216" s="4">
        <v>300</v>
      </c>
      <c r="CE216" s="116">
        <v>293.79358552631601</v>
      </c>
      <c r="CF216" s="4">
        <f t="shared" si="230"/>
        <v>5</v>
      </c>
      <c r="CG216" s="114">
        <f t="shared" si="231"/>
        <v>0.15</v>
      </c>
      <c r="MX216" s="116">
        <v>95</v>
      </c>
      <c r="MY216" s="116">
        <v>97.7777777777778</v>
      </c>
      <c r="MZ216" s="4">
        <f t="shared" si="232"/>
        <v>5</v>
      </c>
      <c r="NA216" s="114">
        <f t="shared" si="233"/>
        <v>0.1</v>
      </c>
      <c r="NB216" s="115">
        <v>0.92</v>
      </c>
      <c r="NC216" s="115">
        <v>0.95319148936170195</v>
      </c>
      <c r="ND216" s="4">
        <f t="shared" si="234"/>
        <v>5</v>
      </c>
      <c r="NE216" s="114">
        <f t="shared" si="235"/>
        <v>0.1</v>
      </c>
      <c r="NF216" s="116">
        <v>90</v>
      </c>
      <c r="NG216" s="118">
        <v>100</v>
      </c>
      <c r="NH216" s="4">
        <f t="shared" si="236"/>
        <v>5</v>
      </c>
      <c r="NI216" s="114">
        <f t="shared" si="237"/>
        <v>0.08</v>
      </c>
      <c r="NJ216" s="114">
        <v>0.85</v>
      </c>
      <c r="NK216" s="114">
        <v>0.97560975609756095</v>
      </c>
      <c r="NL216" s="4">
        <v>1</v>
      </c>
      <c r="NM216" s="4">
        <f t="shared" si="238"/>
        <v>0</v>
      </c>
      <c r="NN216" s="114">
        <f t="shared" si="239"/>
        <v>0</v>
      </c>
      <c r="NO216" s="114">
        <v>0.4</v>
      </c>
      <c r="NP216" s="114">
        <v>0.72340425531914898</v>
      </c>
      <c r="NQ216" s="4">
        <f t="shared" si="240"/>
        <v>5</v>
      </c>
      <c r="NR216" s="114">
        <f t="shared" si="241"/>
        <v>0.06</v>
      </c>
      <c r="ZQ216" s="114">
        <v>0.95</v>
      </c>
      <c r="ZR216" s="114">
        <v>0.994823123382226</v>
      </c>
      <c r="ZS216" s="4">
        <f t="shared" si="242"/>
        <v>5</v>
      </c>
      <c r="ZT216" s="114">
        <f t="shared" si="243"/>
        <v>0.05</v>
      </c>
      <c r="ZU216" s="4">
        <v>2</v>
      </c>
      <c r="ZV216" s="4">
        <f t="shared" si="244"/>
        <v>5</v>
      </c>
      <c r="ZW216" s="114">
        <f t="shared" si="245"/>
        <v>0.05</v>
      </c>
      <c r="ACD216" s="114">
        <f t="shared" si="246"/>
        <v>0.5</v>
      </c>
      <c r="ACE216" s="114">
        <f t="shared" si="247"/>
        <v>0.34</v>
      </c>
      <c r="ACF216" s="114">
        <f t="shared" si="248"/>
        <v>0.1</v>
      </c>
      <c r="ACG216" s="114">
        <f t="shared" si="249"/>
        <v>0.94000000000000006</v>
      </c>
      <c r="ACN216" s="119" t="str">
        <f t="shared" si="250"/>
        <v>TERIMA</v>
      </c>
      <c r="ACO216" s="120">
        <f t="shared" si="258"/>
        <v>670000</v>
      </c>
      <c r="ACP216" s="120">
        <f t="shared" si="251"/>
        <v>227800.00000000003</v>
      </c>
      <c r="ADH216" s="121">
        <f t="shared" si="252"/>
        <v>335000</v>
      </c>
      <c r="ADI216" s="121">
        <f t="shared" si="253"/>
        <v>227800.00000000003</v>
      </c>
      <c r="ADJ216" s="121">
        <f t="shared" si="254"/>
        <v>67000</v>
      </c>
      <c r="ADL216" s="121">
        <f t="shared" si="255"/>
        <v>0</v>
      </c>
      <c r="ADM216" s="121">
        <f t="shared" si="256"/>
        <v>629800</v>
      </c>
      <c r="ADN216" s="121">
        <f t="shared" si="257"/>
        <v>629800</v>
      </c>
      <c r="ADO216" s="4" t="s">
        <v>1398</v>
      </c>
    </row>
    <row r="217" spans="1:795" x14ac:dyDescent="0.25">
      <c r="A217" s="4">
        <f t="shared" si="218"/>
        <v>213</v>
      </c>
      <c r="B217" s="4">
        <v>154672</v>
      </c>
      <c r="C217" s="4" t="s">
        <v>494</v>
      </c>
      <c r="G217" s="4" t="s">
        <v>351</v>
      </c>
      <c r="O217" s="4">
        <v>22</v>
      </c>
      <c r="P217" s="4">
        <v>21</v>
      </c>
      <c r="Q217" s="4">
        <v>0</v>
      </c>
      <c r="R217" s="4">
        <v>0</v>
      </c>
      <c r="S217" s="4">
        <v>0</v>
      </c>
      <c r="T217" s="4">
        <v>1</v>
      </c>
      <c r="U217" s="4">
        <v>0</v>
      </c>
      <c r="V217" s="4">
        <f t="shared" si="219"/>
        <v>0</v>
      </c>
      <c r="W217" s="4">
        <v>21</v>
      </c>
      <c r="X217" s="4">
        <v>20</v>
      </c>
      <c r="Y217" s="4">
        <v>7.75</v>
      </c>
      <c r="BQ217" s="4">
        <v>0</v>
      </c>
      <c r="BR217" s="114">
        <f t="shared" si="220"/>
        <v>1</v>
      </c>
      <c r="BS217" s="4">
        <f t="shared" si="221"/>
        <v>5</v>
      </c>
      <c r="BT217" s="114">
        <f t="shared" si="222"/>
        <v>0.1</v>
      </c>
      <c r="BU217" s="4">
        <v>0</v>
      </c>
      <c r="BV217" s="114">
        <f t="shared" si="223"/>
        <v>1</v>
      </c>
      <c r="BW217" s="4">
        <f t="shared" si="224"/>
        <v>5</v>
      </c>
      <c r="BX217" s="114">
        <f t="shared" si="225"/>
        <v>0.15</v>
      </c>
      <c r="BY217" s="4">
        <f t="shared" si="226"/>
        <v>9300</v>
      </c>
      <c r="BZ217" s="4">
        <v>9415.4333333333307</v>
      </c>
      <c r="CA217" s="115">
        <f t="shared" si="227"/>
        <v>1.012412186379928</v>
      </c>
      <c r="CB217" s="4">
        <f t="shared" si="228"/>
        <v>4</v>
      </c>
      <c r="CC217" s="114">
        <f t="shared" si="229"/>
        <v>0.08</v>
      </c>
      <c r="CD217" s="4">
        <v>300</v>
      </c>
      <c r="CE217" s="116">
        <v>286.70597243491602</v>
      </c>
      <c r="CF217" s="4">
        <f t="shared" si="230"/>
        <v>5</v>
      </c>
      <c r="CG217" s="114">
        <f t="shared" si="231"/>
        <v>0.15</v>
      </c>
      <c r="MX217" s="116">
        <v>95</v>
      </c>
      <c r="MY217" s="116">
        <v>98.5416666666667</v>
      </c>
      <c r="MZ217" s="4">
        <f t="shared" si="232"/>
        <v>5</v>
      </c>
      <c r="NA217" s="114">
        <f t="shared" si="233"/>
        <v>0.1</v>
      </c>
      <c r="NB217" s="115">
        <v>0.92</v>
      </c>
      <c r="NC217" s="115">
        <v>0.92941176470588205</v>
      </c>
      <c r="ND217" s="4">
        <f t="shared" si="234"/>
        <v>5</v>
      </c>
      <c r="NE217" s="114">
        <f t="shared" si="235"/>
        <v>0.1</v>
      </c>
      <c r="NF217" s="116">
        <v>90</v>
      </c>
      <c r="NG217" s="118">
        <v>100</v>
      </c>
      <c r="NH217" s="4">
        <f t="shared" si="236"/>
        <v>5</v>
      </c>
      <c r="NI217" s="114">
        <f t="shared" si="237"/>
        <v>0.08</v>
      </c>
      <c r="NJ217" s="114">
        <v>0.85</v>
      </c>
      <c r="NK217" s="114">
        <v>0.89361702127659604</v>
      </c>
      <c r="NL217" s="4">
        <v>1</v>
      </c>
      <c r="NM217" s="4">
        <f t="shared" si="238"/>
        <v>0</v>
      </c>
      <c r="NN217" s="114">
        <f t="shared" si="239"/>
        <v>0</v>
      </c>
      <c r="NO217" s="114">
        <v>0.4</v>
      </c>
      <c r="NP217" s="114">
        <v>0.66666666666666696</v>
      </c>
      <c r="NQ217" s="4">
        <f t="shared" si="240"/>
        <v>5</v>
      </c>
      <c r="NR217" s="114">
        <f t="shared" si="241"/>
        <v>0.06</v>
      </c>
      <c r="ZQ217" s="114">
        <v>0.95</v>
      </c>
      <c r="ZR217" s="114">
        <v>0.99228791773778902</v>
      </c>
      <c r="ZS217" s="4">
        <f t="shared" si="242"/>
        <v>5</v>
      </c>
      <c r="ZT217" s="114">
        <f t="shared" si="243"/>
        <v>0.05</v>
      </c>
      <c r="ZU217" s="4">
        <v>2</v>
      </c>
      <c r="ZV217" s="4">
        <f t="shared" si="244"/>
        <v>5</v>
      </c>
      <c r="ZW217" s="114">
        <f t="shared" si="245"/>
        <v>0.05</v>
      </c>
      <c r="ACD217" s="114">
        <f t="shared" si="246"/>
        <v>0.48</v>
      </c>
      <c r="ACE217" s="114">
        <f t="shared" si="247"/>
        <v>0.34</v>
      </c>
      <c r="ACF217" s="114">
        <f t="shared" si="248"/>
        <v>0.1</v>
      </c>
      <c r="ACG217" s="114">
        <f t="shared" si="249"/>
        <v>0.92</v>
      </c>
      <c r="ACN217" s="119" t="str">
        <f t="shared" si="250"/>
        <v>TERIMA</v>
      </c>
      <c r="ACO217" s="120">
        <f t="shared" si="258"/>
        <v>670000</v>
      </c>
      <c r="ACP217" s="120">
        <f t="shared" si="251"/>
        <v>227800.00000000003</v>
      </c>
      <c r="ADH217" s="121">
        <f t="shared" si="252"/>
        <v>321600</v>
      </c>
      <c r="ADI217" s="121">
        <f t="shared" si="253"/>
        <v>227800.00000000003</v>
      </c>
      <c r="ADJ217" s="121">
        <f t="shared" si="254"/>
        <v>67000</v>
      </c>
      <c r="ADL217" s="121">
        <f t="shared" si="255"/>
        <v>0</v>
      </c>
      <c r="ADM217" s="121">
        <f t="shared" si="256"/>
        <v>616400</v>
      </c>
      <c r="ADN217" s="121">
        <f t="shared" si="257"/>
        <v>616400</v>
      </c>
      <c r="ADO217" s="4" t="s">
        <v>1398</v>
      </c>
    </row>
    <row r="218" spans="1:795" x14ac:dyDescent="0.25">
      <c r="A218" s="4">
        <f t="shared" si="218"/>
        <v>214</v>
      </c>
      <c r="B218" s="4">
        <v>159677</v>
      </c>
      <c r="C218" s="4" t="s">
        <v>496</v>
      </c>
      <c r="G218" s="4" t="s">
        <v>351</v>
      </c>
      <c r="O218" s="4">
        <v>22</v>
      </c>
      <c r="P218" s="4">
        <v>21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f t="shared" si="219"/>
        <v>0</v>
      </c>
      <c r="W218" s="4">
        <v>21</v>
      </c>
      <c r="X218" s="4">
        <v>20</v>
      </c>
      <c r="Y218" s="4">
        <v>7.75</v>
      </c>
      <c r="BQ218" s="4">
        <v>0</v>
      </c>
      <c r="BR218" s="114">
        <f t="shared" si="220"/>
        <v>1</v>
      </c>
      <c r="BS218" s="4">
        <f t="shared" si="221"/>
        <v>5</v>
      </c>
      <c r="BT218" s="114">
        <f t="shared" si="222"/>
        <v>0.1</v>
      </c>
      <c r="BU218" s="4">
        <v>0</v>
      </c>
      <c r="BV218" s="114">
        <f t="shared" si="223"/>
        <v>1</v>
      </c>
      <c r="BW218" s="4">
        <f t="shared" si="224"/>
        <v>5</v>
      </c>
      <c r="BX218" s="114">
        <f t="shared" si="225"/>
        <v>0.15</v>
      </c>
      <c r="BY218" s="4">
        <f t="shared" si="226"/>
        <v>9300</v>
      </c>
      <c r="BZ218" s="4">
        <v>9792.9166666666697</v>
      </c>
      <c r="CA218" s="115">
        <f t="shared" si="227"/>
        <v>1.0530017921146957</v>
      </c>
      <c r="CB218" s="4">
        <f t="shared" si="228"/>
        <v>5</v>
      </c>
      <c r="CC218" s="114">
        <f t="shared" si="229"/>
        <v>0.1</v>
      </c>
      <c r="CD218" s="4">
        <v>300</v>
      </c>
      <c r="CE218" s="116">
        <v>300.72198820556002</v>
      </c>
      <c r="CF218" s="4">
        <f t="shared" si="230"/>
        <v>1</v>
      </c>
      <c r="CG218" s="114">
        <f t="shared" si="231"/>
        <v>0.03</v>
      </c>
      <c r="MX218" s="116">
        <v>95</v>
      </c>
      <c r="MY218" s="116">
        <v>99.1666666666667</v>
      </c>
      <c r="MZ218" s="4">
        <f t="shared" si="232"/>
        <v>5</v>
      </c>
      <c r="NA218" s="114">
        <f t="shared" si="233"/>
        <v>0.1</v>
      </c>
      <c r="NB218" s="115">
        <v>0.92</v>
      </c>
      <c r="NC218" s="115">
        <v>0.986206896551724</v>
      </c>
      <c r="ND218" s="4">
        <f t="shared" si="234"/>
        <v>5</v>
      </c>
      <c r="NE218" s="114">
        <f t="shared" si="235"/>
        <v>0.1</v>
      </c>
      <c r="NF218" s="116">
        <v>90</v>
      </c>
      <c r="NG218" s="118">
        <v>100</v>
      </c>
      <c r="NH218" s="4">
        <f t="shared" si="236"/>
        <v>5</v>
      </c>
      <c r="NI218" s="114">
        <f t="shared" si="237"/>
        <v>0.08</v>
      </c>
      <c r="NJ218" s="114">
        <v>0.85</v>
      </c>
      <c r="NK218" s="114">
        <v>1</v>
      </c>
      <c r="NM218" s="4">
        <f t="shared" si="238"/>
        <v>5</v>
      </c>
      <c r="NN218" s="114">
        <f t="shared" si="239"/>
        <v>0.06</v>
      </c>
      <c r="NO218" s="114">
        <v>0.4</v>
      </c>
      <c r="NP218" s="114">
        <v>0.86206896551724099</v>
      </c>
      <c r="NQ218" s="4">
        <f t="shared" si="240"/>
        <v>5</v>
      </c>
      <c r="NR218" s="114">
        <f t="shared" si="241"/>
        <v>0.06</v>
      </c>
      <c r="ZQ218" s="114">
        <v>0.95</v>
      </c>
      <c r="ZR218" s="114">
        <v>0.98868581375108799</v>
      </c>
      <c r="ZS218" s="4">
        <f t="shared" si="242"/>
        <v>5</v>
      </c>
      <c r="ZT218" s="114">
        <f t="shared" si="243"/>
        <v>0.05</v>
      </c>
      <c r="ZU218" s="4">
        <v>2</v>
      </c>
      <c r="ZV218" s="4">
        <f t="shared" si="244"/>
        <v>5</v>
      </c>
      <c r="ZW218" s="114">
        <f t="shared" si="245"/>
        <v>0.05</v>
      </c>
      <c r="ACD218" s="114">
        <f t="shared" si="246"/>
        <v>0.38</v>
      </c>
      <c r="ACE218" s="114">
        <f t="shared" si="247"/>
        <v>0.4</v>
      </c>
      <c r="ACF218" s="114">
        <f t="shared" si="248"/>
        <v>0.1</v>
      </c>
      <c r="ACG218" s="114">
        <f t="shared" si="249"/>
        <v>0.88</v>
      </c>
      <c r="ACN218" s="119" t="str">
        <f t="shared" si="250"/>
        <v>TERIMA</v>
      </c>
      <c r="ACO218" s="120">
        <f t="shared" si="258"/>
        <v>670000</v>
      </c>
      <c r="ACP218" s="120">
        <f t="shared" si="251"/>
        <v>268000</v>
      </c>
      <c r="ADH218" s="121">
        <f t="shared" si="252"/>
        <v>254600</v>
      </c>
      <c r="ADI218" s="121">
        <f t="shared" si="253"/>
        <v>268000</v>
      </c>
      <c r="ADJ218" s="121">
        <f t="shared" si="254"/>
        <v>67000</v>
      </c>
      <c r="ADL218" s="121">
        <f t="shared" si="255"/>
        <v>0</v>
      </c>
      <c r="ADM218" s="121">
        <f t="shared" si="256"/>
        <v>589600</v>
      </c>
      <c r="ADN218" s="121">
        <f t="shared" si="257"/>
        <v>589600</v>
      </c>
      <c r="ADO218" s="4" t="s">
        <v>1398</v>
      </c>
    </row>
    <row r="219" spans="1:795" x14ac:dyDescent="0.25">
      <c r="A219" s="4">
        <f t="shared" si="218"/>
        <v>215</v>
      </c>
      <c r="B219" s="4">
        <v>160712</v>
      </c>
      <c r="C219" s="4" t="s">
        <v>498</v>
      </c>
      <c r="G219" s="4" t="s">
        <v>351</v>
      </c>
      <c r="M219" s="4">
        <v>8</v>
      </c>
      <c r="O219" s="4">
        <v>22</v>
      </c>
      <c r="P219" s="4">
        <v>22</v>
      </c>
      <c r="Q219" s="4">
        <v>1</v>
      </c>
      <c r="R219" s="4">
        <v>0</v>
      </c>
      <c r="S219" s="4">
        <v>0</v>
      </c>
      <c r="T219" s="4">
        <v>9</v>
      </c>
      <c r="U219" s="4">
        <v>0</v>
      </c>
      <c r="V219" s="4">
        <f t="shared" si="219"/>
        <v>1</v>
      </c>
      <c r="W219" s="4">
        <v>21</v>
      </c>
      <c r="X219" s="4">
        <v>13</v>
      </c>
      <c r="Y219" s="4">
        <v>7.75</v>
      </c>
      <c r="BQ219" s="4">
        <v>0</v>
      </c>
      <c r="BR219" s="114">
        <f t="shared" si="220"/>
        <v>1</v>
      </c>
      <c r="BS219" s="4">
        <f t="shared" si="221"/>
        <v>5</v>
      </c>
      <c r="BT219" s="114">
        <f t="shared" si="222"/>
        <v>0.1</v>
      </c>
      <c r="BU219" s="4">
        <v>1</v>
      </c>
      <c r="BV219" s="114">
        <f t="shared" si="223"/>
        <v>0.95238095238095233</v>
      </c>
      <c r="BW219" s="4">
        <f t="shared" si="224"/>
        <v>1</v>
      </c>
      <c r="BX219" s="114">
        <f t="shared" si="225"/>
        <v>0.03</v>
      </c>
      <c r="BY219" s="4">
        <f t="shared" si="226"/>
        <v>6045</v>
      </c>
      <c r="BZ219" s="4">
        <v>5897.5333333333301</v>
      </c>
      <c r="CA219" s="115">
        <f t="shared" si="227"/>
        <v>0.97560518334711832</v>
      </c>
      <c r="CB219" s="4">
        <f t="shared" si="228"/>
        <v>2</v>
      </c>
      <c r="CC219" s="114">
        <f t="shared" si="229"/>
        <v>0.04</v>
      </c>
      <c r="CD219" s="4">
        <v>300</v>
      </c>
      <c r="CE219" s="116">
        <v>271.76143141153102</v>
      </c>
      <c r="CF219" s="4">
        <f t="shared" si="230"/>
        <v>5</v>
      </c>
      <c r="CG219" s="114">
        <f t="shared" si="231"/>
        <v>0.15</v>
      </c>
      <c r="MX219" s="116">
        <v>95</v>
      </c>
      <c r="MY219" s="116">
        <v>94.5833333333333</v>
      </c>
      <c r="MZ219" s="4">
        <f t="shared" si="232"/>
        <v>1</v>
      </c>
      <c r="NA219" s="114">
        <f t="shared" si="233"/>
        <v>0.02</v>
      </c>
      <c r="NB219" s="115">
        <v>0.92</v>
      </c>
      <c r="NC219" s="115">
        <v>0.98</v>
      </c>
      <c r="ND219" s="4">
        <f t="shared" si="234"/>
        <v>5</v>
      </c>
      <c r="NE219" s="114">
        <f t="shared" si="235"/>
        <v>0.1</v>
      </c>
      <c r="NF219" s="116">
        <v>90</v>
      </c>
      <c r="NG219" s="118">
        <v>100</v>
      </c>
      <c r="NH219" s="4">
        <f t="shared" si="236"/>
        <v>5</v>
      </c>
      <c r="NI219" s="114">
        <f t="shared" si="237"/>
        <v>0.08</v>
      </c>
      <c r="NJ219" s="114">
        <v>0.85</v>
      </c>
      <c r="NK219" s="114">
        <v>0.93333333333333302</v>
      </c>
      <c r="NM219" s="4">
        <f t="shared" si="238"/>
        <v>5</v>
      </c>
      <c r="NN219" s="114">
        <f t="shared" si="239"/>
        <v>0.06</v>
      </c>
      <c r="NO219" s="114">
        <v>0.4</v>
      </c>
      <c r="NP219" s="114">
        <v>0.73333333333333295</v>
      </c>
      <c r="NQ219" s="4">
        <f t="shared" si="240"/>
        <v>5</v>
      </c>
      <c r="NR219" s="114">
        <f t="shared" si="241"/>
        <v>0.06</v>
      </c>
      <c r="ZQ219" s="114">
        <v>0.95</v>
      </c>
      <c r="ZR219" s="114">
        <v>0.979125248508946</v>
      </c>
      <c r="ZS219" s="4">
        <f t="shared" si="242"/>
        <v>5</v>
      </c>
      <c r="ZT219" s="114">
        <f t="shared" si="243"/>
        <v>0.05</v>
      </c>
      <c r="ZU219" s="4">
        <v>2</v>
      </c>
      <c r="ZV219" s="4">
        <f t="shared" si="244"/>
        <v>5</v>
      </c>
      <c r="ZW219" s="114">
        <f t="shared" si="245"/>
        <v>0.05</v>
      </c>
      <c r="ACD219" s="114">
        <f t="shared" si="246"/>
        <v>0.32</v>
      </c>
      <c r="ACE219" s="114">
        <f t="shared" si="247"/>
        <v>0.32</v>
      </c>
      <c r="ACF219" s="114">
        <f t="shared" si="248"/>
        <v>0.1</v>
      </c>
      <c r="ACG219" s="114">
        <f t="shared" si="249"/>
        <v>0.74</v>
      </c>
      <c r="ACN219" s="119" t="str">
        <f t="shared" si="250"/>
        <v>TERIMA</v>
      </c>
      <c r="ACO219" s="120">
        <f t="shared" si="258"/>
        <v>670000</v>
      </c>
      <c r="ACP219" s="120">
        <f t="shared" si="251"/>
        <v>214400</v>
      </c>
      <c r="ADH219" s="121">
        <f t="shared" si="252"/>
        <v>214400</v>
      </c>
      <c r="ADI219" s="121">
        <f t="shared" si="253"/>
        <v>214400</v>
      </c>
      <c r="ADJ219" s="121">
        <f t="shared" si="254"/>
        <v>67000</v>
      </c>
      <c r="ADL219" s="121">
        <f t="shared" si="255"/>
        <v>0</v>
      </c>
      <c r="ADM219" s="121">
        <f t="shared" si="256"/>
        <v>495800</v>
      </c>
      <c r="ADN219" s="121">
        <f t="shared" si="257"/>
        <v>495800</v>
      </c>
      <c r="ADO219" s="4" t="s">
        <v>1398</v>
      </c>
    </row>
    <row r="220" spans="1:795" x14ac:dyDescent="0.25">
      <c r="A220" s="4">
        <f t="shared" si="218"/>
        <v>216</v>
      </c>
      <c r="B220" s="4">
        <v>160682</v>
      </c>
      <c r="C220" s="4" t="s">
        <v>500</v>
      </c>
      <c r="G220" s="4" t="s">
        <v>351</v>
      </c>
      <c r="O220" s="4">
        <v>22</v>
      </c>
      <c r="P220" s="4">
        <v>21</v>
      </c>
      <c r="Q220" s="4">
        <v>2</v>
      </c>
      <c r="R220" s="4">
        <v>0</v>
      </c>
      <c r="S220" s="4">
        <v>0</v>
      </c>
      <c r="T220" s="4">
        <v>1</v>
      </c>
      <c r="U220" s="4">
        <v>0</v>
      </c>
      <c r="V220" s="4">
        <f t="shared" si="219"/>
        <v>2</v>
      </c>
      <c r="W220" s="4">
        <v>19</v>
      </c>
      <c r="X220" s="4">
        <v>20</v>
      </c>
      <c r="Y220" s="4">
        <v>7.75</v>
      </c>
      <c r="BQ220" s="4">
        <v>0</v>
      </c>
      <c r="BR220" s="114">
        <f t="shared" si="220"/>
        <v>1</v>
      </c>
      <c r="BS220" s="4">
        <f t="shared" si="221"/>
        <v>5</v>
      </c>
      <c r="BT220" s="114">
        <f t="shared" si="222"/>
        <v>0.1</v>
      </c>
      <c r="BU220" s="4">
        <v>2</v>
      </c>
      <c r="BV220" s="114">
        <f t="shared" si="223"/>
        <v>0.89473684210526316</v>
      </c>
      <c r="BW220" s="4">
        <f t="shared" si="224"/>
        <v>0</v>
      </c>
      <c r="BX220" s="114">
        <f t="shared" si="225"/>
        <v>0</v>
      </c>
      <c r="BY220" s="4">
        <f t="shared" si="226"/>
        <v>9300</v>
      </c>
      <c r="BZ220" s="4">
        <v>8377.9666666666708</v>
      </c>
      <c r="CA220" s="115">
        <f t="shared" si="227"/>
        <v>0.90085663082437317</v>
      </c>
      <c r="CB220" s="4">
        <f t="shared" si="228"/>
        <v>2</v>
      </c>
      <c r="CC220" s="114">
        <f t="shared" si="229"/>
        <v>0.04</v>
      </c>
      <c r="CD220" s="4">
        <v>300</v>
      </c>
      <c r="CE220" s="116">
        <v>292.89621621621598</v>
      </c>
      <c r="CF220" s="4">
        <f t="shared" si="230"/>
        <v>5</v>
      </c>
      <c r="CG220" s="114">
        <f t="shared" si="231"/>
        <v>0.15</v>
      </c>
      <c r="MX220" s="116">
        <v>95</v>
      </c>
      <c r="MY220" s="116">
        <v>98.0555555555555</v>
      </c>
      <c r="MZ220" s="4">
        <f t="shared" si="232"/>
        <v>5</v>
      </c>
      <c r="NA220" s="114">
        <f t="shared" si="233"/>
        <v>0.1</v>
      </c>
      <c r="NB220" s="115">
        <v>0.92</v>
      </c>
      <c r="NC220" s="115">
        <v>0.92800000000000005</v>
      </c>
      <c r="ND220" s="4">
        <f t="shared" si="234"/>
        <v>5</v>
      </c>
      <c r="NE220" s="114">
        <f t="shared" si="235"/>
        <v>0.1</v>
      </c>
      <c r="NF220" s="116">
        <v>90</v>
      </c>
      <c r="NG220" s="118">
        <v>100</v>
      </c>
      <c r="NH220" s="4">
        <f t="shared" si="236"/>
        <v>5</v>
      </c>
      <c r="NI220" s="114">
        <f t="shared" si="237"/>
        <v>0.08</v>
      </c>
      <c r="NJ220" s="114">
        <v>0.85</v>
      </c>
      <c r="NK220" s="114">
        <v>0.86956521739130399</v>
      </c>
      <c r="NM220" s="4">
        <f t="shared" si="238"/>
        <v>5</v>
      </c>
      <c r="NN220" s="114">
        <f t="shared" si="239"/>
        <v>0.06</v>
      </c>
      <c r="NO220" s="114">
        <v>0.4</v>
      </c>
      <c r="NP220" s="114">
        <v>0.64</v>
      </c>
      <c r="NQ220" s="4">
        <f t="shared" si="240"/>
        <v>5</v>
      </c>
      <c r="NR220" s="114">
        <f t="shared" si="241"/>
        <v>0.06</v>
      </c>
      <c r="ZQ220" s="114">
        <v>0.95</v>
      </c>
      <c r="ZR220" s="114">
        <v>0.98863636363636398</v>
      </c>
      <c r="ZS220" s="4">
        <f t="shared" si="242"/>
        <v>5</v>
      </c>
      <c r="ZT220" s="114">
        <f t="shared" si="243"/>
        <v>0.05</v>
      </c>
      <c r="ZU220" s="4">
        <v>2</v>
      </c>
      <c r="ZV220" s="4">
        <f t="shared" si="244"/>
        <v>5</v>
      </c>
      <c r="ZW220" s="114">
        <f t="shared" si="245"/>
        <v>0.05</v>
      </c>
      <c r="ACD220" s="114">
        <f t="shared" si="246"/>
        <v>0.29000000000000004</v>
      </c>
      <c r="ACE220" s="114">
        <f t="shared" si="247"/>
        <v>0.4</v>
      </c>
      <c r="ACF220" s="114">
        <f t="shared" si="248"/>
        <v>0.1</v>
      </c>
      <c r="ACG220" s="114">
        <f t="shared" si="249"/>
        <v>0.79</v>
      </c>
      <c r="ACN220" s="119" t="str">
        <f t="shared" si="250"/>
        <v>TERIMA</v>
      </c>
      <c r="ACO220" s="120">
        <f t="shared" si="258"/>
        <v>670000</v>
      </c>
      <c r="ACP220" s="120">
        <f t="shared" si="251"/>
        <v>268000</v>
      </c>
      <c r="ADH220" s="121">
        <f t="shared" si="252"/>
        <v>194300.00000000003</v>
      </c>
      <c r="ADI220" s="121">
        <f t="shared" si="253"/>
        <v>268000</v>
      </c>
      <c r="ADJ220" s="121">
        <f t="shared" si="254"/>
        <v>67000</v>
      </c>
      <c r="ADL220" s="121">
        <f t="shared" si="255"/>
        <v>0</v>
      </c>
      <c r="ADM220" s="121">
        <f t="shared" si="256"/>
        <v>529300</v>
      </c>
      <c r="ADN220" s="121">
        <f t="shared" si="257"/>
        <v>529300</v>
      </c>
      <c r="ADO220" s="4" t="s">
        <v>1398</v>
      </c>
    </row>
    <row r="221" spans="1:795" x14ac:dyDescent="0.25">
      <c r="A221" s="4">
        <f t="shared" si="218"/>
        <v>217</v>
      </c>
      <c r="B221" s="4">
        <v>160690</v>
      </c>
      <c r="C221" s="4" t="s">
        <v>503</v>
      </c>
      <c r="G221" s="4" t="s">
        <v>351</v>
      </c>
      <c r="O221" s="4">
        <v>22</v>
      </c>
      <c r="P221" s="4">
        <v>21</v>
      </c>
      <c r="Q221" s="4">
        <v>1</v>
      </c>
      <c r="R221" s="4">
        <v>0</v>
      </c>
      <c r="S221" s="4">
        <v>1</v>
      </c>
      <c r="T221" s="4">
        <v>1</v>
      </c>
      <c r="U221" s="4">
        <v>0</v>
      </c>
      <c r="V221" s="4">
        <f t="shared" si="219"/>
        <v>2</v>
      </c>
      <c r="W221" s="4">
        <v>20</v>
      </c>
      <c r="X221" s="4">
        <v>20</v>
      </c>
      <c r="Y221" s="4">
        <v>7.75</v>
      </c>
      <c r="BQ221" s="4">
        <v>0</v>
      </c>
      <c r="BR221" s="114">
        <f t="shared" si="220"/>
        <v>1</v>
      </c>
      <c r="BS221" s="4">
        <f t="shared" si="221"/>
        <v>5</v>
      </c>
      <c r="BT221" s="114">
        <f t="shared" si="222"/>
        <v>0.1</v>
      </c>
      <c r="BU221" s="4">
        <v>2</v>
      </c>
      <c r="BV221" s="114">
        <f t="shared" si="223"/>
        <v>0.9</v>
      </c>
      <c r="BW221" s="4">
        <f t="shared" si="224"/>
        <v>0</v>
      </c>
      <c r="BX221" s="114">
        <f t="shared" si="225"/>
        <v>0</v>
      </c>
      <c r="BY221" s="4">
        <f t="shared" si="226"/>
        <v>9300</v>
      </c>
      <c r="BZ221" s="4">
        <v>8758.85</v>
      </c>
      <c r="CA221" s="115">
        <f t="shared" si="227"/>
        <v>0.94181182795698926</v>
      </c>
      <c r="CB221" s="4">
        <f t="shared" si="228"/>
        <v>2</v>
      </c>
      <c r="CC221" s="114">
        <f t="shared" si="229"/>
        <v>0.04</v>
      </c>
      <c r="CD221" s="4">
        <v>300</v>
      </c>
      <c r="CE221" s="116">
        <v>287.211802748585</v>
      </c>
      <c r="CF221" s="4">
        <f t="shared" si="230"/>
        <v>5</v>
      </c>
      <c r="CG221" s="114">
        <f t="shared" si="231"/>
        <v>0.15</v>
      </c>
      <c r="MX221" s="116">
        <v>95</v>
      </c>
      <c r="MY221" s="116">
        <v>98.5416666666667</v>
      </c>
      <c r="MZ221" s="4">
        <f t="shared" si="232"/>
        <v>5</v>
      </c>
      <c r="NA221" s="114">
        <f t="shared" si="233"/>
        <v>0.1</v>
      </c>
      <c r="NB221" s="115">
        <v>0.92</v>
      </c>
      <c r="NC221" s="115">
        <v>0.95675675675675698</v>
      </c>
      <c r="ND221" s="4">
        <f t="shared" si="234"/>
        <v>5</v>
      </c>
      <c r="NE221" s="114">
        <f t="shared" si="235"/>
        <v>0.1</v>
      </c>
      <c r="NF221" s="116">
        <v>90</v>
      </c>
      <c r="NG221" s="118">
        <v>100</v>
      </c>
      <c r="NH221" s="4">
        <f t="shared" si="236"/>
        <v>5</v>
      </c>
      <c r="NI221" s="114">
        <f t="shared" si="237"/>
        <v>0.08</v>
      </c>
      <c r="NJ221" s="114">
        <v>0.85</v>
      </c>
      <c r="NK221" s="114">
        <v>0.875</v>
      </c>
      <c r="NM221" s="4">
        <f t="shared" si="238"/>
        <v>5</v>
      </c>
      <c r="NN221" s="114">
        <f t="shared" si="239"/>
        <v>0.06</v>
      </c>
      <c r="NO221" s="114">
        <v>0.4</v>
      </c>
      <c r="NP221" s="114">
        <v>0.59459459459459496</v>
      </c>
      <c r="NQ221" s="4">
        <f t="shared" si="240"/>
        <v>5</v>
      </c>
      <c r="NR221" s="114">
        <f t="shared" si="241"/>
        <v>0.06</v>
      </c>
      <c r="ZQ221" s="114">
        <v>0.95</v>
      </c>
      <c r="ZR221" s="114">
        <v>0.98976744186046495</v>
      </c>
      <c r="ZS221" s="4">
        <f t="shared" si="242"/>
        <v>5</v>
      </c>
      <c r="ZT221" s="114">
        <f t="shared" si="243"/>
        <v>0.05</v>
      </c>
      <c r="ZU221" s="4">
        <v>2</v>
      </c>
      <c r="ZV221" s="4">
        <f t="shared" si="244"/>
        <v>5</v>
      </c>
      <c r="ZW221" s="114">
        <f t="shared" si="245"/>
        <v>0.05</v>
      </c>
      <c r="ACD221" s="114">
        <f t="shared" si="246"/>
        <v>0.29000000000000004</v>
      </c>
      <c r="ACE221" s="114">
        <f t="shared" si="247"/>
        <v>0.4</v>
      </c>
      <c r="ACF221" s="114">
        <f t="shared" si="248"/>
        <v>0.1</v>
      </c>
      <c r="ACG221" s="114">
        <f t="shared" si="249"/>
        <v>0.79</v>
      </c>
      <c r="ACN221" s="119" t="str">
        <f t="shared" si="250"/>
        <v>TERIMA</v>
      </c>
      <c r="ACO221" s="120">
        <f t="shared" si="258"/>
        <v>670000</v>
      </c>
      <c r="ACP221" s="120">
        <f t="shared" si="251"/>
        <v>268000</v>
      </c>
      <c r="ADH221" s="121">
        <f t="shared" si="252"/>
        <v>194300.00000000003</v>
      </c>
      <c r="ADI221" s="121">
        <f t="shared" si="253"/>
        <v>268000</v>
      </c>
      <c r="ADJ221" s="121">
        <f t="shared" si="254"/>
        <v>67000</v>
      </c>
      <c r="ADL221" s="121">
        <f t="shared" si="255"/>
        <v>0</v>
      </c>
      <c r="ADM221" s="121">
        <f t="shared" si="256"/>
        <v>529300</v>
      </c>
      <c r="ADN221" s="121">
        <f t="shared" si="257"/>
        <v>529300</v>
      </c>
      <c r="ADO221" s="4" t="s">
        <v>1398</v>
      </c>
    </row>
    <row r="222" spans="1:795" x14ac:dyDescent="0.25">
      <c r="A222" s="4">
        <f t="shared" si="218"/>
        <v>218</v>
      </c>
      <c r="B222" s="4">
        <v>160685</v>
      </c>
      <c r="C222" s="4" t="s">
        <v>507</v>
      </c>
      <c r="G222" s="4" t="s">
        <v>351</v>
      </c>
      <c r="O222" s="4">
        <v>22</v>
      </c>
      <c r="P222" s="4">
        <v>21</v>
      </c>
      <c r="Q222" s="4">
        <v>0</v>
      </c>
      <c r="R222" s="4">
        <v>0</v>
      </c>
      <c r="S222" s="4">
        <v>0</v>
      </c>
      <c r="T222" s="4">
        <v>1</v>
      </c>
      <c r="U222" s="4">
        <v>0</v>
      </c>
      <c r="V222" s="4">
        <f t="shared" si="219"/>
        <v>0</v>
      </c>
      <c r="W222" s="4">
        <v>21</v>
      </c>
      <c r="X222" s="4">
        <v>20</v>
      </c>
      <c r="Y222" s="4">
        <v>7.75</v>
      </c>
      <c r="BQ222" s="4">
        <v>0</v>
      </c>
      <c r="BR222" s="114">
        <f t="shared" si="220"/>
        <v>1</v>
      </c>
      <c r="BS222" s="4">
        <f t="shared" si="221"/>
        <v>5</v>
      </c>
      <c r="BT222" s="114">
        <f t="shared" si="222"/>
        <v>0.1</v>
      </c>
      <c r="BU222" s="4">
        <v>0</v>
      </c>
      <c r="BV222" s="114">
        <f t="shared" si="223"/>
        <v>1</v>
      </c>
      <c r="BW222" s="4">
        <f t="shared" si="224"/>
        <v>5</v>
      </c>
      <c r="BX222" s="114">
        <f t="shared" si="225"/>
        <v>0.15</v>
      </c>
      <c r="BY222" s="4">
        <f t="shared" si="226"/>
        <v>9300</v>
      </c>
      <c r="BZ222" s="4">
        <v>9757.4666666666708</v>
      </c>
      <c r="CA222" s="115">
        <f t="shared" si="227"/>
        <v>1.0491899641577065</v>
      </c>
      <c r="CB222" s="4">
        <f t="shared" si="228"/>
        <v>4</v>
      </c>
      <c r="CC222" s="114">
        <f t="shared" si="229"/>
        <v>0.08</v>
      </c>
      <c r="CD222" s="4">
        <v>300</v>
      </c>
      <c r="CE222" s="116">
        <v>275.21041369472198</v>
      </c>
      <c r="CF222" s="4">
        <f t="shared" si="230"/>
        <v>5</v>
      </c>
      <c r="CG222" s="114">
        <f t="shared" si="231"/>
        <v>0.15</v>
      </c>
      <c r="MX222" s="116">
        <v>95</v>
      </c>
      <c r="MY222" s="116">
        <v>96.25</v>
      </c>
      <c r="MZ222" s="4">
        <f t="shared" si="232"/>
        <v>5</v>
      </c>
      <c r="NA222" s="114">
        <f t="shared" si="233"/>
        <v>0.1</v>
      </c>
      <c r="NB222" s="115">
        <v>0.92</v>
      </c>
      <c r="NC222" s="115">
        <v>0.96111111111111103</v>
      </c>
      <c r="ND222" s="4">
        <f t="shared" si="234"/>
        <v>5</v>
      </c>
      <c r="NE222" s="114">
        <f t="shared" si="235"/>
        <v>0.1</v>
      </c>
      <c r="NF222" s="116">
        <v>90</v>
      </c>
      <c r="NG222" s="118">
        <v>100</v>
      </c>
      <c r="NH222" s="4">
        <f t="shared" si="236"/>
        <v>5</v>
      </c>
      <c r="NI222" s="114">
        <f t="shared" si="237"/>
        <v>0.08</v>
      </c>
      <c r="NJ222" s="114">
        <v>0.85</v>
      </c>
      <c r="NK222" s="114">
        <v>1</v>
      </c>
      <c r="NM222" s="4">
        <f t="shared" si="238"/>
        <v>5</v>
      </c>
      <c r="NN222" s="114">
        <f t="shared" si="239"/>
        <v>0.06</v>
      </c>
      <c r="NO222" s="114">
        <v>0.4</v>
      </c>
      <c r="NP222" s="114">
        <v>0.66666666666666696</v>
      </c>
      <c r="NQ222" s="4">
        <f t="shared" si="240"/>
        <v>5</v>
      </c>
      <c r="NR222" s="114">
        <f t="shared" si="241"/>
        <v>0.06</v>
      </c>
      <c r="ZQ222" s="114">
        <v>0.95</v>
      </c>
      <c r="ZR222" s="114">
        <v>0.99188311688311703</v>
      </c>
      <c r="ZS222" s="4">
        <f t="shared" si="242"/>
        <v>5</v>
      </c>
      <c r="ZT222" s="114">
        <f t="shared" si="243"/>
        <v>0.05</v>
      </c>
      <c r="ZU222" s="4">
        <v>2</v>
      </c>
      <c r="ZV222" s="4">
        <f t="shared" si="244"/>
        <v>5</v>
      </c>
      <c r="ZW222" s="114">
        <f t="shared" si="245"/>
        <v>0.05</v>
      </c>
      <c r="ACD222" s="114">
        <f t="shared" si="246"/>
        <v>0.48</v>
      </c>
      <c r="ACE222" s="114">
        <f t="shared" si="247"/>
        <v>0.4</v>
      </c>
      <c r="ACF222" s="114">
        <f t="shared" si="248"/>
        <v>0.1</v>
      </c>
      <c r="ACG222" s="114">
        <f t="shared" si="249"/>
        <v>0.98</v>
      </c>
      <c r="ACN222" s="119" t="str">
        <f t="shared" si="250"/>
        <v>TERIMA</v>
      </c>
      <c r="ACO222" s="120">
        <f t="shared" si="258"/>
        <v>670000</v>
      </c>
      <c r="ACP222" s="120">
        <f t="shared" si="251"/>
        <v>268000</v>
      </c>
      <c r="ADH222" s="121">
        <f t="shared" si="252"/>
        <v>321600</v>
      </c>
      <c r="ADI222" s="121">
        <f t="shared" si="253"/>
        <v>268000</v>
      </c>
      <c r="ADJ222" s="121">
        <f t="shared" si="254"/>
        <v>67000</v>
      </c>
      <c r="ADL222" s="121">
        <f t="shared" si="255"/>
        <v>100000</v>
      </c>
      <c r="ADM222" s="121">
        <f t="shared" si="256"/>
        <v>756600</v>
      </c>
      <c r="ADN222" s="121">
        <f t="shared" si="257"/>
        <v>756600</v>
      </c>
      <c r="ADO222" s="4" t="s">
        <v>1398</v>
      </c>
    </row>
    <row r="223" spans="1:795" x14ac:dyDescent="0.25">
      <c r="A223" s="4">
        <f t="shared" si="218"/>
        <v>219</v>
      </c>
      <c r="B223" s="4">
        <v>160033</v>
      </c>
      <c r="C223" s="4" t="s">
        <v>509</v>
      </c>
      <c r="G223" s="4" t="s">
        <v>351</v>
      </c>
      <c r="O223" s="4">
        <v>22</v>
      </c>
      <c r="P223" s="4">
        <v>21</v>
      </c>
      <c r="Q223" s="4">
        <v>1</v>
      </c>
      <c r="R223" s="4">
        <v>0</v>
      </c>
      <c r="S223" s="4">
        <v>0</v>
      </c>
      <c r="T223" s="4">
        <v>1</v>
      </c>
      <c r="U223" s="4">
        <v>0</v>
      </c>
      <c r="V223" s="4">
        <f t="shared" si="219"/>
        <v>1</v>
      </c>
      <c r="W223" s="4">
        <v>20</v>
      </c>
      <c r="X223" s="4">
        <v>20</v>
      </c>
      <c r="Y223" s="4">
        <v>7.75</v>
      </c>
      <c r="BQ223" s="4">
        <v>0</v>
      </c>
      <c r="BR223" s="114">
        <f t="shared" si="220"/>
        <v>1</v>
      </c>
      <c r="BS223" s="4">
        <f t="shared" si="221"/>
        <v>5</v>
      </c>
      <c r="BT223" s="114">
        <f t="shared" si="222"/>
        <v>0.1</v>
      </c>
      <c r="BU223" s="4">
        <v>1</v>
      </c>
      <c r="BV223" s="114">
        <f t="shared" si="223"/>
        <v>0.95</v>
      </c>
      <c r="BW223" s="4">
        <f t="shared" si="224"/>
        <v>1</v>
      </c>
      <c r="BX223" s="114">
        <f t="shared" si="225"/>
        <v>0.03</v>
      </c>
      <c r="BY223" s="4">
        <f t="shared" si="226"/>
        <v>9300</v>
      </c>
      <c r="BZ223" s="4">
        <v>9051.7000000000007</v>
      </c>
      <c r="CA223" s="115">
        <f t="shared" si="227"/>
        <v>0.97330107526881726</v>
      </c>
      <c r="CB223" s="4">
        <f t="shared" si="228"/>
        <v>2</v>
      </c>
      <c r="CC223" s="114">
        <f t="shared" si="229"/>
        <v>0.04</v>
      </c>
      <c r="CD223" s="4">
        <v>300</v>
      </c>
      <c r="CE223" s="116">
        <v>260.457898957498</v>
      </c>
      <c r="CF223" s="4">
        <f t="shared" si="230"/>
        <v>5</v>
      </c>
      <c r="CG223" s="114">
        <f t="shared" si="231"/>
        <v>0.15</v>
      </c>
      <c r="MX223" s="116">
        <v>95</v>
      </c>
      <c r="MY223" s="116">
        <v>98.0555555555555</v>
      </c>
      <c r="MZ223" s="4">
        <f t="shared" si="232"/>
        <v>5</v>
      </c>
      <c r="NA223" s="114">
        <f t="shared" si="233"/>
        <v>0.1</v>
      </c>
      <c r="NB223" s="115">
        <v>0.92</v>
      </c>
      <c r="NC223" s="115">
        <v>0.96190476190476204</v>
      </c>
      <c r="ND223" s="4">
        <f t="shared" si="234"/>
        <v>5</v>
      </c>
      <c r="NE223" s="114">
        <f t="shared" si="235"/>
        <v>0.1</v>
      </c>
      <c r="NF223" s="116">
        <v>90</v>
      </c>
      <c r="NG223" s="118">
        <v>90</v>
      </c>
      <c r="NH223" s="4">
        <f t="shared" si="236"/>
        <v>3</v>
      </c>
      <c r="NI223" s="114">
        <f t="shared" si="237"/>
        <v>4.8000000000000001E-2</v>
      </c>
      <c r="NJ223" s="114">
        <v>0.85</v>
      </c>
      <c r="NK223" s="114">
        <v>0.94736842105263197</v>
      </c>
      <c r="NM223" s="4">
        <f t="shared" si="238"/>
        <v>5</v>
      </c>
      <c r="NN223" s="114">
        <f t="shared" si="239"/>
        <v>0.06</v>
      </c>
      <c r="NO223" s="114">
        <v>0.4</v>
      </c>
      <c r="NP223" s="114">
        <v>0.73809523809523803</v>
      </c>
      <c r="NQ223" s="4">
        <f t="shared" si="240"/>
        <v>5</v>
      </c>
      <c r="NR223" s="114">
        <f t="shared" si="241"/>
        <v>0.06</v>
      </c>
      <c r="ZQ223" s="114">
        <v>0.95</v>
      </c>
      <c r="ZR223" s="114">
        <v>0.99194847020933996</v>
      </c>
      <c r="ZS223" s="4">
        <f t="shared" si="242"/>
        <v>5</v>
      </c>
      <c r="ZT223" s="114">
        <f t="shared" si="243"/>
        <v>0.05</v>
      </c>
      <c r="ZU223" s="4">
        <v>2</v>
      </c>
      <c r="ZV223" s="4">
        <f t="shared" si="244"/>
        <v>5</v>
      </c>
      <c r="ZW223" s="114">
        <f t="shared" si="245"/>
        <v>0.05</v>
      </c>
      <c r="ACD223" s="114">
        <f t="shared" si="246"/>
        <v>0.32</v>
      </c>
      <c r="ACE223" s="114">
        <f t="shared" si="247"/>
        <v>0.36799999999999999</v>
      </c>
      <c r="ACF223" s="114">
        <f t="shared" si="248"/>
        <v>0.1</v>
      </c>
      <c r="ACG223" s="114">
        <f t="shared" si="249"/>
        <v>0.78799999999999992</v>
      </c>
      <c r="ACN223" s="119" t="str">
        <f t="shared" si="250"/>
        <v>TERIMA</v>
      </c>
      <c r="ACO223" s="120">
        <f t="shared" si="258"/>
        <v>670000</v>
      </c>
      <c r="ACP223" s="120">
        <f t="shared" si="251"/>
        <v>246560</v>
      </c>
      <c r="ADH223" s="121">
        <f t="shared" si="252"/>
        <v>214400</v>
      </c>
      <c r="ADI223" s="121">
        <f t="shared" si="253"/>
        <v>246560</v>
      </c>
      <c r="ADJ223" s="121">
        <f t="shared" si="254"/>
        <v>67000</v>
      </c>
      <c r="ADL223" s="121">
        <f t="shared" si="255"/>
        <v>0</v>
      </c>
      <c r="ADM223" s="121">
        <f t="shared" si="256"/>
        <v>527960</v>
      </c>
      <c r="ADN223" s="121">
        <f t="shared" si="257"/>
        <v>527960</v>
      </c>
      <c r="ADO223" s="4" t="s">
        <v>1398</v>
      </c>
    </row>
    <row r="224" spans="1:795" x14ac:dyDescent="0.25">
      <c r="A224" s="4">
        <f t="shared" si="218"/>
        <v>220</v>
      </c>
      <c r="B224" s="4">
        <v>87990</v>
      </c>
      <c r="C224" s="4" t="s">
        <v>511</v>
      </c>
      <c r="G224" s="4" t="s">
        <v>351</v>
      </c>
      <c r="O224" s="4">
        <v>22</v>
      </c>
      <c r="P224" s="4">
        <v>21</v>
      </c>
      <c r="Q224" s="4">
        <v>0</v>
      </c>
      <c r="R224" s="4">
        <v>0</v>
      </c>
      <c r="S224" s="4">
        <v>1</v>
      </c>
      <c r="T224" s="4">
        <v>1</v>
      </c>
      <c r="U224" s="4">
        <v>0</v>
      </c>
      <c r="V224" s="4">
        <f t="shared" si="219"/>
        <v>1</v>
      </c>
      <c r="W224" s="4">
        <v>21</v>
      </c>
      <c r="X224" s="4">
        <v>20</v>
      </c>
      <c r="Y224" s="4">
        <v>7.75</v>
      </c>
      <c r="BQ224" s="4">
        <v>0</v>
      </c>
      <c r="BR224" s="114">
        <f t="shared" si="220"/>
        <v>1</v>
      </c>
      <c r="BS224" s="4">
        <f t="shared" si="221"/>
        <v>5</v>
      </c>
      <c r="BT224" s="114">
        <f t="shared" si="222"/>
        <v>0.1</v>
      </c>
      <c r="BU224" s="4">
        <v>1</v>
      </c>
      <c r="BV224" s="114">
        <f t="shared" si="223"/>
        <v>0.95238095238095233</v>
      </c>
      <c r="BW224" s="4">
        <f t="shared" si="224"/>
        <v>1</v>
      </c>
      <c r="BX224" s="114">
        <f t="shared" si="225"/>
        <v>0.03</v>
      </c>
      <c r="BY224" s="4">
        <f t="shared" si="226"/>
        <v>9300</v>
      </c>
      <c r="BZ224" s="4">
        <v>9124.1666666666697</v>
      </c>
      <c r="CA224" s="115">
        <f t="shared" si="227"/>
        <v>0.98109318996415806</v>
      </c>
      <c r="CB224" s="4">
        <f t="shared" si="228"/>
        <v>2</v>
      </c>
      <c r="CC224" s="114">
        <f t="shared" si="229"/>
        <v>0.04</v>
      </c>
      <c r="CD224" s="4">
        <v>300</v>
      </c>
      <c r="CE224" s="116">
        <v>332.16972878390197</v>
      </c>
      <c r="CF224" s="4">
        <f t="shared" si="230"/>
        <v>1</v>
      </c>
      <c r="CG224" s="114">
        <f t="shared" si="231"/>
        <v>0.03</v>
      </c>
      <c r="MX224" s="116">
        <v>95</v>
      </c>
      <c r="MY224" s="116">
        <v>100</v>
      </c>
      <c r="MZ224" s="4">
        <f t="shared" si="232"/>
        <v>5</v>
      </c>
      <c r="NA224" s="114">
        <f t="shared" si="233"/>
        <v>0.1</v>
      </c>
      <c r="NB224" s="115">
        <v>0.92</v>
      </c>
      <c r="NC224" s="115">
        <v>0.93493975903614501</v>
      </c>
      <c r="ND224" s="4">
        <f t="shared" si="234"/>
        <v>5</v>
      </c>
      <c r="NE224" s="114">
        <f t="shared" si="235"/>
        <v>0.1</v>
      </c>
      <c r="NF224" s="116">
        <v>90</v>
      </c>
      <c r="NG224" s="118">
        <v>100</v>
      </c>
      <c r="NH224" s="4">
        <f t="shared" si="236"/>
        <v>5</v>
      </c>
      <c r="NI224" s="114">
        <f t="shared" si="237"/>
        <v>0.08</v>
      </c>
      <c r="NJ224" s="114">
        <v>0.85</v>
      </c>
      <c r="NK224" s="114">
        <v>0.92105263157894701</v>
      </c>
      <c r="NM224" s="4">
        <f t="shared" si="238"/>
        <v>5</v>
      </c>
      <c r="NN224" s="114">
        <f t="shared" si="239"/>
        <v>0.06</v>
      </c>
      <c r="NO224" s="114">
        <v>0.4</v>
      </c>
      <c r="NP224" s="114">
        <v>0.60240963855421703</v>
      </c>
      <c r="NQ224" s="4">
        <f t="shared" si="240"/>
        <v>5</v>
      </c>
      <c r="NR224" s="114">
        <f t="shared" si="241"/>
        <v>0.06</v>
      </c>
      <c r="ZQ224" s="114">
        <v>0.95</v>
      </c>
      <c r="ZR224" s="114">
        <v>0.99297188755020105</v>
      </c>
      <c r="ZS224" s="4">
        <f t="shared" si="242"/>
        <v>5</v>
      </c>
      <c r="ZT224" s="114">
        <f t="shared" si="243"/>
        <v>0.05</v>
      </c>
      <c r="ZU224" s="4">
        <v>2</v>
      </c>
      <c r="ZV224" s="4">
        <f t="shared" si="244"/>
        <v>5</v>
      </c>
      <c r="ZW224" s="114">
        <f t="shared" si="245"/>
        <v>0.05</v>
      </c>
      <c r="ACD224" s="114">
        <f t="shared" si="246"/>
        <v>0.2</v>
      </c>
      <c r="ACE224" s="114">
        <f t="shared" si="247"/>
        <v>0.4</v>
      </c>
      <c r="ACF224" s="114">
        <f t="shared" si="248"/>
        <v>0.1</v>
      </c>
      <c r="ACG224" s="114">
        <f t="shared" si="249"/>
        <v>0.70000000000000007</v>
      </c>
      <c r="ACL224" s="4" t="s">
        <v>1392</v>
      </c>
      <c r="ACN224" s="119" t="str">
        <f t="shared" si="250"/>
        <v>TERIMA</v>
      </c>
      <c r="ACO224" s="120">
        <f t="shared" si="258"/>
        <v>670000</v>
      </c>
      <c r="ACP224" s="120">
        <f t="shared" si="251"/>
        <v>268000</v>
      </c>
      <c r="ADH224" s="121">
        <f t="shared" si="252"/>
        <v>134000</v>
      </c>
      <c r="ADI224" s="121">
        <f t="shared" si="253"/>
        <v>160800</v>
      </c>
      <c r="ADJ224" s="121">
        <f t="shared" si="254"/>
        <v>67000</v>
      </c>
      <c r="ADL224" s="121">
        <f t="shared" si="255"/>
        <v>0</v>
      </c>
      <c r="ADM224" s="121">
        <f t="shared" si="256"/>
        <v>361800</v>
      </c>
      <c r="ADN224" s="121">
        <f t="shared" si="257"/>
        <v>361800</v>
      </c>
      <c r="ADO224" s="4" t="s">
        <v>1398</v>
      </c>
    </row>
    <row r="225" spans="1:795" x14ac:dyDescent="0.25">
      <c r="A225" s="4">
        <f t="shared" si="218"/>
        <v>221</v>
      </c>
      <c r="B225" s="4">
        <v>160027</v>
      </c>
      <c r="C225" s="4" t="s">
        <v>513</v>
      </c>
      <c r="G225" s="4" t="s">
        <v>351</v>
      </c>
      <c r="O225" s="4">
        <v>22</v>
      </c>
      <c r="P225" s="4">
        <v>21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f t="shared" si="219"/>
        <v>0</v>
      </c>
      <c r="W225" s="4">
        <v>21</v>
      </c>
      <c r="X225" s="4">
        <v>20</v>
      </c>
      <c r="Y225" s="4">
        <v>7.75</v>
      </c>
      <c r="BQ225" s="4">
        <v>0</v>
      </c>
      <c r="BR225" s="114">
        <f t="shared" si="220"/>
        <v>1</v>
      </c>
      <c r="BS225" s="4">
        <f t="shared" si="221"/>
        <v>5</v>
      </c>
      <c r="BT225" s="114">
        <f t="shared" si="222"/>
        <v>0.1</v>
      </c>
      <c r="BU225" s="4">
        <v>0</v>
      </c>
      <c r="BV225" s="114">
        <f t="shared" si="223"/>
        <v>1</v>
      </c>
      <c r="BW225" s="4">
        <f t="shared" si="224"/>
        <v>5</v>
      </c>
      <c r="BX225" s="114">
        <f t="shared" si="225"/>
        <v>0.15</v>
      </c>
      <c r="BY225" s="4">
        <f t="shared" si="226"/>
        <v>9300</v>
      </c>
      <c r="BZ225" s="4">
        <v>9550.6</v>
      </c>
      <c r="CA225" s="115">
        <f t="shared" si="227"/>
        <v>1.0269462365591397</v>
      </c>
      <c r="CB225" s="4">
        <f t="shared" si="228"/>
        <v>4</v>
      </c>
      <c r="CC225" s="114">
        <f t="shared" si="229"/>
        <v>0.08</v>
      </c>
      <c r="CD225" s="4">
        <v>300</v>
      </c>
      <c r="CE225" s="116">
        <v>287.13629842180802</v>
      </c>
      <c r="CF225" s="4">
        <f t="shared" si="230"/>
        <v>5</v>
      </c>
      <c r="CG225" s="114">
        <f t="shared" si="231"/>
        <v>0.15</v>
      </c>
      <c r="MX225" s="116">
        <v>95</v>
      </c>
      <c r="MY225" s="116">
        <v>97.2916666666667</v>
      </c>
      <c r="MZ225" s="4">
        <f t="shared" si="232"/>
        <v>5</v>
      </c>
      <c r="NA225" s="114">
        <f t="shared" si="233"/>
        <v>0.1</v>
      </c>
      <c r="NB225" s="115">
        <v>0.92</v>
      </c>
      <c r="NC225" s="115">
        <v>0.962025316455696</v>
      </c>
      <c r="ND225" s="4">
        <f t="shared" si="234"/>
        <v>5</v>
      </c>
      <c r="NE225" s="114">
        <f t="shared" si="235"/>
        <v>0.1</v>
      </c>
      <c r="NF225" s="116">
        <v>90</v>
      </c>
      <c r="NG225" s="118">
        <v>95</v>
      </c>
      <c r="NH225" s="4">
        <f t="shared" si="236"/>
        <v>5</v>
      </c>
      <c r="NI225" s="114">
        <f t="shared" si="237"/>
        <v>0.08</v>
      </c>
      <c r="NJ225" s="114">
        <v>0.85</v>
      </c>
      <c r="NK225" s="114">
        <v>0.94666666666666699</v>
      </c>
      <c r="NL225" s="4">
        <v>1</v>
      </c>
      <c r="NM225" s="4">
        <f t="shared" si="238"/>
        <v>0</v>
      </c>
      <c r="NN225" s="114">
        <f t="shared" si="239"/>
        <v>0</v>
      </c>
      <c r="NO225" s="114">
        <v>0.4</v>
      </c>
      <c r="NP225" s="114">
        <v>0.746835443037975</v>
      </c>
      <c r="NQ225" s="4">
        <f t="shared" si="240"/>
        <v>5</v>
      </c>
      <c r="NR225" s="114">
        <f t="shared" si="241"/>
        <v>0.06</v>
      </c>
      <c r="ZQ225" s="114">
        <v>0.95</v>
      </c>
      <c r="ZR225" s="114">
        <v>0.98867313915857602</v>
      </c>
      <c r="ZS225" s="4">
        <f t="shared" si="242"/>
        <v>5</v>
      </c>
      <c r="ZT225" s="114">
        <f t="shared" si="243"/>
        <v>0.05</v>
      </c>
      <c r="ZU225" s="4">
        <v>2</v>
      </c>
      <c r="ZV225" s="4">
        <f t="shared" si="244"/>
        <v>5</v>
      </c>
      <c r="ZW225" s="114">
        <f t="shared" si="245"/>
        <v>0.05</v>
      </c>
      <c r="ACD225" s="114">
        <f t="shared" si="246"/>
        <v>0.48</v>
      </c>
      <c r="ACE225" s="114">
        <f t="shared" si="247"/>
        <v>0.34</v>
      </c>
      <c r="ACF225" s="114">
        <f t="shared" si="248"/>
        <v>0.1</v>
      </c>
      <c r="ACG225" s="114">
        <f t="shared" si="249"/>
        <v>0.92</v>
      </c>
      <c r="ACN225" s="119" t="str">
        <f t="shared" si="250"/>
        <v>TERIMA</v>
      </c>
      <c r="ACO225" s="120">
        <f t="shared" si="258"/>
        <v>670000</v>
      </c>
      <c r="ACP225" s="120">
        <f t="shared" si="251"/>
        <v>227800.00000000003</v>
      </c>
      <c r="ADH225" s="121">
        <f t="shared" si="252"/>
        <v>321600</v>
      </c>
      <c r="ADI225" s="121">
        <f t="shared" si="253"/>
        <v>227800.00000000003</v>
      </c>
      <c r="ADJ225" s="121">
        <f t="shared" si="254"/>
        <v>67000</v>
      </c>
      <c r="ADL225" s="121">
        <f t="shared" si="255"/>
        <v>0</v>
      </c>
      <c r="ADM225" s="121">
        <f t="shared" si="256"/>
        <v>616400</v>
      </c>
      <c r="ADN225" s="121">
        <f t="shared" si="257"/>
        <v>616400</v>
      </c>
      <c r="ADO225" s="4" t="s">
        <v>1398</v>
      </c>
    </row>
    <row r="226" spans="1:795" x14ac:dyDescent="0.25">
      <c r="A226" s="4">
        <f t="shared" si="218"/>
        <v>222</v>
      </c>
      <c r="B226" s="4">
        <v>150752</v>
      </c>
      <c r="C226" s="4" t="s">
        <v>517</v>
      </c>
      <c r="G226" s="4" t="s">
        <v>351</v>
      </c>
      <c r="O226" s="4">
        <v>22</v>
      </c>
      <c r="P226" s="4">
        <v>21</v>
      </c>
      <c r="Q226" s="4">
        <v>0</v>
      </c>
      <c r="R226" s="4">
        <v>0</v>
      </c>
      <c r="S226" s="4">
        <v>0</v>
      </c>
      <c r="T226" s="4">
        <v>1</v>
      </c>
      <c r="U226" s="4">
        <v>0</v>
      </c>
      <c r="V226" s="4">
        <f t="shared" si="219"/>
        <v>0</v>
      </c>
      <c r="W226" s="4">
        <v>21</v>
      </c>
      <c r="X226" s="4">
        <v>20</v>
      </c>
      <c r="Y226" s="4">
        <v>7.75</v>
      </c>
      <c r="BQ226" s="4">
        <v>0</v>
      </c>
      <c r="BR226" s="114">
        <f t="shared" si="220"/>
        <v>1</v>
      </c>
      <c r="BS226" s="4">
        <f t="shared" si="221"/>
        <v>5</v>
      </c>
      <c r="BT226" s="114">
        <f t="shared" si="222"/>
        <v>0.1</v>
      </c>
      <c r="BU226" s="4">
        <v>0</v>
      </c>
      <c r="BV226" s="114">
        <f t="shared" si="223"/>
        <v>1</v>
      </c>
      <c r="BW226" s="4">
        <f t="shared" si="224"/>
        <v>5</v>
      </c>
      <c r="BX226" s="114">
        <f t="shared" si="225"/>
        <v>0.15</v>
      </c>
      <c r="BY226" s="4">
        <f t="shared" si="226"/>
        <v>9300</v>
      </c>
      <c r="BZ226" s="4">
        <v>9522.7666666666701</v>
      </c>
      <c r="CA226" s="115">
        <f t="shared" si="227"/>
        <v>1.0239534050179215</v>
      </c>
      <c r="CB226" s="4">
        <f t="shared" si="228"/>
        <v>4</v>
      </c>
      <c r="CC226" s="114">
        <f t="shared" si="229"/>
        <v>0.08</v>
      </c>
      <c r="CD226" s="4">
        <v>300</v>
      </c>
      <c r="CE226" s="116">
        <v>289.93984962406</v>
      </c>
      <c r="CF226" s="4">
        <f t="shared" si="230"/>
        <v>5</v>
      </c>
      <c r="CG226" s="114">
        <f t="shared" si="231"/>
        <v>0.15</v>
      </c>
      <c r="MX226" s="116">
        <v>95</v>
      </c>
      <c r="MY226" s="116">
        <v>100</v>
      </c>
      <c r="MZ226" s="4">
        <f t="shared" si="232"/>
        <v>5</v>
      </c>
      <c r="NA226" s="114">
        <f t="shared" si="233"/>
        <v>0.1</v>
      </c>
      <c r="NB226" s="115">
        <v>0.92</v>
      </c>
      <c r="NC226" s="115">
        <v>0.88235294117647101</v>
      </c>
      <c r="ND226" s="4">
        <f t="shared" si="234"/>
        <v>1</v>
      </c>
      <c r="NE226" s="114">
        <f t="shared" si="235"/>
        <v>0.02</v>
      </c>
      <c r="NF226" s="116">
        <v>90</v>
      </c>
      <c r="NG226" s="118">
        <v>100</v>
      </c>
      <c r="NH226" s="4">
        <f t="shared" si="236"/>
        <v>5</v>
      </c>
      <c r="NI226" s="114">
        <f t="shared" si="237"/>
        <v>0.08</v>
      </c>
      <c r="NJ226" s="114">
        <v>0.85</v>
      </c>
      <c r="NK226" s="114">
        <v>0.75757575757575801</v>
      </c>
      <c r="NM226" s="4">
        <f t="shared" si="238"/>
        <v>1</v>
      </c>
      <c r="NN226" s="114">
        <f t="shared" si="239"/>
        <v>1.2E-2</v>
      </c>
      <c r="NO226" s="114">
        <v>0.4</v>
      </c>
      <c r="NP226" s="114">
        <v>0.441176470588235</v>
      </c>
      <c r="NQ226" s="4">
        <f t="shared" si="240"/>
        <v>5</v>
      </c>
      <c r="NR226" s="114">
        <f t="shared" si="241"/>
        <v>0.06</v>
      </c>
      <c r="ZQ226" s="114">
        <v>0.95</v>
      </c>
      <c r="ZR226" s="114">
        <v>0.99354243542435405</v>
      </c>
      <c r="ZS226" s="4">
        <f t="shared" si="242"/>
        <v>5</v>
      </c>
      <c r="ZT226" s="114">
        <f t="shared" si="243"/>
        <v>0.05</v>
      </c>
      <c r="ZU226" s="4">
        <v>2</v>
      </c>
      <c r="ZV226" s="4">
        <f t="shared" si="244"/>
        <v>5</v>
      </c>
      <c r="ZW226" s="114">
        <f t="shared" si="245"/>
        <v>0.05</v>
      </c>
      <c r="ACD226" s="114">
        <f t="shared" si="246"/>
        <v>0.48</v>
      </c>
      <c r="ACE226" s="114">
        <f t="shared" si="247"/>
        <v>0.27200000000000002</v>
      </c>
      <c r="ACF226" s="114">
        <f t="shared" si="248"/>
        <v>0.1</v>
      </c>
      <c r="ACG226" s="114">
        <f t="shared" si="249"/>
        <v>0.85199999999999998</v>
      </c>
      <c r="ACN226" s="119" t="str">
        <f t="shared" si="250"/>
        <v>TERIMA</v>
      </c>
      <c r="ACO226" s="120">
        <f t="shared" si="258"/>
        <v>670000</v>
      </c>
      <c r="ACP226" s="120">
        <f t="shared" si="251"/>
        <v>182240</v>
      </c>
      <c r="ADH226" s="121">
        <f t="shared" si="252"/>
        <v>321600</v>
      </c>
      <c r="ADI226" s="121">
        <f t="shared" si="253"/>
        <v>182240</v>
      </c>
      <c r="ADJ226" s="121">
        <f t="shared" si="254"/>
        <v>67000</v>
      </c>
      <c r="ADL226" s="121">
        <f t="shared" si="255"/>
        <v>0</v>
      </c>
      <c r="ADM226" s="121">
        <f t="shared" si="256"/>
        <v>570840</v>
      </c>
      <c r="ADN226" s="121">
        <f t="shared" si="257"/>
        <v>570840</v>
      </c>
      <c r="ADO226" s="4" t="s">
        <v>1398</v>
      </c>
    </row>
    <row r="227" spans="1:795" x14ac:dyDescent="0.25">
      <c r="A227" s="4">
        <f t="shared" si="218"/>
        <v>223</v>
      </c>
      <c r="B227" s="4">
        <v>178137</v>
      </c>
      <c r="C227" s="4" t="s">
        <v>521</v>
      </c>
      <c r="G227" s="4" t="s">
        <v>351</v>
      </c>
      <c r="O227" s="4">
        <v>22</v>
      </c>
      <c r="P227" s="4">
        <v>19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4">
        <f t="shared" si="219"/>
        <v>0</v>
      </c>
      <c r="W227" s="4">
        <v>19</v>
      </c>
      <c r="X227" s="4">
        <v>18</v>
      </c>
      <c r="Y227" s="4">
        <v>7.75</v>
      </c>
      <c r="BQ227" s="4">
        <v>0</v>
      </c>
      <c r="BR227" s="114">
        <f t="shared" si="220"/>
        <v>1</v>
      </c>
      <c r="BS227" s="4">
        <f t="shared" si="221"/>
        <v>5</v>
      </c>
      <c r="BT227" s="114">
        <f t="shared" si="222"/>
        <v>0.1</v>
      </c>
      <c r="BU227" s="4">
        <v>0</v>
      </c>
      <c r="BV227" s="114">
        <f t="shared" si="223"/>
        <v>1</v>
      </c>
      <c r="BW227" s="4">
        <f t="shared" si="224"/>
        <v>5</v>
      </c>
      <c r="BX227" s="114">
        <f t="shared" si="225"/>
        <v>0.15</v>
      </c>
      <c r="BY227" s="4">
        <f t="shared" si="226"/>
        <v>8370</v>
      </c>
      <c r="BZ227" s="4">
        <v>8940.6333333333296</v>
      </c>
      <c r="CA227" s="115">
        <f t="shared" si="227"/>
        <v>1.068176025487853</v>
      </c>
      <c r="CB227" s="4">
        <f t="shared" si="228"/>
        <v>5</v>
      </c>
      <c r="CC227" s="114">
        <f t="shared" si="229"/>
        <v>0.1</v>
      </c>
      <c r="CD227" s="4">
        <v>300</v>
      </c>
      <c r="CE227" s="116">
        <v>305.09896193771601</v>
      </c>
      <c r="CF227" s="4">
        <f t="shared" si="230"/>
        <v>1</v>
      </c>
      <c r="CG227" s="114">
        <f t="shared" si="231"/>
        <v>0.03</v>
      </c>
      <c r="MX227" s="116">
        <v>95</v>
      </c>
      <c r="MY227" s="116">
        <v>100</v>
      </c>
      <c r="MZ227" s="4">
        <f t="shared" si="232"/>
        <v>5</v>
      </c>
      <c r="NA227" s="114">
        <f t="shared" si="233"/>
        <v>0.1</v>
      </c>
      <c r="NB227" s="115">
        <v>0.92</v>
      </c>
      <c r="NC227" s="115">
        <v>0.96666666666666701</v>
      </c>
      <c r="ND227" s="4">
        <f t="shared" si="234"/>
        <v>5</v>
      </c>
      <c r="NE227" s="114">
        <f t="shared" si="235"/>
        <v>0.1</v>
      </c>
      <c r="NF227" s="116">
        <v>90</v>
      </c>
      <c r="NG227" s="118">
        <v>100</v>
      </c>
      <c r="NH227" s="4">
        <f t="shared" si="236"/>
        <v>5</v>
      </c>
      <c r="NI227" s="114">
        <f t="shared" si="237"/>
        <v>0.08</v>
      </c>
      <c r="NJ227" s="114">
        <v>0.85</v>
      </c>
      <c r="NK227" s="114">
        <v>0.88</v>
      </c>
      <c r="NM227" s="4">
        <f t="shared" si="238"/>
        <v>5</v>
      </c>
      <c r="NN227" s="114">
        <f t="shared" si="239"/>
        <v>0.06</v>
      </c>
      <c r="NO227" s="114">
        <v>0.4</v>
      </c>
      <c r="NP227" s="114">
        <v>0.73333333333333295</v>
      </c>
      <c r="NQ227" s="4">
        <f t="shared" si="240"/>
        <v>5</v>
      </c>
      <c r="NR227" s="114">
        <f t="shared" si="241"/>
        <v>0.06</v>
      </c>
      <c r="ZQ227" s="114">
        <v>0.95</v>
      </c>
      <c r="ZR227" s="114">
        <v>0.98817034700315498</v>
      </c>
      <c r="ZS227" s="4">
        <f t="shared" si="242"/>
        <v>5</v>
      </c>
      <c r="ZT227" s="114">
        <f t="shared" si="243"/>
        <v>0.05</v>
      </c>
      <c r="ZU227" s="4">
        <v>2</v>
      </c>
      <c r="ZV227" s="4">
        <f t="shared" si="244"/>
        <v>5</v>
      </c>
      <c r="ZW227" s="114">
        <f t="shared" si="245"/>
        <v>0.05</v>
      </c>
      <c r="ACD227" s="114">
        <f t="shared" si="246"/>
        <v>0.38</v>
      </c>
      <c r="ACE227" s="114">
        <f t="shared" si="247"/>
        <v>0.4</v>
      </c>
      <c r="ACF227" s="114">
        <f t="shared" si="248"/>
        <v>0.1</v>
      </c>
      <c r="ACG227" s="114">
        <f t="shared" si="249"/>
        <v>0.88</v>
      </c>
      <c r="ACL227" s="4" t="s">
        <v>1394</v>
      </c>
      <c r="ACN227" s="119" t="str">
        <f t="shared" si="250"/>
        <v>TERIMA</v>
      </c>
      <c r="ACO227" s="120">
        <f t="shared" si="258"/>
        <v>670000</v>
      </c>
      <c r="ACP227" s="120">
        <f t="shared" si="251"/>
        <v>268000</v>
      </c>
      <c r="ADH227" s="121">
        <f t="shared" si="252"/>
        <v>254600</v>
      </c>
      <c r="ADI227" s="121">
        <f t="shared" si="253"/>
        <v>160800</v>
      </c>
      <c r="ADJ227" s="121">
        <f t="shared" si="254"/>
        <v>67000</v>
      </c>
      <c r="ADL227" s="121">
        <f t="shared" si="255"/>
        <v>0</v>
      </c>
      <c r="ADM227" s="121">
        <f t="shared" si="256"/>
        <v>482400</v>
      </c>
      <c r="ADN227" s="121">
        <f t="shared" si="257"/>
        <v>482400</v>
      </c>
      <c r="ADO227" s="4" t="s">
        <v>1398</v>
      </c>
    </row>
    <row r="228" spans="1:795" x14ac:dyDescent="0.25">
      <c r="A228" s="4">
        <f t="shared" si="218"/>
        <v>224</v>
      </c>
      <c r="B228" s="4">
        <v>160824</v>
      </c>
      <c r="C228" s="4" t="s">
        <v>525</v>
      </c>
      <c r="G228" s="4" t="s">
        <v>351</v>
      </c>
      <c r="O228" s="4">
        <v>22</v>
      </c>
      <c r="P228" s="4">
        <v>19</v>
      </c>
      <c r="Q228" s="4">
        <v>0</v>
      </c>
      <c r="R228" s="4">
        <v>0</v>
      </c>
      <c r="S228" s="4">
        <v>0</v>
      </c>
      <c r="T228" s="4">
        <v>1</v>
      </c>
      <c r="U228" s="4">
        <v>0</v>
      </c>
      <c r="V228" s="4">
        <f t="shared" si="219"/>
        <v>0</v>
      </c>
      <c r="W228" s="4">
        <v>19</v>
      </c>
      <c r="X228" s="4">
        <v>18</v>
      </c>
      <c r="Y228" s="4">
        <v>7.75</v>
      </c>
      <c r="BQ228" s="4">
        <v>0</v>
      </c>
      <c r="BR228" s="114">
        <f t="shared" si="220"/>
        <v>1</v>
      </c>
      <c r="BS228" s="4">
        <f t="shared" si="221"/>
        <v>5</v>
      </c>
      <c r="BT228" s="114">
        <f t="shared" si="222"/>
        <v>0.1</v>
      </c>
      <c r="BU228" s="4">
        <v>0</v>
      </c>
      <c r="BV228" s="114">
        <f t="shared" si="223"/>
        <v>1</v>
      </c>
      <c r="BW228" s="4">
        <f t="shared" si="224"/>
        <v>5</v>
      </c>
      <c r="BX228" s="114">
        <f t="shared" si="225"/>
        <v>0.15</v>
      </c>
      <c r="BY228" s="4">
        <f t="shared" si="226"/>
        <v>8370</v>
      </c>
      <c r="BZ228" s="4">
        <v>8710.4333333333307</v>
      </c>
      <c r="CA228" s="115">
        <f t="shared" si="227"/>
        <v>1.0406730386300276</v>
      </c>
      <c r="CB228" s="4">
        <f t="shared" si="228"/>
        <v>4</v>
      </c>
      <c r="CC228" s="114">
        <f t="shared" si="229"/>
        <v>0.08</v>
      </c>
      <c r="CD228" s="4">
        <v>300</v>
      </c>
      <c r="CE228" s="116">
        <v>286.35549132948</v>
      </c>
      <c r="CF228" s="4">
        <f t="shared" si="230"/>
        <v>5</v>
      </c>
      <c r="CG228" s="114">
        <f t="shared" si="231"/>
        <v>0.15</v>
      </c>
      <c r="MX228" s="116">
        <v>95</v>
      </c>
      <c r="MY228" s="116">
        <v>100</v>
      </c>
      <c r="MZ228" s="4">
        <f t="shared" si="232"/>
        <v>5</v>
      </c>
      <c r="NA228" s="114">
        <f t="shared" si="233"/>
        <v>0.1</v>
      </c>
      <c r="NB228" s="115">
        <v>0.92</v>
      </c>
      <c r="NC228" s="115">
        <v>0.98823529411764699</v>
      </c>
      <c r="ND228" s="4">
        <f t="shared" si="234"/>
        <v>5</v>
      </c>
      <c r="NE228" s="114">
        <f t="shared" si="235"/>
        <v>0.1</v>
      </c>
      <c r="NF228" s="116">
        <v>90</v>
      </c>
      <c r="NG228" s="118">
        <v>100</v>
      </c>
      <c r="NH228" s="4">
        <f t="shared" si="236"/>
        <v>5</v>
      </c>
      <c r="NI228" s="114">
        <f t="shared" si="237"/>
        <v>0.08</v>
      </c>
      <c r="NJ228" s="114">
        <v>0.85</v>
      </c>
      <c r="NK228" s="114">
        <v>0.92307692307692302</v>
      </c>
      <c r="NM228" s="4">
        <f t="shared" si="238"/>
        <v>5</v>
      </c>
      <c r="NN228" s="114">
        <f t="shared" si="239"/>
        <v>0.06</v>
      </c>
      <c r="NO228" s="114">
        <v>0.4</v>
      </c>
      <c r="NP228" s="114">
        <v>0.88235294117647101</v>
      </c>
      <c r="NQ228" s="4">
        <f t="shared" si="240"/>
        <v>5</v>
      </c>
      <c r="NR228" s="114">
        <f t="shared" si="241"/>
        <v>0.06</v>
      </c>
      <c r="ZQ228" s="114">
        <v>0.95</v>
      </c>
      <c r="ZR228" s="114">
        <v>0.97919999999999996</v>
      </c>
      <c r="ZS228" s="4">
        <f t="shared" si="242"/>
        <v>5</v>
      </c>
      <c r="ZT228" s="114">
        <f t="shared" si="243"/>
        <v>0.05</v>
      </c>
      <c r="ZU228" s="4">
        <v>2</v>
      </c>
      <c r="ZV228" s="4">
        <f t="shared" si="244"/>
        <v>5</v>
      </c>
      <c r="ZW228" s="114">
        <f t="shared" si="245"/>
        <v>0.05</v>
      </c>
      <c r="ACD228" s="114">
        <f t="shared" si="246"/>
        <v>0.48</v>
      </c>
      <c r="ACE228" s="114">
        <f t="shared" si="247"/>
        <v>0.4</v>
      </c>
      <c r="ACF228" s="114">
        <f t="shared" si="248"/>
        <v>0.1</v>
      </c>
      <c r="ACG228" s="114">
        <f t="shared" si="249"/>
        <v>0.98</v>
      </c>
      <c r="ACN228" s="119" t="str">
        <f t="shared" si="250"/>
        <v>TERIMA</v>
      </c>
      <c r="ACO228" s="120">
        <f t="shared" si="258"/>
        <v>670000</v>
      </c>
      <c r="ACP228" s="120">
        <f t="shared" si="251"/>
        <v>268000</v>
      </c>
      <c r="ADH228" s="121">
        <f t="shared" si="252"/>
        <v>321600</v>
      </c>
      <c r="ADI228" s="121">
        <f t="shared" si="253"/>
        <v>268000</v>
      </c>
      <c r="ADJ228" s="121">
        <f t="shared" si="254"/>
        <v>67000</v>
      </c>
      <c r="ADL228" s="121">
        <f t="shared" si="255"/>
        <v>100000</v>
      </c>
      <c r="ADM228" s="121">
        <f t="shared" si="256"/>
        <v>756600</v>
      </c>
      <c r="ADN228" s="121">
        <f t="shared" si="257"/>
        <v>756600</v>
      </c>
      <c r="ADO228" s="4" t="s">
        <v>1398</v>
      </c>
    </row>
    <row r="229" spans="1:795" x14ac:dyDescent="0.25">
      <c r="A229" s="4">
        <f t="shared" si="218"/>
        <v>225</v>
      </c>
      <c r="B229" s="4">
        <v>168590</v>
      </c>
      <c r="C229" s="4" t="s">
        <v>527</v>
      </c>
      <c r="G229" s="4" t="s">
        <v>351</v>
      </c>
      <c r="O229" s="4">
        <v>22</v>
      </c>
      <c r="P229" s="4">
        <v>19</v>
      </c>
      <c r="Q229" s="4">
        <v>2</v>
      </c>
      <c r="R229" s="4">
        <v>0</v>
      </c>
      <c r="S229" s="4">
        <v>0</v>
      </c>
      <c r="T229" s="4">
        <v>1</v>
      </c>
      <c r="U229" s="4">
        <v>0</v>
      </c>
      <c r="V229" s="4">
        <f t="shared" si="219"/>
        <v>2</v>
      </c>
      <c r="W229" s="4">
        <v>17</v>
      </c>
      <c r="X229" s="4">
        <v>18</v>
      </c>
      <c r="Y229" s="4">
        <v>7.75</v>
      </c>
      <c r="BQ229" s="4">
        <v>0</v>
      </c>
      <c r="BR229" s="114">
        <f t="shared" si="220"/>
        <v>1</v>
      </c>
      <c r="BS229" s="4">
        <f t="shared" si="221"/>
        <v>5</v>
      </c>
      <c r="BT229" s="114">
        <f t="shared" si="222"/>
        <v>0.1</v>
      </c>
      <c r="BU229" s="4">
        <v>2</v>
      </c>
      <c r="BV229" s="114">
        <f t="shared" si="223"/>
        <v>0.88235294117647056</v>
      </c>
      <c r="BW229" s="4">
        <f t="shared" si="224"/>
        <v>0</v>
      </c>
      <c r="BX229" s="114">
        <f t="shared" si="225"/>
        <v>0</v>
      </c>
      <c r="BY229" s="4">
        <f t="shared" si="226"/>
        <v>8370</v>
      </c>
      <c r="BZ229" s="4">
        <v>7263.6333333333296</v>
      </c>
      <c r="CA229" s="115">
        <f t="shared" si="227"/>
        <v>0.86781760254878493</v>
      </c>
      <c r="CB229" s="4">
        <f t="shared" si="228"/>
        <v>1</v>
      </c>
      <c r="CC229" s="114">
        <f t="shared" si="229"/>
        <v>0.02</v>
      </c>
      <c r="CD229" s="4">
        <v>300</v>
      </c>
      <c r="CE229" s="116">
        <v>284.12182203389801</v>
      </c>
      <c r="CF229" s="4">
        <f t="shared" si="230"/>
        <v>5</v>
      </c>
      <c r="CG229" s="114">
        <f t="shared" si="231"/>
        <v>0.15</v>
      </c>
      <c r="MX229" s="116">
        <v>95</v>
      </c>
      <c r="MY229" s="116">
        <v>94.4444444444445</v>
      </c>
      <c r="MZ229" s="4">
        <f t="shared" si="232"/>
        <v>1</v>
      </c>
      <c r="NA229" s="114">
        <f t="shared" si="233"/>
        <v>0.02</v>
      </c>
      <c r="NB229" s="115">
        <v>0.92</v>
      </c>
      <c r="NC229" s="115">
        <v>0.88</v>
      </c>
      <c r="ND229" s="4">
        <f t="shared" si="234"/>
        <v>1</v>
      </c>
      <c r="NE229" s="114">
        <f t="shared" si="235"/>
        <v>0.02</v>
      </c>
      <c r="NF229" s="116">
        <v>90</v>
      </c>
      <c r="NG229" s="118">
        <v>100</v>
      </c>
      <c r="NH229" s="4">
        <f t="shared" si="236"/>
        <v>5</v>
      </c>
      <c r="NI229" s="114">
        <f t="shared" si="237"/>
        <v>0.08</v>
      </c>
      <c r="NJ229" s="114">
        <v>0.85</v>
      </c>
      <c r="NK229" s="114">
        <v>0.4</v>
      </c>
      <c r="NL229" s="4">
        <v>1</v>
      </c>
      <c r="NM229" s="4">
        <f t="shared" si="238"/>
        <v>0</v>
      </c>
      <c r="NN229" s="114">
        <f t="shared" si="239"/>
        <v>0</v>
      </c>
      <c r="NO229" s="114">
        <v>0.4</v>
      </c>
      <c r="NP229" s="114">
        <v>0.4</v>
      </c>
      <c r="NQ229" s="4">
        <f t="shared" si="240"/>
        <v>4</v>
      </c>
      <c r="NR229" s="114">
        <f t="shared" si="241"/>
        <v>4.8000000000000001E-2</v>
      </c>
      <c r="ZQ229" s="114">
        <v>0.95</v>
      </c>
      <c r="ZR229" s="114">
        <v>0.98305084745762705</v>
      </c>
      <c r="ZS229" s="4">
        <f t="shared" si="242"/>
        <v>5</v>
      </c>
      <c r="ZT229" s="114">
        <f t="shared" si="243"/>
        <v>0.05</v>
      </c>
      <c r="ZU229" s="4">
        <v>2</v>
      </c>
      <c r="ZV229" s="4">
        <f t="shared" si="244"/>
        <v>5</v>
      </c>
      <c r="ZW229" s="114">
        <f t="shared" si="245"/>
        <v>0.05</v>
      </c>
      <c r="ACD229" s="114">
        <f t="shared" si="246"/>
        <v>0.27</v>
      </c>
      <c r="ACE229" s="114">
        <f t="shared" si="247"/>
        <v>0.16799999999999998</v>
      </c>
      <c r="ACF229" s="114">
        <f t="shared" si="248"/>
        <v>0.1</v>
      </c>
      <c r="ACG229" s="114">
        <f t="shared" si="249"/>
        <v>0.53800000000000003</v>
      </c>
      <c r="ACN229" s="119" t="str">
        <f t="shared" si="250"/>
        <v>TERIMA</v>
      </c>
      <c r="ACO229" s="120">
        <f t="shared" si="258"/>
        <v>670000</v>
      </c>
      <c r="ACP229" s="120">
        <f t="shared" si="251"/>
        <v>112559.99999999999</v>
      </c>
      <c r="ADH229" s="121">
        <f t="shared" si="252"/>
        <v>180900</v>
      </c>
      <c r="ADI229" s="121">
        <f t="shared" si="253"/>
        <v>112559.99999999999</v>
      </c>
      <c r="ADJ229" s="121">
        <f t="shared" si="254"/>
        <v>67000</v>
      </c>
      <c r="ADL229" s="121">
        <f t="shared" si="255"/>
        <v>0</v>
      </c>
      <c r="ADM229" s="121">
        <f t="shared" si="256"/>
        <v>360460</v>
      </c>
      <c r="ADN229" s="121">
        <f t="shared" si="257"/>
        <v>360460</v>
      </c>
      <c r="ADO229" s="4" t="s">
        <v>1398</v>
      </c>
    </row>
    <row r="230" spans="1:795" x14ac:dyDescent="0.25">
      <c r="A230" s="4">
        <f t="shared" si="218"/>
        <v>226</v>
      </c>
      <c r="B230" s="4">
        <v>170002</v>
      </c>
      <c r="C230" s="4" t="s">
        <v>529</v>
      </c>
      <c r="G230" s="4" t="s">
        <v>351</v>
      </c>
      <c r="O230" s="4">
        <v>22</v>
      </c>
      <c r="P230" s="4">
        <v>19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4">
        <f t="shared" si="219"/>
        <v>0</v>
      </c>
      <c r="W230" s="4">
        <v>19</v>
      </c>
      <c r="X230" s="4">
        <v>18</v>
      </c>
      <c r="Y230" s="4">
        <v>7.75</v>
      </c>
      <c r="BQ230" s="4">
        <v>0</v>
      </c>
      <c r="BR230" s="114">
        <f t="shared" si="220"/>
        <v>1</v>
      </c>
      <c r="BS230" s="4">
        <f t="shared" si="221"/>
        <v>5</v>
      </c>
      <c r="BT230" s="114">
        <f t="shared" si="222"/>
        <v>0.1</v>
      </c>
      <c r="BU230" s="4">
        <v>0</v>
      </c>
      <c r="BV230" s="114">
        <f t="shared" si="223"/>
        <v>1</v>
      </c>
      <c r="BW230" s="4">
        <f t="shared" si="224"/>
        <v>5</v>
      </c>
      <c r="BX230" s="114">
        <f t="shared" si="225"/>
        <v>0.15</v>
      </c>
      <c r="BY230" s="4">
        <f t="shared" si="226"/>
        <v>8370</v>
      </c>
      <c r="BZ230" s="4">
        <v>8481.8166666666693</v>
      </c>
      <c r="CA230" s="115">
        <f t="shared" si="227"/>
        <v>1.0133592194344885</v>
      </c>
      <c r="CB230" s="4">
        <f t="shared" si="228"/>
        <v>4</v>
      </c>
      <c r="CC230" s="114">
        <f t="shared" si="229"/>
        <v>0.08</v>
      </c>
      <c r="CD230" s="4">
        <v>300</v>
      </c>
      <c r="CE230" s="116">
        <v>276.29782903663499</v>
      </c>
      <c r="CF230" s="4">
        <f t="shared" si="230"/>
        <v>5</v>
      </c>
      <c r="CG230" s="114">
        <f t="shared" si="231"/>
        <v>0.15</v>
      </c>
      <c r="MX230" s="116">
        <v>95</v>
      </c>
      <c r="MY230" s="116">
        <v>94.7222222222222</v>
      </c>
      <c r="MZ230" s="4">
        <f t="shared" si="232"/>
        <v>1</v>
      </c>
      <c r="NA230" s="114">
        <f t="shared" si="233"/>
        <v>0.02</v>
      </c>
      <c r="NB230" s="115">
        <v>0.92</v>
      </c>
      <c r="NC230" s="115">
        <v>0.93600000000000005</v>
      </c>
      <c r="ND230" s="4">
        <f t="shared" si="234"/>
        <v>5</v>
      </c>
      <c r="NE230" s="114">
        <f t="shared" si="235"/>
        <v>0.1</v>
      </c>
      <c r="NF230" s="116">
        <v>90</v>
      </c>
      <c r="NG230" s="118">
        <v>100</v>
      </c>
      <c r="NH230" s="4">
        <f t="shared" si="236"/>
        <v>5</v>
      </c>
      <c r="NI230" s="114">
        <f t="shared" si="237"/>
        <v>0.08</v>
      </c>
      <c r="NJ230" s="114">
        <v>0.85</v>
      </c>
      <c r="NK230" s="114">
        <v>0.85</v>
      </c>
      <c r="NM230" s="4">
        <f t="shared" si="238"/>
        <v>4</v>
      </c>
      <c r="NN230" s="114">
        <f t="shared" si="239"/>
        <v>4.8000000000000001E-2</v>
      </c>
      <c r="NO230" s="114">
        <v>0.4</v>
      </c>
      <c r="NP230" s="114">
        <v>0.92</v>
      </c>
      <c r="NQ230" s="4">
        <f t="shared" si="240"/>
        <v>5</v>
      </c>
      <c r="NR230" s="114">
        <f t="shared" si="241"/>
        <v>0.06</v>
      </c>
      <c r="ZQ230" s="114">
        <v>0.95</v>
      </c>
      <c r="ZR230" s="114">
        <v>0.98216833095577705</v>
      </c>
      <c r="ZS230" s="4">
        <f t="shared" si="242"/>
        <v>5</v>
      </c>
      <c r="ZT230" s="114">
        <f t="shared" si="243"/>
        <v>0.05</v>
      </c>
      <c r="ZU230" s="4">
        <v>2</v>
      </c>
      <c r="ZV230" s="4">
        <f t="shared" si="244"/>
        <v>5</v>
      </c>
      <c r="ZW230" s="114">
        <f t="shared" si="245"/>
        <v>0.05</v>
      </c>
      <c r="ACD230" s="114">
        <f t="shared" si="246"/>
        <v>0.48</v>
      </c>
      <c r="ACE230" s="114">
        <f t="shared" si="247"/>
        <v>0.308</v>
      </c>
      <c r="ACF230" s="114">
        <f t="shared" si="248"/>
        <v>0.1</v>
      </c>
      <c r="ACG230" s="114">
        <f t="shared" si="249"/>
        <v>0.88800000000000001</v>
      </c>
      <c r="ACN230" s="119" t="str">
        <f t="shared" si="250"/>
        <v>TERIMA</v>
      </c>
      <c r="ACO230" s="120">
        <f t="shared" si="258"/>
        <v>670000</v>
      </c>
      <c r="ACP230" s="120">
        <f t="shared" si="251"/>
        <v>206360</v>
      </c>
      <c r="ADH230" s="121">
        <f t="shared" si="252"/>
        <v>321600</v>
      </c>
      <c r="ADI230" s="121">
        <f t="shared" si="253"/>
        <v>206360</v>
      </c>
      <c r="ADJ230" s="121">
        <f t="shared" si="254"/>
        <v>67000</v>
      </c>
      <c r="ADL230" s="121">
        <f t="shared" si="255"/>
        <v>0</v>
      </c>
      <c r="ADM230" s="121">
        <f t="shared" si="256"/>
        <v>594960</v>
      </c>
      <c r="ADN230" s="121">
        <f t="shared" si="257"/>
        <v>594960</v>
      </c>
      <c r="ADO230" s="4" t="s">
        <v>1398</v>
      </c>
    </row>
    <row r="231" spans="1:795" x14ac:dyDescent="0.25">
      <c r="A231" s="4">
        <f t="shared" si="218"/>
        <v>227</v>
      </c>
      <c r="B231" s="4">
        <v>170001</v>
      </c>
      <c r="C231" s="4" t="s">
        <v>532</v>
      </c>
      <c r="G231" s="4" t="s">
        <v>351</v>
      </c>
      <c r="O231" s="4">
        <v>22</v>
      </c>
      <c r="P231" s="4">
        <v>19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f t="shared" si="219"/>
        <v>0</v>
      </c>
      <c r="W231" s="4">
        <v>19</v>
      </c>
      <c r="X231" s="4">
        <v>18</v>
      </c>
      <c r="Y231" s="4">
        <v>7.75</v>
      </c>
      <c r="BQ231" s="4">
        <v>0</v>
      </c>
      <c r="BR231" s="114">
        <f t="shared" si="220"/>
        <v>1</v>
      </c>
      <c r="BS231" s="4">
        <f t="shared" si="221"/>
        <v>5</v>
      </c>
      <c r="BT231" s="114">
        <f t="shared" si="222"/>
        <v>0.1</v>
      </c>
      <c r="BU231" s="4">
        <v>0</v>
      </c>
      <c r="BV231" s="114">
        <f t="shared" si="223"/>
        <v>1</v>
      </c>
      <c r="BW231" s="4">
        <f t="shared" si="224"/>
        <v>5</v>
      </c>
      <c r="BX231" s="114">
        <f t="shared" si="225"/>
        <v>0.15</v>
      </c>
      <c r="BY231" s="4">
        <f t="shared" si="226"/>
        <v>8370</v>
      </c>
      <c r="BZ231" s="4">
        <v>8512.0833333333303</v>
      </c>
      <c r="CA231" s="115">
        <f t="shared" si="227"/>
        <v>1.0169753086419751</v>
      </c>
      <c r="CB231" s="4">
        <f t="shared" si="228"/>
        <v>4</v>
      </c>
      <c r="CC231" s="114">
        <f t="shared" si="229"/>
        <v>0.08</v>
      </c>
      <c r="CD231" s="4">
        <v>300</v>
      </c>
      <c r="CE231" s="116">
        <v>276.44793592113399</v>
      </c>
      <c r="CF231" s="4">
        <f t="shared" si="230"/>
        <v>5</v>
      </c>
      <c r="CG231" s="114">
        <f t="shared" si="231"/>
        <v>0.15</v>
      </c>
      <c r="MX231" s="116">
        <v>95</v>
      </c>
      <c r="MY231" s="116">
        <v>100</v>
      </c>
      <c r="MZ231" s="4">
        <f t="shared" si="232"/>
        <v>5</v>
      </c>
      <c r="NA231" s="114">
        <f t="shared" si="233"/>
        <v>0.1</v>
      </c>
      <c r="NB231" s="115">
        <v>0.92</v>
      </c>
      <c r="NC231" s="115">
        <v>0.92307692307692302</v>
      </c>
      <c r="ND231" s="4">
        <f t="shared" si="234"/>
        <v>5</v>
      </c>
      <c r="NE231" s="114">
        <f t="shared" si="235"/>
        <v>0.1</v>
      </c>
      <c r="NF231" s="116">
        <v>90</v>
      </c>
      <c r="NG231" s="118">
        <v>100</v>
      </c>
      <c r="NH231" s="4">
        <f t="shared" si="236"/>
        <v>5</v>
      </c>
      <c r="NI231" s="114">
        <f t="shared" si="237"/>
        <v>0.08</v>
      </c>
      <c r="NJ231" s="114">
        <v>0.85</v>
      </c>
      <c r="NK231" s="114">
        <v>0.89473684210526305</v>
      </c>
      <c r="NM231" s="4">
        <f t="shared" si="238"/>
        <v>5</v>
      </c>
      <c r="NN231" s="114">
        <f t="shared" si="239"/>
        <v>0.06</v>
      </c>
      <c r="NO231" s="114">
        <v>0.4</v>
      </c>
      <c r="NP231" s="114">
        <v>0.65384615384615397</v>
      </c>
      <c r="NQ231" s="4">
        <f t="shared" si="240"/>
        <v>5</v>
      </c>
      <c r="NR231" s="114">
        <f t="shared" si="241"/>
        <v>0.06</v>
      </c>
      <c r="ZQ231" s="114">
        <v>0.95</v>
      </c>
      <c r="ZR231" s="114">
        <v>0.99137399876771404</v>
      </c>
      <c r="ZS231" s="4">
        <f t="shared" si="242"/>
        <v>5</v>
      </c>
      <c r="ZT231" s="114">
        <f t="shared" si="243"/>
        <v>0.05</v>
      </c>
      <c r="ZU231" s="4">
        <v>2</v>
      </c>
      <c r="ZV231" s="4">
        <f t="shared" si="244"/>
        <v>5</v>
      </c>
      <c r="ZW231" s="114">
        <f t="shared" si="245"/>
        <v>0.05</v>
      </c>
      <c r="ACD231" s="114">
        <f t="shared" si="246"/>
        <v>0.48</v>
      </c>
      <c r="ACE231" s="114">
        <f t="shared" si="247"/>
        <v>0.4</v>
      </c>
      <c r="ACF231" s="114">
        <f t="shared" si="248"/>
        <v>0.1</v>
      </c>
      <c r="ACG231" s="114">
        <f t="shared" si="249"/>
        <v>0.98</v>
      </c>
      <c r="ACN231" s="119" t="str">
        <f t="shared" si="250"/>
        <v>TERIMA</v>
      </c>
      <c r="ACO231" s="120">
        <f t="shared" si="258"/>
        <v>670000</v>
      </c>
      <c r="ACP231" s="120">
        <f t="shared" si="251"/>
        <v>268000</v>
      </c>
      <c r="ADH231" s="121">
        <f t="shared" si="252"/>
        <v>321600</v>
      </c>
      <c r="ADI231" s="121">
        <f t="shared" si="253"/>
        <v>268000</v>
      </c>
      <c r="ADJ231" s="121">
        <f t="shared" si="254"/>
        <v>67000</v>
      </c>
      <c r="ADL231" s="121">
        <f t="shared" si="255"/>
        <v>100000</v>
      </c>
      <c r="ADM231" s="121">
        <f t="shared" si="256"/>
        <v>756600</v>
      </c>
      <c r="ADN231" s="121">
        <f t="shared" si="257"/>
        <v>756600</v>
      </c>
      <c r="ADO231" s="4" t="s">
        <v>1398</v>
      </c>
    </row>
    <row r="232" spans="1:795" x14ac:dyDescent="0.25">
      <c r="A232" s="4">
        <f t="shared" si="218"/>
        <v>228</v>
      </c>
      <c r="B232" s="4">
        <v>160831</v>
      </c>
      <c r="C232" s="4" t="s">
        <v>534</v>
      </c>
      <c r="G232" s="4" t="s">
        <v>351</v>
      </c>
      <c r="O232" s="4">
        <v>22</v>
      </c>
      <c r="P232" s="4">
        <v>19</v>
      </c>
      <c r="Q232" s="4">
        <v>0</v>
      </c>
      <c r="R232" s="4">
        <v>0</v>
      </c>
      <c r="S232" s="4">
        <v>0</v>
      </c>
      <c r="T232" s="4">
        <v>1</v>
      </c>
      <c r="U232" s="4">
        <v>0</v>
      </c>
      <c r="V232" s="4">
        <f t="shared" si="219"/>
        <v>0</v>
      </c>
      <c r="W232" s="4">
        <v>19</v>
      </c>
      <c r="X232" s="4">
        <v>18</v>
      </c>
      <c r="Y232" s="4">
        <v>7.75</v>
      </c>
      <c r="BQ232" s="4">
        <v>0</v>
      </c>
      <c r="BR232" s="114">
        <f t="shared" si="220"/>
        <v>1</v>
      </c>
      <c r="BS232" s="4">
        <f t="shared" si="221"/>
        <v>5</v>
      </c>
      <c r="BT232" s="114">
        <f t="shared" si="222"/>
        <v>0.1</v>
      </c>
      <c r="BU232" s="4">
        <v>0</v>
      </c>
      <c r="BV232" s="114">
        <f t="shared" si="223"/>
        <v>1</v>
      </c>
      <c r="BW232" s="4">
        <f t="shared" si="224"/>
        <v>5</v>
      </c>
      <c r="BX232" s="114">
        <f t="shared" si="225"/>
        <v>0.15</v>
      </c>
      <c r="BY232" s="4">
        <f t="shared" si="226"/>
        <v>8370</v>
      </c>
      <c r="BZ232" s="4">
        <v>8909.9</v>
      </c>
      <c r="CA232" s="115">
        <f t="shared" si="227"/>
        <v>1.0645041816009557</v>
      </c>
      <c r="CB232" s="4">
        <f t="shared" si="228"/>
        <v>5</v>
      </c>
      <c r="CC232" s="114">
        <f t="shared" si="229"/>
        <v>0.1</v>
      </c>
      <c r="CD232" s="4">
        <v>300</v>
      </c>
      <c r="CE232" s="116">
        <v>292.77680798005002</v>
      </c>
      <c r="CF232" s="4">
        <f t="shared" si="230"/>
        <v>5</v>
      </c>
      <c r="CG232" s="114">
        <f t="shared" si="231"/>
        <v>0.15</v>
      </c>
      <c r="MX232" s="116">
        <v>95</v>
      </c>
      <c r="MY232" s="116">
        <v>100</v>
      </c>
      <c r="MZ232" s="4">
        <f t="shared" si="232"/>
        <v>5</v>
      </c>
      <c r="NA232" s="114">
        <f t="shared" si="233"/>
        <v>0.1</v>
      </c>
      <c r="NB232" s="115">
        <v>0.92</v>
      </c>
      <c r="NC232" s="115">
        <v>0.95454545454545403</v>
      </c>
      <c r="ND232" s="4">
        <f t="shared" si="234"/>
        <v>5</v>
      </c>
      <c r="NE232" s="114">
        <f t="shared" si="235"/>
        <v>0.1</v>
      </c>
      <c r="NF232" s="116">
        <v>90</v>
      </c>
      <c r="NG232" s="118">
        <v>100</v>
      </c>
      <c r="NH232" s="4">
        <f t="shared" si="236"/>
        <v>5</v>
      </c>
      <c r="NI232" s="114">
        <f t="shared" si="237"/>
        <v>0.08</v>
      </c>
      <c r="NJ232" s="114">
        <v>0.85</v>
      </c>
      <c r="NK232" s="114">
        <v>0.94444444444444398</v>
      </c>
      <c r="NM232" s="4">
        <f t="shared" si="238"/>
        <v>5</v>
      </c>
      <c r="NN232" s="114">
        <f t="shared" si="239"/>
        <v>0.06</v>
      </c>
      <c r="NO232" s="114">
        <v>0.4</v>
      </c>
      <c r="NP232" s="114">
        <v>0.77272727272727304</v>
      </c>
      <c r="NQ232" s="4">
        <f t="shared" si="240"/>
        <v>5</v>
      </c>
      <c r="NR232" s="114">
        <f t="shared" si="241"/>
        <v>0.06</v>
      </c>
      <c r="ZQ232" s="114">
        <v>0.95</v>
      </c>
      <c r="ZR232" s="114">
        <v>0.98379052369077302</v>
      </c>
      <c r="ZS232" s="4">
        <f t="shared" si="242"/>
        <v>5</v>
      </c>
      <c r="ZT232" s="114">
        <f t="shared" si="243"/>
        <v>0.05</v>
      </c>
      <c r="ZU232" s="4">
        <v>2</v>
      </c>
      <c r="ZV232" s="4">
        <f t="shared" si="244"/>
        <v>5</v>
      </c>
      <c r="ZW232" s="114">
        <f t="shared" si="245"/>
        <v>0.05</v>
      </c>
      <c r="ACD232" s="114">
        <f t="shared" si="246"/>
        <v>0.5</v>
      </c>
      <c r="ACE232" s="114">
        <f t="shared" si="247"/>
        <v>0.4</v>
      </c>
      <c r="ACF232" s="114">
        <f t="shared" si="248"/>
        <v>0.1</v>
      </c>
      <c r="ACG232" s="114">
        <f t="shared" si="249"/>
        <v>1</v>
      </c>
      <c r="ACN232" s="119" t="str">
        <f t="shared" si="250"/>
        <v>TERIMA</v>
      </c>
      <c r="ACO232" s="120">
        <f t="shared" si="258"/>
        <v>670000</v>
      </c>
      <c r="ACP232" s="120">
        <f t="shared" si="251"/>
        <v>268000</v>
      </c>
      <c r="ADH232" s="121">
        <f t="shared" si="252"/>
        <v>335000</v>
      </c>
      <c r="ADI232" s="121">
        <f t="shared" si="253"/>
        <v>268000</v>
      </c>
      <c r="ADJ232" s="121">
        <f t="shared" si="254"/>
        <v>67000</v>
      </c>
      <c r="ADL232" s="121">
        <f t="shared" si="255"/>
        <v>200000</v>
      </c>
      <c r="ADM232" s="121">
        <f t="shared" si="256"/>
        <v>870000</v>
      </c>
      <c r="ADN232" s="121">
        <f t="shared" si="257"/>
        <v>870000</v>
      </c>
      <c r="ADO232" s="4" t="s">
        <v>1398</v>
      </c>
    </row>
    <row r="233" spans="1:795" x14ac:dyDescent="0.25">
      <c r="A233" s="4">
        <f t="shared" si="218"/>
        <v>229</v>
      </c>
      <c r="B233" s="4">
        <v>156542</v>
      </c>
      <c r="C233" s="4" t="s">
        <v>536</v>
      </c>
      <c r="G233" s="4" t="s">
        <v>351</v>
      </c>
      <c r="O233" s="4">
        <v>22</v>
      </c>
      <c r="P233" s="4">
        <v>21</v>
      </c>
      <c r="Q233" s="4">
        <v>0</v>
      </c>
      <c r="R233" s="4">
        <v>0</v>
      </c>
      <c r="S233" s="4">
        <v>0</v>
      </c>
      <c r="T233" s="4">
        <v>1</v>
      </c>
      <c r="U233" s="4">
        <v>0</v>
      </c>
      <c r="V233" s="4">
        <f t="shared" si="219"/>
        <v>0</v>
      </c>
      <c r="W233" s="4">
        <v>21</v>
      </c>
      <c r="X233" s="4">
        <v>20</v>
      </c>
      <c r="Y233" s="4">
        <v>7.75</v>
      </c>
      <c r="BQ233" s="4">
        <v>0</v>
      </c>
      <c r="BR233" s="114">
        <f t="shared" si="220"/>
        <v>1</v>
      </c>
      <c r="BS233" s="4">
        <f t="shared" si="221"/>
        <v>5</v>
      </c>
      <c r="BT233" s="114">
        <f t="shared" si="222"/>
        <v>0.1</v>
      </c>
      <c r="BU233" s="4">
        <v>0</v>
      </c>
      <c r="BV233" s="114">
        <f t="shared" si="223"/>
        <v>1</v>
      </c>
      <c r="BW233" s="4">
        <f t="shared" si="224"/>
        <v>5</v>
      </c>
      <c r="BX233" s="114">
        <f t="shared" si="225"/>
        <v>0.15</v>
      </c>
      <c r="BY233" s="4">
        <f t="shared" si="226"/>
        <v>9300</v>
      </c>
      <c r="BZ233" s="4">
        <v>9704.4500000000007</v>
      </c>
      <c r="CA233" s="115">
        <f t="shared" si="227"/>
        <v>1.043489247311828</v>
      </c>
      <c r="CB233" s="4">
        <f t="shared" si="228"/>
        <v>4</v>
      </c>
      <c r="CC233" s="114">
        <f t="shared" si="229"/>
        <v>0.08</v>
      </c>
      <c r="CD233" s="4">
        <v>300</v>
      </c>
      <c r="CE233" s="116">
        <v>345.82662192393701</v>
      </c>
      <c r="CF233" s="4">
        <f t="shared" si="230"/>
        <v>1</v>
      </c>
      <c r="CG233" s="114">
        <f t="shared" si="231"/>
        <v>0.03</v>
      </c>
      <c r="MX233" s="116">
        <v>95</v>
      </c>
      <c r="MY233" s="116">
        <v>100</v>
      </c>
      <c r="MZ233" s="4">
        <f t="shared" si="232"/>
        <v>5</v>
      </c>
      <c r="NA233" s="114">
        <f t="shared" si="233"/>
        <v>0.1</v>
      </c>
      <c r="NB233" s="115">
        <v>0.92</v>
      </c>
      <c r="NC233" s="115">
        <v>0.98399999999999999</v>
      </c>
      <c r="ND233" s="4">
        <f t="shared" si="234"/>
        <v>5</v>
      </c>
      <c r="NE233" s="114">
        <f t="shared" si="235"/>
        <v>0.1</v>
      </c>
      <c r="NF233" s="116">
        <v>90</v>
      </c>
      <c r="NG233" s="118">
        <v>100</v>
      </c>
      <c r="NH233" s="4">
        <f t="shared" si="236"/>
        <v>5</v>
      </c>
      <c r="NI233" s="114">
        <f t="shared" si="237"/>
        <v>0.08</v>
      </c>
      <c r="NJ233" s="114">
        <v>0.85</v>
      </c>
      <c r="NK233" s="114">
        <v>0.88</v>
      </c>
      <c r="NM233" s="4">
        <f t="shared" si="238"/>
        <v>5</v>
      </c>
      <c r="NN233" s="114">
        <f t="shared" si="239"/>
        <v>0.06</v>
      </c>
      <c r="NO233" s="114">
        <v>0.4</v>
      </c>
      <c r="NP233" s="114">
        <v>0.92</v>
      </c>
      <c r="NQ233" s="4">
        <f t="shared" si="240"/>
        <v>5</v>
      </c>
      <c r="NR233" s="114">
        <f t="shared" si="241"/>
        <v>0.06</v>
      </c>
      <c r="ZQ233" s="114">
        <v>0.95</v>
      </c>
      <c r="ZR233" s="114">
        <v>0.98998748435544404</v>
      </c>
      <c r="ZS233" s="4">
        <f t="shared" si="242"/>
        <v>5</v>
      </c>
      <c r="ZT233" s="114">
        <f t="shared" si="243"/>
        <v>0.05</v>
      </c>
      <c r="ZU233" s="4">
        <v>2</v>
      </c>
      <c r="ZV233" s="4">
        <f t="shared" si="244"/>
        <v>5</v>
      </c>
      <c r="ZW233" s="114">
        <f t="shared" si="245"/>
        <v>0.05</v>
      </c>
      <c r="ACD233" s="114">
        <f t="shared" si="246"/>
        <v>0.36</v>
      </c>
      <c r="ACE233" s="114">
        <f t="shared" si="247"/>
        <v>0.4</v>
      </c>
      <c r="ACF233" s="114">
        <f t="shared" si="248"/>
        <v>0.1</v>
      </c>
      <c r="ACG233" s="114">
        <f t="shared" si="249"/>
        <v>0.86</v>
      </c>
      <c r="ACN233" s="119" t="str">
        <f t="shared" si="250"/>
        <v>TERIMA</v>
      </c>
      <c r="ACO233" s="120">
        <f t="shared" si="258"/>
        <v>670000</v>
      </c>
      <c r="ACP233" s="120">
        <f t="shared" si="251"/>
        <v>268000</v>
      </c>
      <c r="ADH233" s="121">
        <f t="shared" si="252"/>
        <v>241200</v>
      </c>
      <c r="ADI233" s="121">
        <f t="shared" si="253"/>
        <v>268000</v>
      </c>
      <c r="ADJ233" s="121">
        <f t="shared" si="254"/>
        <v>67000</v>
      </c>
      <c r="ADL233" s="121">
        <f t="shared" si="255"/>
        <v>0</v>
      </c>
      <c r="ADM233" s="121">
        <f t="shared" si="256"/>
        <v>576200</v>
      </c>
      <c r="ADN233" s="121">
        <f t="shared" si="257"/>
        <v>576200</v>
      </c>
      <c r="ADO233" s="4" t="s">
        <v>1398</v>
      </c>
    </row>
    <row r="234" spans="1:795" x14ac:dyDescent="0.25">
      <c r="A234" s="4">
        <f t="shared" si="218"/>
        <v>230</v>
      </c>
      <c r="B234" s="4">
        <v>157018</v>
      </c>
      <c r="C234" s="4" t="s">
        <v>538</v>
      </c>
      <c r="G234" s="4" t="s">
        <v>351</v>
      </c>
      <c r="O234" s="4">
        <v>22</v>
      </c>
      <c r="P234" s="4">
        <v>21</v>
      </c>
      <c r="Q234" s="4">
        <v>0</v>
      </c>
      <c r="R234" s="4">
        <v>0</v>
      </c>
      <c r="S234" s="4">
        <v>0</v>
      </c>
      <c r="T234" s="4">
        <v>3</v>
      </c>
      <c r="U234" s="4">
        <v>0</v>
      </c>
      <c r="V234" s="4">
        <f t="shared" si="219"/>
        <v>0</v>
      </c>
      <c r="W234" s="4">
        <v>21</v>
      </c>
      <c r="X234" s="4">
        <v>18</v>
      </c>
      <c r="Y234" s="4">
        <v>7.75</v>
      </c>
      <c r="BQ234" s="4">
        <v>0</v>
      </c>
      <c r="BR234" s="114">
        <f t="shared" si="220"/>
        <v>1</v>
      </c>
      <c r="BS234" s="4">
        <f t="shared" si="221"/>
        <v>5</v>
      </c>
      <c r="BT234" s="114">
        <f t="shared" si="222"/>
        <v>0.1</v>
      </c>
      <c r="BU234" s="4">
        <v>0</v>
      </c>
      <c r="BV234" s="114">
        <f t="shared" si="223"/>
        <v>1</v>
      </c>
      <c r="BW234" s="4">
        <f t="shared" si="224"/>
        <v>5</v>
      </c>
      <c r="BX234" s="114">
        <f t="shared" si="225"/>
        <v>0.15</v>
      </c>
      <c r="BY234" s="4">
        <f t="shared" si="226"/>
        <v>8370</v>
      </c>
      <c r="BZ234" s="4">
        <v>8751.9666666666708</v>
      </c>
      <c r="CA234" s="115">
        <f t="shared" si="227"/>
        <v>1.0456352050975712</v>
      </c>
      <c r="CB234" s="4">
        <f t="shared" si="228"/>
        <v>4</v>
      </c>
      <c r="CC234" s="114">
        <f t="shared" si="229"/>
        <v>0.08</v>
      </c>
      <c r="CD234" s="4">
        <v>300</v>
      </c>
      <c r="CE234" s="116">
        <v>325.642481598318</v>
      </c>
      <c r="CF234" s="4">
        <f t="shared" si="230"/>
        <v>1</v>
      </c>
      <c r="CG234" s="114">
        <f t="shared" si="231"/>
        <v>0.03</v>
      </c>
      <c r="MX234" s="116">
        <v>95</v>
      </c>
      <c r="MY234" s="116">
        <v>94.375</v>
      </c>
      <c r="MZ234" s="4">
        <f t="shared" si="232"/>
        <v>1</v>
      </c>
      <c r="NA234" s="114">
        <f t="shared" si="233"/>
        <v>0.02</v>
      </c>
      <c r="NB234" s="115">
        <v>0.92</v>
      </c>
      <c r="NC234" s="115">
        <v>0.91874999999999996</v>
      </c>
      <c r="ND234" s="4">
        <f t="shared" si="234"/>
        <v>1</v>
      </c>
      <c r="NE234" s="114">
        <f t="shared" si="235"/>
        <v>0.02</v>
      </c>
      <c r="NF234" s="116">
        <v>90</v>
      </c>
      <c r="NG234" s="118">
        <v>100</v>
      </c>
      <c r="NH234" s="4">
        <f t="shared" si="236"/>
        <v>5</v>
      </c>
      <c r="NI234" s="114">
        <f t="shared" si="237"/>
        <v>0.08</v>
      </c>
      <c r="NJ234" s="114">
        <v>0.85</v>
      </c>
      <c r="NK234" s="114">
        <v>0.85714285714285698</v>
      </c>
      <c r="NM234" s="4">
        <f t="shared" si="238"/>
        <v>5</v>
      </c>
      <c r="NN234" s="114">
        <f t="shared" si="239"/>
        <v>0.06</v>
      </c>
      <c r="NO234" s="114">
        <v>0.4</v>
      </c>
      <c r="NP234" s="114">
        <v>0.6875</v>
      </c>
      <c r="NQ234" s="4">
        <f t="shared" si="240"/>
        <v>5</v>
      </c>
      <c r="NR234" s="114">
        <f t="shared" si="241"/>
        <v>0.06</v>
      </c>
      <c r="ZQ234" s="114">
        <v>0.95</v>
      </c>
      <c r="ZR234" s="114">
        <v>0.99223085460599303</v>
      </c>
      <c r="ZS234" s="4">
        <f t="shared" si="242"/>
        <v>5</v>
      </c>
      <c r="ZT234" s="114">
        <f t="shared" si="243"/>
        <v>0.05</v>
      </c>
      <c r="ZU234" s="4">
        <v>2</v>
      </c>
      <c r="ZV234" s="4">
        <f t="shared" si="244"/>
        <v>5</v>
      </c>
      <c r="ZW234" s="114">
        <f t="shared" si="245"/>
        <v>0.05</v>
      </c>
      <c r="ACD234" s="114">
        <f t="shared" si="246"/>
        <v>0.36</v>
      </c>
      <c r="ACE234" s="114">
        <f t="shared" si="247"/>
        <v>0.24</v>
      </c>
      <c r="ACF234" s="114">
        <f t="shared" si="248"/>
        <v>0.1</v>
      </c>
      <c r="ACG234" s="114">
        <f t="shared" si="249"/>
        <v>0.7</v>
      </c>
      <c r="ACL234" s="4" t="s">
        <v>1392</v>
      </c>
      <c r="ACN234" s="119" t="str">
        <f t="shared" si="250"/>
        <v>TERIMA</v>
      </c>
      <c r="ACO234" s="120">
        <f t="shared" si="258"/>
        <v>670000</v>
      </c>
      <c r="ACP234" s="120">
        <f t="shared" si="251"/>
        <v>160800</v>
      </c>
      <c r="ADH234" s="121">
        <f t="shared" si="252"/>
        <v>241200</v>
      </c>
      <c r="ADI234" s="121">
        <f t="shared" si="253"/>
        <v>96480</v>
      </c>
      <c r="ADJ234" s="121">
        <f t="shared" si="254"/>
        <v>67000</v>
      </c>
      <c r="ADL234" s="121">
        <f t="shared" si="255"/>
        <v>0</v>
      </c>
      <c r="ADM234" s="121">
        <f t="shared" si="256"/>
        <v>404680</v>
      </c>
      <c r="ADN234" s="121">
        <f t="shared" si="257"/>
        <v>404680</v>
      </c>
      <c r="ADO234" s="4" t="s">
        <v>1398</v>
      </c>
    </row>
    <row r="235" spans="1:795" x14ac:dyDescent="0.25">
      <c r="A235" s="4">
        <f t="shared" si="218"/>
        <v>231</v>
      </c>
      <c r="B235" s="4">
        <v>160072</v>
      </c>
      <c r="C235" s="4" t="s">
        <v>540</v>
      </c>
      <c r="G235" s="4" t="s">
        <v>351</v>
      </c>
      <c r="O235" s="4">
        <v>22</v>
      </c>
      <c r="P235" s="4">
        <v>19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f t="shared" si="219"/>
        <v>0</v>
      </c>
      <c r="W235" s="4">
        <v>19</v>
      </c>
      <c r="X235" s="4">
        <v>18</v>
      </c>
      <c r="Y235" s="4">
        <v>7.75</v>
      </c>
      <c r="BQ235" s="4">
        <v>0</v>
      </c>
      <c r="BR235" s="114">
        <f t="shared" si="220"/>
        <v>1</v>
      </c>
      <c r="BS235" s="4">
        <f t="shared" si="221"/>
        <v>5</v>
      </c>
      <c r="BT235" s="114">
        <f t="shared" si="222"/>
        <v>0.1</v>
      </c>
      <c r="BU235" s="4">
        <v>0</v>
      </c>
      <c r="BV235" s="114">
        <f t="shared" si="223"/>
        <v>1</v>
      </c>
      <c r="BW235" s="4">
        <f t="shared" si="224"/>
        <v>5</v>
      </c>
      <c r="BX235" s="114">
        <f t="shared" si="225"/>
        <v>0.15</v>
      </c>
      <c r="BY235" s="4">
        <f t="shared" si="226"/>
        <v>8370</v>
      </c>
      <c r="BZ235" s="4">
        <v>8888.35</v>
      </c>
      <c r="CA235" s="115">
        <f t="shared" si="227"/>
        <v>1.0619295101553166</v>
      </c>
      <c r="CB235" s="4">
        <f t="shared" si="228"/>
        <v>5</v>
      </c>
      <c r="CC235" s="114">
        <f t="shared" si="229"/>
        <v>0.1</v>
      </c>
      <c r="CD235" s="4">
        <v>300</v>
      </c>
      <c r="CE235" s="116">
        <v>278.05440414507802</v>
      </c>
      <c r="CF235" s="4">
        <f t="shared" si="230"/>
        <v>5</v>
      </c>
      <c r="CG235" s="114">
        <f t="shared" si="231"/>
        <v>0.15</v>
      </c>
      <c r="MX235" s="116">
        <v>95</v>
      </c>
      <c r="MY235" s="116">
        <v>98.75</v>
      </c>
      <c r="MZ235" s="4">
        <f t="shared" si="232"/>
        <v>5</v>
      </c>
      <c r="NA235" s="114">
        <f t="shared" si="233"/>
        <v>0.1</v>
      </c>
      <c r="NB235" s="115">
        <v>0.92</v>
      </c>
      <c r="NC235" s="115">
        <v>0.94736842105263197</v>
      </c>
      <c r="ND235" s="4">
        <f t="shared" si="234"/>
        <v>5</v>
      </c>
      <c r="NE235" s="114">
        <f t="shared" si="235"/>
        <v>0.1</v>
      </c>
      <c r="NF235" s="116">
        <v>90</v>
      </c>
      <c r="NG235" s="118">
        <v>100</v>
      </c>
      <c r="NH235" s="4">
        <f t="shared" si="236"/>
        <v>5</v>
      </c>
      <c r="NI235" s="114">
        <f t="shared" si="237"/>
        <v>0.08</v>
      </c>
      <c r="NJ235" s="114">
        <v>0.85</v>
      </c>
      <c r="NK235" s="114">
        <v>1</v>
      </c>
      <c r="NM235" s="4">
        <f t="shared" si="238"/>
        <v>5</v>
      </c>
      <c r="NN235" s="114">
        <f t="shared" si="239"/>
        <v>0.06</v>
      </c>
      <c r="NO235" s="114">
        <v>0.4</v>
      </c>
      <c r="NP235" s="114">
        <v>0.78947368421052599</v>
      </c>
      <c r="NQ235" s="4">
        <f t="shared" si="240"/>
        <v>5</v>
      </c>
      <c r="NR235" s="114">
        <f t="shared" si="241"/>
        <v>0.06</v>
      </c>
      <c r="ZQ235" s="114">
        <v>0.95</v>
      </c>
      <c r="ZR235" s="114">
        <v>0.97097242380261295</v>
      </c>
      <c r="ZS235" s="4">
        <f t="shared" si="242"/>
        <v>5</v>
      </c>
      <c r="ZT235" s="114">
        <f t="shared" si="243"/>
        <v>0.05</v>
      </c>
      <c r="ZU235" s="4">
        <v>2</v>
      </c>
      <c r="ZV235" s="4">
        <f t="shared" si="244"/>
        <v>5</v>
      </c>
      <c r="ZW235" s="114">
        <f t="shared" si="245"/>
        <v>0.05</v>
      </c>
      <c r="ACD235" s="114">
        <f t="shared" si="246"/>
        <v>0.5</v>
      </c>
      <c r="ACE235" s="114">
        <f t="shared" si="247"/>
        <v>0.4</v>
      </c>
      <c r="ACF235" s="114">
        <f t="shared" si="248"/>
        <v>0.1</v>
      </c>
      <c r="ACG235" s="114">
        <f t="shared" si="249"/>
        <v>1</v>
      </c>
      <c r="ACN235" s="119" t="str">
        <f t="shared" si="250"/>
        <v>TERIMA</v>
      </c>
      <c r="ACO235" s="120">
        <f t="shared" si="258"/>
        <v>670000</v>
      </c>
      <c r="ACP235" s="120">
        <f t="shared" si="251"/>
        <v>268000</v>
      </c>
      <c r="ADH235" s="121">
        <f t="shared" si="252"/>
        <v>335000</v>
      </c>
      <c r="ADI235" s="121">
        <f t="shared" si="253"/>
        <v>268000</v>
      </c>
      <c r="ADJ235" s="121">
        <f t="shared" si="254"/>
        <v>67000</v>
      </c>
      <c r="ADL235" s="121">
        <f t="shared" si="255"/>
        <v>200000</v>
      </c>
      <c r="ADM235" s="121">
        <f t="shared" si="256"/>
        <v>870000</v>
      </c>
      <c r="ADN235" s="121">
        <f t="shared" si="257"/>
        <v>870000</v>
      </c>
      <c r="ADO235" s="4" t="s">
        <v>1398</v>
      </c>
    </row>
    <row r="236" spans="1:795" x14ac:dyDescent="0.25">
      <c r="A236" s="4">
        <f t="shared" si="218"/>
        <v>232</v>
      </c>
      <c r="B236" s="4">
        <v>160697</v>
      </c>
      <c r="C236" s="4" t="s">
        <v>542</v>
      </c>
      <c r="G236" s="4" t="s">
        <v>351</v>
      </c>
      <c r="O236" s="4">
        <v>22</v>
      </c>
      <c r="P236" s="4">
        <v>19</v>
      </c>
      <c r="Q236" s="4">
        <v>0</v>
      </c>
      <c r="R236" s="4">
        <v>0</v>
      </c>
      <c r="S236" s="4">
        <v>0</v>
      </c>
      <c r="T236" s="4">
        <v>1</v>
      </c>
      <c r="U236" s="4">
        <v>0</v>
      </c>
      <c r="V236" s="4">
        <f t="shared" si="219"/>
        <v>0</v>
      </c>
      <c r="W236" s="4">
        <v>19</v>
      </c>
      <c r="X236" s="4">
        <v>18</v>
      </c>
      <c r="Y236" s="4">
        <v>7.75</v>
      </c>
      <c r="BQ236" s="4">
        <v>0</v>
      </c>
      <c r="BR236" s="114">
        <f t="shared" si="220"/>
        <v>1</v>
      </c>
      <c r="BS236" s="4">
        <f t="shared" si="221"/>
        <v>5</v>
      </c>
      <c r="BT236" s="114">
        <f t="shared" si="222"/>
        <v>0.1</v>
      </c>
      <c r="BU236" s="4">
        <v>0</v>
      </c>
      <c r="BV236" s="114">
        <f t="shared" si="223"/>
        <v>1</v>
      </c>
      <c r="BW236" s="4">
        <f t="shared" si="224"/>
        <v>5</v>
      </c>
      <c r="BX236" s="114">
        <f t="shared" si="225"/>
        <v>0.15</v>
      </c>
      <c r="BY236" s="4">
        <f t="shared" si="226"/>
        <v>8370</v>
      </c>
      <c r="BZ236" s="4">
        <v>8846.8666666666704</v>
      </c>
      <c r="CA236" s="115">
        <f t="shared" si="227"/>
        <v>1.0569733174034255</v>
      </c>
      <c r="CB236" s="4">
        <f t="shared" si="228"/>
        <v>5</v>
      </c>
      <c r="CC236" s="114">
        <f t="shared" si="229"/>
        <v>0.1</v>
      </c>
      <c r="CD236" s="4">
        <v>300</v>
      </c>
      <c r="CE236" s="116">
        <v>293.73271276595699</v>
      </c>
      <c r="CF236" s="4">
        <f t="shared" si="230"/>
        <v>5</v>
      </c>
      <c r="CG236" s="114">
        <f t="shared" si="231"/>
        <v>0.15</v>
      </c>
      <c r="MX236" s="116">
        <v>95</v>
      </c>
      <c r="MY236" s="116">
        <v>100</v>
      </c>
      <c r="MZ236" s="4">
        <f t="shared" si="232"/>
        <v>5</v>
      </c>
      <c r="NA236" s="114">
        <f t="shared" si="233"/>
        <v>0.1</v>
      </c>
      <c r="NB236" s="115">
        <v>0.92</v>
      </c>
      <c r="NC236" s="115">
        <v>0.93846153846153801</v>
      </c>
      <c r="ND236" s="4">
        <f t="shared" si="234"/>
        <v>5</v>
      </c>
      <c r="NE236" s="114">
        <f t="shared" si="235"/>
        <v>0.1</v>
      </c>
      <c r="NF236" s="116">
        <v>90</v>
      </c>
      <c r="NG236" s="118">
        <v>100</v>
      </c>
      <c r="NH236" s="4">
        <f t="shared" si="236"/>
        <v>5</v>
      </c>
      <c r="NI236" s="114">
        <f t="shared" si="237"/>
        <v>0.08</v>
      </c>
      <c r="NJ236" s="114">
        <v>0.85</v>
      </c>
      <c r="NK236" s="114">
        <v>1</v>
      </c>
      <c r="NM236" s="4">
        <f t="shared" si="238"/>
        <v>5</v>
      </c>
      <c r="NN236" s="114">
        <f t="shared" si="239"/>
        <v>0.06</v>
      </c>
      <c r="NO236" s="114">
        <v>0.4</v>
      </c>
      <c r="NP236" s="114">
        <v>0.76923076923076905</v>
      </c>
      <c r="NQ236" s="4">
        <f t="shared" si="240"/>
        <v>5</v>
      </c>
      <c r="NR236" s="114">
        <f t="shared" si="241"/>
        <v>0.06</v>
      </c>
      <c r="ZQ236" s="114">
        <v>0.95</v>
      </c>
      <c r="ZR236" s="114">
        <v>0.969387755102041</v>
      </c>
      <c r="ZS236" s="4">
        <f t="shared" si="242"/>
        <v>5</v>
      </c>
      <c r="ZT236" s="114">
        <f t="shared" si="243"/>
        <v>0.05</v>
      </c>
      <c r="ZU236" s="4">
        <v>2</v>
      </c>
      <c r="ZV236" s="4">
        <f t="shared" si="244"/>
        <v>5</v>
      </c>
      <c r="ZW236" s="114">
        <f t="shared" si="245"/>
        <v>0.05</v>
      </c>
      <c r="ACD236" s="114">
        <f t="shared" si="246"/>
        <v>0.5</v>
      </c>
      <c r="ACE236" s="114">
        <f t="shared" si="247"/>
        <v>0.4</v>
      </c>
      <c r="ACF236" s="114">
        <f t="shared" si="248"/>
        <v>0.1</v>
      </c>
      <c r="ACG236" s="114">
        <f t="shared" si="249"/>
        <v>1</v>
      </c>
      <c r="ACN236" s="119" t="str">
        <f t="shared" si="250"/>
        <v>TERIMA</v>
      </c>
      <c r="ACO236" s="120">
        <f t="shared" si="258"/>
        <v>670000</v>
      </c>
      <c r="ACP236" s="120">
        <f t="shared" si="251"/>
        <v>268000</v>
      </c>
      <c r="ADH236" s="121">
        <f t="shared" si="252"/>
        <v>335000</v>
      </c>
      <c r="ADI236" s="121">
        <f t="shared" si="253"/>
        <v>268000</v>
      </c>
      <c r="ADJ236" s="121">
        <f t="shared" si="254"/>
        <v>67000</v>
      </c>
      <c r="ADL236" s="121">
        <f t="shared" si="255"/>
        <v>200000</v>
      </c>
      <c r="ADM236" s="121">
        <f t="shared" si="256"/>
        <v>870000</v>
      </c>
      <c r="ADN236" s="121">
        <f t="shared" si="257"/>
        <v>870000</v>
      </c>
      <c r="ADO236" s="4" t="s">
        <v>1398</v>
      </c>
    </row>
    <row r="237" spans="1:795" x14ac:dyDescent="0.25">
      <c r="A237" s="4">
        <f t="shared" ref="A237:A268" si="259">ROW()-4</f>
        <v>233</v>
      </c>
      <c r="B237" s="4">
        <v>157010</v>
      </c>
      <c r="C237" s="4" t="s">
        <v>544</v>
      </c>
      <c r="G237" s="4" t="s">
        <v>351</v>
      </c>
      <c r="O237" s="4">
        <v>22</v>
      </c>
      <c r="P237" s="4">
        <v>19</v>
      </c>
      <c r="Q237" s="4">
        <v>0</v>
      </c>
      <c r="R237" s="4">
        <v>0</v>
      </c>
      <c r="S237" s="4">
        <v>0</v>
      </c>
      <c r="T237" s="4">
        <v>1</v>
      </c>
      <c r="U237" s="4">
        <v>0</v>
      </c>
      <c r="V237" s="4">
        <f t="shared" ref="V237:V268" si="260">SUM(Q237:S237)</f>
        <v>0</v>
      </c>
      <c r="W237" s="4">
        <v>19</v>
      </c>
      <c r="X237" s="4">
        <v>18</v>
      </c>
      <c r="Y237" s="4">
        <v>7.75</v>
      </c>
      <c r="BQ237" s="4">
        <v>0</v>
      </c>
      <c r="BR237" s="114">
        <f t="shared" ref="BR237:BR268" si="261">(W237-BQ237)/W237</f>
        <v>1</v>
      </c>
      <c r="BS237" s="4">
        <f t="shared" ref="BS237:BS268" si="262">IF(R237&gt;0,0,IF(BQ237&gt;2,0,IF(BQ237=2,1,IF(BQ237=1,2,IF(BQ237&lt;=0,5)))))</f>
        <v>5</v>
      </c>
      <c r="BT237" s="114">
        <f t="shared" ref="BT237:BT268" si="263">BS237*$BQ$3/5</f>
        <v>0.1</v>
      </c>
      <c r="BU237" s="4">
        <v>0</v>
      </c>
      <c r="BV237" s="114">
        <f t="shared" ref="BV237:BV268" si="264">(W237-BU237)/W237</f>
        <v>1</v>
      </c>
      <c r="BW237" s="4">
        <f t="shared" ref="BW237:BW268" si="265">IF(R237&gt;0,0,IF(BU237&lt;=0,5,IF(BU237=1,1,0)))</f>
        <v>5</v>
      </c>
      <c r="BX237" s="114">
        <f t="shared" ref="BX237:BX268" si="266">BW237*$BU$3/5</f>
        <v>0.15</v>
      </c>
      <c r="BY237" s="4">
        <f t="shared" ref="BY237:BY268" si="267">X237*(Y237*60)</f>
        <v>8370</v>
      </c>
      <c r="BZ237" s="4">
        <v>8786.6333333333296</v>
      </c>
      <c r="CA237" s="115">
        <f t="shared" ref="CA237:CA268" si="268">BZ237/BY237</f>
        <v>1.0497769812823572</v>
      </c>
      <c r="CB237" s="4">
        <f t="shared" ref="CB237:CB268" si="269">IF(CA237&lt;=90%,1,IF(AND(CA237&gt;90%,CA237&lt;100%),2,IF(CA237=100%,3,IF(AND(CA237&gt;100%,CA237&lt;=105%),4,5))))</f>
        <v>4</v>
      </c>
      <c r="CC237" s="114">
        <f t="shared" ref="CC237:CC268" si="270">CB237*$BY$3/5</f>
        <v>0.08</v>
      </c>
      <c r="CD237" s="4">
        <v>300</v>
      </c>
      <c r="CE237" s="116">
        <v>292.67976710334801</v>
      </c>
      <c r="CF237" s="4">
        <f t="shared" ref="CF237:CF268" si="271">IF(CD237&gt;CE237,5,IF(CE237=CD237,3,1))</f>
        <v>5</v>
      </c>
      <c r="CG237" s="114">
        <f t="shared" ref="CG237:CG268" si="272">CF237*$CD$3/5</f>
        <v>0.15</v>
      </c>
      <c r="MX237" s="116">
        <v>95</v>
      </c>
      <c r="MY237" s="116">
        <v>98.3333333333333</v>
      </c>
      <c r="MZ237" s="4">
        <f t="shared" ref="MZ237:MZ268" si="273">IF(MY237&gt;MX237,5,IF(MY237=MX237,3,1))</f>
        <v>5</v>
      </c>
      <c r="NA237" s="114">
        <f t="shared" ref="NA237:NA268" si="274">MZ237*$MX$3/5</f>
        <v>0.1</v>
      </c>
      <c r="NB237" s="115">
        <v>0.92</v>
      </c>
      <c r="NC237" s="115">
        <v>0.88</v>
      </c>
      <c r="ND237" s="4">
        <f t="shared" ref="ND237:ND268" si="275">IF(NC237&gt;NB237,5,IF(NC237=NB237,3,1))</f>
        <v>1</v>
      </c>
      <c r="NE237" s="114">
        <f t="shared" ref="NE237:NE268" si="276">ND237*$NB$3/5</f>
        <v>0.02</v>
      </c>
      <c r="NF237" s="116">
        <v>90</v>
      </c>
      <c r="NG237" s="118">
        <v>100</v>
      </c>
      <c r="NH237" s="4">
        <f t="shared" ref="NH237:NH268" si="277">IF(NG237&gt;NF237,5,IF(NG237=NF237,3,1))</f>
        <v>5</v>
      </c>
      <c r="NI237" s="114">
        <f t="shared" ref="NI237:NI268" si="278">NH237*$NF$3/5</f>
        <v>0.08</v>
      </c>
      <c r="NJ237" s="114">
        <v>0.85</v>
      </c>
      <c r="NK237" s="114">
        <v>0.5</v>
      </c>
      <c r="NM237" s="4">
        <f t="shared" ref="NM237:NM268" si="279">IF(NL237=1,0,IF(NK237&gt;NJ237,5,IF(NJ237=NK237,4,IF(NK237="",3,1))))</f>
        <v>1</v>
      </c>
      <c r="NN237" s="114">
        <f t="shared" ref="NN237:NN268" si="280">NM237*$NJ$3/5</f>
        <v>1.2E-2</v>
      </c>
      <c r="NO237" s="114">
        <v>0.4</v>
      </c>
      <c r="NP237" s="114">
        <v>0.2</v>
      </c>
      <c r="NQ237" s="4">
        <f t="shared" ref="NQ237:NQ268" si="281">IF(NP237&gt;NO237,5,IF(NP237=NO237,4,IF(NP237="",3,1)))</f>
        <v>1</v>
      </c>
      <c r="NR237" s="114">
        <f t="shared" ref="NR237:NR268" si="282">NQ237*$NO$3/5</f>
        <v>1.2E-2</v>
      </c>
      <c r="ZQ237" s="114">
        <v>0.95</v>
      </c>
      <c r="ZR237" s="114">
        <v>0.96937212863706002</v>
      </c>
      <c r="ZS237" s="4">
        <f t="shared" ref="ZS237:ZS268" si="283">IF(ZR237&gt;ZQ237,5,IF(ZR237=ZQ237,4,IF(ZR237="",3,1)))</f>
        <v>5</v>
      </c>
      <c r="ZT237" s="114">
        <f t="shared" ref="ZT237:ZT268" si="284">ZS237*$ZQ$3/5</f>
        <v>0.05</v>
      </c>
      <c r="ZU237" s="4">
        <v>2</v>
      </c>
      <c r="ZV237" s="4">
        <f t="shared" ref="ZV237:ZV268" si="285">IF(ZU237&gt;1,5,IF(ZU237=1,3,1))</f>
        <v>5</v>
      </c>
      <c r="ZW237" s="114">
        <f t="shared" ref="ZW237:ZW268" si="286">ZV237*$ZU$3/5</f>
        <v>0.05</v>
      </c>
      <c r="ACD237" s="114">
        <f t="shared" ref="ACD237:ACD268" si="287">IFERROR(BT237+BX237+CC237+CG237,"")</f>
        <v>0.48</v>
      </c>
      <c r="ACE237" s="114">
        <f t="shared" ref="ACE237:ACE268" si="288">NA237+NE237+NI237+NN237+NR237</f>
        <v>0.22400000000000003</v>
      </c>
      <c r="ACF237" s="114">
        <f t="shared" ref="ACF237:ACF268" si="289">ZT237+ZW237</f>
        <v>0.1</v>
      </c>
      <c r="ACG237" s="114">
        <f t="shared" ref="ACG237:ACG268" si="290">SUM(ACD237:ACF237)</f>
        <v>0.80399999999999994</v>
      </c>
      <c r="ACN237" s="119" t="str">
        <f t="shared" ref="ACN237:ACN268" si="291">IF(AI237="TIDAK","GUGUR",IF(ACM237&gt;0,"GUGUR","TERIMA"))</f>
        <v>TERIMA</v>
      </c>
      <c r="ACO237" s="120">
        <f t="shared" si="258"/>
        <v>670000</v>
      </c>
      <c r="ACP237" s="120">
        <f t="shared" ref="ACP237:ACP268" si="292">ACO237*ACE237</f>
        <v>150080.00000000003</v>
      </c>
      <c r="ADH237" s="121">
        <f t="shared" ref="ADH237:ADH268" si="293">IFERROR(ACO237*ACD237,"")</f>
        <v>321600</v>
      </c>
      <c r="ADI237" s="121">
        <f t="shared" ref="ADI237:ADI268" si="294">IFERROR(IF(M237="YA",(W237/O237)*ACP237,IF(N237="YA",(W237/O237)*ACP237,IF(U237&gt;0,(W237/O237)*ACP237,IF(ACK237&gt;0,ACP237*85%,IF(ACL237&gt;0,ACP237*60%,IF(ACM237&gt;0,ACP237*0%,ACP237)))))),"")</f>
        <v>150080.00000000003</v>
      </c>
      <c r="ADJ237" s="121">
        <f t="shared" ref="ADJ237:ADJ268" si="295">IFERROR(ACF237*ACO237,"")</f>
        <v>67000</v>
      </c>
      <c r="ADL237" s="121">
        <f t="shared" ref="ADL237:ADL268" si="296">IFERROR(IF(ACN237="GUGUR",0,IF(ACG237=100%,200000,IF(AND(ACG237&gt;=98%,ACG237&lt;100%),100000,IF(AND(ACG237&gt;=97%,ACG237&lt;99%),50000,)))),"")</f>
        <v>0</v>
      </c>
      <c r="ADM237" s="121">
        <f t="shared" ref="ADM237:ADM268" si="297">SUM(ADH237:ADJ237,ADL237)</f>
        <v>538680</v>
      </c>
      <c r="ADN237" s="121">
        <f t="shared" ref="ADN237:ADN268" si="298">IF(M237="cumil",0,IF(ADM237="",IF(ADG237="",ACS237,ADG237),ADM237))</f>
        <v>538680</v>
      </c>
      <c r="ADO237" s="4" t="s">
        <v>1398</v>
      </c>
    </row>
    <row r="238" spans="1:795" x14ac:dyDescent="0.25">
      <c r="A238" s="4">
        <f t="shared" si="259"/>
        <v>234</v>
      </c>
      <c r="B238" s="4">
        <v>157016</v>
      </c>
      <c r="C238" s="4" t="s">
        <v>546</v>
      </c>
      <c r="G238" s="4" t="s">
        <v>351</v>
      </c>
      <c r="O238" s="4">
        <v>22</v>
      </c>
      <c r="P238" s="4">
        <v>19</v>
      </c>
      <c r="Q238" s="4">
        <v>2</v>
      </c>
      <c r="R238" s="4">
        <v>0</v>
      </c>
      <c r="S238" s="4">
        <v>0</v>
      </c>
      <c r="T238" s="4">
        <v>1</v>
      </c>
      <c r="U238" s="4">
        <v>0</v>
      </c>
      <c r="V238" s="4">
        <f t="shared" si="260"/>
        <v>2</v>
      </c>
      <c r="W238" s="4">
        <v>17</v>
      </c>
      <c r="X238" s="4">
        <v>18</v>
      </c>
      <c r="Y238" s="4">
        <v>7.75</v>
      </c>
      <c r="BQ238" s="4">
        <v>0</v>
      </c>
      <c r="BR238" s="114">
        <f t="shared" si="261"/>
        <v>1</v>
      </c>
      <c r="BS238" s="4">
        <f t="shared" si="262"/>
        <v>5</v>
      </c>
      <c r="BT238" s="114">
        <f t="shared" si="263"/>
        <v>0.1</v>
      </c>
      <c r="BU238" s="4">
        <v>2</v>
      </c>
      <c r="BV238" s="114">
        <f t="shared" si="264"/>
        <v>0.88235294117647056</v>
      </c>
      <c r="BW238" s="4">
        <f t="shared" si="265"/>
        <v>0</v>
      </c>
      <c r="BX238" s="114">
        <f t="shared" si="266"/>
        <v>0</v>
      </c>
      <c r="BY238" s="4">
        <f t="shared" si="267"/>
        <v>8370</v>
      </c>
      <c r="BZ238" s="4">
        <v>7990.5833333333303</v>
      </c>
      <c r="CA238" s="115">
        <f t="shared" si="268"/>
        <v>0.95466945440063689</v>
      </c>
      <c r="CB238" s="4">
        <f t="shared" si="269"/>
        <v>2</v>
      </c>
      <c r="CC238" s="114">
        <f t="shared" si="270"/>
        <v>0.04</v>
      </c>
      <c r="CD238" s="4">
        <v>300</v>
      </c>
      <c r="CE238" s="116">
        <v>284.584664536741</v>
      </c>
      <c r="CF238" s="4">
        <f t="shared" si="271"/>
        <v>5</v>
      </c>
      <c r="CG238" s="114">
        <f t="shared" si="272"/>
        <v>0.15</v>
      </c>
      <c r="MX238" s="116">
        <v>95</v>
      </c>
      <c r="MY238" s="116">
        <v>100</v>
      </c>
      <c r="MZ238" s="4">
        <f t="shared" si="273"/>
        <v>5</v>
      </c>
      <c r="NA238" s="114">
        <f t="shared" si="274"/>
        <v>0.1</v>
      </c>
      <c r="NB238" s="115">
        <v>0.92</v>
      </c>
      <c r="NC238" s="115">
        <v>1</v>
      </c>
      <c r="ND238" s="4">
        <f t="shared" si="275"/>
        <v>5</v>
      </c>
      <c r="NE238" s="114">
        <f t="shared" si="276"/>
        <v>0.1</v>
      </c>
      <c r="NF238" s="116">
        <v>90</v>
      </c>
      <c r="NG238" s="118">
        <v>100</v>
      </c>
      <c r="NH238" s="4">
        <f t="shared" si="277"/>
        <v>5</v>
      </c>
      <c r="NI238" s="114">
        <f t="shared" si="278"/>
        <v>0.08</v>
      </c>
      <c r="NJ238" s="114">
        <v>0.85</v>
      </c>
      <c r="NK238" s="114">
        <v>1</v>
      </c>
      <c r="NM238" s="4">
        <f t="shared" si="279"/>
        <v>5</v>
      </c>
      <c r="NN238" s="114">
        <f t="shared" si="280"/>
        <v>0.06</v>
      </c>
      <c r="NO238" s="114">
        <v>0.4</v>
      </c>
      <c r="NP238" s="114">
        <v>1</v>
      </c>
      <c r="NQ238" s="4">
        <f t="shared" si="281"/>
        <v>5</v>
      </c>
      <c r="NR238" s="114">
        <f t="shared" si="282"/>
        <v>0.06</v>
      </c>
      <c r="ZQ238" s="114">
        <v>0.95</v>
      </c>
      <c r="ZR238" s="114">
        <v>0.97743055555555602</v>
      </c>
      <c r="ZS238" s="4">
        <f t="shared" si="283"/>
        <v>5</v>
      </c>
      <c r="ZT238" s="114">
        <f t="shared" si="284"/>
        <v>0.05</v>
      </c>
      <c r="ZU238" s="4">
        <v>2</v>
      </c>
      <c r="ZV238" s="4">
        <f t="shared" si="285"/>
        <v>5</v>
      </c>
      <c r="ZW238" s="114">
        <f t="shared" si="286"/>
        <v>0.05</v>
      </c>
      <c r="ACD238" s="114">
        <f t="shared" si="287"/>
        <v>0.29000000000000004</v>
      </c>
      <c r="ACE238" s="114">
        <f t="shared" si="288"/>
        <v>0.4</v>
      </c>
      <c r="ACF238" s="114">
        <f t="shared" si="289"/>
        <v>0.1</v>
      </c>
      <c r="ACG238" s="114">
        <f t="shared" si="290"/>
        <v>0.79</v>
      </c>
      <c r="ACN238" s="119" t="str">
        <f t="shared" si="291"/>
        <v>TERIMA</v>
      </c>
      <c r="ACO238" s="120">
        <f t="shared" si="258"/>
        <v>670000</v>
      </c>
      <c r="ACP238" s="120">
        <f t="shared" si="292"/>
        <v>268000</v>
      </c>
      <c r="ADH238" s="121">
        <f t="shared" si="293"/>
        <v>194300.00000000003</v>
      </c>
      <c r="ADI238" s="121">
        <f t="shared" si="294"/>
        <v>268000</v>
      </c>
      <c r="ADJ238" s="121">
        <f t="shared" si="295"/>
        <v>67000</v>
      </c>
      <c r="ADL238" s="121">
        <f t="shared" si="296"/>
        <v>0</v>
      </c>
      <c r="ADM238" s="121">
        <f t="shared" si="297"/>
        <v>529300</v>
      </c>
      <c r="ADN238" s="121">
        <f t="shared" si="298"/>
        <v>529300</v>
      </c>
      <c r="ADO238" s="4" t="s">
        <v>1398</v>
      </c>
    </row>
    <row r="239" spans="1:795" x14ac:dyDescent="0.25">
      <c r="A239" s="4">
        <f t="shared" si="259"/>
        <v>235</v>
      </c>
      <c r="B239" s="4">
        <v>157021</v>
      </c>
      <c r="C239" s="4" t="s">
        <v>549</v>
      </c>
      <c r="G239" s="4" t="s">
        <v>351</v>
      </c>
      <c r="O239" s="4">
        <v>22</v>
      </c>
      <c r="P239" s="4">
        <v>19</v>
      </c>
      <c r="Q239" s="4">
        <v>0</v>
      </c>
      <c r="R239" s="4">
        <v>0</v>
      </c>
      <c r="S239" s="4">
        <v>0</v>
      </c>
      <c r="T239" s="4">
        <v>1</v>
      </c>
      <c r="U239" s="4">
        <v>0</v>
      </c>
      <c r="V239" s="4">
        <f t="shared" si="260"/>
        <v>0</v>
      </c>
      <c r="W239" s="4">
        <v>19</v>
      </c>
      <c r="X239" s="4">
        <v>18</v>
      </c>
      <c r="Y239" s="4">
        <v>7.75</v>
      </c>
      <c r="BQ239" s="4">
        <v>0</v>
      </c>
      <c r="BR239" s="114">
        <f t="shared" si="261"/>
        <v>1</v>
      </c>
      <c r="BS239" s="4">
        <f t="shared" si="262"/>
        <v>5</v>
      </c>
      <c r="BT239" s="114">
        <f t="shared" si="263"/>
        <v>0.1</v>
      </c>
      <c r="BU239" s="4">
        <v>0</v>
      </c>
      <c r="BV239" s="114">
        <f t="shared" si="264"/>
        <v>1</v>
      </c>
      <c r="BW239" s="4">
        <f t="shared" si="265"/>
        <v>5</v>
      </c>
      <c r="BX239" s="114">
        <f t="shared" si="266"/>
        <v>0.15</v>
      </c>
      <c r="BY239" s="4">
        <f t="shared" si="267"/>
        <v>8370</v>
      </c>
      <c r="BZ239" s="4">
        <v>8941.9</v>
      </c>
      <c r="CA239" s="115">
        <f t="shared" si="268"/>
        <v>1.0683273596176821</v>
      </c>
      <c r="CB239" s="4">
        <f t="shared" si="269"/>
        <v>5</v>
      </c>
      <c r="CC239" s="114">
        <f t="shared" si="270"/>
        <v>0.1</v>
      </c>
      <c r="CD239" s="4">
        <v>300</v>
      </c>
      <c r="CE239" s="116">
        <v>292.97573435504501</v>
      </c>
      <c r="CF239" s="4">
        <f t="shared" si="271"/>
        <v>5</v>
      </c>
      <c r="CG239" s="114">
        <f t="shared" si="272"/>
        <v>0.15</v>
      </c>
      <c r="MX239" s="116">
        <v>95</v>
      </c>
      <c r="MY239" s="116">
        <v>100</v>
      </c>
      <c r="MZ239" s="4">
        <f t="shared" si="273"/>
        <v>5</v>
      </c>
      <c r="NA239" s="114">
        <f t="shared" si="274"/>
        <v>0.1</v>
      </c>
      <c r="NB239" s="115">
        <v>0.92</v>
      </c>
      <c r="NC239" s="115">
        <v>0.96923076923076901</v>
      </c>
      <c r="ND239" s="4">
        <f t="shared" si="275"/>
        <v>5</v>
      </c>
      <c r="NE239" s="114">
        <f t="shared" si="276"/>
        <v>0.1</v>
      </c>
      <c r="NF239" s="116">
        <v>90</v>
      </c>
      <c r="NG239" s="118">
        <v>100</v>
      </c>
      <c r="NH239" s="4">
        <f t="shared" si="277"/>
        <v>5</v>
      </c>
      <c r="NI239" s="114">
        <f t="shared" si="278"/>
        <v>0.08</v>
      </c>
      <c r="NJ239" s="114">
        <v>0.85</v>
      </c>
      <c r="NK239" s="114">
        <v>0.91666666666666696</v>
      </c>
      <c r="NM239" s="4">
        <f t="shared" si="279"/>
        <v>5</v>
      </c>
      <c r="NN239" s="114">
        <f t="shared" si="280"/>
        <v>0.06</v>
      </c>
      <c r="NO239" s="114">
        <v>0.4</v>
      </c>
      <c r="NP239" s="114">
        <v>0.76923076923076905</v>
      </c>
      <c r="NQ239" s="4">
        <f t="shared" si="281"/>
        <v>5</v>
      </c>
      <c r="NR239" s="114">
        <f t="shared" si="282"/>
        <v>0.06</v>
      </c>
      <c r="ZQ239" s="114">
        <v>0.95</v>
      </c>
      <c r="ZR239" s="114">
        <v>0.96934865900383105</v>
      </c>
      <c r="ZS239" s="4">
        <f t="shared" si="283"/>
        <v>5</v>
      </c>
      <c r="ZT239" s="114">
        <f t="shared" si="284"/>
        <v>0.05</v>
      </c>
      <c r="ZU239" s="4">
        <v>2</v>
      </c>
      <c r="ZV239" s="4">
        <f t="shared" si="285"/>
        <v>5</v>
      </c>
      <c r="ZW239" s="114">
        <f t="shared" si="286"/>
        <v>0.05</v>
      </c>
      <c r="ACD239" s="114">
        <f t="shared" si="287"/>
        <v>0.5</v>
      </c>
      <c r="ACE239" s="114">
        <f t="shared" si="288"/>
        <v>0.4</v>
      </c>
      <c r="ACF239" s="114">
        <f t="shared" si="289"/>
        <v>0.1</v>
      </c>
      <c r="ACG239" s="114">
        <f t="shared" si="290"/>
        <v>1</v>
      </c>
      <c r="ACN239" s="119" t="str">
        <f t="shared" si="291"/>
        <v>TERIMA</v>
      </c>
      <c r="ACO239" s="120">
        <f t="shared" si="258"/>
        <v>670000</v>
      </c>
      <c r="ACP239" s="120">
        <f t="shared" si="292"/>
        <v>268000</v>
      </c>
      <c r="ADH239" s="121">
        <f t="shared" si="293"/>
        <v>335000</v>
      </c>
      <c r="ADI239" s="121">
        <f t="shared" si="294"/>
        <v>268000</v>
      </c>
      <c r="ADJ239" s="121">
        <f t="shared" si="295"/>
        <v>67000</v>
      </c>
      <c r="ADL239" s="121">
        <f t="shared" si="296"/>
        <v>200000</v>
      </c>
      <c r="ADM239" s="121">
        <f t="shared" si="297"/>
        <v>870000</v>
      </c>
      <c r="ADN239" s="121">
        <f t="shared" si="298"/>
        <v>870000</v>
      </c>
      <c r="ADO239" s="4" t="s">
        <v>1398</v>
      </c>
    </row>
    <row r="240" spans="1:795" x14ac:dyDescent="0.25">
      <c r="A240" s="4">
        <f t="shared" si="259"/>
        <v>236</v>
      </c>
      <c r="B240" s="4">
        <v>168487</v>
      </c>
      <c r="C240" s="4" t="s">
        <v>551</v>
      </c>
      <c r="G240" s="4" t="s">
        <v>351</v>
      </c>
      <c r="O240" s="4">
        <v>22</v>
      </c>
      <c r="P240" s="4">
        <v>19</v>
      </c>
      <c r="Q240" s="4">
        <v>2</v>
      </c>
      <c r="R240" s="4">
        <v>0</v>
      </c>
      <c r="S240" s="4">
        <v>0</v>
      </c>
      <c r="T240" s="4">
        <v>1</v>
      </c>
      <c r="U240" s="4">
        <v>0</v>
      </c>
      <c r="V240" s="4">
        <f t="shared" si="260"/>
        <v>2</v>
      </c>
      <c r="W240" s="4">
        <v>17</v>
      </c>
      <c r="X240" s="4">
        <v>18</v>
      </c>
      <c r="Y240" s="4">
        <v>7.75</v>
      </c>
      <c r="BQ240" s="4">
        <v>0</v>
      </c>
      <c r="BR240" s="114">
        <f t="shared" si="261"/>
        <v>1</v>
      </c>
      <c r="BS240" s="4">
        <f t="shared" si="262"/>
        <v>5</v>
      </c>
      <c r="BT240" s="114">
        <f t="shared" si="263"/>
        <v>0.1</v>
      </c>
      <c r="BU240" s="4">
        <v>2</v>
      </c>
      <c r="BV240" s="114">
        <f t="shared" si="264"/>
        <v>0.88235294117647056</v>
      </c>
      <c r="BW240" s="4">
        <f t="shared" si="265"/>
        <v>0</v>
      </c>
      <c r="BX240" s="114">
        <f t="shared" si="266"/>
        <v>0</v>
      </c>
      <c r="BY240" s="4">
        <f t="shared" si="267"/>
        <v>8370</v>
      </c>
      <c r="BZ240" s="4">
        <v>7644.6833333333298</v>
      </c>
      <c r="CA240" s="115">
        <f t="shared" si="268"/>
        <v>0.91334328952608479</v>
      </c>
      <c r="CB240" s="4">
        <f t="shared" si="269"/>
        <v>2</v>
      </c>
      <c r="CC240" s="114">
        <f t="shared" si="270"/>
        <v>0.04</v>
      </c>
      <c r="CD240" s="4">
        <v>300</v>
      </c>
      <c r="CE240" s="116">
        <v>278.18359668924001</v>
      </c>
      <c r="CF240" s="4">
        <f t="shared" si="271"/>
        <v>5</v>
      </c>
      <c r="CG240" s="114">
        <f t="shared" si="272"/>
        <v>0.15</v>
      </c>
      <c r="MX240" s="116">
        <v>95</v>
      </c>
      <c r="MY240" s="116">
        <v>89.375</v>
      </c>
      <c r="MZ240" s="4">
        <f t="shared" si="273"/>
        <v>1</v>
      </c>
      <c r="NA240" s="114">
        <f t="shared" si="274"/>
        <v>0.02</v>
      </c>
      <c r="NB240" s="115">
        <v>0.92</v>
      </c>
      <c r="NC240" s="115">
        <v>0.88</v>
      </c>
      <c r="ND240" s="4">
        <f t="shared" si="275"/>
        <v>1</v>
      </c>
      <c r="NE240" s="114">
        <f t="shared" si="276"/>
        <v>0.02</v>
      </c>
      <c r="NF240" s="116">
        <v>90</v>
      </c>
      <c r="NG240" s="118">
        <v>100</v>
      </c>
      <c r="NH240" s="4">
        <f t="shared" si="277"/>
        <v>5</v>
      </c>
      <c r="NI240" s="114">
        <f t="shared" si="278"/>
        <v>0.08</v>
      </c>
      <c r="NJ240" s="114">
        <v>0.85</v>
      </c>
      <c r="NK240" s="114">
        <v>0.85185185185185197</v>
      </c>
      <c r="NM240" s="4">
        <f t="shared" si="279"/>
        <v>5</v>
      </c>
      <c r="NN240" s="114">
        <f t="shared" si="280"/>
        <v>0.06</v>
      </c>
      <c r="NO240" s="114">
        <v>0.4</v>
      </c>
      <c r="NP240" s="114">
        <v>0.6</v>
      </c>
      <c r="NQ240" s="4">
        <f t="shared" si="281"/>
        <v>5</v>
      </c>
      <c r="NR240" s="114">
        <f t="shared" si="282"/>
        <v>0.06</v>
      </c>
      <c r="ZQ240" s="114">
        <v>0.95</v>
      </c>
      <c r="ZR240" s="114">
        <v>0.98720842738901404</v>
      </c>
      <c r="ZS240" s="4">
        <f t="shared" si="283"/>
        <v>5</v>
      </c>
      <c r="ZT240" s="114">
        <f t="shared" si="284"/>
        <v>0.05</v>
      </c>
      <c r="ZU240" s="4">
        <v>2</v>
      </c>
      <c r="ZV240" s="4">
        <f t="shared" si="285"/>
        <v>5</v>
      </c>
      <c r="ZW240" s="114">
        <f t="shared" si="286"/>
        <v>0.05</v>
      </c>
      <c r="ACD240" s="114">
        <f t="shared" si="287"/>
        <v>0.29000000000000004</v>
      </c>
      <c r="ACE240" s="114">
        <f t="shared" si="288"/>
        <v>0.24</v>
      </c>
      <c r="ACF240" s="114">
        <f t="shared" si="289"/>
        <v>0.1</v>
      </c>
      <c r="ACG240" s="114">
        <f t="shared" si="290"/>
        <v>0.63</v>
      </c>
      <c r="ACN240" s="119" t="str">
        <f t="shared" si="291"/>
        <v>TERIMA</v>
      </c>
      <c r="ACO240" s="120">
        <f t="shared" si="258"/>
        <v>670000</v>
      </c>
      <c r="ACP240" s="120">
        <f t="shared" si="292"/>
        <v>160800</v>
      </c>
      <c r="ADH240" s="121">
        <f t="shared" si="293"/>
        <v>194300.00000000003</v>
      </c>
      <c r="ADI240" s="121">
        <f t="shared" si="294"/>
        <v>160800</v>
      </c>
      <c r="ADJ240" s="121">
        <f t="shared" si="295"/>
        <v>67000</v>
      </c>
      <c r="ADL240" s="121">
        <f t="shared" si="296"/>
        <v>0</v>
      </c>
      <c r="ADM240" s="121">
        <f t="shared" si="297"/>
        <v>422100</v>
      </c>
      <c r="ADN240" s="121">
        <f t="shared" si="298"/>
        <v>422100</v>
      </c>
      <c r="ADO240" s="4" t="s">
        <v>1398</v>
      </c>
    </row>
    <row r="241" spans="1:795" x14ac:dyDescent="0.25">
      <c r="A241" s="4">
        <f t="shared" si="259"/>
        <v>237</v>
      </c>
      <c r="B241" s="4">
        <v>157022</v>
      </c>
      <c r="C241" s="4" t="s">
        <v>553</v>
      </c>
      <c r="G241" s="4" t="s">
        <v>351</v>
      </c>
      <c r="O241" s="4">
        <v>22</v>
      </c>
      <c r="P241" s="4">
        <v>19</v>
      </c>
      <c r="Q241" s="4">
        <v>0</v>
      </c>
      <c r="R241" s="4">
        <v>0</v>
      </c>
      <c r="S241" s="4">
        <v>0</v>
      </c>
      <c r="T241" s="4">
        <v>1</v>
      </c>
      <c r="U241" s="4">
        <v>0</v>
      </c>
      <c r="V241" s="4">
        <f t="shared" si="260"/>
        <v>0</v>
      </c>
      <c r="W241" s="4">
        <v>19</v>
      </c>
      <c r="X241" s="4">
        <v>18</v>
      </c>
      <c r="Y241" s="4">
        <v>7.75</v>
      </c>
      <c r="BQ241" s="4">
        <v>0</v>
      </c>
      <c r="BR241" s="114">
        <f t="shared" si="261"/>
        <v>1</v>
      </c>
      <c r="BS241" s="4">
        <f t="shared" si="262"/>
        <v>5</v>
      </c>
      <c r="BT241" s="114">
        <f t="shared" si="263"/>
        <v>0.1</v>
      </c>
      <c r="BU241" s="4">
        <v>0</v>
      </c>
      <c r="BV241" s="114">
        <f t="shared" si="264"/>
        <v>1</v>
      </c>
      <c r="BW241" s="4">
        <f t="shared" si="265"/>
        <v>5</v>
      </c>
      <c r="BX241" s="114">
        <f t="shared" si="266"/>
        <v>0.15</v>
      </c>
      <c r="BY241" s="4">
        <f t="shared" si="267"/>
        <v>8370</v>
      </c>
      <c r="BZ241" s="4">
        <v>8571.25</v>
      </c>
      <c r="CA241" s="115">
        <f t="shared" si="268"/>
        <v>1.0240442054958183</v>
      </c>
      <c r="CB241" s="4">
        <f t="shared" si="269"/>
        <v>4</v>
      </c>
      <c r="CC241" s="114">
        <f t="shared" si="270"/>
        <v>0.08</v>
      </c>
      <c r="CD241" s="4">
        <v>300</v>
      </c>
      <c r="CE241" s="116">
        <v>289.20781249999999</v>
      </c>
      <c r="CF241" s="4">
        <f t="shared" si="271"/>
        <v>5</v>
      </c>
      <c r="CG241" s="114">
        <f t="shared" si="272"/>
        <v>0.15</v>
      </c>
      <c r="MX241" s="116">
        <v>95</v>
      </c>
      <c r="MY241" s="116">
        <v>100</v>
      </c>
      <c r="MZ241" s="4">
        <f t="shared" si="273"/>
        <v>5</v>
      </c>
      <c r="NA241" s="114">
        <f t="shared" si="274"/>
        <v>0.1</v>
      </c>
      <c r="NB241" s="115">
        <v>0.92</v>
      </c>
      <c r="NC241" s="115">
        <v>0.97142857142857097</v>
      </c>
      <c r="ND241" s="4">
        <f t="shared" si="275"/>
        <v>5</v>
      </c>
      <c r="NE241" s="114">
        <f t="shared" si="276"/>
        <v>0.1</v>
      </c>
      <c r="NF241" s="116">
        <v>90</v>
      </c>
      <c r="NG241" s="118">
        <v>100</v>
      </c>
      <c r="NH241" s="4">
        <f t="shared" si="277"/>
        <v>5</v>
      </c>
      <c r="NI241" s="114">
        <f t="shared" si="278"/>
        <v>0.08</v>
      </c>
      <c r="NJ241" s="114">
        <v>0.85</v>
      </c>
      <c r="NK241" s="114">
        <v>0.83333333333333304</v>
      </c>
      <c r="NM241" s="4">
        <f t="shared" si="279"/>
        <v>1</v>
      </c>
      <c r="NN241" s="114">
        <f t="shared" si="280"/>
        <v>1.2E-2</v>
      </c>
      <c r="NO241" s="114">
        <v>0.4</v>
      </c>
      <c r="NP241" s="114">
        <v>0.57142857142857095</v>
      </c>
      <c r="NQ241" s="4">
        <f t="shared" si="281"/>
        <v>5</v>
      </c>
      <c r="NR241" s="114">
        <f t="shared" si="282"/>
        <v>0.06</v>
      </c>
      <c r="ZQ241" s="114">
        <v>0.95</v>
      </c>
      <c r="ZR241" s="114">
        <v>0.97639123102866798</v>
      </c>
      <c r="ZS241" s="4">
        <f t="shared" si="283"/>
        <v>5</v>
      </c>
      <c r="ZT241" s="114">
        <f t="shared" si="284"/>
        <v>0.05</v>
      </c>
      <c r="ZU241" s="4">
        <v>2</v>
      </c>
      <c r="ZV241" s="4">
        <f t="shared" si="285"/>
        <v>5</v>
      </c>
      <c r="ZW241" s="114">
        <f t="shared" si="286"/>
        <v>0.05</v>
      </c>
      <c r="ACD241" s="114">
        <f t="shared" si="287"/>
        <v>0.48</v>
      </c>
      <c r="ACE241" s="114">
        <f t="shared" si="288"/>
        <v>0.35200000000000004</v>
      </c>
      <c r="ACF241" s="114">
        <f t="shared" si="289"/>
        <v>0.1</v>
      </c>
      <c r="ACG241" s="114">
        <f t="shared" si="290"/>
        <v>0.93200000000000005</v>
      </c>
      <c r="ACN241" s="119" t="str">
        <f t="shared" si="291"/>
        <v>TERIMA</v>
      </c>
      <c r="ACO241" s="120">
        <f t="shared" si="258"/>
        <v>670000</v>
      </c>
      <c r="ACP241" s="120">
        <f t="shared" si="292"/>
        <v>235840.00000000003</v>
      </c>
      <c r="ADH241" s="121">
        <f t="shared" si="293"/>
        <v>321600</v>
      </c>
      <c r="ADI241" s="121">
        <f t="shared" si="294"/>
        <v>235840.00000000003</v>
      </c>
      <c r="ADJ241" s="121">
        <f t="shared" si="295"/>
        <v>67000</v>
      </c>
      <c r="ADL241" s="121">
        <f t="shared" si="296"/>
        <v>0</v>
      </c>
      <c r="ADM241" s="121">
        <f t="shared" si="297"/>
        <v>624440</v>
      </c>
      <c r="ADN241" s="121">
        <f t="shared" si="298"/>
        <v>624440</v>
      </c>
      <c r="ADO241" s="4" t="s">
        <v>1398</v>
      </c>
    </row>
    <row r="242" spans="1:795" x14ac:dyDescent="0.25">
      <c r="A242" s="4">
        <f t="shared" si="259"/>
        <v>238</v>
      </c>
      <c r="B242" s="4">
        <v>101973</v>
      </c>
      <c r="C242" s="4" t="s">
        <v>556</v>
      </c>
      <c r="G242" s="4" t="s">
        <v>351</v>
      </c>
      <c r="O242" s="4">
        <v>22</v>
      </c>
      <c r="P242" s="4">
        <v>21</v>
      </c>
      <c r="Q242" s="4">
        <v>0</v>
      </c>
      <c r="R242" s="4">
        <v>0</v>
      </c>
      <c r="S242" s="4">
        <v>0</v>
      </c>
      <c r="T242" s="4">
        <v>1</v>
      </c>
      <c r="U242" s="4">
        <v>0</v>
      </c>
      <c r="V242" s="4">
        <f t="shared" si="260"/>
        <v>0</v>
      </c>
      <c r="W242" s="4">
        <v>21</v>
      </c>
      <c r="X242" s="4">
        <v>20</v>
      </c>
      <c r="Y242" s="4">
        <v>7.75</v>
      </c>
      <c r="BQ242" s="4">
        <v>0</v>
      </c>
      <c r="BR242" s="114">
        <f t="shared" si="261"/>
        <v>1</v>
      </c>
      <c r="BS242" s="4">
        <f t="shared" si="262"/>
        <v>5</v>
      </c>
      <c r="BT242" s="114">
        <f t="shared" si="263"/>
        <v>0.1</v>
      </c>
      <c r="BU242" s="4">
        <v>0</v>
      </c>
      <c r="BV242" s="114">
        <f t="shared" si="264"/>
        <v>1</v>
      </c>
      <c r="BW242" s="4">
        <f t="shared" si="265"/>
        <v>5</v>
      </c>
      <c r="BX242" s="114">
        <f t="shared" si="266"/>
        <v>0.15</v>
      </c>
      <c r="BY242" s="4">
        <f t="shared" si="267"/>
        <v>9300</v>
      </c>
      <c r="BZ242" s="4">
        <v>9701.8333333333303</v>
      </c>
      <c r="CA242" s="115">
        <f t="shared" si="268"/>
        <v>1.0432078853046591</v>
      </c>
      <c r="CB242" s="4">
        <f t="shared" si="269"/>
        <v>4</v>
      </c>
      <c r="CC242" s="114">
        <f t="shared" si="270"/>
        <v>0.08</v>
      </c>
      <c r="CD242" s="4">
        <v>300</v>
      </c>
      <c r="CE242" s="116">
        <v>297.18518518518499</v>
      </c>
      <c r="CF242" s="4">
        <f t="shared" si="271"/>
        <v>5</v>
      </c>
      <c r="CG242" s="114">
        <f t="shared" si="272"/>
        <v>0.15</v>
      </c>
      <c r="MX242" s="116">
        <v>95</v>
      </c>
      <c r="MY242" s="116">
        <v>93.3333333333333</v>
      </c>
      <c r="MZ242" s="4">
        <f t="shared" si="273"/>
        <v>1</v>
      </c>
      <c r="NA242" s="114">
        <f t="shared" si="274"/>
        <v>0.02</v>
      </c>
      <c r="NB242" s="115">
        <v>0.92</v>
      </c>
      <c r="NC242" s="115">
        <v>0.94634146341463399</v>
      </c>
      <c r="ND242" s="4">
        <f t="shared" si="275"/>
        <v>5</v>
      </c>
      <c r="NE242" s="114">
        <f t="shared" si="276"/>
        <v>0.1</v>
      </c>
      <c r="NF242" s="116">
        <v>90</v>
      </c>
      <c r="NG242" s="118">
        <v>100</v>
      </c>
      <c r="NH242" s="4">
        <f t="shared" si="277"/>
        <v>5</v>
      </c>
      <c r="NI242" s="114">
        <f t="shared" si="278"/>
        <v>0.08</v>
      </c>
      <c r="NJ242" s="114">
        <v>0.85</v>
      </c>
      <c r="NK242" s="114">
        <v>0.92500000000000004</v>
      </c>
      <c r="NM242" s="4">
        <f t="shared" si="279"/>
        <v>5</v>
      </c>
      <c r="NN242" s="114">
        <f t="shared" si="280"/>
        <v>0.06</v>
      </c>
      <c r="NO242" s="114">
        <v>0.4</v>
      </c>
      <c r="NP242" s="114">
        <v>0.60975609756097604</v>
      </c>
      <c r="NQ242" s="4">
        <f t="shared" si="281"/>
        <v>5</v>
      </c>
      <c r="NR242" s="114">
        <f t="shared" si="282"/>
        <v>0.06</v>
      </c>
      <c r="ZQ242" s="114">
        <v>0.95</v>
      </c>
      <c r="ZR242" s="114">
        <v>0.99516908212560395</v>
      </c>
      <c r="ZS242" s="4">
        <f t="shared" si="283"/>
        <v>5</v>
      </c>
      <c r="ZT242" s="114">
        <f t="shared" si="284"/>
        <v>0.05</v>
      </c>
      <c r="ZU242" s="4">
        <v>2</v>
      </c>
      <c r="ZV242" s="4">
        <f t="shared" si="285"/>
        <v>5</v>
      </c>
      <c r="ZW242" s="114">
        <f t="shared" si="286"/>
        <v>0.05</v>
      </c>
      <c r="ACD242" s="114">
        <f t="shared" si="287"/>
        <v>0.48</v>
      </c>
      <c r="ACE242" s="114">
        <f t="shared" si="288"/>
        <v>0.32</v>
      </c>
      <c r="ACF242" s="114">
        <f t="shared" si="289"/>
        <v>0.1</v>
      </c>
      <c r="ACG242" s="114">
        <f t="shared" si="290"/>
        <v>0.9</v>
      </c>
      <c r="ACK242" s="4" t="s">
        <v>1390</v>
      </c>
      <c r="ACN242" s="119" t="str">
        <f t="shared" si="291"/>
        <v>TERIMA</v>
      </c>
      <c r="ACO242" s="120">
        <f t="shared" si="258"/>
        <v>670000</v>
      </c>
      <c r="ACP242" s="120">
        <f t="shared" si="292"/>
        <v>214400</v>
      </c>
      <c r="ADH242" s="121">
        <f t="shared" si="293"/>
        <v>321600</v>
      </c>
      <c r="ADI242" s="121">
        <f t="shared" si="294"/>
        <v>182240</v>
      </c>
      <c r="ADJ242" s="121">
        <f t="shared" si="295"/>
        <v>67000</v>
      </c>
      <c r="ADL242" s="121">
        <f t="shared" si="296"/>
        <v>0</v>
      </c>
      <c r="ADM242" s="121">
        <f t="shared" si="297"/>
        <v>570840</v>
      </c>
      <c r="ADN242" s="121">
        <f t="shared" si="298"/>
        <v>570840</v>
      </c>
      <c r="ADO242" s="4" t="s">
        <v>1398</v>
      </c>
    </row>
    <row r="243" spans="1:795" x14ac:dyDescent="0.25">
      <c r="A243" s="4">
        <f t="shared" si="259"/>
        <v>239</v>
      </c>
      <c r="B243" s="4">
        <v>160090</v>
      </c>
      <c r="C243" s="4" t="s">
        <v>559</v>
      </c>
      <c r="G243" s="4" t="s">
        <v>351</v>
      </c>
      <c r="O243" s="4">
        <v>22</v>
      </c>
      <c r="P243" s="4">
        <v>18</v>
      </c>
      <c r="Q243" s="4">
        <v>2</v>
      </c>
      <c r="R243" s="4">
        <v>0</v>
      </c>
      <c r="S243" s="4">
        <v>0</v>
      </c>
      <c r="T243" s="4">
        <v>0</v>
      </c>
      <c r="U243" s="4">
        <v>0</v>
      </c>
      <c r="V243" s="4">
        <f t="shared" si="260"/>
        <v>2</v>
      </c>
      <c r="W243" s="4">
        <v>16</v>
      </c>
      <c r="X243" s="4">
        <v>18</v>
      </c>
      <c r="Y243" s="4">
        <v>7.75</v>
      </c>
      <c r="BQ243" s="4">
        <v>0</v>
      </c>
      <c r="BR243" s="114">
        <f t="shared" si="261"/>
        <v>1</v>
      </c>
      <c r="BS243" s="4">
        <f t="shared" si="262"/>
        <v>5</v>
      </c>
      <c r="BT243" s="114">
        <f t="shared" si="263"/>
        <v>0.1</v>
      </c>
      <c r="BU243" s="4">
        <v>2</v>
      </c>
      <c r="BV243" s="114">
        <f t="shared" si="264"/>
        <v>0.875</v>
      </c>
      <c r="BW243" s="4">
        <f t="shared" si="265"/>
        <v>0</v>
      </c>
      <c r="BX243" s="114">
        <f t="shared" si="266"/>
        <v>0</v>
      </c>
      <c r="BY243" s="4">
        <f t="shared" si="267"/>
        <v>8370</v>
      </c>
      <c r="BZ243" s="4">
        <v>7741.1166666666704</v>
      </c>
      <c r="CA243" s="115">
        <f t="shared" si="268"/>
        <v>0.92486459577857472</v>
      </c>
      <c r="CB243" s="4">
        <f t="shared" si="269"/>
        <v>2</v>
      </c>
      <c r="CC243" s="114">
        <f t="shared" si="270"/>
        <v>0.04</v>
      </c>
      <c r="CD243" s="4">
        <v>300</v>
      </c>
      <c r="CE243" s="116">
        <v>297.230994152047</v>
      </c>
      <c r="CF243" s="4">
        <f t="shared" si="271"/>
        <v>5</v>
      </c>
      <c r="CG243" s="114">
        <f t="shared" si="272"/>
        <v>0.15</v>
      </c>
      <c r="MX243" s="116">
        <v>95</v>
      </c>
      <c r="MY243" s="116">
        <v>99.375</v>
      </c>
      <c r="MZ243" s="4">
        <f t="shared" si="273"/>
        <v>5</v>
      </c>
      <c r="NA243" s="114">
        <f t="shared" si="274"/>
        <v>0.1</v>
      </c>
      <c r="NB243" s="115">
        <v>0.92</v>
      </c>
      <c r="NC243" s="115">
        <v>0.95555555555555505</v>
      </c>
      <c r="ND243" s="4">
        <f t="shared" si="275"/>
        <v>5</v>
      </c>
      <c r="NE243" s="114">
        <f t="shared" si="276"/>
        <v>0.1</v>
      </c>
      <c r="NF243" s="116">
        <v>90</v>
      </c>
      <c r="NG243" s="118">
        <v>100</v>
      </c>
      <c r="NH243" s="4">
        <f t="shared" si="277"/>
        <v>5</v>
      </c>
      <c r="NI243" s="114">
        <f t="shared" si="278"/>
        <v>0.08</v>
      </c>
      <c r="NJ243" s="114">
        <v>0.85</v>
      </c>
      <c r="NK243" s="114">
        <v>1</v>
      </c>
      <c r="NM243" s="4">
        <f t="shared" si="279"/>
        <v>5</v>
      </c>
      <c r="NN243" s="114">
        <f t="shared" si="280"/>
        <v>0.06</v>
      </c>
      <c r="NO243" s="114">
        <v>0.4</v>
      </c>
      <c r="NP243" s="114">
        <v>0.66666666666666696</v>
      </c>
      <c r="NQ243" s="4">
        <f t="shared" si="281"/>
        <v>5</v>
      </c>
      <c r="NR243" s="114">
        <f t="shared" si="282"/>
        <v>0.06</v>
      </c>
      <c r="ZQ243" s="114">
        <v>0.95</v>
      </c>
      <c r="ZR243" s="114">
        <v>0.97760000000000002</v>
      </c>
      <c r="ZS243" s="4">
        <f t="shared" si="283"/>
        <v>5</v>
      </c>
      <c r="ZT243" s="114">
        <f t="shared" si="284"/>
        <v>0.05</v>
      </c>
      <c r="ZU243" s="4">
        <v>2</v>
      </c>
      <c r="ZV243" s="4">
        <f t="shared" si="285"/>
        <v>5</v>
      </c>
      <c r="ZW243" s="114">
        <f t="shared" si="286"/>
        <v>0.05</v>
      </c>
      <c r="ACD243" s="114">
        <f t="shared" si="287"/>
        <v>0.29000000000000004</v>
      </c>
      <c r="ACE243" s="114">
        <f t="shared" si="288"/>
        <v>0.4</v>
      </c>
      <c r="ACF243" s="114">
        <f t="shared" si="289"/>
        <v>0.1</v>
      </c>
      <c r="ACG243" s="114">
        <f t="shared" si="290"/>
        <v>0.79</v>
      </c>
      <c r="ACN243" s="119" t="str">
        <f t="shared" si="291"/>
        <v>TERIMA</v>
      </c>
      <c r="ACO243" s="120">
        <f t="shared" ref="ACO243:ACO274" si="299">IF(ACN243="GUGUR",0,IF(G243="AGENT IBC CC TELKOMSEL",670000,IF(G243="AGENT IBC PRIORITY CC TELKOMSEL",670000,IF(G243="AGENT PREPAID",670000,))))</f>
        <v>670000</v>
      </c>
      <c r="ACP243" s="120">
        <f t="shared" si="292"/>
        <v>268000</v>
      </c>
      <c r="ADH243" s="121">
        <f t="shared" si="293"/>
        <v>194300.00000000003</v>
      </c>
      <c r="ADI243" s="121">
        <f t="shared" si="294"/>
        <v>268000</v>
      </c>
      <c r="ADJ243" s="121">
        <f t="shared" si="295"/>
        <v>67000</v>
      </c>
      <c r="ADL243" s="121">
        <f t="shared" si="296"/>
        <v>0</v>
      </c>
      <c r="ADM243" s="121">
        <f t="shared" si="297"/>
        <v>529300</v>
      </c>
      <c r="ADN243" s="121">
        <f t="shared" si="298"/>
        <v>529300</v>
      </c>
      <c r="ADO243" s="4" t="s">
        <v>1398</v>
      </c>
    </row>
    <row r="244" spans="1:795" x14ac:dyDescent="0.25">
      <c r="A244" s="4">
        <f t="shared" si="259"/>
        <v>240</v>
      </c>
      <c r="B244" s="4">
        <v>160684</v>
      </c>
      <c r="C244" s="4" t="s">
        <v>563</v>
      </c>
      <c r="G244" s="4" t="s">
        <v>351</v>
      </c>
      <c r="O244" s="4">
        <v>22</v>
      </c>
      <c r="P244" s="4">
        <v>18</v>
      </c>
      <c r="Q244" s="4">
        <v>2</v>
      </c>
      <c r="R244" s="4">
        <v>0</v>
      </c>
      <c r="S244" s="4">
        <v>1</v>
      </c>
      <c r="T244" s="4">
        <v>0</v>
      </c>
      <c r="U244" s="4">
        <v>0</v>
      </c>
      <c r="V244" s="4">
        <f t="shared" si="260"/>
        <v>3</v>
      </c>
      <c r="W244" s="4">
        <v>16</v>
      </c>
      <c r="X244" s="4">
        <v>18</v>
      </c>
      <c r="Y244" s="4">
        <v>7.75</v>
      </c>
      <c r="BQ244" s="4">
        <v>0</v>
      </c>
      <c r="BR244" s="114">
        <f t="shared" si="261"/>
        <v>1</v>
      </c>
      <c r="BS244" s="4">
        <f t="shared" si="262"/>
        <v>5</v>
      </c>
      <c r="BT244" s="114">
        <f t="shared" si="263"/>
        <v>0.1</v>
      </c>
      <c r="BU244" s="4">
        <v>3</v>
      </c>
      <c r="BV244" s="114">
        <f t="shared" si="264"/>
        <v>0.8125</v>
      </c>
      <c r="BW244" s="4">
        <f t="shared" si="265"/>
        <v>0</v>
      </c>
      <c r="BX244" s="114">
        <f t="shared" si="266"/>
        <v>0</v>
      </c>
      <c r="BY244" s="4">
        <f t="shared" si="267"/>
        <v>8370</v>
      </c>
      <c r="BZ244" s="4">
        <v>7184.1833333333298</v>
      </c>
      <c r="CA244" s="115">
        <f t="shared" si="268"/>
        <v>0.85832536837913143</v>
      </c>
      <c r="CB244" s="4">
        <f t="shared" si="269"/>
        <v>1</v>
      </c>
      <c r="CC244" s="114">
        <f t="shared" si="270"/>
        <v>0.02</v>
      </c>
      <c r="CD244" s="4">
        <v>300</v>
      </c>
      <c r="CE244" s="116">
        <v>228.39524517087699</v>
      </c>
      <c r="CF244" s="4">
        <f t="shared" si="271"/>
        <v>5</v>
      </c>
      <c r="CG244" s="114">
        <f t="shared" si="272"/>
        <v>0.15</v>
      </c>
      <c r="MX244" s="116">
        <v>95</v>
      </c>
      <c r="MY244" s="116">
        <v>98.8888888888889</v>
      </c>
      <c r="MZ244" s="4">
        <f t="shared" si="273"/>
        <v>5</v>
      </c>
      <c r="NA244" s="114">
        <f t="shared" si="274"/>
        <v>0.1</v>
      </c>
      <c r="NB244" s="115">
        <v>0.92</v>
      </c>
      <c r="NC244" s="115">
        <v>1</v>
      </c>
      <c r="ND244" s="4">
        <f t="shared" si="275"/>
        <v>5</v>
      </c>
      <c r="NE244" s="114">
        <f t="shared" si="276"/>
        <v>0.1</v>
      </c>
      <c r="NF244" s="116">
        <v>90</v>
      </c>
      <c r="NG244" s="118">
        <v>100</v>
      </c>
      <c r="NH244" s="4">
        <f t="shared" si="277"/>
        <v>5</v>
      </c>
      <c r="NI244" s="114">
        <f t="shared" si="278"/>
        <v>0.08</v>
      </c>
      <c r="NJ244" s="114">
        <v>0.85</v>
      </c>
      <c r="NK244" s="114">
        <v>1</v>
      </c>
      <c r="NM244" s="4">
        <f t="shared" si="279"/>
        <v>5</v>
      </c>
      <c r="NN244" s="114">
        <f t="shared" si="280"/>
        <v>0.06</v>
      </c>
      <c r="NO244" s="114">
        <v>0.4</v>
      </c>
      <c r="NP244" s="114">
        <v>1</v>
      </c>
      <c r="NQ244" s="4">
        <f t="shared" si="281"/>
        <v>5</v>
      </c>
      <c r="NR244" s="114">
        <f t="shared" si="282"/>
        <v>0.06</v>
      </c>
      <c r="ZQ244" s="114">
        <v>0.95</v>
      </c>
      <c r="ZR244" s="114">
        <v>0.98296422487223201</v>
      </c>
      <c r="ZS244" s="4">
        <f t="shared" si="283"/>
        <v>5</v>
      </c>
      <c r="ZT244" s="114">
        <f t="shared" si="284"/>
        <v>0.05</v>
      </c>
      <c r="ZU244" s="4">
        <v>2</v>
      </c>
      <c r="ZV244" s="4">
        <f t="shared" si="285"/>
        <v>5</v>
      </c>
      <c r="ZW244" s="114">
        <f t="shared" si="286"/>
        <v>0.05</v>
      </c>
      <c r="ACD244" s="114">
        <f t="shared" si="287"/>
        <v>0.27</v>
      </c>
      <c r="ACE244" s="114">
        <f t="shared" si="288"/>
        <v>0.4</v>
      </c>
      <c r="ACF244" s="114">
        <f t="shared" si="289"/>
        <v>0.1</v>
      </c>
      <c r="ACG244" s="114">
        <f t="shared" si="290"/>
        <v>0.77</v>
      </c>
      <c r="ACN244" s="119" t="str">
        <f t="shared" si="291"/>
        <v>TERIMA</v>
      </c>
      <c r="ACO244" s="120">
        <f t="shared" si="299"/>
        <v>670000</v>
      </c>
      <c r="ACP244" s="120">
        <f t="shared" si="292"/>
        <v>268000</v>
      </c>
      <c r="ADH244" s="121">
        <f t="shared" si="293"/>
        <v>180900</v>
      </c>
      <c r="ADI244" s="121">
        <f t="shared" si="294"/>
        <v>268000</v>
      </c>
      <c r="ADJ244" s="121">
        <f t="shared" si="295"/>
        <v>67000</v>
      </c>
      <c r="ADL244" s="121">
        <f t="shared" si="296"/>
        <v>0</v>
      </c>
      <c r="ADM244" s="121">
        <f t="shared" si="297"/>
        <v>515900</v>
      </c>
      <c r="ADN244" s="121">
        <f t="shared" si="298"/>
        <v>515900</v>
      </c>
      <c r="ADO244" s="4" t="s">
        <v>1398</v>
      </c>
    </row>
    <row r="245" spans="1:795" x14ac:dyDescent="0.25">
      <c r="A245" s="4">
        <f t="shared" si="259"/>
        <v>241</v>
      </c>
      <c r="B245" s="4">
        <v>160092</v>
      </c>
      <c r="C245" s="4" t="s">
        <v>565</v>
      </c>
      <c r="G245" s="4" t="s">
        <v>351</v>
      </c>
      <c r="O245" s="4">
        <v>22</v>
      </c>
      <c r="P245" s="4">
        <v>19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f t="shared" si="260"/>
        <v>0</v>
      </c>
      <c r="W245" s="4">
        <v>19</v>
      </c>
      <c r="X245" s="4">
        <v>19</v>
      </c>
      <c r="Y245" s="4">
        <v>7.75</v>
      </c>
      <c r="BQ245" s="4">
        <v>0</v>
      </c>
      <c r="BR245" s="114">
        <f t="shared" si="261"/>
        <v>1</v>
      </c>
      <c r="BS245" s="4">
        <f t="shared" si="262"/>
        <v>5</v>
      </c>
      <c r="BT245" s="114">
        <f t="shared" si="263"/>
        <v>0.1</v>
      </c>
      <c r="BU245" s="4">
        <v>0</v>
      </c>
      <c r="BV245" s="114">
        <f t="shared" si="264"/>
        <v>1</v>
      </c>
      <c r="BW245" s="4">
        <f t="shared" si="265"/>
        <v>5</v>
      </c>
      <c r="BX245" s="114">
        <f t="shared" si="266"/>
        <v>0.15</v>
      </c>
      <c r="BY245" s="4">
        <f t="shared" si="267"/>
        <v>8835</v>
      </c>
      <c r="BZ245" s="4">
        <v>9408.0666666666693</v>
      </c>
      <c r="CA245" s="115">
        <f t="shared" si="268"/>
        <v>1.0648632333521979</v>
      </c>
      <c r="CB245" s="4">
        <f t="shared" si="269"/>
        <v>5</v>
      </c>
      <c r="CC245" s="114">
        <f t="shared" si="270"/>
        <v>0.1</v>
      </c>
      <c r="CD245" s="4">
        <v>300</v>
      </c>
      <c r="CE245" s="116">
        <v>268.61891515994398</v>
      </c>
      <c r="CF245" s="4">
        <f t="shared" si="271"/>
        <v>5</v>
      </c>
      <c r="CG245" s="114">
        <f t="shared" si="272"/>
        <v>0.15</v>
      </c>
      <c r="MX245" s="116">
        <v>95</v>
      </c>
      <c r="MY245" s="116">
        <v>99.5833333333333</v>
      </c>
      <c r="MZ245" s="4">
        <f t="shared" si="273"/>
        <v>5</v>
      </c>
      <c r="NA245" s="114">
        <f t="shared" si="274"/>
        <v>0.1</v>
      </c>
      <c r="NB245" s="115">
        <v>0.92</v>
      </c>
      <c r="NC245" s="115">
        <v>0.94666666666666699</v>
      </c>
      <c r="ND245" s="4">
        <f t="shared" si="275"/>
        <v>5</v>
      </c>
      <c r="NE245" s="114">
        <f t="shared" si="276"/>
        <v>0.1</v>
      </c>
      <c r="NF245" s="116">
        <v>90</v>
      </c>
      <c r="NG245" s="118">
        <v>100</v>
      </c>
      <c r="NH245" s="4">
        <f t="shared" si="277"/>
        <v>5</v>
      </c>
      <c r="NI245" s="114">
        <f t="shared" si="278"/>
        <v>0.08</v>
      </c>
      <c r="NJ245" s="114">
        <v>0.85</v>
      </c>
      <c r="NK245" s="114">
        <v>0.85714285714285698</v>
      </c>
      <c r="NM245" s="4">
        <f t="shared" si="279"/>
        <v>5</v>
      </c>
      <c r="NN245" s="114">
        <f t="shared" si="280"/>
        <v>0.06</v>
      </c>
      <c r="NO245" s="114">
        <v>0.4</v>
      </c>
      <c r="NP245" s="114">
        <v>0.73333333333333295</v>
      </c>
      <c r="NQ245" s="4">
        <f t="shared" si="281"/>
        <v>5</v>
      </c>
      <c r="NR245" s="114">
        <f t="shared" si="282"/>
        <v>0.06</v>
      </c>
      <c r="ZQ245" s="114">
        <v>0.95</v>
      </c>
      <c r="ZR245" s="114">
        <v>0.96101949025487299</v>
      </c>
      <c r="ZS245" s="4">
        <f t="shared" si="283"/>
        <v>5</v>
      </c>
      <c r="ZT245" s="114">
        <f t="shared" si="284"/>
        <v>0.05</v>
      </c>
      <c r="ZU245" s="4">
        <v>2</v>
      </c>
      <c r="ZV245" s="4">
        <f t="shared" si="285"/>
        <v>5</v>
      </c>
      <c r="ZW245" s="114">
        <f t="shared" si="286"/>
        <v>0.05</v>
      </c>
      <c r="ACD245" s="114">
        <f t="shared" si="287"/>
        <v>0.5</v>
      </c>
      <c r="ACE245" s="114">
        <f t="shared" si="288"/>
        <v>0.4</v>
      </c>
      <c r="ACF245" s="114">
        <f t="shared" si="289"/>
        <v>0.1</v>
      </c>
      <c r="ACG245" s="114">
        <f t="shared" si="290"/>
        <v>1</v>
      </c>
      <c r="ACN245" s="119" t="str">
        <f t="shared" si="291"/>
        <v>TERIMA</v>
      </c>
      <c r="ACO245" s="120">
        <f t="shared" si="299"/>
        <v>670000</v>
      </c>
      <c r="ACP245" s="120">
        <f t="shared" si="292"/>
        <v>268000</v>
      </c>
      <c r="ADH245" s="121">
        <f t="shared" si="293"/>
        <v>335000</v>
      </c>
      <c r="ADI245" s="121">
        <f t="shared" si="294"/>
        <v>268000</v>
      </c>
      <c r="ADJ245" s="121">
        <f t="shared" si="295"/>
        <v>67000</v>
      </c>
      <c r="ADL245" s="121">
        <f t="shared" si="296"/>
        <v>200000</v>
      </c>
      <c r="ADM245" s="121">
        <f t="shared" si="297"/>
        <v>870000</v>
      </c>
      <c r="ADN245" s="121">
        <f t="shared" si="298"/>
        <v>870000</v>
      </c>
      <c r="ADO245" s="4" t="s">
        <v>1398</v>
      </c>
    </row>
    <row r="246" spans="1:795" x14ac:dyDescent="0.25">
      <c r="A246" s="4">
        <f t="shared" si="259"/>
        <v>242</v>
      </c>
      <c r="B246" s="4">
        <v>160708</v>
      </c>
      <c r="C246" s="4" t="s">
        <v>567</v>
      </c>
      <c r="G246" s="4" t="s">
        <v>351</v>
      </c>
      <c r="O246" s="4">
        <v>22</v>
      </c>
      <c r="P246" s="4">
        <v>18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f t="shared" si="260"/>
        <v>0</v>
      </c>
      <c r="W246" s="4">
        <v>18</v>
      </c>
      <c r="X246" s="4">
        <v>18</v>
      </c>
      <c r="Y246" s="4">
        <v>7.75</v>
      </c>
      <c r="BQ246" s="4">
        <v>0</v>
      </c>
      <c r="BR246" s="114">
        <f t="shared" si="261"/>
        <v>1</v>
      </c>
      <c r="BS246" s="4">
        <f t="shared" si="262"/>
        <v>5</v>
      </c>
      <c r="BT246" s="114">
        <f t="shared" si="263"/>
        <v>0.1</v>
      </c>
      <c r="BU246" s="4">
        <v>0</v>
      </c>
      <c r="BV246" s="114">
        <f t="shared" si="264"/>
        <v>1</v>
      </c>
      <c r="BW246" s="4">
        <f t="shared" si="265"/>
        <v>5</v>
      </c>
      <c r="BX246" s="114">
        <f t="shared" si="266"/>
        <v>0.15</v>
      </c>
      <c r="BY246" s="4">
        <f t="shared" si="267"/>
        <v>8370</v>
      </c>
      <c r="BZ246" s="4">
        <v>9216.5499999999993</v>
      </c>
      <c r="CA246" s="115">
        <f t="shared" si="268"/>
        <v>1.1011409796893668</v>
      </c>
      <c r="CB246" s="4">
        <f t="shared" si="269"/>
        <v>5</v>
      </c>
      <c r="CC246" s="114">
        <f t="shared" si="270"/>
        <v>0.1</v>
      </c>
      <c r="CD246" s="4">
        <v>300</v>
      </c>
      <c r="CE246" s="116">
        <v>246.67166212534099</v>
      </c>
      <c r="CF246" s="4">
        <f t="shared" si="271"/>
        <v>5</v>
      </c>
      <c r="CG246" s="114">
        <f t="shared" si="272"/>
        <v>0.15</v>
      </c>
      <c r="MX246" s="116">
        <v>95</v>
      </c>
      <c r="MY246" s="116">
        <v>100</v>
      </c>
      <c r="MZ246" s="4">
        <f t="shared" si="273"/>
        <v>5</v>
      </c>
      <c r="NA246" s="114">
        <f t="shared" si="274"/>
        <v>0.1</v>
      </c>
      <c r="NB246" s="115">
        <v>0.92</v>
      </c>
      <c r="NC246" s="115">
        <v>0.96923076923076901</v>
      </c>
      <c r="ND246" s="4">
        <f t="shared" si="275"/>
        <v>5</v>
      </c>
      <c r="NE246" s="114">
        <f t="shared" si="276"/>
        <v>0.1</v>
      </c>
      <c r="NF246" s="116">
        <v>90</v>
      </c>
      <c r="NG246" s="118">
        <v>100</v>
      </c>
      <c r="NH246" s="4">
        <f t="shared" si="277"/>
        <v>5</v>
      </c>
      <c r="NI246" s="114">
        <f t="shared" si="278"/>
        <v>0.08</v>
      </c>
      <c r="NJ246" s="114">
        <v>0.85</v>
      </c>
      <c r="NK246" s="114">
        <v>1</v>
      </c>
      <c r="NM246" s="4">
        <f t="shared" si="279"/>
        <v>5</v>
      </c>
      <c r="NN246" s="114">
        <f t="shared" si="280"/>
        <v>0.06</v>
      </c>
      <c r="NO246" s="114">
        <v>0.4</v>
      </c>
      <c r="NP246" s="114">
        <v>0.92307692307692302</v>
      </c>
      <c r="NQ246" s="4">
        <f t="shared" si="281"/>
        <v>5</v>
      </c>
      <c r="NR246" s="114">
        <f t="shared" si="282"/>
        <v>0.06</v>
      </c>
      <c r="ZQ246" s="114">
        <v>0.95</v>
      </c>
      <c r="ZR246" s="114">
        <v>0.97933227344992002</v>
      </c>
      <c r="ZS246" s="4">
        <f t="shared" si="283"/>
        <v>5</v>
      </c>
      <c r="ZT246" s="114">
        <f t="shared" si="284"/>
        <v>0.05</v>
      </c>
      <c r="ZU246" s="4">
        <v>2</v>
      </c>
      <c r="ZV246" s="4">
        <f t="shared" si="285"/>
        <v>5</v>
      </c>
      <c r="ZW246" s="114">
        <f t="shared" si="286"/>
        <v>0.05</v>
      </c>
      <c r="ACD246" s="114">
        <f t="shared" si="287"/>
        <v>0.5</v>
      </c>
      <c r="ACE246" s="114">
        <f t="shared" si="288"/>
        <v>0.4</v>
      </c>
      <c r="ACF246" s="114">
        <f t="shared" si="289"/>
        <v>0.1</v>
      </c>
      <c r="ACG246" s="114">
        <f t="shared" si="290"/>
        <v>1</v>
      </c>
      <c r="ACN246" s="119" t="str">
        <f t="shared" si="291"/>
        <v>TERIMA</v>
      </c>
      <c r="ACO246" s="120">
        <f t="shared" si="299"/>
        <v>670000</v>
      </c>
      <c r="ACP246" s="120">
        <f t="shared" si="292"/>
        <v>268000</v>
      </c>
      <c r="ADH246" s="121">
        <f t="shared" si="293"/>
        <v>335000</v>
      </c>
      <c r="ADI246" s="121">
        <f t="shared" si="294"/>
        <v>268000</v>
      </c>
      <c r="ADJ246" s="121">
        <f t="shared" si="295"/>
        <v>67000</v>
      </c>
      <c r="ADL246" s="121">
        <f t="shared" si="296"/>
        <v>200000</v>
      </c>
      <c r="ADM246" s="121">
        <f t="shared" si="297"/>
        <v>870000</v>
      </c>
      <c r="ADN246" s="121">
        <f t="shared" si="298"/>
        <v>870000</v>
      </c>
      <c r="ADO246" s="4" t="s">
        <v>1398</v>
      </c>
    </row>
    <row r="247" spans="1:795" x14ac:dyDescent="0.25">
      <c r="A247" s="4">
        <f t="shared" si="259"/>
        <v>243</v>
      </c>
      <c r="B247" s="4">
        <v>160074</v>
      </c>
      <c r="C247" s="4" t="s">
        <v>573</v>
      </c>
      <c r="G247" s="4" t="s">
        <v>351</v>
      </c>
      <c r="O247" s="4">
        <v>22</v>
      </c>
      <c r="P247" s="4">
        <v>19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f t="shared" si="260"/>
        <v>0</v>
      </c>
      <c r="W247" s="4">
        <v>19</v>
      </c>
      <c r="X247" s="4">
        <v>19</v>
      </c>
      <c r="Y247" s="4">
        <v>7.75</v>
      </c>
      <c r="BQ247" s="4">
        <v>0</v>
      </c>
      <c r="BR247" s="114">
        <f t="shared" si="261"/>
        <v>1</v>
      </c>
      <c r="BS247" s="4">
        <f t="shared" si="262"/>
        <v>5</v>
      </c>
      <c r="BT247" s="114">
        <f t="shared" si="263"/>
        <v>0.1</v>
      </c>
      <c r="BU247" s="4">
        <v>0</v>
      </c>
      <c r="BV247" s="114">
        <f t="shared" si="264"/>
        <v>1</v>
      </c>
      <c r="BW247" s="4">
        <f t="shared" si="265"/>
        <v>5</v>
      </c>
      <c r="BX247" s="114">
        <f t="shared" si="266"/>
        <v>0.15</v>
      </c>
      <c r="BY247" s="4">
        <f t="shared" si="267"/>
        <v>8835</v>
      </c>
      <c r="BZ247" s="4">
        <v>9227.5333333333292</v>
      </c>
      <c r="CA247" s="115">
        <f t="shared" si="268"/>
        <v>1.0444293529522728</v>
      </c>
      <c r="CB247" s="4">
        <f t="shared" si="269"/>
        <v>4</v>
      </c>
      <c r="CC247" s="114">
        <f t="shared" si="270"/>
        <v>0.08</v>
      </c>
      <c r="CD247" s="4">
        <v>300</v>
      </c>
      <c r="CE247" s="116">
        <v>284.62412587412598</v>
      </c>
      <c r="CF247" s="4">
        <f t="shared" si="271"/>
        <v>5</v>
      </c>
      <c r="CG247" s="114">
        <f t="shared" si="272"/>
        <v>0.15</v>
      </c>
      <c r="MX247" s="116">
        <v>95</v>
      </c>
      <c r="MY247" s="116">
        <v>100</v>
      </c>
      <c r="MZ247" s="4">
        <f t="shared" si="273"/>
        <v>5</v>
      </c>
      <c r="NA247" s="114">
        <f t="shared" si="274"/>
        <v>0.1</v>
      </c>
      <c r="NB247" s="115">
        <v>0.92</v>
      </c>
      <c r="NC247" s="115">
        <v>0.95384615384615401</v>
      </c>
      <c r="ND247" s="4">
        <f t="shared" si="275"/>
        <v>5</v>
      </c>
      <c r="NE247" s="114">
        <f t="shared" si="276"/>
        <v>0.1</v>
      </c>
      <c r="NF247" s="116">
        <v>90</v>
      </c>
      <c r="NG247" s="118">
        <v>95</v>
      </c>
      <c r="NH247" s="4">
        <f t="shared" si="277"/>
        <v>5</v>
      </c>
      <c r="NI247" s="114">
        <f t="shared" si="278"/>
        <v>0.08</v>
      </c>
      <c r="NJ247" s="114">
        <v>0.85</v>
      </c>
      <c r="NK247" s="114">
        <v>0.94444444444444398</v>
      </c>
      <c r="NM247" s="4">
        <f t="shared" si="279"/>
        <v>5</v>
      </c>
      <c r="NN247" s="114">
        <f t="shared" si="280"/>
        <v>0.06</v>
      </c>
      <c r="NO247" s="114">
        <v>0.4</v>
      </c>
      <c r="NP247" s="114">
        <v>0.61538461538461497</v>
      </c>
      <c r="NQ247" s="4">
        <f t="shared" si="281"/>
        <v>5</v>
      </c>
      <c r="NR247" s="114">
        <f t="shared" si="282"/>
        <v>0.06</v>
      </c>
      <c r="ZQ247" s="114">
        <v>0.95</v>
      </c>
      <c r="ZR247" s="114">
        <v>0.98647342995169096</v>
      </c>
      <c r="ZS247" s="4">
        <f t="shared" si="283"/>
        <v>5</v>
      </c>
      <c r="ZT247" s="114">
        <f t="shared" si="284"/>
        <v>0.05</v>
      </c>
      <c r="ZU247" s="4">
        <v>2</v>
      </c>
      <c r="ZV247" s="4">
        <f t="shared" si="285"/>
        <v>5</v>
      </c>
      <c r="ZW247" s="114">
        <f t="shared" si="286"/>
        <v>0.05</v>
      </c>
      <c r="ACD247" s="114">
        <f t="shared" si="287"/>
        <v>0.48</v>
      </c>
      <c r="ACE247" s="114">
        <f t="shared" si="288"/>
        <v>0.4</v>
      </c>
      <c r="ACF247" s="114">
        <f t="shared" si="289"/>
        <v>0.1</v>
      </c>
      <c r="ACG247" s="114">
        <f t="shared" si="290"/>
        <v>0.98</v>
      </c>
      <c r="ACN247" s="119" t="str">
        <f t="shared" si="291"/>
        <v>TERIMA</v>
      </c>
      <c r="ACO247" s="120">
        <f t="shared" si="299"/>
        <v>670000</v>
      </c>
      <c r="ACP247" s="120">
        <f t="shared" si="292"/>
        <v>268000</v>
      </c>
      <c r="ADH247" s="121">
        <f t="shared" si="293"/>
        <v>321600</v>
      </c>
      <c r="ADI247" s="121">
        <f t="shared" si="294"/>
        <v>268000</v>
      </c>
      <c r="ADJ247" s="121">
        <f t="shared" si="295"/>
        <v>67000</v>
      </c>
      <c r="ADL247" s="121">
        <f t="shared" si="296"/>
        <v>100000</v>
      </c>
      <c r="ADM247" s="121">
        <f t="shared" si="297"/>
        <v>756600</v>
      </c>
      <c r="ADN247" s="121">
        <f t="shared" si="298"/>
        <v>756600</v>
      </c>
      <c r="ADO247" s="4" t="s">
        <v>1398</v>
      </c>
    </row>
    <row r="248" spans="1:795" x14ac:dyDescent="0.25">
      <c r="A248" s="4">
        <f t="shared" si="259"/>
        <v>244</v>
      </c>
      <c r="B248" s="4">
        <v>160040</v>
      </c>
      <c r="C248" s="4" t="s">
        <v>575</v>
      </c>
      <c r="G248" s="4" t="s">
        <v>351</v>
      </c>
      <c r="O248" s="4">
        <v>22</v>
      </c>
      <c r="P248" s="4">
        <v>19</v>
      </c>
      <c r="Q248" s="4">
        <v>2</v>
      </c>
      <c r="R248" s="4">
        <v>0</v>
      </c>
      <c r="S248" s="4">
        <v>0</v>
      </c>
      <c r="T248" s="4">
        <v>0</v>
      </c>
      <c r="U248" s="4">
        <v>0</v>
      </c>
      <c r="V248" s="4">
        <f t="shared" si="260"/>
        <v>2</v>
      </c>
      <c r="W248" s="4">
        <v>17</v>
      </c>
      <c r="X248" s="4">
        <v>19</v>
      </c>
      <c r="Y248" s="4">
        <v>7.75</v>
      </c>
      <c r="BQ248" s="4">
        <v>0</v>
      </c>
      <c r="BR248" s="114">
        <f t="shared" si="261"/>
        <v>1</v>
      </c>
      <c r="BS248" s="4">
        <f t="shared" si="262"/>
        <v>5</v>
      </c>
      <c r="BT248" s="114">
        <f t="shared" si="263"/>
        <v>0.1</v>
      </c>
      <c r="BU248" s="4">
        <v>2</v>
      </c>
      <c r="BV248" s="114">
        <f t="shared" si="264"/>
        <v>0.88235294117647056</v>
      </c>
      <c r="BW248" s="4">
        <f t="shared" si="265"/>
        <v>0</v>
      </c>
      <c r="BX248" s="114">
        <f t="shared" si="266"/>
        <v>0</v>
      </c>
      <c r="BY248" s="4">
        <f t="shared" si="267"/>
        <v>8835</v>
      </c>
      <c r="BZ248" s="4">
        <v>8734.1833333333307</v>
      </c>
      <c r="CA248" s="115">
        <f t="shared" si="268"/>
        <v>0.98858894548198428</v>
      </c>
      <c r="CB248" s="4">
        <f t="shared" si="269"/>
        <v>2</v>
      </c>
      <c r="CC248" s="114">
        <f t="shared" si="270"/>
        <v>0.04</v>
      </c>
      <c r="CD248" s="4">
        <v>300</v>
      </c>
      <c r="CE248" s="116">
        <v>286.67559808612401</v>
      </c>
      <c r="CF248" s="4">
        <f t="shared" si="271"/>
        <v>5</v>
      </c>
      <c r="CG248" s="114">
        <f t="shared" si="272"/>
        <v>0.15</v>
      </c>
      <c r="MX248" s="116">
        <v>95</v>
      </c>
      <c r="MY248" s="116">
        <v>98.8888888888889</v>
      </c>
      <c r="MZ248" s="4">
        <f t="shared" si="273"/>
        <v>5</v>
      </c>
      <c r="NA248" s="114">
        <f t="shared" si="274"/>
        <v>0.1</v>
      </c>
      <c r="NB248" s="115">
        <v>0.92</v>
      </c>
      <c r="NC248" s="115">
        <v>0.94054054054054004</v>
      </c>
      <c r="ND248" s="4">
        <f t="shared" si="275"/>
        <v>5</v>
      </c>
      <c r="NE248" s="114">
        <f t="shared" si="276"/>
        <v>0.1</v>
      </c>
      <c r="NF248" s="116">
        <v>90</v>
      </c>
      <c r="NG248" s="118">
        <v>100</v>
      </c>
      <c r="NH248" s="4">
        <f t="shared" si="277"/>
        <v>5</v>
      </c>
      <c r="NI248" s="114">
        <f t="shared" si="278"/>
        <v>0.08</v>
      </c>
      <c r="NJ248" s="114">
        <v>0.85</v>
      </c>
      <c r="NK248" s="114">
        <v>0.82352941176470595</v>
      </c>
      <c r="NM248" s="4">
        <f t="shared" si="279"/>
        <v>1</v>
      </c>
      <c r="NN248" s="114">
        <f t="shared" si="280"/>
        <v>1.2E-2</v>
      </c>
      <c r="NO248" s="114">
        <v>0.4</v>
      </c>
      <c r="NP248" s="114">
        <v>0.64864864864864902</v>
      </c>
      <c r="NQ248" s="4">
        <f t="shared" si="281"/>
        <v>5</v>
      </c>
      <c r="NR248" s="114">
        <f t="shared" si="282"/>
        <v>0.06</v>
      </c>
      <c r="ZQ248" s="114">
        <v>0.95</v>
      </c>
      <c r="ZR248" s="114">
        <v>0.99043062200956899</v>
      </c>
      <c r="ZS248" s="4">
        <f t="shared" si="283"/>
        <v>5</v>
      </c>
      <c r="ZT248" s="114">
        <f t="shared" si="284"/>
        <v>0.05</v>
      </c>
      <c r="ZU248" s="4">
        <v>2</v>
      </c>
      <c r="ZV248" s="4">
        <f t="shared" si="285"/>
        <v>5</v>
      </c>
      <c r="ZW248" s="114">
        <f t="shared" si="286"/>
        <v>0.05</v>
      </c>
      <c r="ACD248" s="114">
        <f t="shared" si="287"/>
        <v>0.29000000000000004</v>
      </c>
      <c r="ACE248" s="114">
        <f t="shared" si="288"/>
        <v>0.35200000000000004</v>
      </c>
      <c r="ACF248" s="114">
        <f t="shared" si="289"/>
        <v>0.1</v>
      </c>
      <c r="ACG248" s="114">
        <f t="shared" si="290"/>
        <v>0.7420000000000001</v>
      </c>
      <c r="ACN248" s="119" t="str">
        <f t="shared" si="291"/>
        <v>TERIMA</v>
      </c>
      <c r="ACO248" s="120">
        <f t="shared" si="299"/>
        <v>670000</v>
      </c>
      <c r="ACP248" s="120">
        <f t="shared" si="292"/>
        <v>235840.00000000003</v>
      </c>
      <c r="ADH248" s="121">
        <f t="shared" si="293"/>
        <v>194300.00000000003</v>
      </c>
      <c r="ADI248" s="121">
        <f t="shared" si="294"/>
        <v>235840.00000000003</v>
      </c>
      <c r="ADJ248" s="121">
        <f t="shared" si="295"/>
        <v>67000</v>
      </c>
      <c r="ADL248" s="121">
        <f t="shared" si="296"/>
        <v>0</v>
      </c>
      <c r="ADM248" s="121">
        <f t="shared" si="297"/>
        <v>497140.00000000006</v>
      </c>
      <c r="ADN248" s="121">
        <f t="shared" si="298"/>
        <v>497140.00000000006</v>
      </c>
      <c r="ADO248" s="4" t="s">
        <v>1398</v>
      </c>
    </row>
    <row r="249" spans="1:795" x14ac:dyDescent="0.25">
      <c r="A249" s="4">
        <f t="shared" si="259"/>
        <v>245</v>
      </c>
      <c r="B249" s="4">
        <v>157019</v>
      </c>
      <c r="C249" s="4" t="s">
        <v>579</v>
      </c>
      <c r="G249" s="4" t="s">
        <v>351</v>
      </c>
      <c r="O249" s="4">
        <v>22</v>
      </c>
      <c r="P249" s="4">
        <v>19</v>
      </c>
      <c r="Q249" s="4">
        <v>2</v>
      </c>
      <c r="R249" s="4">
        <v>0</v>
      </c>
      <c r="S249" s="4">
        <v>0</v>
      </c>
      <c r="T249" s="4">
        <v>0</v>
      </c>
      <c r="U249" s="4">
        <v>0</v>
      </c>
      <c r="V249" s="4">
        <f t="shared" si="260"/>
        <v>2</v>
      </c>
      <c r="W249" s="4">
        <v>17</v>
      </c>
      <c r="X249" s="4">
        <v>19</v>
      </c>
      <c r="Y249" s="4">
        <v>7.75</v>
      </c>
      <c r="BQ249" s="4">
        <v>0</v>
      </c>
      <c r="BR249" s="114">
        <f t="shared" si="261"/>
        <v>1</v>
      </c>
      <c r="BS249" s="4">
        <f t="shared" si="262"/>
        <v>5</v>
      </c>
      <c r="BT249" s="114">
        <f t="shared" si="263"/>
        <v>0.1</v>
      </c>
      <c r="BU249" s="4">
        <v>2</v>
      </c>
      <c r="BV249" s="114">
        <f t="shared" si="264"/>
        <v>0.88235294117647056</v>
      </c>
      <c r="BW249" s="4">
        <f t="shared" si="265"/>
        <v>0</v>
      </c>
      <c r="BX249" s="114">
        <f t="shared" si="266"/>
        <v>0</v>
      </c>
      <c r="BY249" s="4">
        <f t="shared" si="267"/>
        <v>8835</v>
      </c>
      <c r="BZ249" s="4">
        <v>8137.8833333333296</v>
      </c>
      <c r="CA249" s="115">
        <f t="shared" si="268"/>
        <v>0.92109601961893939</v>
      </c>
      <c r="CB249" s="4">
        <f t="shared" si="269"/>
        <v>2</v>
      </c>
      <c r="CC249" s="114">
        <f t="shared" si="270"/>
        <v>0.04</v>
      </c>
      <c r="CD249" s="4">
        <v>300</v>
      </c>
      <c r="CE249" s="116">
        <v>233.732809430255</v>
      </c>
      <c r="CF249" s="4">
        <f t="shared" si="271"/>
        <v>5</v>
      </c>
      <c r="CG249" s="114">
        <f t="shared" si="272"/>
        <v>0.15</v>
      </c>
      <c r="MX249" s="116">
        <v>95</v>
      </c>
      <c r="MY249" s="116">
        <v>99.375</v>
      </c>
      <c r="MZ249" s="4">
        <f t="shared" si="273"/>
        <v>5</v>
      </c>
      <c r="NA249" s="114">
        <f t="shared" si="274"/>
        <v>0.1</v>
      </c>
      <c r="NB249" s="115">
        <v>0.92</v>
      </c>
      <c r="NC249" s="115">
        <v>0.93333333333333302</v>
      </c>
      <c r="ND249" s="4">
        <f t="shared" si="275"/>
        <v>5</v>
      </c>
      <c r="NE249" s="114">
        <f t="shared" si="276"/>
        <v>0.1</v>
      </c>
      <c r="NF249" s="116">
        <v>90</v>
      </c>
      <c r="NG249" s="118">
        <v>100</v>
      </c>
      <c r="NH249" s="4">
        <f t="shared" si="277"/>
        <v>5</v>
      </c>
      <c r="NI249" s="114">
        <f t="shared" si="278"/>
        <v>0.08</v>
      </c>
      <c r="NJ249" s="114">
        <v>0.85</v>
      </c>
      <c r="NK249" s="114">
        <v>0.88888888888888895</v>
      </c>
      <c r="NM249" s="4">
        <f t="shared" si="279"/>
        <v>5</v>
      </c>
      <c r="NN249" s="114">
        <f t="shared" si="280"/>
        <v>0.06</v>
      </c>
      <c r="NO249" s="114">
        <v>0.4</v>
      </c>
      <c r="NP249" s="114">
        <v>0.6875</v>
      </c>
      <c r="NQ249" s="4">
        <f t="shared" si="281"/>
        <v>5</v>
      </c>
      <c r="NR249" s="114">
        <f t="shared" si="282"/>
        <v>0.06</v>
      </c>
      <c r="ZQ249" s="114">
        <v>0.95</v>
      </c>
      <c r="ZR249" s="114">
        <v>0.98565121412803502</v>
      </c>
      <c r="ZS249" s="4">
        <f t="shared" si="283"/>
        <v>5</v>
      </c>
      <c r="ZT249" s="114">
        <f t="shared" si="284"/>
        <v>0.05</v>
      </c>
      <c r="ZU249" s="4">
        <v>2</v>
      </c>
      <c r="ZV249" s="4">
        <f t="shared" si="285"/>
        <v>5</v>
      </c>
      <c r="ZW249" s="114">
        <f t="shared" si="286"/>
        <v>0.05</v>
      </c>
      <c r="ACD249" s="114">
        <f t="shared" si="287"/>
        <v>0.29000000000000004</v>
      </c>
      <c r="ACE249" s="114">
        <f t="shared" si="288"/>
        <v>0.4</v>
      </c>
      <c r="ACF249" s="114">
        <f t="shared" si="289"/>
        <v>0.1</v>
      </c>
      <c r="ACG249" s="114">
        <f t="shared" si="290"/>
        <v>0.79</v>
      </c>
      <c r="ACN249" s="119" t="str">
        <f t="shared" si="291"/>
        <v>TERIMA</v>
      </c>
      <c r="ACO249" s="120">
        <f t="shared" si="299"/>
        <v>670000</v>
      </c>
      <c r="ACP249" s="120">
        <f t="shared" si="292"/>
        <v>268000</v>
      </c>
      <c r="ADH249" s="121">
        <f t="shared" si="293"/>
        <v>194300.00000000003</v>
      </c>
      <c r="ADI249" s="121">
        <f t="shared" si="294"/>
        <v>268000</v>
      </c>
      <c r="ADJ249" s="121">
        <f t="shared" si="295"/>
        <v>67000</v>
      </c>
      <c r="ADL249" s="121">
        <f t="shared" si="296"/>
        <v>0</v>
      </c>
      <c r="ADM249" s="121">
        <f t="shared" si="297"/>
        <v>529300</v>
      </c>
      <c r="ADN249" s="121">
        <f t="shared" si="298"/>
        <v>529300</v>
      </c>
      <c r="ADO249" s="4" t="s">
        <v>1398</v>
      </c>
    </row>
    <row r="250" spans="1:795" x14ac:dyDescent="0.25">
      <c r="A250" s="4">
        <f t="shared" si="259"/>
        <v>246</v>
      </c>
      <c r="B250" s="4">
        <v>106108</v>
      </c>
      <c r="C250" s="4" t="s">
        <v>581</v>
      </c>
      <c r="G250" s="4" t="s">
        <v>351</v>
      </c>
      <c r="O250" s="4">
        <v>22</v>
      </c>
      <c r="P250" s="4">
        <v>21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f t="shared" si="260"/>
        <v>1</v>
      </c>
      <c r="W250" s="4">
        <v>20</v>
      </c>
      <c r="X250" s="4">
        <v>20</v>
      </c>
      <c r="Y250" s="4">
        <v>7.75</v>
      </c>
      <c r="BQ250" s="4">
        <v>0</v>
      </c>
      <c r="BR250" s="114">
        <f t="shared" si="261"/>
        <v>1</v>
      </c>
      <c r="BS250" s="4">
        <f t="shared" si="262"/>
        <v>5</v>
      </c>
      <c r="BT250" s="114">
        <f t="shared" si="263"/>
        <v>0.1</v>
      </c>
      <c r="BU250" s="4">
        <v>1</v>
      </c>
      <c r="BV250" s="114">
        <f t="shared" si="264"/>
        <v>0.95</v>
      </c>
      <c r="BW250" s="4">
        <f t="shared" si="265"/>
        <v>1</v>
      </c>
      <c r="BX250" s="114">
        <f t="shared" si="266"/>
        <v>0.03</v>
      </c>
      <c r="BY250" s="4">
        <f t="shared" si="267"/>
        <v>9300</v>
      </c>
      <c r="BZ250" s="4">
        <v>8988.35</v>
      </c>
      <c r="CA250" s="115">
        <f t="shared" si="268"/>
        <v>0.96648924731182795</v>
      </c>
      <c r="CB250" s="4">
        <f t="shared" si="269"/>
        <v>2</v>
      </c>
      <c r="CC250" s="114">
        <f t="shared" si="270"/>
        <v>0.04</v>
      </c>
      <c r="CD250" s="4">
        <v>300</v>
      </c>
      <c r="CE250" s="116">
        <v>304.16536118363803</v>
      </c>
      <c r="CF250" s="4">
        <f t="shared" si="271"/>
        <v>1</v>
      </c>
      <c r="CG250" s="114">
        <f t="shared" si="272"/>
        <v>0.03</v>
      </c>
      <c r="MX250" s="116">
        <v>95</v>
      </c>
      <c r="MY250" s="116">
        <v>97.4166666666667</v>
      </c>
      <c r="MZ250" s="4">
        <f t="shared" si="273"/>
        <v>5</v>
      </c>
      <c r="NA250" s="114">
        <f t="shared" si="274"/>
        <v>0.1</v>
      </c>
      <c r="NB250" s="115">
        <v>0.92</v>
      </c>
      <c r="NC250" s="115">
        <v>0.89090909090909098</v>
      </c>
      <c r="ND250" s="4">
        <f t="shared" si="275"/>
        <v>1</v>
      </c>
      <c r="NE250" s="114">
        <f t="shared" si="276"/>
        <v>0.02</v>
      </c>
      <c r="NF250" s="116">
        <v>90</v>
      </c>
      <c r="NG250" s="118">
        <v>100</v>
      </c>
      <c r="NH250" s="4">
        <f t="shared" si="277"/>
        <v>5</v>
      </c>
      <c r="NI250" s="114">
        <f t="shared" si="278"/>
        <v>0.08</v>
      </c>
      <c r="NJ250" s="114">
        <v>0.85</v>
      </c>
      <c r="NK250" s="114">
        <v>0.85</v>
      </c>
      <c r="NM250" s="4">
        <f t="shared" si="279"/>
        <v>4</v>
      </c>
      <c r="NN250" s="114">
        <f t="shared" si="280"/>
        <v>4.8000000000000001E-2</v>
      </c>
      <c r="NO250" s="114">
        <v>0.4</v>
      </c>
      <c r="NP250" s="114">
        <v>0.40909090909090901</v>
      </c>
      <c r="NQ250" s="4">
        <f t="shared" si="281"/>
        <v>5</v>
      </c>
      <c r="NR250" s="114">
        <f t="shared" si="282"/>
        <v>0.06</v>
      </c>
      <c r="ZQ250" s="114">
        <v>0.95</v>
      </c>
      <c r="ZR250" s="114">
        <v>0.99273387829246096</v>
      </c>
      <c r="ZS250" s="4">
        <f t="shared" si="283"/>
        <v>5</v>
      </c>
      <c r="ZT250" s="114">
        <f t="shared" si="284"/>
        <v>0.05</v>
      </c>
      <c r="ZU250" s="4">
        <v>2</v>
      </c>
      <c r="ZV250" s="4">
        <f t="shared" si="285"/>
        <v>5</v>
      </c>
      <c r="ZW250" s="114">
        <f t="shared" si="286"/>
        <v>0.05</v>
      </c>
      <c r="ACD250" s="114">
        <f t="shared" si="287"/>
        <v>0.2</v>
      </c>
      <c r="ACE250" s="114">
        <f t="shared" si="288"/>
        <v>0.308</v>
      </c>
      <c r="ACF250" s="114">
        <f t="shared" si="289"/>
        <v>0.1</v>
      </c>
      <c r="ACG250" s="114">
        <f t="shared" si="290"/>
        <v>0.60799999999999998</v>
      </c>
      <c r="ACN250" s="119" t="str">
        <f t="shared" si="291"/>
        <v>TERIMA</v>
      </c>
      <c r="ACO250" s="120">
        <f t="shared" si="299"/>
        <v>670000</v>
      </c>
      <c r="ACP250" s="120">
        <f t="shared" si="292"/>
        <v>206360</v>
      </c>
      <c r="ADH250" s="121">
        <f t="shared" si="293"/>
        <v>134000</v>
      </c>
      <c r="ADI250" s="121">
        <f t="shared" si="294"/>
        <v>206360</v>
      </c>
      <c r="ADJ250" s="121">
        <f t="shared" si="295"/>
        <v>67000</v>
      </c>
      <c r="ADL250" s="121">
        <f t="shared" si="296"/>
        <v>0</v>
      </c>
      <c r="ADM250" s="121">
        <f t="shared" si="297"/>
        <v>407360</v>
      </c>
      <c r="ADN250" s="121">
        <f t="shared" si="298"/>
        <v>407360</v>
      </c>
      <c r="ADO250" s="4" t="s">
        <v>1398</v>
      </c>
    </row>
    <row r="251" spans="1:795" x14ac:dyDescent="0.25">
      <c r="A251" s="4">
        <f t="shared" si="259"/>
        <v>247</v>
      </c>
      <c r="B251" s="4">
        <v>86712</v>
      </c>
      <c r="C251" s="4" t="s">
        <v>583</v>
      </c>
      <c r="G251" s="4" t="s">
        <v>351</v>
      </c>
      <c r="O251" s="4">
        <v>22</v>
      </c>
      <c r="P251" s="4">
        <v>21</v>
      </c>
      <c r="Q251" s="4">
        <v>0</v>
      </c>
      <c r="R251" s="4">
        <v>0</v>
      </c>
      <c r="S251" s="4">
        <v>2</v>
      </c>
      <c r="T251" s="4">
        <v>1</v>
      </c>
      <c r="U251" s="4">
        <v>0</v>
      </c>
      <c r="V251" s="4">
        <f t="shared" si="260"/>
        <v>2</v>
      </c>
      <c r="W251" s="4">
        <v>21</v>
      </c>
      <c r="X251" s="4">
        <v>20</v>
      </c>
      <c r="Y251" s="4">
        <v>7.75</v>
      </c>
      <c r="BQ251" s="4">
        <v>0</v>
      </c>
      <c r="BR251" s="114">
        <f t="shared" si="261"/>
        <v>1</v>
      </c>
      <c r="BS251" s="4">
        <f t="shared" si="262"/>
        <v>5</v>
      </c>
      <c r="BT251" s="114">
        <f t="shared" si="263"/>
        <v>0.1</v>
      </c>
      <c r="BU251" s="4">
        <v>2</v>
      </c>
      <c r="BV251" s="114">
        <f t="shared" si="264"/>
        <v>0.90476190476190477</v>
      </c>
      <c r="BW251" s="4">
        <f t="shared" si="265"/>
        <v>0</v>
      </c>
      <c r="BX251" s="114">
        <f t="shared" si="266"/>
        <v>0</v>
      </c>
      <c r="BY251" s="4">
        <f t="shared" si="267"/>
        <v>9300</v>
      </c>
      <c r="BZ251" s="4">
        <v>8293.9500000000007</v>
      </c>
      <c r="CA251" s="115">
        <f t="shared" si="268"/>
        <v>0.8918225806451614</v>
      </c>
      <c r="CB251" s="4">
        <f t="shared" si="269"/>
        <v>1</v>
      </c>
      <c r="CC251" s="114">
        <f t="shared" si="270"/>
        <v>0.02</v>
      </c>
      <c r="CD251" s="4">
        <v>300</v>
      </c>
      <c r="CE251" s="116">
        <v>275.47139830508502</v>
      </c>
      <c r="CF251" s="4">
        <f t="shared" si="271"/>
        <v>5</v>
      </c>
      <c r="CG251" s="114">
        <f t="shared" si="272"/>
        <v>0.15</v>
      </c>
      <c r="MX251" s="116">
        <v>95</v>
      </c>
      <c r="MY251" s="116">
        <v>100</v>
      </c>
      <c r="MZ251" s="4">
        <f t="shared" si="273"/>
        <v>5</v>
      </c>
      <c r="NA251" s="114">
        <f t="shared" si="274"/>
        <v>0.1</v>
      </c>
      <c r="NB251" s="115">
        <v>0.92</v>
      </c>
      <c r="NC251" s="115">
        <v>0.94545454545454599</v>
      </c>
      <c r="ND251" s="4">
        <f t="shared" si="275"/>
        <v>5</v>
      </c>
      <c r="NE251" s="114">
        <f t="shared" si="276"/>
        <v>0.1</v>
      </c>
      <c r="NF251" s="116">
        <v>90</v>
      </c>
      <c r="NG251" s="118">
        <v>100</v>
      </c>
      <c r="NH251" s="4">
        <f t="shared" si="277"/>
        <v>5</v>
      </c>
      <c r="NI251" s="114">
        <f t="shared" si="278"/>
        <v>0.08</v>
      </c>
      <c r="NJ251" s="114">
        <v>0.85</v>
      </c>
      <c r="NK251" s="114">
        <v>1</v>
      </c>
      <c r="NM251" s="4">
        <f t="shared" si="279"/>
        <v>5</v>
      </c>
      <c r="NN251" s="114">
        <f t="shared" si="280"/>
        <v>0.06</v>
      </c>
      <c r="NO251" s="114">
        <v>0.4</v>
      </c>
      <c r="NP251" s="114">
        <v>0.81818181818181801</v>
      </c>
      <c r="NQ251" s="4">
        <f t="shared" si="281"/>
        <v>5</v>
      </c>
      <c r="NR251" s="114">
        <f t="shared" si="282"/>
        <v>0.06</v>
      </c>
      <c r="ZQ251" s="114">
        <v>0.95</v>
      </c>
      <c r="ZR251" s="114">
        <v>0.98919567827130905</v>
      </c>
      <c r="ZS251" s="4">
        <f t="shared" si="283"/>
        <v>5</v>
      </c>
      <c r="ZT251" s="114">
        <f t="shared" si="284"/>
        <v>0.05</v>
      </c>
      <c r="ZU251" s="4">
        <v>2</v>
      </c>
      <c r="ZV251" s="4">
        <f t="shared" si="285"/>
        <v>5</v>
      </c>
      <c r="ZW251" s="114">
        <f t="shared" si="286"/>
        <v>0.05</v>
      </c>
      <c r="ACD251" s="114">
        <f t="shared" si="287"/>
        <v>0.27</v>
      </c>
      <c r="ACE251" s="114">
        <f t="shared" si="288"/>
        <v>0.4</v>
      </c>
      <c r="ACF251" s="114">
        <f t="shared" si="289"/>
        <v>0.1</v>
      </c>
      <c r="ACG251" s="114">
        <f t="shared" si="290"/>
        <v>0.77</v>
      </c>
      <c r="ACN251" s="119" t="str">
        <f t="shared" si="291"/>
        <v>TERIMA</v>
      </c>
      <c r="ACO251" s="120">
        <f t="shared" si="299"/>
        <v>670000</v>
      </c>
      <c r="ACP251" s="120">
        <f t="shared" si="292"/>
        <v>268000</v>
      </c>
      <c r="ADH251" s="121">
        <f t="shared" si="293"/>
        <v>180900</v>
      </c>
      <c r="ADI251" s="121">
        <f t="shared" si="294"/>
        <v>268000</v>
      </c>
      <c r="ADJ251" s="121">
        <f t="shared" si="295"/>
        <v>67000</v>
      </c>
      <c r="ADL251" s="121">
        <f t="shared" si="296"/>
        <v>0</v>
      </c>
      <c r="ADM251" s="121">
        <f t="shared" si="297"/>
        <v>515900</v>
      </c>
      <c r="ADN251" s="121">
        <f t="shared" si="298"/>
        <v>515900</v>
      </c>
      <c r="ADO251" s="4" t="s">
        <v>1398</v>
      </c>
    </row>
    <row r="252" spans="1:795" x14ac:dyDescent="0.25">
      <c r="A252" s="4">
        <f t="shared" si="259"/>
        <v>248</v>
      </c>
      <c r="B252" s="4">
        <v>43284</v>
      </c>
      <c r="C252" s="4" t="s">
        <v>586</v>
      </c>
      <c r="G252" s="4" t="s">
        <v>351</v>
      </c>
      <c r="O252" s="4">
        <v>22</v>
      </c>
      <c r="P252" s="4">
        <v>21</v>
      </c>
      <c r="Q252" s="4">
        <v>0</v>
      </c>
      <c r="R252" s="4">
        <v>0</v>
      </c>
      <c r="S252" s="4">
        <v>0</v>
      </c>
      <c r="T252" s="4">
        <v>1</v>
      </c>
      <c r="U252" s="4">
        <v>0</v>
      </c>
      <c r="V252" s="4">
        <f t="shared" si="260"/>
        <v>0</v>
      </c>
      <c r="W252" s="4">
        <v>21</v>
      </c>
      <c r="X252" s="4">
        <v>20</v>
      </c>
      <c r="Y252" s="4">
        <v>7.75</v>
      </c>
      <c r="BQ252" s="4">
        <v>0</v>
      </c>
      <c r="BR252" s="114">
        <f t="shared" si="261"/>
        <v>1</v>
      </c>
      <c r="BS252" s="4">
        <f t="shared" si="262"/>
        <v>5</v>
      </c>
      <c r="BT252" s="114">
        <f t="shared" si="263"/>
        <v>0.1</v>
      </c>
      <c r="BU252" s="4">
        <v>0</v>
      </c>
      <c r="BV252" s="114">
        <f t="shared" si="264"/>
        <v>1</v>
      </c>
      <c r="BW252" s="4">
        <f t="shared" si="265"/>
        <v>5</v>
      </c>
      <c r="BX252" s="114">
        <f t="shared" si="266"/>
        <v>0.15</v>
      </c>
      <c r="BY252" s="4">
        <f t="shared" si="267"/>
        <v>9300</v>
      </c>
      <c r="BZ252" s="4">
        <v>9680.7833333333292</v>
      </c>
      <c r="CA252" s="115">
        <f t="shared" si="268"/>
        <v>1.040944444444444</v>
      </c>
      <c r="CB252" s="4">
        <f t="shared" si="269"/>
        <v>4</v>
      </c>
      <c r="CC252" s="114">
        <f t="shared" si="270"/>
        <v>0.08</v>
      </c>
      <c r="CD252" s="4">
        <v>300</v>
      </c>
      <c r="CE252" s="116">
        <v>282.26979246733299</v>
      </c>
      <c r="CF252" s="4">
        <f t="shared" si="271"/>
        <v>5</v>
      </c>
      <c r="CG252" s="114">
        <f t="shared" si="272"/>
        <v>0.15</v>
      </c>
      <c r="MX252" s="116">
        <v>95</v>
      </c>
      <c r="MY252" s="116">
        <v>99.1666666666667</v>
      </c>
      <c r="MZ252" s="4">
        <f t="shared" si="273"/>
        <v>5</v>
      </c>
      <c r="NA252" s="114">
        <f t="shared" si="274"/>
        <v>0.1</v>
      </c>
      <c r="NB252" s="115">
        <v>0.92</v>
      </c>
      <c r="NC252" s="115">
        <v>0.87804878048780499</v>
      </c>
      <c r="ND252" s="4">
        <f t="shared" si="275"/>
        <v>1</v>
      </c>
      <c r="NE252" s="114">
        <f t="shared" si="276"/>
        <v>0.02</v>
      </c>
      <c r="NF252" s="116">
        <v>90</v>
      </c>
      <c r="NG252" s="118">
        <v>100</v>
      </c>
      <c r="NH252" s="4">
        <f t="shared" si="277"/>
        <v>5</v>
      </c>
      <c r="NI252" s="114">
        <f t="shared" si="278"/>
        <v>0.08</v>
      </c>
      <c r="NJ252" s="114">
        <v>0.85</v>
      </c>
      <c r="NK252" s="114">
        <v>0.84210526315789502</v>
      </c>
      <c r="NM252" s="4">
        <f t="shared" si="279"/>
        <v>1</v>
      </c>
      <c r="NN252" s="114">
        <f t="shared" si="280"/>
        <v>1.2E-2</v>
      </c>
      <c r="NO252" s="114">
        <v>0.4</v>
      </c>
      <c r="NP252" s="114">
        <v>0.48780487804877998</v>
      </c>
      <c r="NQ252" s="4">
        <f t="shared" si="281"/>
        <v>5</v>
      </c>
      <c r="NR252" s="114">
        <f t="shared" si="282"/>
        <v>0.06</v>
      </c>
      <c r="ZQ252" s="114">
        <v>0.95</v>
      </c>
      <c r="ZR252" s="114">
        <v>0.99407783417935702</v>
      </c>
      <c r="ZS252" s="4">
        <f t="shared" si="283"/>
        <v>5</v>
      </c>
      <c r="ZT252" s="114">
        <f t="shared" si="284"/>
        <v>0.05</v>
      </c>
      <c r="ZU252" s="4">
        <v>2</v>
      </c>
      <c r="ZV252" s="4">
        <f t="shared" si="285"/>
        <v>5</v>
      </c>
      <c r="ZW252" s="114">
        <f t="shared" si="286"/>
        <v>0.05</v>
      </c>
      <c r="ACD252" s="114">
        <f t="shared" si="287"/>
        <v>0.48</v>
      </c>
      <c r="ACE252" s="114">
        <f t="shared" si="288"/>
        <v>0.27200000000000002</v>
      </c>
      <c r="ACF252" s="114">
        <f t="shared" si="289"/>
        <v>0.1</v>
      </c>
      <c r="ACG252" s="114">
        <f t="shared" si="290"/>
        <v>0.85199999999999998</v>
      </c>
      <c r="ACK252" s="4" t="s">
        <v>1391</v>
      </c>
      <c r="ACN252" s="119" t="str">
        <f t="shared" si="291"/>
        <v>TERIMA</v>
      </c>
      <c r="ACO252" s="120">
        <f t="shared" si="299"/>
        <v>670000</v>
      </c>
      <c r="ACP252" s="120">
        <f t="shared" si="292"/>
        <v>182240</v>
      </c>
      <c r="ADH252" s="121">
        <f t="shared" si="293"/>
        <v>321600</v>
      </c>
      <c r="ADI252" s="121">
        <f t="shared" si="294"/>
        <v>154904</v>
      </c>
      <c r="ADJ252" s="121">
        <f t="shared" si="295"/>
        <v>67000</v>
      </c>
      <c r="ADL252" s="121">
        <f t="shared" si="296"/>
        <v>0</v>
      </c>
      <c r="ADM252" s="121">
        <f t="shared" si="297"/>
        <v>543504</v>
      </c>
      <c r="ADN252" s="121">
        <f t="shared" si="298"/>
        <v>543504</v>
      </c>
      <c r="ADO252" s="4" t="s">
        <v>1398</v>
      </c>
    </row>
    <row r="253" spans="1:795" x14ac:dyDescent="0.25">
      <c r="A253" s="4">
        <f t="shared" si="259"/>
        <v>249</v>
      </c>
      <c r="B253" s="4">
        <v>106103</v>
      </c>
      <c r="C253" s="4" t="s">
        <v>590</v>
      </c>
      <c r="G253" s="4" t="s">
        <v>351</v>
      </c>
      <c r="O253" s="4">
        <v>22</v>
      </c>
      <c r="P253" s="4">
        <v>21</v>
      </c>
      <c r="Q253" s="4">
        <v>0</v>
      </c>
      <c r="R253" s="4">
        <v>0</v>
      </c>
      <c r="S253" s="4">
        <v>0</v>
      </c>
      <c r="T253" s="4">
        <v>1</v>
      </c>
      <c r="U253" s="4">
        <v>0</v>
      </c>
      <c r="V253" s="4">
        <f t="shared" si="260"/>
        <v>0</v>
      </c>
      <c r="W253" s="4">
        <v>21</v>
      </c>
      <c r="X253" s="4">
        <v>20</v>
      </c>
      <c r="Y253" s="4">
        <v>7.75</v>
      </c>
      <c r="BQ253" s="4">
        <v>0</v>
      </c>
      <c r="BR253" s="114">
        <f t="shared" si="261"/>
        <v>1</v>
      </c>
      <c r="BS253" s="4">
        <f t="shared" si="262"/>
        <v>5</v>
      </c>
      <c r="BT253" s="114">
        <f t="shared" si="263"/>
        <v>0.1</v>
      </c>
      <c r="BU253" s="4">
        <v>0</v>
      </c>
      <c r="BV253" s="114">
        <f t="shared" si="264"/>
        <v>1</v>
      </c>
      <c r="BW253" s="4">
        <f t="shared" si="265"/>
        <v>5</v>
      </c>
      <c r="BX253" s="114">
        <f t="shared" si="266"/>
        <v>0.15</v>
      </c>
      <c r="BY253" s="4">
        <f t="shared" si="267"/>
        <v>9300</v>
      </c>
      <c r="BZ253" s="4">
        <v>9335.1666666666697</v>
      </c>
      <c r="CA253" s="115">
        <f t="shared" si="268"/>
        <v>1.0037813620071687</v>
      </c>
      <c r="CB253" s="4">
        <f t="shared" si="269"/>
        <v>4</v>
      </c>
      <c r="CC253" s="114">
        <f t="shared" si="270"/>
        <v>0.08</v>
      </c>
      <c r="CD253" s="4">
        <v>300</v>
      </c>
      <c r="CE253" s="116">
        <v>288.80491942323999</v>
      </c>
      <c r="CF253" s="4">
        <f t="shared" si="271"/>
        <v>5</v>
      </c>
      <c r="CG253" s="114">
        <f t="shared" si="272"/>
        <v>0.15</v>
      </c>
      <c r="MX253" s="116">
        <v>95</v>
      </c>
      <c r="MY253" s="116">
        <v>100</v>
      </c>
      <c r="MZ253" s="4">
        <f t="shared" si="273"/>
        <v>5</v>
      </c>
      <c r="NA253" s="114">
        <f t="shared" si="274"/>
        <v>0.1</v>
      </c>
      <c r="NB253" s="115">
        <v>0.92</v>
      </c>
      <c r="NC253" s="115">
        <v>0.90625</v>
      </c>
      <c r="ND253" s="4">
        <f t="shared" si="275"/>
        <v>1</v>
      </c>
      <c r="NE253" s="114">
        <f t="shared" si="276"/>
        <v>0.02</v>
      </c>
      <c r="NF253" s="116">
        <v>90</v>
      </c>
      <c r="NG253" s="118">
        <v>100</v>
      </c>
      <c r="NH253" s="4">
        <f t="shared" si="277"/>
        <v>5</v>
      </c>
      <c r="NI253" s="114">
        <f t="shared" si="278"/>
        <v>0.08</v>
      </c>
      <c r="NJ253" s="114">
        <v>0.85</v>
      </c>
      <c r="NK253" s="114">
        <v>0.91304347826086996</v>
      </c>
      <c r="NM253" s="4">
        <f t="shared" si="279"/>
        <v>5</v>
      </c>
      <c r="NN253" s="114">
        <f t="shared" si="280"/>
        <v>0.06</v>
      </c>
      <c r="NO253" s="114">
        <v>0.4</v>
      </c>
      <c r="NP253" s="114">
        <v>0.65625</v>
      </c>
      <c r="NQ253" s="4">
        <f t="shared" si="281"/>
        <v>5</v>
      </c>
      <c r="NR253" s="114">
        <f t="shared" si="282"/>
        <v>0.06</v>
      </c>
      <c r="ZQ253" s="114">
        <v>0.95</v>
      </c>
      <c r="ZR253" s="114">
        <v>0.99248120300751896</v>
      </c>
      <c r="ZS253" s="4">
        <f t="shared" si="283"/>
        <v>5</v>
      </c>
      <c r="ZT253" s="114">
        <f t="shared" si="284"/>
        <v>0.05</v>
      </c>
      <c r="ZU253" s="4">
        <v>2</v>
      </c>
      <c r="ZV253" s="4">
        <f t="shared" si="285"/>
        <v>5</v>
      </c>
      <c r="ZW253" s="114">
        <f t="shared" si="286"/>
        <v>0.05</v>
      </c>
      <c r="ACD253" s="114">
        <f t="shared" si="287"/>
        <v>0.48</v>
      </c>
      <c r="ACE253" s="114">
        <f t="shared" si="288"/>
        <v>0.32</v>
      </c>
      <c r="ACF253" s="114">
        <f t="shared" si="289"/>
        <v>0.1</v>
      </c>
      <c r="ACG253" s="114">
        <f t="shared" si="290"/>
        <v>0.9</v>
      </c>
      <c r="ACN253" s="119" t="str">
        <f t="shared" si="291"/>
        <v>TERIMA</v>
      </c>
      <c r="ACO253" s="120">
        <f t="shared" si="299"/>
        <v>670000</v>
      </c>
      <c r="ACP253" s="120">
        <f t="shared" si="292"/>
        <v>214400</v>
      </c>
      <c r="ADH253" s="121">
        <f t="shared" si="293"/>
        <v>321600</v>
      </c>
      <c r="ADI253" s="121">
        <f t="shared" si="294"/>
        <v>214400</v>
      </c>
      <c r="ADJ253" s="121">
        <f t="shared" si="295"/>
        <v>67000</v>
      </c>
      <c r="ADL253" s="121">
        <f t="shared" si="296"/>
        <v>0</v>
      </c>
      <c r="ADM253" s="121">
        <f t="shared" si="297"/>
        <v>603000</v>
      </c>
      <c r="ADN253" s="121">
        <f t="shared" si="298"/>
        <v>603000</v>
      </c>
      <c r="ADO253" s="4" t="s">
        <v>1398</v>
      </c>
    </row>
    <row r="254" spans="1:795" x14ac:dyDescent="0.25">
      <c r="A254" s="4">
        <f t="shared" si="259"/>
        <v>250</v>
      </c>
      <c r="B254" s="4">
        <v>160038</v>
      </c>
      <c r="C254" s="4" t="s">
        <v>592</v>
      </c>
      <c r="G254" s="4" t="s">
        <v>351</v>
      </c>
      <c r="O254" s="4">
        <v>22</v>
      </c>
      <c r="P254" s="4">
        <v>19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f t="shared" si="260"/>
        <v>0</v>
      </c>
      <c r="W254" s="4">
        <v>19</v>
      </c>
      <c r="X254" s="4">
        <v>19</v>
      </c>
      <c r="Y254" s="4">
        <v>7.75</v>
      </c>
      <c r="BQ254" s="4">
        <v>0</v>
      </c>
      <c r="BR254" s="114">
        <f t="shared" si="261"/>
        <v>1</v>
      </c>
      <c r="BS254" s="4">
        <f t="shared" si="262"/>
        <v>5</v>
      </c>
      <c r="BT254" s="114">
        <f t="shared" si="263"/>
        <v>0.1</v>
      </c>
      <c r="BU254" s="4">
        <v>0</v>
      </c>
      <c r="BV254" s="114">
        <f t="shared" si="264"/>
        <v>1</v>
      </c>
      <c r="BW254" s="4">
        <f t="shared" si="265"/>
        <v>5</v>
      </c>
      <c r="BX254" s="114">
        <f t="shared" si="266"/>
        <v>0.15</v>
      </c>
      <c r="BY254" s="4">
        <f t="shared" si="267"/>
        <v>8835</v>
      </c>
      <c r="BZ254" s="4">
        <v>8842.7833333333292</v>
      </c>
      <c r="CA254" s="115">
        <f t="shared" si="268"/>
        <v>1.0008809658554985</v>
      </c>
      <c r="CB254" s="4">
        <f t="shared" si="269"/>
        <v>4</v>
      </c>
      <c r="CC254" s="114">
        <f t="shared" si="270"/>
        <v>0.08</v>
      </c>
      <c r="CD254" s="4">
        <v>300</v>
      </c>
      <c r="CE254" s="116">
        <v>281.93577981651401</v>
      </c>
      <c r="CF254" s="4">
        <f t="shared" si="271"/>
        <v>5</v>
      </c>
      <c r="CG254" s="114">
        <f t="shared" si="272"/>
        <v>0.15</v>
      </c>
      <c r="MX254" s="116">
        <v>95</v>
      </c>
      <c r="MY254" s="116">
        <v>95</v>
      </c>
      <c r="MZ254" s="4">
        <f t="shared" si="273"/>
        <v>3</v>
      </c>
      <c r="NA254" s="114">
        <f t="shared" si="274"/>
        <v>6.0000000000000012E-2</v>
      </c>
      <c r="NB254" s="115">
        <v>0.92</v>
      </c>
      <c r="NC254" s="115">
        <v>0.98139534883720903</v>
      </c>
      <c r="ND254" s="4">
        <f t="shared" si="275"/>
        <v>5</v>
      </c>
      <c r="NE254" s="114">
        <f t="shared" si="276"/>
        <v>0.1</v>
      </c>
      <c r="NF254" s="116">
        <v>90</v>
      </c>
      <c r="NG254" s="118">
        <v>100</v>
      </c>
      <c r="NH254" s="4">
        <f t="shared" si="277"/>
        <v>5</v>
      </c>
      <c r="NI254" s="114">
        <f t="shared" si="278"/>
        <v>0.08</v>
      </c>
      <c r="NJ254" s="114">
        <v>0.85</v>
      </c>
      <c r="NK254" s="114">
        <v>0.952380952380952</v>
      </c>
      <c r="NM254" s="4">
        <f t="shared" si="279"/>
        <v>5</v>
      </c>
      <c r="NN254" s="114">
        <f t="shared" si="280"/>
        <v>0.06</v>
      </c>
      <c r="NO254" s="114">
        <v>0.4</v>
      </c>
      <c r="NP254" s="114">
        <v>0.86046511627906996</v>
      </c>
      <c r="NQ254" s="4">
        <f t="shared" si="281"/>
        <v>5</v>
      </c>
      <c r="NR254" s="114">
        <f t="shared" si="282"/>
        <v>0.06</v>
      </c>
      <c r="ZQ254" s="114">
        <v>0.95</v>
      </c>
      <c r="ZR254" s="114">
        <v>0.98931000971817296</v>
      </c>
      <c r="ZS254" s="4">
        <f t="shared" si="283"/>
        <v>5</v>
      </c>
      <c r="ZT254" s="114">
        <f t="shared" si="284"/>
        <v>0.05</v>
      </c>
      <c r="ZU254" s="4">
        <v>2</v>
      </c>
      <c r="ZV254" s="4">
        <f t="shared" si="285"/>
        <v>5</v>
      </c>
      <c r="ZW254" s="114">
        <f t="shared" si="286"/>
        <v>0.05</v>
      </c>
      <c r="ACD254" s="114">
        <f t="shared" si="287"/>
        <v>0.48</v>
      </c>
      <c r="ACE254" s="114">
        <f t="shared" si="288"/>
        <v>0.36000000000000004</v>
      </c>
      <c r="ACF254" s="114">
        <f t="shared" si="289"/>
        <v>0.1</v>
      </c>
      <c r="ACG254" s="114">
        <f t="shared" si="290"/>
        <v>0.94000000000000006</v>
      </c>
      <c r="ACN254" s="119" t="str">
        <f t="shared" si="291"/>
        <v>TERIMA</v>
      </c>
      <c r="ACO254" s="120">
        <f t="shared" si="299"/>
        <v>670000</v>
      </c>
      <c r="ACP254" s="120">
        <f t="shared" si="292"/>
        <v>241200.00000000003</v>
      </c>
      <c r="ADH254" s="121">
        <f t="shared" si="293"/>
        <v>321600</v>
      </c>
      <c r="ADI254" s="121">
        <f t="shared" si="294"/>
        <v>241200.00000000003</v>
      </c>
      <c r="ADJ254" s="121">
        <f t="shared" si="295"/>
        <v>67000</v>
      </c>
      <c r="ADL254" s="121">
        <f t="shared" si="296"/>
        <v>0</v>
      </c>
      <c r="ADM254" s="121">
        <f t="shared" si="297"/>
        <v>629800</v>
      </c>
      <c r="ADN254" s="121">
        <f t="shared" si="298"/>
        <v>629800</v>
      </c>
      <c r="ADO254" s="4" t="s">
        <v>1398</v>
      </c>
    </row>
    <row r="255" spans="1:795" x14ac:dyDescent="0.25">
      <c r="A255" s="4">
        <f t="shared" si="259"/>
        <v>251</v>
      </c>
      <c r="B255" s="4">
        <v>150494</v>
      </c>
      <c r="C255" s="4" t="s">
        <v>594</v>
      </c>
      <c r="G255" s="4" t="s">
        <v>351</v>
      </c>
      <c r="O255" s="4">
        <v>22</v>
      </c>
      <c r="P255" s="4">
        <v>19</v>
      </c>
      <c r="Q255" s="4">
        <v>2</v>
      </c>
      <c r="R255" s="4">
        <v>0</v>
      </c>
      <c r="S255" s="4">
        <v>0</v>
      </c>
      <c r="T255" s="4">
        <v>0</v>
      </c>
      <c r="U255" s="4">
        <v>0</v>
      </c>
      <c r="V255" s="4">
        <f t="shared" si="260"/>
        <v>2</v>
      </c>
      <c r="W255" s="4">
        <v>17</v>
      </c>
      <c r="X255" s="4">
        <v>19</v>
      </c>
      <c r="Y255" s="4">
        <v>7.75</v>
      </c>
      <c r="BQ255" s="4">
        <v>0</v>
      </c>
      <c r="BR255" s="114">
        <f t="shared" si="261"/>
        <v>1</v>
      </c>
      <c r="BS255" s="4">
        <f t="shared" si="262"/>
        <v>5</v>
      </c>
      <c r="BT255" s="114">
        <f t="shared" si="263"/>
        <v>0.1</v>
      </c>
      <c r="BU255" s="4">
        <v>2</v>
      </c>
      <c r="BV255" s="114">
        <f t="shared" si="264"/>
        <v>0.88235294117647056</v>
      </c>
      <c r="BW255" s="4">
        <f t="shared" si="265"/>
        <v>0</v>
      </c>
      <c r="BX255" s="114">
        <f t="shared" si="266"/>
        <v>0</v>
      </c>
      <c r="BY255" s="4">
        <f t="shared" si="267"/>
        <v>8835</v>
      </c>
      <c r="BZ255" s="4">
        <v>8144.1333333333296</v>
      </c>
      <c r="CA255" s="115">
        <f t="shared" si="268"/>
        <v>0.92180343331446857</v>
      </c>
      <c r="CB255" s="4">
        <f t="shared" si="269"/>
        <v>2</v>
      </c>
      <c r="CC255" s="114">
        <f t="shared" si="270"/>
        <v>0.04</v>
      </c>
      <c r="CD255" s="4">
        <v>300</v>
      </c>
      <c r="CE255" s="116">
        <v>290.83993115318401</v>
      </c>
      <c r="CF255" s="4">
        <f t="shared" si="271"/>
        <v>5</v>
      </c>
      <c r="CG255" s="114">
        <f t="shared" si="272"/>
        <v>0.15</v>
      </c>
      <c r="MX255" s="116">
        <v>95</v>
      </c>
      <c r="MY255" s="116">
        <v>100</v>
      </c>
      <c r="MZ255" s="4">
        <f t="shared" si="273"/>
        <v>5</v>
      </c>
      <c r="NA255" s="114">
        <f t="shared" si="274"/>
        <v>0.1</v>
      </c>
      <c r="NB255" s="115">
        <v>0.92</v>
      </c>
      <c r="NC255" s="115">
        <v>0.95471698113207504</v>
      </c>
      <c r="ND255" s="4">
        <f t="shared" si="275"/>
        <v>5</v>
      </c>
      <c r="NE255" s="114">
        <f t="shared" si="276"/>
        <v>0.1</v>
      </c>
      <c r="NF255" s="116">
        <v>90</v>
      </c>
      <c r="NG255" s="118">
        <v>100</v>
      </c>
      <c r="NH255" s="4">
        <f t="shared" si="277"/>
        <v>5</v>
      </c>
      <c r="NI255" s="114">
        <f t="shared" si="278"/>
        <v>0.08</v>
      </c>
      <c r="NJ255" s="114">
        <v>0.85</v>
      </c>
      <c r="NK255" s="114">
        <v>0.84615384615384603</v>
      </c>
      <c r="NM255" s="4">
        <f t="shared" si="279"/>
        <v>1</v>
      </c>
      <c r="NN255" s="114">
        <f t="shared" si="280"/>
        <v>1.2E-2</v>
      </c>
      <c r="NO255" s="114">
        <v>0.4</v>
      </c>
      <c r="NP255" s="114">
        <v>0.660377358490566</v>
      </c>
      <c r="NQ255" s="4">
        <f t="shared" si="281"/>
        <v>5</v>
      </c>
      <c r="NR255" s="114">
        <f t="shared" si="282"/>
        <v>0.06</v>
      </c>
      <c r="ZQ255" s="114">
        <v>0.95</v>
      </c>
      <c r="ZR255" s="114">
        <v>0.99095840867992802</v>
      </c>
      <c r="ZS255" s="4">
        <f t="shared" si="283"/>
        <v>5</v>
      </c>
      <c r="ZT255" s="114">
        <f t="shared" si="284"/>
        <v>0.05</v>
      </c>
      <c r="ZU255" s="4">
        <v>2</v>
      </c>
      <c r="ZV255" s="4">
        <f t="shared" si="285"/>
        <v>5</v>
      </c>
      <c r="ZW255" s="114">
        <f t="shared" si="286"/>
        <v>0.05</v>
      </c>
      <c r="ACD255" s="114">
        <f t="shared" si="287"/>
        <v>0.29000000000000004</v>
      </c>
      <c r="ACE255" s="114">
        <f t="shared" si="288"/>
        <v>0.35200000000000004</v>
      </c>
      <c r="ACF255" s="114">
        <f t="shared" si="289"/>
        <v>0.1</v>
      </c>
      <c r="ACG255" s="114">
        <f t="shared" si="290"/>
        <v>0.7420000000000001</v>
      </c>
      <c r="ACN255" s="119" t="str">
        <f t="shared" si="291"/>
        <v>TERIMA</v>
      </c>
      <c r="ACO255" s="120">
        <f t="shared" si="299"/>
        <v>670000</v>
      </c>
      <c r="ACP255" s="120">
        <f t="shared" si="292"/>
        <v>235840.00000000003</v>
      </c>
      <c r="ADH255" s="121">
        <f t="shared" si="293"/>
        <v>194300.00000000003</v>
      </c>
      <c r="ADI255" s="121">
        <f t="shared" si="294"/>
        <v>235840.00000000003</v>
      </c>
      <c r="ADJ255" s="121">
        <f t="shared" si="295"/>
        <v>67000</v>
      </c>
      <c r="ADL255" s="121">
        <f t="shared" si="296"/>
        <v>0</v>
      </c>
      <c r="ADM255" s="121">
        <f t="shared" si="297"/>
        <v>497140.00000000006</v>
      </c>
      <c r="ADN255" s="121">
        <f t="shared" si="298"/>
        <v>497140.00000000006</v>
      </c>
      <c r="ADO255" s="4" t="s">
        <v>1398</v>
      </c>
    </row>
    <row r="256" spans="1:795" x14ac:dyDescent="0.25">
      <c r="A256" s="4">
        <f t="shared" si="259"/>
        <v>252</v>
      </c>
      <c r="B256" s="4">
        <v>78446</v>
      </c>
      <c r="C256" s="4" t="s">
        <v>599</v>
      </c>
      <c r="G256" s="4" t="s">
        <v>351</v>
      </c>
      <c r="O256" s="4">
        <v>22</v>
      </c>
      <c r="P256" s="4">
        <v>21</v>
      </c>
      <c r="Q256" s="4">
        <v>2</v>
      </c>
      <c r="R256" s="4">
        <v>0</v>
      </c>
      <c r="S256" s="4">
        <v>0</v>
      </c>
      <c r="T256" s="4">
        <v>2</v>
      </c>
      <c r="U256" s="4">
        <v>0</v>
      </c>
      <c r="V256" s="4">
        <f t="shared" si="260"/>
        <v>2</v>
      </c>
      <c r="W256" s="4">
        <v>19</v>
      </c>
      <c r="X256" s="4">
        <v>19</v>
      </c>
      <c r="Y256" s="4">
        <v>7.75</v>
      </c>
      <c r="BQ256" s="4">
        <v>0</v>
      </c>
      <c r="BR256" s="114">
        <f t="shared" si="261"/>
        <v>1</v>
      </c>
      <c r="BS256" s="4">
        <f t="shared" si="262"/>
        <v>5</v>
      </c>
      <c r="BT256" s="114">
        <f t="shared" si="263"/>
        <v>0.1</v>
      </c>
      <c r="BU256" s="4">
        <v>2</v>
      </c>
      <c r="BV256" s="114">
        <f t="shared" si="264"/>
        <v>0.89473684210526316</v>
      </c>
      <c r="BW256" s="4">
        <f t="shared" si="265"/>
        <v>0</v>
      </c>
      <c r="BX256" s="114">
        <f t="shared" si="266"/>
        <v>0</v>
      </c>
      <c r="BY256" s="4">
        <f t="shared" si="267"/>
        <v>8835</v>
      </c>
      <c r="BZ256" s="4">
        <v>8197.6333333333296</v>
      </c>
      <c r="CA256" s="115">
        <f t="shared" si="268"/>
        <v>0.92785889454819803</v>
      </c>
      <c r="CB256" s="4">
        <f t="shared" si="269"/>
        <v>2</v>
      </c>
      <c r="CC256" s="114">
        <f t="shared" si="270"/>
        <v>0.04</v>
      </c>
      <c r="CD256" s="4">
        <v>300</v>
      </c>
      <c r="CE256" s="116">
        <v>281.57819905213302</v>
      </c>
      <c r="CF256" s="4">
        <f t="shared" si="271"/>
        <v>5</v>
      </c>
      <c r="CG256" s="114">
        <f t="shared" si="272"/>
        <v>0.15</v>
      </c>
      <c r="MX256" s="116">
        <v>95</v>
      </c>
      <c r="MY256" s="116">
        <v>100</v>
      </c>
      <c r="MZ256" s="4">
        <f t="shared" si="273"/>
        <v>5</v>
      </c>
      <c r="NA256" s="114">
        <f t="shared" si="274"/>
        <v>0.1</v>
      </c>
      <c r="NB256" s="115">
        <v>0.92</v>
      </c>
      <c r="NC256" s="115">
        <v>0.93600000000000005</v>
      </c>
      <c r="ND256" s="4">
        <f t="shared" si="275"/>
        <v>5</v>
      </c>
      <c r="NE256" s="114">
        <f t="shared" si="276"/>
        <v>0.1</v>
      </c>
      <c r="NF256" s="116">
        <v>90</v>
      </c>
      <c r="NG256" s="118">
        <v>100</v>
      </c>
      <c r="NH256" s="4">
        <f t="shared" si="277"/>
        <v>5</v>
      </c>
      <c r="NI256" s="114">
        <f t="shared" si="278"/>
        <v>0.08</v>
      </c>
      <c r="NJ256" s="114">
        <v>0.85</v>
      </c>
      <c r="NK256" s="114">
        <v>0.86956521739130399</v>
      </c>
      <c r="NM256" s="4">
        <f t="shared" si="279"/>
        <v>5</v>
      </c>
      <c r="NN256" s="114">
        <f t="shared" si="280"/>
        <v>0.06</v>
      </c>
      <c r="NO256" s="114">
        <v>0.4</v>
      </c>
      <c r="NP256" s="114">
        <v>0.64</v>
      </c>
      <c r="NQ256" s="4">
        <f t="shared" si="281"/>
        <v>5</v>
      </c>
      <c r="NR256" s="114">
        <f t="shared" si="282"/>
        <v>0.06</v>
      </c>
      <c r="ZQ256" s="114">
        <v>0.95</v>
      </c>
      <c r="ZR256" s="114">
        <v>0.98888888888888904</v>
      </c>
      <c r="ZS256" s="4">
        <f t="shared" si="283"/>
        <v>5</v>
      </c>
      <c r="ZT256" s="114">
        <f t="shared" si="284"/>
        <v>0.05</v>
      </c>
      <c r="ZU256" s="4">
        <v>2</v>
      </c>
      <c r="ZV256" s="4">
        <f t="shared" si="285"/>
        <v>5</v>
      </c>
      <c r="ZW256" s="114">
        <f t="shared" si="286"/>
        <v>0.05</v>
      </c>
      <c r="ACD256" s="114">
        <f t="shared" si="287"/>
        <v>0.29000000000000004</v>
      </c>
      <c r="ACE256" s="114">
        <f t="shared" si="288"/>
        <v>0.4</v>
      </c>
      <c r="ACF256" s="114">
        <f t="shared" si="289"/>
        <v>0.1</v>
      </c>
      <c r="ACG256" s="114">
        <f t="shared" si="290"/>
        <v>0.79</v>
      </c>
      <c r="ACN256" s="119" t="str">
        <f t="shared" si="291"/>
        <v>TERIMA</v>
      </c>
      <c r="ACO256" s="120">
        <f t="shared" si="299"/>
        <v>670000</v>
      </c>
      <c r="ACP256" s="120">
        <f t="shared" si="292"/>
        <v>268000</v>
      </c>
      <c r="ADH256" s="121">
        <f t="shared" si="293"/>
        <v>194300.00000000003</v>
      </c>
      <c r="ADI256" s="121">
        <f t="shared" si="294"/>
        <v>268000</v>
      </c>
      <c r="ADJ256" s="121">
        <f t="shared" si="295"/>
        <v>67000</v>
      </c>
      <c r="ADL256" s="121">
        <f t="shared" si="296"/>
        <v>0</v>
      </c>
      <c r="ADM256" s="121">
        <f t="shared" si="297"/>
        <v>529300</v>
      </c>
      <c r="ADN256" s="121">
        <f t="shared" si="298"/>
        <v>529300</v>
      </c>
      <c r="ADO256" s="4" t="s">
        <v>1398</v>
      </c>
    </row>
    <row r="257" spans="1:795" x14ac:dyDescent="0.25">
      <c r="A257" s="4">
        <f t="shared" si="259"/>
        <v>253</v>
      </c>
      <c r="B257" s="4">
        <v>156656</v>
      </c>
      <c r="C257" s="4" t="s">
        <v>603</v>
      </c>
      <c r="G257" s="4" t="s">
        <v>351</v>
      </c>
      <c r="O257" s="4">
        <v>22</v>
      </c>
      <c r="P257" s="4">
        <v>21</v>
      </c>
      <c r="Q257" s="4">
        <v>0</v>
      </c>
      <c r="R257" s="4">
        <v>0</v>
      </c>
      <c r="S257" s="4">
        <v>0</v>
      </c>
      <c r="T257" s="4">
        <v>1</v>
      </c>
      <c r="U257" s="4">
        <v>0</v>
      </c>
      <c r="V257" s="4">
        <f t="shared" si="260"/>
        <v>0</v>
      </c>
      <c r="W257" s="4">
        <v>21</v>
      </c>
      <c r="X257" s="4">
        <v>20</v>
      </c>
      <c r="Y257" s="4">
        <v>7.75</v>
      </c>
      <c r="BQ257" s="4">
        <v>0</v>
      </c>
      <c r="BR257" s="114">
        <f t="shared" si="261"/>
        <v>1</v>
      </c>
      <c r="BS257" s="4">
        <f t="shared" si="262"/>
        <v>5</v>
      </c>
      <c r="BT257" s="114">
        <f t="shared" si="263"/>
        <v>0.1</v>
      </c>
      <c r="BU257" s="4">
        <v>0</v>
      </c>
      <c r="BV257" s="114">
        <f t="shared" si="264"/>
        <v>1</v>
      </c>
      <c r="BW257" s="4">
        <f t="shared" si="265"/>
        <v>5</v>
      </c>
      <c r="BX257" s="114">
        <f t="shared" si="266"/>
        <v>0.15</v>
      </c>
      <c r="BY257" s="4">
        <f t="shared" si="267"/>
        <v>9300</v>
      </c>
      <c r="BZ257" s="4">
        <v>10042.416666666701</v>
      </c>
      <c r="CA257" s="115">
        <f t="shared" si="268"/>
        <v>1.0798297491039464</v>
      </c>
      <c r="CB257" s="4">
        <f t="shared" si="269"/>
        <v>5</v>
      </c>
      <c r="CC257" s="114">
        <f t="shared" si="270"/>
        <v>0.1</v>
      </c>
      <c r="CD257" s="4">
        <v>300</v>
      </c>
      <c r="CE257" s="116">
        <v>285.72467902995697</v>
      </c>
      <c r="CF257" s="4">
        <f t="shared" si="271"/>
        <v>5</v>
      </c>
      <c r="CG257" s="114">
        <f t="shared" si="272"/>
        <v>0.15</v>
      </c>
      <c r="MX257" s="116">
        <v>95</v>
      </c>
      <c r="MY257" s="116">
        <v>97.7777777777778</v>
      </c>
      <c r="MZ257" s="4">
        <f t="shared" si="273"/>
        <v>5</v>
      </c>
      <c r="NA257" s="114">
        <f t="shared" si="274"/>
        <v>0.1</v>
      </c>
      <c r="NB257" s="115">
        <v>0.92</v>
      </c>
      <c r="NC257" s="115">
        <v>0.92558139534883699</v>
      </c>
      <c r="ND257" s="4">
        <f t="shared" si="275"/>
        <v>5</v>
      </c>
      <c r="NE257" s="114">
        <f t="shared" si="276"/>
        <v>0.1</v>
      </c>
      <c r="NF257" s="116">
        <v>90</v>
      </c>
      <c r="NG257" s="118">
        <v>100</v>
      </c>
      <c r="NH257" s="4">
        <f t="shared" si="277"/>
        <v>5</v>
      </c>
      <c r="NI257" s="114">
        <f t="shared" si="278"/>
        <v>0.08</v>
      </c>
      <c r="NJ257" s="114">
        <v>0.85</v>
      </c>
      <c r="NK257" s="114">
        <v>0.80487804878048796</v>
      </c>
      <c r="NM257" s="4">
        <f t="shared" si="279"/>
        <v>1</v>
      </c>
      <c r="NN257" s="114">
        <f t="shared" si="280"/>
        <v>1.2E-2</v>
      </c>
      <c r="NO257" s="114">
        <v>0.4</v>
      </c>
      <c r="NP257" s="114">
        <v>0.60465116279069797</v>
      </c>
      <c r="NQ257" s="4">
        <f t="shared" si="281"/>
        <v>5</v>
      </c>
      <c r="NR257" s="114">
        <f t="shared" si="282"/>
        <v>0.06</v>
      </c>
      <c r="ZQ257" s="114">
        <v>0.95</v>
      </c>
      <c r="ZR257" s="114">
        <v>0.99441786283891498</v>
      </c>
      <c r="ZS257" s="4">
        <f t="shared" si="283"/>
        <v>5</v>
      </c>
      <c r="ZT257" s="114">
        <f t="shared" si="284"/>
        <v>0.05</v>
      </c>
      <c r="ZU257" s="4">
        <v>2</v>
      </c>
      <c r="ZV257" s="4">
        <f t="shared" si="285"/>
        <v>5</v>
      </c>
      <c r="ZW257" s="114">
        <f t="shared" si="286"/>
        <v>0.05</v>
      </c>
      <c r="ACD257" s="114">
        <f t="shared" si="287"/>
        <v>0.5</v>
      </c>
      <c r="ACE257" s="114">
        <f t="shared" si="288"/>
        <v>0.35200000000000004</v>
      </c>
      <c r="ACF257" s="114">
        <f t="shared" si="289"/>
        <v>0.1</v>
      </c>
      <c r="ACG257" s="114">
        <f t="shared" si="290"/>
        <v>0.95200000000000007</v>
      </c>
      <c r="ACN257" s="119" t="str">
        <f t="shared" si="291"/>
        <v>TERIMA</v>
      </c>
      <c r="ACO257" s="120">
        <f t="shared" si="299"/>
        <v>670000</v>
      </c>
      <c r="ACP257" s="120">
        <f t="shared" si="292"/>
        <v>235840.00000000003</v>
      </c>
      <c r="ADH257" s="121">
        <f t="shared" si="293"/>
        <v>335000</v>
      </c>
      <c r="ADI257" s="121">
        <f t="shared" si="294"/>
        <v>235840.00000000003</v>
      </c>
      <c r="ADJ257" s="121">
        <f t="shared" si="295"/>
        <v>67000</v>
      </c>
      <c r="ADL257" s="121">
        <f t="shared" si="296"/>
        <v>0</v>
      </c>
      <c r="ADM257" s="121">
        <f t="shared" si="297"/>
        <v>637840</v>
      </c>
      <c r="ADN257" s="121">
        <f t="shared" si="298"/>
        <v>637840</v>
      </c>
      <c r="ADO257" s="4" t="s">
        <v>1398</v>
      </c>
    </row>
    <row r="258" spans="1:795" x14ac:dyDescent="0.25">
      <c r="A258" s="4">
        <f t="shared" si="259"/>
        <v>254</v>
      </c>
      <c r="B258" s="4">
        <v>155926</v>
      </c>
      <c r="C258" s="4" t="s">
        <v>606</v>
      </c>
      <c r="G258" s="4" t="s">
        <v>351</v>
      </c>
      <c r="O258" s="4">
        <v>22</v>
      </c>
      <c r="P258" s="4">
        <v>19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f t="shared" si="260"/>
        <v>0</v>
      </c>
      <c r="W258" s="4">
        <v>19</v>
      </c>
      <c r="X258" s="4">
        <v>19</v>
      </c>
      <c r="Y258" s="4">
        <v>7.75</v>
      </c>
      <c r="BQ258" s="4">
        <v>0</v>
      </c>
      <c r="BR258" s="114">
        <f t="shared" si="261"/>
        <v>1</v>
      </c>
      <c r="BS258" s="4">
        <f t="shared" si="262"/>
        <v>5</v>
      </c>
      <c r="BT258" s="114">
        <f t="shared" si="263"/>
        <v>0.1</v>
      </c>
      <c r="BU258" s="4">
        <v>0</v>
      </c>
      <c r="BV258" s="114">
        <f t="shared" si="264"/>
        <v>1</v>
      </c>
      <c r="BW258" s="4">
        <f t="shared" si="265"/>
        <v>5</v>
      </c>
      <c r="BX258" s="114">
        <f t="shared" si="266"/>
        <v>0.15</v>
      </c>
      <c r="BY258" s="4">
        <f t="shared" si="267"/>
        <v>8835</v>
      </c>
      <c r="BZ258" s="4">
        <v>9070.2333333333299</v>
      </c>
      <c r="CA258" s="115">
        <f t="shared" si="268"/>
        <v>1.0266251650631952</v>
      </c>
      <c r="CB258" s="4">
        <f t="shared" si="269"/>
        <v>4</v>
      </c>
      <c r="CC258" s="114">
        <f t="shared" si="270"/>
        <v>0.08</v>
      </c>
      <c r="CD258" s="4">
        <v>300</v>
      </c>
      <c r="CE258" s="116">
        <v>293.67127272727299</v>
      </c>
      <c r="CF258" s="4">
        <f t="shared" si="271"/>
        <v>5</v>
      </c>
      <c r="CG258" s="114">
        <f t="shared" si="272"/>
        <v>0.15</v>
      </c>
      <c r="MX258" s="116">
        <v>95</v>
      </c>
      <c r="MY258" s="116">
        <v>100</v>
      </c>
      <c r="MZ258" s="4">
        <f t="shared" si="273"/>
        <v>5</v>
      </c>
      <c r="NA258" s="114">
        <f t="shared" si="274"/>
        <v>0.1</v>
      </c>
      <c r="NB258" s="115">
        <v>0.92</v>
      </c>
      <c r="NC258" s="115">
        <v>0.95</v>
      </c>
      <c r="ND258" s="4">
        <f t="shared" si="275"/>
        <v>5</v>
      </c>
      <c r="NE258" s="114">
        <f t="shared" si="276"/>
        <v>0.1</v>
      </c>
      <c r="NF258" s="116">
        <v>90</v>
      </c>
      <c r="NG258" s="118">
        <v>100</v>
      </c>
      <c r="NH258" s="4">
        <f t="shared" si="277"/>
        <v>5</v>
      </c>
      <c r="NI258" s="114">
        <f t="shared" si="278"/>
        <v>0.08</v>
      </c>
      <c r="NJ258" s="114">
        <v>0.85</v>
      </c>
      <c r="NK258" s="114">
        <v>0.89830508474576298</v>
      </c>
      <c r="NM258" s="4">
        <f t="shared" si="279"/>
        <v>5</v>
      </c>
      <c r="NN258" s="114">
        <f t="shared" si="280"/>
        <v>0.06</v>
      </c>
      <c r="NO258" s="114">
        <v>0.4</v>
      </c>
      <c r="NP258" s="114">
        <v>0.59375</v>
      </c>
      <c r="NQ258" s="4">
        <f t="shared" si="281"/>
        <v>5</v>
      </c>
      <c r="NR258" s="114">
        <f t="shared" si="282"/>
        <v>0.06</v>
      </c>
      <c r="ZQ258" s="114">
        <v>0.95</v>
      </c>
      <c r="ZR258" s="114">
        <v>0.99178307313064895</v>
      </c>
      <c r="ZS258" s="4">
        <f t="shared" si="283"/>
        <v>5</v>
      </c>
      <c r="ZT258" s="114">
        <f t="shared" si="284"/>
        <v>0.05</v>
      </c>
      <c r="ZU258" s="4">
        <v>2</v>
      </c>
      <c r="ZV258" s="4">
        <f t="shared" si="285"/>
        <v>5</v>
      </c>
      <c r="ZW258" s="114">
        <f t="shared" si="286"/>
        <v>0.05</v>
      </c>
      <c r="ACD258" s="114">
        <f t="shared" si="287"/>
        <v>0.48</v>
      </c>
      <c r="ACE258" s="114">
        <f t="shared" si="288"/>
        <v>0.4</v>
      </c>
      <c r="ACF258" s="114">
        <f t="shared" si="289"/>
        <v>0.1</v>
      </c>
      <c r="ACG258" s="114">
        <f t="shared" si="290"/>
        <v>0.98</v>
      </c>
      <c r="ACN258" s="119" t="str">
        <f t="shared" si="291"/>
        <v>TERIMA</v>
      </c>
      <c r="ACO258" s="120">
        <f t="shared" si="299"/>
        <v>670000</v>
      </c>
      <c r="ACP258" s="120">
        <f t="shared" si="292"/>
        <v>268000</v>
      </c>
      <c r="ADH258" s="121">
        <f t="shared" si="293"/>
        <v>321600</v>
      </c>
      <c r="ADI258" s="121">
        <f t="shared" si="294"/>
        <v>268000</v>
      </c>
      <c r="ADJ258" s="121">
        <f t="shared" si="295"/>
        <v>67000</v>
      </c>
      <c r="ADL258" s="121">
        <f t="shared" si="296"/>
        <v>100000</v>
      </c>
      <c r="ADM258" s="121">
        <f t="shared" si="297"/>
        <v>756600</v>
      </c>
      <c r="ADN258" s="121">
        <f t="shared" si="298"/>
        <v>756600</v>
      </c>
      <c r="ADO258" s="4" t="s">
        <v>1398</v>
      </c>
    </row>
    <row r="259" spans="1:795" x14ac:dyDescent="0.25">
      <c r="A259" s="4">
        <f t="shared" si="259"/>
        <v>255</v>
      </c>
      <c r="B259" s="4">
        <v>86718</v>
      </c>
      <c r="C259" s="4" t="s">
        <v>608</v>
      </c>
      <c r="G259" s="4" t="s">
        <v>351</v>
      </c>
      <c r="O259" s="4">
        <v>22</v>
      </c>
      <c r="P259" s="4">
        <v>21</v>
      </c>
      <c r="Q259" s="4">
        <v>4</v>
      </c>
      <c r="R259" s="4">
        <v>0</v>
      </c>
      <c r="S259" s="4">
        <v>0</v>
      </c>
      <c r="T259" s="4">
        <v>1</v>
      </c>
      <c r="U259" s="4">
        <v>0</v>
      </c>
      <c r="V259" s="4">
        <f t="shared" si="260"/>
        <v>4</v>
      </c>
      <c r="W259" s="4">
        <v>17</v>
      </c>
      <c r="X259" s="4">
        <v>20</v>
      </c>
      <c r="Y259" s="4">
        <v>7.75</v>
      </c>
      <c r="BQ259" s="4">
        <v>0</v>
      </c>
      <c r="BR259" s="114">
        <f t="shared" si="261"/>
        <v>1</v>
      </c>
      <c r="BS259" s="4">
        <f t="shared" si="262"/>
        <v>5</v>
      </c>
      <c r="BT259" s="114">
        <f t="shared" si="263"/>
        <v>0.1</v>
      </c>
      <c r="BU259" s="4">
        <v>4</v>
      </c>
      <c r="BV259" s="114">
        <f t="shared" si="264"/>
        <v>0.76470588235294112</v>
      </c>
      <c r="BW259" s="4">
        <f t="shared" si="265"/>
        <v>0</v>
      </c>
      <c r="BX259" s="114">
        <f t="shared" si="266"/>
        <v>0</v>
      </c>
      <c r="BY259" s="4">
        <f t="shared" si="267"/>
        <v>9300</v>
      </c>
      <c r="BZ259" s="4">
        <v>7308.1666666666697</v>
      </c>
      <c r="CA259" s="115">
        <f t="shared" si="268"/>
        <v>0.78582437275985695</v>
      </c>
      <c r="CB259" s="4">
        <f t="shared" si="269"/>
        <v>1</v>
      </c>
      <c r="CC259" s="114">
        <f t="shared" si="270"/>
        <v>0.02</v>
      </c>
      <c r="CD259" s="4">
        <v>300</v>
      </c>
      <c r="CE259" s="116">
        <v>295.70596797670999</v>
      </c>
      <c r="CF259" s="4">
        <f t="shared" si="271"/>
        <v>5</v>
      </c>
      <c r="CG259" s="114">
        <f t="shared" si="272"/>
        <v>0.15</v>
      </c>
      <c r="MX259" s="116">
        <v>95</v>
      </c>
      <c r="MY259" s="116">
        <v>94.4444444444445</v>
      </c>
      <c r="MZ259" s="4">
        <f t="shared" si="273"/>
        <v>1</v>
      </c>
      <c r="NA259" s="114">
        <f t="shared" si="274"/>
        <v>0.02</v>
      </c>
      <c r="NB259" s="115">
        <v>0.92</v>
      </c>
      <c r="NC259" s="115">
        <v>0.97499999999999998</v>
      </c>
      <c r="ND259" s="4">
        <f t="shared" si="275"/>
        <v>5</v>
      </c>
      <c r="NE259" s="114">
        <f t="shared" si="276"/>
        <v>0.1</v>
      </c>
      <c r="NF259" s="116">
        <v>90</v>
      </c>
      <c r="NG259" s="118">
        <v>100</v>
      </c>
      <c r="NH259" s="4">
        <f t="shared" si="277"/>
        <v>5</v>
      </c>
      <c r="NI259" s="114">
        <f t="shared" si="278"/>
        <v>0.08</v>
      </c>
      <c r="NJ259" s="114">
        <v>0.85</v>
      </c>
      <c r="NK259" s="114">
        <v>0.97916666666666696</v>
      </c>
      <c r="NM259" s="4">
        <f t="shared" si="279"/>
        <v>5</v>
      </c>
      <c r="NN259" s="114">
        <f t="shared" si="280"/>
        <v>0.06</v>
      </c>
      <c r="NO259" s="114">
        <v>0.4</v>
      </c>
      <c r="NP259" s="114">
        <v>0.75</v>
      </c>
      <c r="NQ259" s="4">
        <f t="shared" si="281"/>
        <v>5</v>
      </c>
      <c r="NR259" s="114">
        <f t="shared" si="282"/>
        <v>0.06</v>
      </c>
      <c r="ZQ259" s="114">
        <v>0.95</v>
      </c>
      <c r="ZR259" s="114">
        <v>0.95791245791245805</v>
      </c>
      <c r="ZS259" s="4">
        <f t="shared" si="283"/>
        <v>5</v>
      </c>
      <c r="ZT259" s="114">
        <f t="shared" si="284"/>
        <v>0.05</v>
      </c>
      <c r="ZU259" s="4">
        <v>2</v>
      </c>
      <c r="ZV259" s="4">
        <f t="shared" si="285"/>
        <v>5</v>
      </c>
      <c r="ZW259" s="114">
        <f t="shared" si="286"/>
        <v>0.05</v>
      </c>
      <c r="ACD259" s="114">
        <f t="shared" si="287"/>
        <v>0.27</v>
      </c>
      <c r="ACE259" s="114">
        <f t="shared" si="288"/>
        <v>0.32</v>
      </c>
      <c r="ACF259" s="114">
        <f t="shared" si="289"/>
        <v>0.1</v>
      </c>
      <c r="ACG259" s="114">
        <f t="shared" si="290"/>
        <v>0.69000000000000006</v>
      </c>
      <c r="ACK259" s="4" t="s">
        <v>1391</v>
      </c>
      <c r="ACN259" s="119" t="str">
        <f t="shared" si="291"/>
        <v>TERIMA</v>
      </c>
      <c r="ACO259" s="120">
        <f t="shared" si="299"/>
        <v>670000</v>
      </c>
      <c r="ACP259" s="120">
        <f t="shared" si="292"/>
        <v>214400</v>
      </c>
      <c r="ADH259" s="121">
        <f t="shared" si="293"/>
        <v>180900</v>
      </c>
      <c r="ADI259" s="121">
        <f t="shared" si="294"/>
        <v>182240</v>
      </c>
      <c r="ADJ259" s="121">
        <f t="shared" si="295"/>
        <v>67000</v>
      </c>
      <c r="ADL259" s="121">
        <f t="shared" si="296"/>
        <v>0</v>
      </c>
      <c r="ADM259" s="121">
        <f t="shared" si="297"/>
        <v>430140</v>
      </c>
      <c r="ADN259" s="121">
        <f t="shared" si="298"/>
        <v>430140</v>
      </c>
      <c r="ADO259" s="4" t="s">
        <v>1398</v>
      </c>
    </row>
    <row r="260" spans="1:795" x14ac:dyDescent="0.25">
      <c r="A260" s="4">
        <f t="shared" si="259"/>
        <v>256</v>
      </c>
      <c r="B260" s="4">
        <v>102101</v>
      </c>
      <c r="C260" s="4" t="s">
        <v>611</v>
      </c>
      <c r="G260" s="4" t="s">
        <v>351</v>
      </c>
      <c r="O260" s="4">
        <v>22</v>
      </c>
      <c r="P260" s="4">
        <v>20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f t="shared" si="260"/>
        <v>0</v>
      </c>
      <c r="W260" s="4">
        <v>20</v>
      </c>
      <c r="X260" s="4">
        <v>20</v>
      </c>
      <c r="Y260" s="4">
        <v>7.75</v>
      </c>
      <c r="BQ260" s="4">
        <v>0</v>
      </c>
      <c r="BR260" s="114">
        <f t="shared" si="261"/>
        <v>1</v>
      </c>
      <c r="BS260" s="4">
        <f t="shared" si="262"/>
        <v>5</v>
      </c>
      <c r="BT260" s="114">
        <f t="shared" si="263"/>
        <v>0.1</v>
      </c>
      <c r="BU260" s="4">
        <v>0</v>
      </c>
      <c r="BV260" s="114">
        <f t="shared" si="264"/>
        <v>1</v>
      </c>
      <c r="BW260" s="4">
        <f t="shared" si="265"/>
        <v>5</v>
      </c>
      <c r="BX260" s="114">
        <f t="shared" si="266"/>
        <v>0.15</v>
      </c>
      <c r="BY260" s="4">
        <f t="shared" si="267"/>
        <v>9300</v>
      </c>
      <c r="BZ260" s="4">
        <v>9743.6</v>
      </c>
      <c r="CA260" s="115">
        <f t="shared" si="268"/>
        <v>1.0476989247311828</v>
      </c>
      <c r="CB260" s="4">
        <f t="shared" si="269"/>
        <v>4</v>
      </c>
      <c r="CC260" s="114">
        <f t="shared" si="270"/>
        <v>0.08</v>
      </c>
      <c r="CD260" s="4">
        <v>300</v>
      </c>
      <c r="CE260" s="116">
        <v>306.72577996715899</v>
      </c>
      <c r="CF260" s="4">
        <f t="shared" si="271"/>
        <v>1</v>
      </c>
      <c r="CG260" s="114">
        <f t="shared" si="272"/>
        <v>0.03</v>
      </c>
      <c r="MX260" s="116">
        <v>95</v>
      </c>
      <c r="MY260" s="116">
        <v>98.0555555555555</v>
      </c>
      <c r="MZ260" s="4">
        <f t="shared" si="273"/>
        <v>5</v>
      </c>
      <c r="NA260" s="114">
        <f t="shared" si="274"/>
        <v>0.1</v>
      </c>
      <c r="NB260" s="115">
        <v>0.92</v>
      </c>
      <c r="NC260" s="115">
        <v>0.984615384615385</v>
      </c>
      <c r="ND260" s="4">
        <f t="shared" si="275"/>
        <v>5</v>
      </c>
      <c r="NE260" s="114">
        <f t="shared" si="276"/>
        <v>0.1</v>
      </c>
      <c r="NF260" s="116">
        <v>90</v>
      </c>
      <c r="NG260" s="118">
        <v>100</v>
      </c>
      <c r="NH260" s="4">
        <f t="shared" si="277"/>
        <v>5</v>
      </c>
      <c r="NI260" s="114">
        <f t="shared" si="278"/>
        <v>0.08</v>
      </c>
      <c r="NJ260" s="114">
        <v>0.85</v>
      </c>
      <c r="NK260" s="114">
        <v>0.95833333333333304</v>
      </c>
      <c r="NM260" s="4">
        <f t="shared" si="279"/>
        <v>5</v>
      </c>
      <c r="NN260" s="114">
        <f t="shared" si="280"/>
        <v>0.06</v>
      </c>
      <c r="NO260" s="114">
        <v>0.4</v>
      </c>
      <c r="NP260" s="114">
        <v>0.92307692307692302</v>
      </c>
      <c r="NQ260" s="4">
        <f t="shared" si="281"/>
        <v>5</v>
      </c>
      <c r="NR260" s="114">
        <f t="shared" si="282"/>
        <v>0.06</v>
      </c>
      <c r="ZQ260" s="114">
        <v>0.95</v>
      </c>
      <c r="ZR260" s="114">
        <v>0.99242424242424199</v>
      </c>
      <c r="ZS260" s="4">
        <f t="shared" si="283"/>
        <v>5</v>
      </c>
      <c r="ZT260" s="114">
        <f t="shared" si="284"/>
        <v>0.05</v>
      </c>
      <c r="ZU260" s="4">
        <v>2</v>
      </c>
      <c r="ZV260" s="4">
        <f t="shared" si="285"/>
        <v>5</v>
      </c>
      <c r="ZW260" s="114">
        <f t="shared" si="286"/>
        <v>0.05</v>
      </c>
      <c r="ACD260" s="114">
        <f t="shared" si="287"/>
        <v>0.36</v>
      </c>
      <c r="ACE260" s="114">
        <f t="shared" si="288"/>
        <v>0.4</v>
      </c>
      <c r="ACF260" s="114">
        <f t="shared" si="289"/>
        <v>0.1</v>
      </c>
      <c r="ACG260" s="114">
        <f t="shared" si="290"/>
        <v>0.86</v>
      </c>
      <c r="ACN260" s="119" t="str">
        <f t="shared" si="291"/>
        <v>TERIMA</v>
      </c>
      <c r="ACO260" s="120">
        <f t="shared" si="299"/>
        <v>670000</v>
      </c>
      <c r="ACP260" s="120">
        <f t="shared" si="292"/>
        <v>268000</v>
      </c>
      <c r="ADH260" s="121">
        <f t="shared" si="293"/>
        <v>241200</v>
      </c>
      <c r="ADI260" s="121">
        <f t="shared" si="294"/>
        <v>268000</v>
      </c>
      <c r="ADJ260" s="121">
        <f t="shared" si="295"/>
        <v>67000</v>
      </c>
      <c r="ADL260" s="121">
        <f t="shared" si="296"/>
        <v>0</v>
      </c>
      <c r="ADM260" s="121">
        <f t="shared" si="297"/>
        <v>576200</v>
      </c>
      <c r="ADN260" s="121">
        <f t="shared" si="298"/>
        <v>576200</v>
      </c>
      <c r="ADO260" s="4" t="s">
        <v>1398</v>
      </c>
    </row>
    <row r="261" spans="1:795" x14ac:dyDescent="0.25">
      <c r="A261" s="4">
        <f t="shared" si="259"/>
        <v>257</v>
      </c>
      <c r="B261" s="4">
        <v>160676</v>
      </c>
      <c r="C261" s="4" t="s">
        <v>614</v>
      </c>
      <c r="G261" s="4" t="s">
        <v>351</v>
      </c>
      <c r="O261" s="4">
        <v>22</v>
      </c>
      <c r="P261" s="4">
        <v>19</v>
      </c>
      <c r="Q261" s="4">
        <v>0</v>
      </c>
      <c r="R261" s="4">
        <v>0</v>
      </c>
      <c r="S261" s="4">
        <v>0</v>
      </c>
      <c r="T261" s="4">
        <v>0</v>
      </c>
      <c r="U261" s="4">
        <v>8</v>
      </c>
      <c r="V261" s="4">
        <f t="shared" si="260"/>
        <v>0</v>
      </c>
      <c r="W261" s="4">
        <v>11</v>
      </c>
      <c r="X261" s="4">
        <v>11</v>
      </c>
      <c r="Y261" s="4">
        <v>7.75</v>
      </c>
      <c r="BQ261" s="4">
        <v>0</v>
      </c>
      <c r="BR261" s="114">
        <f t="shared" si="261"/>
        <v>1</v>
      </c>
      <c r="BS261" s="4">
        <f t="shared" si="262"/>
        <v>5</v>
      </c>
      <c r="BT261" s="114">
        <f t="shared" si="263"/>
        <v>0.1</v>
      </c>
      <c r="BU261" s="4">
        <v>0</v>
      </c>
      <c r="BV261" s="114">
        <f t="shared" si="264"/>
        <v>1</v>
      </c>
      <c r="BW261" s="4">
        <f t="shared" si="265"/>
        <v>5</v>
      </c>
      <c r="BX261" s="114">
        <f t="shared" si="266"/>
        <v>0.15</v>
      </c>
      <c r="BY261" s="4">
        <f t="shared" si="267"/>
        <v>5115</v>
      </c>
      <c r="BZ261" s="4">
        <v>5392.65</v>
      </c>
      <c r="CA261" s="115">
        <f t="shared" si="268"/>
        <v>1.0542815249266861</v>
      </c>
      <c r="CB261" s="4">
        <f t="shared" si="269"/>
        <v>5</v>
      </c>
      <c r="CC261" s="114">
        <f t="shared" si="270"/>
        <v>0.1</v>
      </c>
      <c r="CD261" s="4">
        <v>300</v>
      </c>
      <c r="CE261" s="116">
        <v>237.08751229105201</v>
      </c>
      <c r="CF261" s="4">
        <f t="shared" si="271"/>
        <v>5</v>
      </c>
      <c r="CG261" s="114">
        <f t="shared" si="272"/>
        <v>0.15</v>
      </c>
      <c r="MX261" s="116">
        <v>95</v>
      </c>
      <c r="MY261" s="116">
        <v>97.5</v>
      </c>
      <c r="MZ261" s="4">
        <f t="shared" si="273"/>
        <v>5</v>
      </c>
      <c r="NA261" s="114">
        <f t="shared" si="274"/>
        <v>0.1</v>
      </c>
      <c r="NB261" s="115">
        <v>0.92</v>
      </c>
      <c r="NC261" s="115">
        <v>0.96</v>
      </c>
      <c r="ND261" s="4">
        <f t="shared" si="275"/>
        <v>5</v>
      </c>
      <c r="NE261" s="114">
        <f t="shared" si="276"/>
        <v>0.1</v>
      </c>
      <c r="NF261" s="116">
        <v>90</v>
      </c>
      <c r="NG261" s="118">
        <v>100</v>
      </c>
      <c r="NH261" s="4">
        <f t="shared" si="277"/>
        <v>5</v>
      </c>
      <c r="NI261" s="114">
        <f t="shared" si="278"/>
        <v>0.08</v>
      </c>
      <c r="NJ261" s="114">
        <v>0.85</v>
      </c>
      <c r="NK261" s="114">
        <v>0.9</v>
      </c>
      <c r="NM261" s="4">
        <f t="shared" si="279"/>
        <v>5</v>
      </c>
      <c r="NN261" s="114">
        <f t="shared" si="280"/>
        <v>0.06</v>
      </c>
      <c r="NO261" s="114">
        <v>0.4</v>
      </c>
      <c r="NP261" s="114">
        <v>0.75</v>
      </c>
      <c r="NQ261" s="4">
        <f t="shared" si="281"/>
        <v>5</v>
      </c>
      <c r="NR261" s="114">
        <f t="shared" si="282"/>
        <v>0.06</v>
      </c>
      <c r="ZQ261" s="114">
        <v>0.95</v>
      </c>
      <c r="ZR261" s="114">
        <v>0.99142156862745101</v>
      </c>
      <c r="ZS261" s="4">
        <f t="shared" si="283"/>
        <v>5</v>
      </c>
      <c r="ZT261" s="114">
        <f t="shared" si="284"/>
        <v>0.05</v>
      </c>
      <c r="ZU261" s="4">
        <v>2</v>
      </c>
      <c r="ZV261" s="4">
        <f t="shared" si="285"/>
        <v>5</v>
      </c>
      <c r="ZW261" s="114">
        <f t="shared" si="286"/>
        <v>0.05</v>
      </c>
      <c r="ACD261" s="114">
        <f t="shared" si="287"/>
        <v>0.5</v>
      </c>
      <c r="ACE261" s="114">
        <f t="shared" si="288"/>
        <v>0.4</v>
      </c>
      <c r="ACF261" s="114">
        <f t="shared" si="289"/>
        <v>0.1</v>
      </c>
      <c r="ACG261" s="114">
        <f t="shared" si="290"/>
        <v>1</v>
      </c>
      <c r="ACN261" s="119" t="str">
        <f t="shared" si="291"/>
        <v>TERIMA</v>
      </c>
      <c r="ACO261" s="120">
        <f t="shared" si="299"/>
        <v>670000</v>
      </c>
      <c r="ACP261" s="120">
        <f t="shared" si="292"/>
        <v>268000</v>
      </c>
      <c r="ADH261" s="121">
        <f t="shared" si="293"/>
        <v>335000</v>
      </c>
      <c r="ADI261" s="121">
        <f t="shared" si="294"/>
        <v>134000</v>
      </c>
      <c r="ADJ261" s="121">
        <f t="shared" si="295"/>
        <v>67000</v>
      </c>
      <c r="ADL261" s="121">
        <f t="shared" si="296"/>
        <v>200000</v>
      </c>
      <c r="ADM261" s="121">
        <f t="shared" si="297"/>
        <v>736000</v>
      </c>
      <c r="ADN261" s="121">
        <f t="shared" si="298"/>
        <v>736000</v>
      </c>
      <c r="ADO261" s="4" t="s">
        <v>1398</v>
      </c>
    </row>
    <row r="262" spans="1:795" x14ac:dyDescent="0.25">
      <c r="A262" s="4">
        <f t="shared" si="259"/>
        <v>258</v>
      </c>
      <c r="B262" s="4">
        <v>160826</v>
      </c>
      <c r="C262" s="4" t="s">
        <v>616</v>
      </c>
      <c r="G262" s="4" t="s">
        <v>351</v>
      </c>
      <c r="O262" s="4">
        <v>22</v>
      </c>
      <c r="P262" s="4">
        <v>19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f t="shared" si="260"/>
        <v>0</v>
      </c>
      <c r="W262" s="4">
        <v>19</v>
      </c>
      <c r="X262" s="4">
        <v>19</v>
      </c>
      <c r="Y262" s="4">
        <v>7.75</v>
      </c>
      <c r="BQ262" s="4">
        <v>0</v>
      </c>
      <c r="BR262" s="114">
        <f t="shared" si="261"/>
        <v>1</v>
      </c>
      <c r="BS262" s="4">
        <f t="shared" si="262"/>
        <v>5</v>
      </c>
      <c r="BT262" s="114">
        <f t="shared" si="263"/>
        <v>0.1</v>
      </c>
      <c r="BU262" s="4">
        <v>0</v>
      </c>
      <c r="BV262" s="114">
        <f t="shared" si="264"/>
        <v>1</v>
      </c>
      <c r="BW262" s="4">
        <f t="shared" si="265"/>
        <v>5</v>
      </c>
      <c r="BX262" s="114">
        <f t="shared" si="266"/>
        <v>0.15</v>
      </c>
      <c r="BY262" s="4">
        <f t="shared" si="267"/>
        <v>8835</v>
      </c>
      <c r="BZ262" s="4">
        <v>9099.7999999999993</v>
      </c>
      <c r="CA262" s="115">
        <f t="shared" si="268"/>
        <v>1.0299717034521787</v>
      </c>
      <c r="CB262" s="4">
        <f t="shared" si="269"/>
        <v>4</v>
      </c>
      <c r="CC262" s="114">
        <f t="shared" si="270"/>
        <v>0.08</v>
      </c>
      <c r="CD262" s="4">
        <v>300</v>
      </c>
      <c r="CE262" s="116">
        <v>262.440201729107</v>
      </c>
      <c r="CF262" s="4">
        <f t="shared" si="271"/>
        <v>5</v>
      </c>
      <c r="CG262" s="114">
        <f t="shared" si="272"/>
        <v>0.15</v>
      </c>
      <c r="MX262" s="116">
        <v>95</v>
      </c>
      <c r="MY262" s="116">
        <v>99.1666666666667</v>
      </c>
      <c r="MZ262" s="4">
        <f t="shared" si="273"/>
        <v>5</v>
      </c>
      <c r="NA262" s="114">
        <f t="shared" si="274"/>
        <v>0.1</v>
      </c>
      <c r="NB262" s="115">
        <v>0.92</v>
      </c>
      <c r="NC262" s="115">
        <v>0.92857142857142905</v>
      </c>
      <c r="ND262" s="4">
        <f t="shared" si="275"/>
        <v>5</v>
      </c>
      <c r="NE262" s="114">
        <f t="shared" si="276"/>
        <v>0.1</v>
      </c>
      <c r="NF262" s="116">
        <v>90</v>
      </c>
      <c r="NG262" s="118">
        <v>100</v>
      </c>
      <c r="NH262" s="4">
        <f t="shared" si="277"/>
        <v>5</v>
      </c>
      <c r="NI262" s="114">
        <f t="shared" si="278"/>
        <v>0.08</v>
      </c>
      <c r="NJ262" s="114">
        <v>0.85</v>
      </c>
      <c r="NK262" s="114">
        <v>0.88333333333333297</v>
      </c>
      <c r="NM262" s="4">
        <f t="shared" si="279"/>
        <v>5</v>
      </c>
      <c r="NN262" s="114">
        <f t="shared" si="280"/>
        <v>0.06</v>
      </c>
      <c r="NO262" s="114">
        <v>0.4</v>
      </c>
      <c r="NP262" s="114">
        <v>0.51428571428571401</v>
      </c>
      <c r="NQ262" s="4">
        <f t="shared" si="281"/>
        <v>5</v>
      </c>
      <c r="NR262" s="114">
        <f t="shared" si="282"/>
        <v>0.06</v>
      </c>
      <c r="ZQ262" s="114">
        <v>0.95</v>
      </c>
      <c r="ZR262" s="114">
        <v>0.99181669394435401</v>
      </c>
      <c r="ZS262" s="4">
        <f t="shared" si="283"/>
        <v>5</v>
      </c>
      <c r="ZT262" s="114">
        <f t="shared" si="284"/>
        <v>0.05</v>
      </c>
      <c r="ZU262" s="4">
        <v>2</v>
      </c>
      <c r="ZV262" s="4">
        <f t="shared" si="285"/>
        <v>5</v>
      </c>
      <c r="ZW262" s="114">
        <f t="shared" si="286"/>
        <v>0.05</v>
      </c>
      <c r="ACD262" s="114">
        <f t="shared" si="287"/>
        <v>0.48</v>
      </c>
      <c r="ACE262" s="114">
        <f t="shared" si="288"/>
        <v>0.4</v>
      </c>
      <c r="ACF262" s="114">
        <f t="shared" si="289"/>
        <v>0.1</v>
      </c>
      <c r="ACG262" s="114">
        <f t="shared" si="290"/>
        <v>0.98</v>
      </c>
      <c r="ACN262" s="119" t="str">
        <f t="shared" si="291"/>
        <v>TERIMA</v>
      </c>
      <c r="ACO262" s="120">
        <f t="shared" si="299"/>
        <v>670000</v>
      </c>
      <c r="ACP262" s="120">
        <f t="shared" si="292"/>
        <v>268000</v>
      </c>
      <c r="ADH262" s="121">
        <f t="shared" si="293"/>
        <v>321600</v>
      </c>
      <c r="ADI262" s="121">
        <f t="shared" si="294"/>
        <v>268000</v>
      </c>
      <c r="ADJ262" s="121">
        <f t="shared" si="295"/>
        <v>67000</v>
      </c>
      <c r="ADL262" s="121">
        <f t="shared" si="296"/>
        <v>100000</v>
      </c>
      <c r="ADM262" s="121">
        <f t="shared" si="297"/>
        <v>756600</v>
      </c>
      <c r="ADN262" s="121">
        <f t="shared" si="298"/>
        <v>756600</v>
      </c>
      <c r="ADO262" s="4" t="s">
        <v>1398</v>
      </c>
    </row>
    <row r="263" spans="1:795" x14ac:dyDescent="0.25">
      <c r="A263" s="4">
        <f t="shared" si="259"/>
        <v>259</v>
      </c>
      <c r="B263" s="4">
        <v>160087</v>
      </c>
      <c r="C263" s="4" t="s">
        <v>620</v>
      </c>
      <c r="G263" s="4" t="s">
        <v>351</v>
      </c>
      <c r="O263" s="4">
        <v>22</v>
      </c>
      <c r="P263" s="4">
        <v>18</v>
      </c>
      <c r="Q263" s="4">
        <v>1</v>
      </c>
      <c r="R263" s="4">
        <v>0</v>
      </c>
      <c r="S263" s="4">
        <v>0</v>
      </c>
      <c r="T263" s="4">
        <v>0</v>
      </c>
      <c r="U263" s="4">
        <v>0</v>
      </c>
      <c r="V263" s="4">
        <f t="shared" si="260"/>
        <v>1</v>
      </c>
      <c r="W263" s="4">
        <v>17</v>
      </c>
      <c r="X263" s="4">
        <v>18</v>
      </c>
      <c r="Y263" s="4">
        <v>7.75</v>
      </c>
      <c r="BQ263" s="4">
        <v>0</v>
      </c>
      <c r="BR263" s="114">
        <f t="shared" si="261"/>
        <v>1</v>
      </c>
      <c r="BS263" s="4">
        <f t="shared" si="262"/>
        <v>5</v>
      </c>
      <c r="BT263" s="114">
        <f t="shared" si="263"/>
        <v>0.1</v>
      </c>
      <c r="BU263" s="4">
        <v>1</v>
      </c>
      <c r="BV263" s="114">
        <f t="shared" si="264"/>
        <v>0.94117647058823528</v>
      </c>
      <c r="BW263" s="4">
        <f t="shared" si="265"/>
        <v>1</v>
      </c>
      <c r="BX263" s="114">
        <f t="shared" si="266"/>
        <v>0.03</v>
      </c>
      <c r="BY263" s="4">
        <f t="shared" si="267"/>
        <v>8370</v>
      </c>
      <c r="BZ263" s="4">
        <v>8066.45</v>
      </c>
      <c r="CA263" s="115">
        <f t="shared" si="268"/>
        <v>0.96373357228195933</v>
      </c>
      <c r="CB263" s="4">
        <f t="shared" si="269"/>
        <v>2</v>
      </c>
      <c r="CC263" s="114">
        <f t="shared" si="270"/>
        <v>0.04</v>
      </c>
      <c r="CD263" s="4">
        <v>300</v>
      </c>
      <c r="CE263" s="116">
        <v>265.67926356589101</v>
      </c>
      <c r="CF263" s="4">
        <f t="shared" si="271"/>
        <v>5</v>
      </c>
      <c r="CG263" s="114">
        <f t="shared" si="272"/>
        <v>0.15</v>
      </c>
      <c r="MX263" s="116">
        <v>95</v>
      </c>
      <c r="MY263" s="116">
        <v>89.8611111111111</v>
      </c>
      <c r="MZ263" s="4">
        <f t="shared" si="273"/>
        <v>1</v>
      </c>
      <c r="NA263" s="114">
        <f t="shared" si="274"/>
        <v>0.02</v>
      </c>
      <c r="NB263" s="115">
        <v>0.92</v>
      </c>
      <c r="NC263" s="115">
        <v>0.93043478260869605</v>
      </c>
      <c r="ND263" s="4">
        <f t="shared" si="275"/>
        <v>5</v>
      </c>
      <c r="NE263" s="114">
        <f t="shared" si="276"/>
        <v>0.1</v>
      </c>
      <c r="NF263" s="116">
        <v>90</v>
      </c>
      <c r="NG263" s="118">
        <v>95</v>
      </c>
      <c r="NH263" s="4">
        <f t="shared" si="277"/>
        <v>5</v>
      </c>
      <c r="NI263" s="114">
        <f t="shared" si="278"/>
        <v>0.08</v>
      </c>
      <c r="NJ263" s="114">
        <v>0.85</v>
      </c>
      <c r="NK263" s="114">
        <v>0.90476190476190499</v>
      </c>
      <c r="NM263" s="4">
        <f t="shared" si="279"/>
        <v>5</v>
      </c>
      <c r="NN263" s="114">
        <f t="shared" si="280"/>
        <v>0.06</v>
      </c>
      <c r="NO263" s="114">
        <v>0.4</v>
      </c>
      <c r="NP263" s="114">
        <v>0.73913043478260898</v>
      </c>
      <c r="NQ263" s="4">
        <f t="shared" si="281"/>
        <v>5</v>
      </c>
      <c r="NR263" s="114">
        <f t="shared" si="282"/>
        <v>0.06</v>
      </c>
      <c r="ZQ263" s="114">
        <v>0.95</v>
      </c>
      <c r="ZR263" s="114">
        <v>0.98934108527131803</v>
      </c>
      <c r="ZS263" s="4">
        <f t="shared" si="283"/>
        <v>5</v>
      </c>
      <c r="ZT263" s="114">
        <f t="shared" si="284"/>
        <v>0.05</v>
      </c>
      <c r="ZU263" s="4">
        <v>2</v>
      </c>
      <c r="ZV263" s="4">
        <f t="shared" si="285"/>
        <v>5</v>
      </c>
      <c r="ZW263" s="114">
        <f t="shared" si="286"/>
        <v>0.05</v>
      </c>
      <c r="ACD263" s="114">
        <f t="shared" si="287"/>
        <v>0.32</v>
      </c>
      <c r="ACE263" s="114">
        <f t="shared" si="288"/>
        <v>0.32</v>
      </c>
      <c r="ACF263" s="114">
        <f t="shared" si="289"/>
        <v>0.1</v>
      </c>
      <c r="ACG263" s="114">
        <f t="shared" si="290"/>
        <v>0.74</v>
      </c>
      <c r="ACK263" s="4" t="s">
        <v>1390</v>
      </c>
      <c r="ACN263" s="119" t="str">
        <f t="shared" si="291"/>
        <v>TERIMA</v>
      </c>
      <c r="ACO263" s="120">
        <f t="shared" si="299"/>
        <v>670000</v>
      </c>
      <c r="ACP263" s="120">
        <f t="shared" si="292"/>
        <v>214400</v>
      </c>
      <c r="ADH263" s="121">
        <f t="shared" si="293"/>
        <v>214400</v>
      </c>
      <c r="ADI263" s="121">
        <f t="shared" si="294"/>
        <v>182240</v>
      </c>
      <c r="ADJ263" s="121">
        <f t="shared" si="295"/>
        <v>67000</v>
      </c>
      <c r="ADL263" s="121">
        <f t="shared" si="296"/>
        <v>0</v>
      </c>
      <c r="ADM263" s="121">
        <f t="shared" si="297"/>
        <v>463640</v>
      </c>
      <c r="ADN263" s="121">
        <f t="shared" si="298"/>
        <v>463640</v>
      </c>
      <c r="ADO263" s="4" t="s">
        <v>1398</v>
      </c>
    </row>
    <row r="264" spans="1:795" x14ac:dyDescent="0.25">
      <c r="A264" s="4">
        <f t="shared" si="259"/>
        <v>260</v>
      </c>
      <c r="B264" s="4">
        <v>166727</v>
      </c>
      <c r="C264" s="4" t="s">
        <v>622</v>
      </c>
      <c r="G264" s="4" t="s">
        <v>351</v>
      </c>
      <c r="O264" s="4">
        <v>22</v>
      </c>
      <c r="P264" s="4">
        <v>19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f t="shared" si="260"/>
        <v>0</v>
      </c>
      <c r="W264" s="4">
        <v>19</v>
      </c>
      <c r="X264" s="4">
        <v>19</v>
      </c>
      <c r="Y264" s="4">
        <v>7.75</v>
      </c>
      <c r="BQ264" s="4">
        <v>0</v>
      </c>
      <c r="BR264" s="114">
        <f t="shared" si="261"/>
        <v>1</v>
      </c>
      <c r="BS264" s="4">
        <f t="shared" si="262"/>
        <v>5</v>
      </c>
      <c r="BT264" s="114">
        <f t="shared" si="263"/>
        <v>0.1</v>
      </c>
      <c r="BU264" s="4">
        <v>0</v>
      </c>
      <c r="BV264" s="114">
        <f t="shared" si="264"/>
        <v>1</v>
      </c>
      <c r="BW264" s="4">
        <f t="shared" si="265"/>
        <v>5</v>
      </c>
      <c r="BX264" s="114">
        <f t="shared" si="266"/>
        <v>0.15</v>
      </c>
      <c r="BY264" s="4">
        <f t="shared" si="267"/>
        <v>8835</v>
      </c>
      <c r="BZ264" s="4">
        <v>9212.8166666666693</v>
      </c>
      <c r="CA264" s="115">
        <f t="shared" si="268"/>
        <v>1.0427636295038676</v>
      </c>
      <c r="CB264" s="4">
        <f t="shared" si="269"/>
        <v>4</v>
      </c>
      <c r="CC264" s="114">
        <f t="shared" si="270"/>
        <v>0.08</v>
      </c>
      <c r="CD264" s="4">
        <v>300</v>
      </c>
      <c r="CE264" s="116">
        <v>288.65064319566699</v>
      </c>
      <c r="CF264" s="4">
        <f t="shared" si="271"/>
        <v>5</v>
      </c>
      <c r="CG264" s="114">
        <f t="shared" si="272"/>
        <v>0.15</v>
      </c>
      <c r="MX264" s="116">
        <v>95</v>
      </c>
      <c r="MY264" s="116">
        <v>92.7222222222222</v>
      </c>
      <c r="MZ264" s="4">
        <f t="shared" si="273"/>
        <v>1</v>
      </c>
      <c r="NA264" s="114">
        <f t="shared" si="274"/>
        <v>0.02</v>
      </c>
      <c r="NB264" s="115">
        <v>0.92</v>
      </c>
      <c r="NC264" s="115">
        <v>0.88888888888888895</v>
      </c>
      <c r="ND264" s="4">
        <f t="shared" si="275"/>
        <v>1</v>
      </c>
      <c r="NE264" s="114">
        <f t="shared" si="276"/>
        <v>0.02</v>
      </c>
      <c r="NF264" s="116">
        <v>90</v>
      </c>
      <c r="NG264" s="118">
        <v>95</v>
      </c>
      <c r="NH264" s="4">
        <f t="shared" si="277"/>
        <v>5</v>
      </c>
      <c r="NI264" s="114">
        <f t="shared" si="278"/>
        <v>0.08</v>
      </c>
      <c r="NJ264" s="114">
        <v>0.85</v>
      </c>
      <c r="NK264" s="114">
        <v>0.87179487179487203</v>
      </c>
      <c r="NM264" s="4">
        <f t="shared" si="279"/>
        <v>5</v>
      </c>
      <c r="NN264" s="114">
        <f t="shared" si="280"/>
        <v>0.06</v>
      </c>
      <c r="NO264" s="114">
        <v>0.4</v>
      </c>
      <c r="NP264" s="114">
        <v>0.64444444444444404</v>
      </c>
      <c r="NQ264" s="4">
        <f t="shared" si="281"/>
        <v>5</v>
      </c>
      <c r="NR264" s="114">
        <f t="shared" si="282"/>
        <v>0.06</v>
      </c>
      <c r="ZQ264" s="114">
        <v>0.95</v>
      </c>
      <c r="ZR264" s="114">
        <v>0.98556231003039496</v>
      </c>
      <c r="ZS264" s="4">
        <f t="shared" si="283"/>
        <v>5</v>
      </c>
      <c r="ZT264" s="114">
        <f t="shared" si="284"/>
        <v>0.05</v>
      </c>
      <c r="ZU264" s="4">
        <v>2</v>
      </c>
      <c r="ZV264" s="4">
        <f t="shared" si="285"/>
        <v>5</v>
      </c>
      <c r="ZW264" s="114">
        <f t="shared" si="286"/>
        <v>0.05</v>
      </c>
      <c r="ACD264" s="114">
        <f t="shared" si="287"/>
        <v>0.48</v>
      </c>
      <c r="ACE264" s="114">
        <f t="shared" si="288"/>
        <v>0.24</v>
      </c>
      <c r="ACF264" s="114">
        <f t="shared" si="289"/>
        <v>0.1</v>
      </c>
      <c r="ACG264" s="114">
        <f t="shared" si="290"/>
        <v>0.82</v>
      </c>
      <c r="ACN264" s="119" t="str">
        <f t="shared" si="291"/>
        <v>TERIMA</v>
      </c>
      <c r="ACO264" s="120">
        <f t="shared" si="299"/>
        <v>670000</v>
      </c>
      <c r="ACP264" s="120">
        <f t="shared" si="292"/>
        <v>160800</v>
      </c>
      <c r="ADH264" s="121">
        <f t="shared" si="293"/>
        <v>321600</v>
      </c>
      <c r="ADI264" s="121">
        <f t="shared" si="294"/>
        <v>160800</v>
      </c>
      <c r="ADJ264" s="121">
        <f t="shared" si="295"/>
        <v>67000</v>
      </c>
      <c r="ADL264" s="121">
        <f t="shared" si="296"/>
        <v>0</v>
      </c>
      <c r="ADM264" s="121">
        <f t="shared" si="297"/>
        <v>549400</v>
      </c>
      <c r="ADN264" s="121">
        <f t="shared" si="298"/>
        <v>549400</v>
      </c>
      <c r="ADO264" s="4" t="s">
        <v>1398</v>
      </c>
    </row>
    <row r="265" spans="1:795" x14ac:dyDescent="0.25">
      <c r="A265" s="4">
        <f t="shared" si="259"/>
        <v>261</v>
      </c>
      <c r="B265" s="4">
        <v>62510</v>
      </c>
      <c r="C265" s="4" t="s">
        <v>624</v>
      </c>
      <c r="G265" s="4" t="s">
        <v>351</v>
      </c>
      <c r="O265" s="4">
        <v>22</v>
      </c>
      <c r="P265" s="4">
        <v>21</v>
      </c>
      <c r="Q265" s="4">
        <v>0</v>
      </c>
      <c r="R265" s="4">
        <v>0</v>
      </c>
      <c r="S265" s="4">
        <v>0</v>
      </c>
      <c r="T265" s="4">
        <v>1</v>
      </c>
      <c r="U265" s="4">
        <v>0</v>
      </c>
      <c r="V265" s="4">
        <f t="shared" si="260"/>
        <v>0</v>
      </c>
      <c r="W265" s="4">
        <v>21</v>
      </c>
      <c r="X265" s="4">
        <v>20</v>
      </c>
      <c r="Y265" s="4">
        <v>7.75</v>
      </c>
      <c r="BQ265" s="4">
        <v>0</v>
      </c>
      <c r="BR265" s="114">
        <f t="shared" si="261"/>
        <v>1</v>
      </c>
      <c r="BS265" s="4">
        <f t="shared" si="262"/>
        <v>5</v>
      </c>
      <c r="BT265" s="114">
        <f t="shared" si="263"/>
        <v>0.1</v>
      </c>
      <c r="BU265" s="4">
        <v>0</v>
      </c>
      <c r="BV265" s="114">
        <f t="shared" si="264"/>
        <v>1</v>
      </c>
      <c r="BW265" s="4">
        <f t="shared" si="265"/>
        <v>5</v>
      </c>
      <c r="BX265" s="114">
        <f t="shared" si="266"/>
        <v>0.15</v>
      </c>
      <c r="BY265" s="4">
        <f t="shared" si="267"/>
        <v>9300</v>
      </c>
      <c r="BZ265" s="4">
        <v>9827.7000000000007</v>
      </c>
      <c r="CA265" s="115">
        <f t="shared" si="268"/>
        <v>1.056741935483871</v>
      </c>
      <c r="CB265" s="4">
        <f t="shared" si="269"/>
        <v>5</v>
      </c>
      <c r="CC265" s="114">
        <f t="shared" si="270"/>
        <v>0.1</v>
      </c>
      <c r="CD265" s="4">
        <v>300</v>
      </c>
      <c r="CE265" s="116">
        <v>292.60999254287799</v>
      </c>
      <c r="CF265" s="4">
        <f t="shared" si="271"/>
        <v>5</v>
      </c>
      <c r="CG265" s="114">
        <f t="shared" si="272"/>
        <v>0.15</v>
      </c>
      <c r="MX265" s="116">
        <v>95</v>
      </c>
      <c r="MY265" s="116">
        <v>95.83</v>
      </c>
      <c r="MZ265" s="4">
        <f t="shared" si="273"/>
        <v>5</v>
      </c>
      <c r="NA265" s="114">
        <f t="shared" si="274"/>
        <v>0.1</v>
      </c>
      <c r="NB265" s="115">
        <v>0.92</v>
      </c>
      <c r="NC265" s="115">
        <v>0.87619047619047596</v>
      </c>
      <c r="ND265" s="4">
        <f t="shared" si="275"/>
        <v>1</v>
      </c>
      <c r="NE265" s="114">
        <f t="shared" si="276"/>
        <v>0.02</v>
      </c>
      <c r="NF265" s="116">
        <v>90</v>
      </c>
      <c r="NG265" s="118">
        <v>85</v>
      </c>
      <c r="NH265" s="4">
        <f t="shared" si="277"/>
        <v>1</v>
      </c>
      <c r="NI265" s="114">
        <f t="shared" si="278"/>
        <v>1.6E-2</v>
      </c>
      <c r="NJ265" s="114">
        <v>0.85</v>
      </c>
      <c r="NK265" s="114">
        <v>0.88888888888888895</v>
      </c>
      <c r="NM265" s="4">
        <f t="shared" si="279"/>
        <v>5</v>
      </c>
      <c r="NN265" s="114">
        <f t="shared" si="280"/>
        <v>0.06</v>
      </c>
      <c r="NO265" s="114">
        <v>0.4</v>
      </c>
      <c r="NP265" s="114">
        <v>0.66666666666666696</v>
      </c>
      <c r="NQ265" s="4">
        <f t="shared" si="281"/>
        <v>5</v>
      </c>
      <c r="NR265" s="114">
        <f t="shared" si="282"/>
        <v>0.06</v>
      </c>
      <c r="ZQ265" s="114">
        <v>0.95</v>
      </c>
      <c r="ZR265" s="114">
        <v>0.98172757475083094</v>
      </c>
      <c r="ZS265" s="4">
        <f t="shared" si="283"/>
        <v>5</v>
      </c>
      <c r="ZT265" s="114">
        <f t="shared" si="284"/>
        <v>0.05</v>
      </c>
      <c r="ZU265" s="4">
        <v>2</v>
      </c>
      <c r="ZV265" s="4">
        <f t="shared" si="285"/>
        <v>5</v>
      </c>
      <c r="ZW265" s="114">
        <f t="shared" si="286"/>
        <v>0.05</v>
      </c>
      <c r="ACD265" s="114">
        <f t="shared" si="287"/>
        <v>0.5</v>
      </c>
      <c r="ACE265" s="114">
        <f t="shared" si="288"/>
        <v>0.25600000000000001</v>
      </c>
      <c r="ACF265" s="114">
        <f t="shared" si="289"/>
        <v>0.1</v>
      </c>
      <c r="ACG265" s="114">
        <f t="shared" si="290"/>
        <v>0.85599999999999998</v>
      </c>
      <c r="ACL265" s="4" t="s">
        <v>1394</v>
      </c>
      <c r="ACN265" s="119" t="str">
        <f t="shared" si="291"/>
        <v>TERIMA</v>
      </c>
      <c r="ACO265" s="120">
        <f t="shared" si="299"/>
        <v>670000</v>
      </c>
      <c r="ACP265" s="120">
        <f t="shared" si="292"/>
        <v>171520</v>
      </c>
      <c r="ADH265" s="121">
        <f t="shared" si="293"/>
        <v>335000</v>
      </c>
      <c r="ADI265" s="121">
        <f t="shared" si="294"/>
        <v>102912</v>
      </c>
      <c r="ADJ265" s="121">
        <f t="shared" si="295"/>
        <v>67000</v>
      </c>
      <c r="ADL265" s="121">
        <f t="shared" si="296"/>
        <v>0</v>
      </c>
      <c r="ADM265" s="121">
        <f t="shared" si="297"/>
        <v>504912</v>
      </c>
      <c r="ADN265" s="121">
        <f t="shared" si="298"/>
        <v>504912</v>
      </c>
      <c r="ADO265" s="4" t="s">
        <v>1398</v>
      </c>
    </row>
    <row r="266" spans="1:795" x14ac:dyDescent="0.25">
      <c r="A266" s="4">
        <f t="shared" si="259"/>
        <v>262</v>
      </c>
      <c r="B266" s="4">
        <v>160822</v>
      </c>
      <c r="C266" s="4" t="s">
        <v>627</v>
      </c>
      <c r="G266" s="4" t="s">
        <v>351</v>
      </c>
      <c r="O266" s="4">
        <v>22</v>
      </c>
      <c r="P266" s="4">
        <v>19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f t="shared" si="260"/>
        <v>0</v>
      </c>
      <c r="W266" s="4">
        <v>19</v>
      </c>
      <c r="X266" s="4">
        <v>19</v>
      </c>
      <c r="Y266" s="4">
        <v>7.75</v>
      </c>
      <c r="BQ266" s="4">
        <v>0</v>
      </c>
      <c r="BR266" s="114">
        <f t="shared" si="261"/>
        <v>1</v>
      </c>
      <c r="BS266" s="4">
        <f t="shared" si="262"/>
        <v>5</v>
      </c>
      <c r="BT266" s="114">
        <f t="shared" si="263"/>
        <v>0.1</v>
      </c>
      <c r="BU266" s="4">
        <v>0</v>
      </c>
      <c r="BV266" s="114">
        <f t="shared" si="264"/>
        <v>1</v>
      </c>
      <c r="BW266" s="4">
        <f t="shared" si="265"/>
        <v>5</v>
      </c>
      <c r="BX266" s="114">
        <f t="shared" si="266"/>
        <v>0.15</v>
      </c>
      <c r="BY266" s="4">
        <f t="shared" si="267"/>
        <v>8835</v>
      </c>
      <c r="BZ266" s="4">
        <v>8818.0333333333292</v>
      </c>
      <c r="CA266" s="115">
        <f t="shared" si="268"/>
        <v>0.99807960762120307</v>
      </c>
      <c r="CB266" s="4">
        <f t="shared" si="269"/>
        <v>2</v>
      </c>
      <c r="CC266" s="114">
        <f t="shared" si="270"/>
        <v>0.04</v>
      </c>
      <c r="CD266" s="4">
        <v>300</v>
      </c>
      <c r="CE266" s="116">
        <v>302.23051409618603</v>
      </c>
      <c r="CF266" s="4">
        <f t="shared" si="271"/>
        <v>1</v>
      </c>
      <c r="CG266" s="114">
        <f t="shared" si="272"/>
        <v>0.03</v>
      </c>
      <c r="MX266" s="116">
        <v>95</v>
      </c>
      <c r="MY266" s="116">
        <v>91.6666666666667</v>
      </c>
      <c r="MZ266" s="4">
        <f t="shared" si="273"/>
        <v>1</v>
      </c>
      <c r="NA266" s="114">
        <f t="shared" si="274"/>
        <v>0.02</v>
      </c>
      <c r="NB266" s="115">
        <v>0.92</v>
      </c>
      <c r="NC266" s="115">
        <v>0.97627118644067801</v>
      </c>
      <c r="ND266" s="4">
        <f t="shared" si="275"/>
        <v>5</v>
      </c>
      <c r="NE266" s="114">
        <f t="shared" si="276"/>
        <v>0.1</v>
      </c>
      <c r="NF266" s="116">
        <v>90</v>
      </c>
      <c r="NG266" s="118">
        <v>100</v>
      </c>
      <c r="NH266" s="4">
        <f t="shared" si="277"/>
        <v>5</v>
      </c>
      <c r="NI266" s="114">
        <f t="shared" si="278"/>
        <v>0.08</v>
      </c>
      <c r="NJ266" s="114">
        <v>0.85</v>
      </c>
      <c r="NK266" s="114">
        <v>0.98148148148148195</v>
      </c>
      <c r="NM266" s="4">
        <f t="shared" si="279"/>
        <v>5</v>
      </c>
      <c r="NN266" s="114">
        <f t="shared" si="280"/>
        <v>0.06</v>
      </c>
      <c r="NO266" s="114">
        <v>0.4</v>
      </c>
      <c r="NP266" s="114">
        <v>0.79661016949152497</v>
      </c>
      <c r="NQ266" s="4">
        <f t="shared" si="281"/>
        <v>5</v>
      </c>
      <c r="NR266" s="114">
        <f t="shared" si="282"/>
        <v>0.06</v>
      </c>
      <c r="ZQ266" s="114">
        <v>0.95</v>
      </c>
      <c r="ZR266" s="114">
        <v>0.98910081743869205</v>
      </c>
      <c r="ZS266" s="4">
        <f t="shared" si="283"/>
        <v>5</v>
      </c>
      <c r="ZT266" s="114">
        <f t="shared" si="284"/>
        <v>0.05</v>
      </c>
      <c r="ZU266" s="4">
        <v>2</v>
      </c>
      <c r="ZV266" s="4">
        <f t="shared" si="285"/>
        <v>5</v>
      </c>
      <c r="ZW266" s="114">
        <f t="shared" si="286"/>
        <v>0.05</v>
      </c>
      <c r="ACD266" s="114">
        <f t="shared" si="287"/>
        <v>0.31999999999999995</v>
      </c>
      <c r="ACE266" s="114">
        <f t="shared" si="288"/>
        <v>0.32</v>
      </c>
      <c r="ACF266" s="114">
        <f t="shared" si="289"/>
        <v>0.1</v>
      </c>
      <c r="ACG266" s="114">
        <f t="shared" si="290"/>
        <v>0.73999999999999988</v>
      </c>
      <c r="ACN266" s="119" t="str">
        <f t="shared" si="291"/>
        <v>TERIMA</v>
      </c>
      <c r="ACO266" s="120">
        <f t="shared" si="299"/>
        <v>670000</v>
      </c>
      <c r="ACP266" s="120">
        <f t="shared" si="292"/>
        <v>214400</v>
      </c>
      <c r="ADH266" s="121">
        <f t="shared" si="293"/>
        <v>214399.99999999997</v>
      </c>
      <c r="ADI266" s="121">
        <f t="shared" si="294"/>
        <v>214400</v>
      </c>
      <c r="ADJ266" s="121">
        <f t="shared" si="295"/>
        <v>67000</v>
      </c>
      <c r="ADL266" s="121">
        <f t="shared" si="296"/>
        <v>0</v>
      </c>
      <c r="ADM266" s="121">
        <f t="shared" si="297"/>
        <v>495800</v>
      </c>
      <c r="ADN266" s="121">
        <f t="shared" si="298"/>
        <v>495800</v>
      </c>
      <c r="ADO266" s="4" t="s">
        <v>1398</v>
      </c>
    </row>
    <row r="267" spans="1:795" x14ac:dyDescent="0.25">
      <c r="A267" s="4">
        <f t="shared" si="259"/>
        <v>263</v>
      </c>
      <c r="B267" s="4">
        <v>160083</v>
      </c>
      <c r="C267" s="4" t="s">
        <v>640</v>
      </c>
      <c r="G267" s="4" t="s">
        <v>351</v>
      </c>
      <c r="O267" s="4">
        <v>22</v>
      </c>
      <c r="P267" s="4">
        <v>19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f t="shared" si="260"/>
        <v>0</v>
      </c>
      <c r="W267" s="4">
        <v>19</v>
      </c>
      <c r="X267" s="4">
        <v>19</v>
      </c>
      <c r="Y267" s="4">
        <v>7.75</v>
      </c>
      <c r="BQ267" s="4">
        <v>0</v>
      </c>
      <c r="BR267" s="114">
        <f t="shared" si="261"/>
        <v>1</v>
      </c>
      <c r="BS267" s="4">
        <f t="shared" si="262"/>
        <v>5</v>
      </c>
      <c r="BT267" s="114">
        <f t="shared" si="263"/>
        <v>0.1</v>
      </c>
      <c r="BU267" s="4">
        <v>0</v>
      </c>
      <c r="BV267" s="114">
        <f t="shared" si="264"/>
        <v>1</v>
      </c>
      <c r="BW267" s="4">
        <f t="shared" si="265"/>
        <v>5</v>
      </c>
      <c r="BX267" s="114">
        <f t="shared" si="266"/>
        <v>0.15</v>
      </c>
      <c r="BY267" s="4">
        <f t="shared" si="267"/>
        <v>8835</v>
      </c>
      <c r="BZ267" s="4">
        <v>9146.3333333333303</v>
      </c>
      <c r="CA267" s="115">
        <f t="shared" si="268"/>
        <v>1.0352386342199582</v>
      </c>
      <c r="CB267" s="4">
        <f t="shared" si="269"/>
        <v>4</v>
      </c>
      <c r="CC267" s="114">
        <f t="shared" si="270"/>
        <v>0.08</v>
      </c>
      <c r="CD267" s="4">
        <v>300</v>
      </c>
      <c r="CE267" s="116">
        <v>288.30187319884698</v>
      </c>
      <c r="CF267" s="4">
        <f t="shared" si="271"/>
        <v>5</v>
      </c>
      <c r="CG267" s="114">
        <f t="shared" si="272"/>
        <v>0.15</v>
      </c>
      <c r="MX267" s="116">
        <v>95</v>
      </c>
      <c r="MY267" s="116">
        <v>97.7777777777778</v>
      </c>
      <c r="MZ267" s="4">
        <f t="shared" si="273"/>
        <v>5</v>
      </c>
      <c r="NA267" s="114">
        <f t="shared" si="274"/>
        <v>0.1</v>
      </c>
      <c r="NB267" s="115">
        <v>0.92</v>
      </c>
      <c r="NC267" s="115">
        <v>0.94399999999999995</v>
      </c>
      <c r="ND267" s="4">
        <f t="shared" si="275"/>
        <v>5</v>
      </c>
      <c r="NE267" s="114">
        <f t="shared" si="276"/>
        <v>0.1</v>
      </c>
      <c r="NF267" s="116">
        <v>90</v>
      </c>
      <c r="NG267" s="118">
        <v>100</v>
      </c>
      <c r="NH267" s="4">
        <f t="shared" si="277"/>
        <v>5</v>
      </c>
      <c r="NI267" s="114">
        <f t="shared" si="278"/>
        <v>0.08</v>
      </c>
      <c r="NJ267" s="114">
        <v>0.85</v>
      </c>
      <c r="NK267" s="114">
        <v>0.96</v>
      </c>
      <c r="NM267" s="4">
        <f t="shared" si="279"/>
        <v>5</v>
      </c>
      <c r="NN267" s="114">
        <f t="shared" si="280"/>
        <v>0.06</v>
      </c>
      <c r="NO267" s="114">
        <v>0.4</v>
      </c>
      <c r="NP267" s="114">
        <v>0.6</v>
      </c>
      <c r="NQ267" s="4">
        <f t="shared" si="281"/>
        <v>5</v>
      </c>
      <c r="NR267" s="114">
        <f t="shared" si="282"/>
        <v>0.06</v>
      </c>
      <c r="ZQ267" s="114">
        <v>0.95</v>
      </c>
      <c r="ZR267" s="114">
        <v>0.99458204334365297</v>
      </c>
      <c r="ZS267" s="4">
        <f t="shared" si="283"/>
        <v>5</v>
      </c>
      <c r="ZT267" s="114">
        <f t="shared" si="284"/>
        <v>0.05</v>
      </c>
      <c r="ZU267" s="4">
        <v>2</v>
      </c>
      <c r="ZV267" s="4">
        <f t="shared" si="285"/>
        <v>5</v>
      </c>
      <c r="ZW267" s="114">
        <f t="shared" si="286"/>
        <v>0.05</v>
      </c>
      <c r="ACD267" s="114">
        <f t="shared" si="287"/>
        <v>0.48</v>
      </c>
      <c r="ACE267" s="114">
        <f t="shared" si="288"/>
        <v>0.4</v>
      </c>
      <c r="ACF267" s="114">
        <f t="shared" si="289"/>
        <v>0.1</v>
      </c>
      <c r="ACG267" s="114">
        <f t="shared" si="290"/>
        <v>0.98</v>
      </c>
      <c r="ACN267" s="119" t="str">
        <f t="shared" si="291"/>
        <v>TERIMA</v>
      </c>
      <c r="ACO267" s="120">
        <f t="shared" si="299"/>
        <v>670000</v>
      </c>
      <c r="ACP267" s="120">
        <f t="shared" si="292"/>
        <v>268000</v>
      </c>
      <c r="ADH267" s="121">
        <f t="shared" si="293"/>
        <v>321600</v>
      </c>
      <c r="ADI267" s="121">
        <f t="shared" si="294"/>
        <v>268000</v>
      </c>
      <c r="ADJ267" s="121">
        <f t="shared" si="295"/>
        <v>67000</v>
      </c>
      <c r="ADL267" s="121">
        <f t="shared" si="296"/>
        <v>100000</v>
      </c>
      <c r="ADM267" s="121">
        <f t="shared" si="297"/>
        <v>756600</v>
      </c>
      <c r="ADN267" s="121">
        <f t="shared" si="298"/>
        <v>756600</v>
      </c>
      <c r="ADO267" s="4" t="s">
        <v>1398</v>
      </c>
    </row>
    <row r="268" spans="1:795" x14ac:dyDescent="0.25">
      <c r="A268" s="4">
        <f t="shared" si="259"/>
        <v>264</v>
      </c>
      <c r="B268" s="4">
        <v>163096</v>
      </c>
      <c r="C268" s="4" t="s">
        <v>642</v>
      </c>
      <c r="G268" s="4" t="s">
        <v>351</v>
      </c>
      <c r="O268" s="4">
        <v>22</v>
      </c>
      <c r="P268" s="4">
        <v>19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f t="shared" si="260"/>
        <v>0</v>
      </c>
      <c r="W268" s="4">
        <v>19</v>
      </c>
      <c r="X268" s="4">
        <v>19</v>
      </c>
      <c r="Y268" s="4">
        <v>7.75</v>
      </c>
      <c r="BQ268" s="4">
        <v>0</v>
      </c>
      <c r="BR268" s="114">
        <f t="shared" si="261"/>
        <v>1</v>
      </c>
      <c r="BS268" s="4">
        <f t="shared" si="262"/>
        <v>5</v>
      </c>
      <c r="BT268" s="114">
        <f t="shared" si="263"/>
        <v>0.1</v>
      </c>
      <c r="BU268" s="4">
        <v>0</v>
      </c>
      <c r="BV268" s="114">
        <f t="shared" si="264"/>
        <v>1</v>
      </c>
      <c r="BW268" s="4">
        <f t="shared" si="265"/>
        <v>5</v>
      </c>
      <c r="BX268" s="114">
        <f t="shared" si="266"/>
        <v>0.15</v>
      </c>
      <c r="BY268" s="4">
        <f t="shared" si="267"/>
        <v>8835</v>
      </c>
      <c r="BZ268" s="4">
        <v>9505.7833333333292</v>
      </c>
      <c r="CA268" s="115">
        <f t="shared" si="268"/>
        <v>1.0759234106772302</v>
      </c>
      <c r="CB268" s="4">
        <f t="shared" si="269"/>
        <v>5</v>
      </c>
      <c r="CC268" s="114">
        <f t="shared" si="270"/>
        <v>0.1</v>
      </c>
      <c r="CD268" s="4">
        <v>300</v>
      </c>
      <c r="CE268" s="116">
        <v>296.857039187228</v>
      </c>
      <c r="CF268" s="4">
        <f t="shared" si="271"/>
        <v>5</v>
      </c>
      <c r="CG268" s="114">
        <f t="shared" si="272"/>
        <v>0.15</v>
      </c>
      <c r="MX268" s="116">
        <v>95</v>
      </c>
      <c r="MY268" s="116">
        <v>99.1666666666667</v>
      </c>
      <c r="MZ268" s="4">
        <f t="shared" si="273"/>
        <v>5</v>
      </c>
      <c r="NA268" s="114">
        <f t="shared" si="274"/>
        <v>0.1</v>
      </c>
      <c r="NB268" s="115">
        <v>0.92</v>
      </c>
      <c r="NC268" s="115">
        <v>0.97674418604651203</v>
      </c>
      <c r="ND268" s="4">
        <f t="shared" si="275"/>
        <v>5</v>
      </c>
      <c r="NE268" s="114">
        <f t="shared" si="276"/>
        <v>0.1</v>
      </c>
      <c r="NF268" s="116">
        <v>90</v>
      </c>
      <c r="NG268" s="118">
        <v>100</v>
      </c>
      <c r="NH268" s="4">
        <f t="shared" si="277"/>
        <v>5</v>
      </c>
      <c r="NI268" s="114">
        <f t="shared" si="278"/>
        <v>0.08</v>
      </c>
      <c r="NJ268" s="114">
        <v>0.85</v>
      </c>
      <c r="NK268" s="114">
        <v>0.875</v>
      </c>
      <c r="NM268" s="4">
        <f t="shared" si="279"/>
        <v>5</v>
      </c>
      <c r="NN268" s="114">
        <f t="shared" si="280"/>
        <v>0.06</v>
      </c>
      <c r="NO268" s="114">
        <v>0.4</v>
      </c>
      <c r="NP268" s="114">
        <v>0.74418604651162801</v>
      </c>
      <c r="NQ268" s="4">
        <f t="shared" si="281"/>
        <v>5</v>
      </c>
      <c r="NR268" s="114">
        <f t="shared" si="282"/>
        <v>0.06</v>
      </c>
      <c r="ZQ268" s="114">
        <v>0.95</v>
      </c>
      <c r="ZR268" s="114">
        <v>0.99342105263157898</v>
      </c>
      <c r="ZS268" s="4">
        <f t="shared" si="283"/>
        <v>5</v>
      </c>
      <c r="ZT268" s="114">
        <f t="shared" si="284"/>
        <v>0.05</v>
      </c>
      <c r="ZU268" s="4">
        <v>2</v>
      </c>
      <c r="ZV268" s="4">
        <f t="shared" si="285"/>
        <v>5</v>
      </c>
      <c r="ZW268" s="114">
        <f t="shared" si="286"/>
        <v>0.05</v>
      </c>
      <c r="ACD268" s="114">
        <f t="shared" si="287"/>
        <v>0.5</v>
      </c>
      <c r="ACE268" s="114">
        <f t="shared" si="288"/>
        <v>0.4</v>
      </c>
      <c r="ACF268" s="114">
        <f t="shared" si="289"/>
        <v>0.1</v>
      </c>
      <c r="ACG268" s="114">
        <f t="shared" si="290"/>
        <v>1</v>
      </c>
      <c r="ACN268" s="119" t="str">
        <f t="shared" si="291"/>
        <v>TERIMA</v>
      </c>
      <c r="ACO268" s="120">
        <f t="shared" si="299"/>
        <v>670000</v>
      </c>
      <c r="ACP268" s="120">
        <f t="shared" si="292"/>
        <v>268000</v>
      </c>
      <c r="ADH268" s="121">
        <f t="shared" si="293"/>
        <v>335000</v>
      </c>
      <c r="ADI268" s="121">
        <f t="shared" si="294"/>
        <v>268000</v>
      </c>
      <c r="ADJ268" s="121">
        <f t="shared" si="295"/>
        <v>67000</v>
      </c>
      <c r="ADL268" s="121">
        <f t="shared" si="296"/>
        <v>200000</v>
      </c>
      <c r="ADM268" s="121">
        <f t="shared" si="297"/>
        <v>870000</v>
      </c>
      <c r="ADN268" s="121">
        <f t="shared" si="298"/>
        <v>870000</v>
      </c>
      <c r="ADO268" s="4" t="s">
        <v>1398</v>
      </c>
    </row>
    <row r="269" spans="1:795" x14ac:dyDescent="0.25">
      <c r="A269" s="4">
        <f t="shared" ref="A269:A300" si="300">ROW()-4</f>
        <v>265</v>
      </c>
      <c r="B269" s="4">
        <v>166729</v>
      </c>
      <c r="C269" s="4" t="s">
        <v>646</v>
      </c>
      <c r="G269" s="4" t="s">
        <v>351</v>
      </c>
      <c r="O269" s="4">
        <v>22</v>
      </c>
      <c r="P269" s="4">
        <v>19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f t="shared" ref="V269:V300" si="301">SUM(Q269:S269)</f>
        <v>0</v>
      </c>
      <c r="W269" s="4">
        <v>19</v>
      </c>
      <c r="X269" s="4">
        <v>19</v>
      </c>
      <c r="Y269" s="4">
        <v>7.75</v>
      </c>
      <c r="BQ269" s="4">
        <v>0</v>
      </c>
      <c r="BR269" s="114">
        <f t="shared" ref="BR269:BR300" si="302">(W269-BQ269)/W269</f>
        <v>1</v>
      </c>
      <c r="BS269" s="4">
        <f t="shared" ref="BS269:BS300" si="303">IF(R269&gt;0,0,IF(BQ269&gt;2,0,IF(BQ269=2,1,IF(BQ269=1,2,IF(BQ269&lt;=0,5)))))</f>
        <v>5</v>
      </c>
      <c r="BT269" s="114">
        <f t="shared" ref="BT269:BT300" si="304">BS269*$BQ$3/5</f>
        <v>0.1</v>
      </c>
      <c r="BU269" s="4">
        <v>0</v>
      </c>
      <c r="BV269" s="114">
        <f t="shared" ref="BV269:BV300" si="305">(W269-BU269)/W269</f>
        <v>1</v>
      </c>
      <c r="BW269" s="4">
        <f t="shared" ref="BW269:BW300" si="306">IF(R269&gt;0,0,IF(BU269&lt;=0,5,IF(BU269=1,1,0)))</f>
        <v>5</v>
      </c>
      <c r="BX269" s="114">
        <f t="shared" ref="BX269:BX300" si="307">BW269*$BU$3/5</f>
        <v>0.15</v>
      </c>
      <c r="BY269" s="4">
        <f t="shared" ref="BY269:BY300" si="308">X269*(Y269*60)</f>
        <v>8835</v>
      </c>
      <c r="BZ269" s="4">
        <v>9824.2833333333292</v>
      </c>
      <c r="CA269" s="115">
        <f t="shared" ref="CA269:CA300" si="309">BZ269/BY269</f>
        <v>1.1119732126013955</v>
      </c>
      <c r="CB269" s="4">
        <f t="shared" ref="CB269:CB300" si="310">IF(CA269&lt;=90%,1,IF(AND(CA269&gt;90%,CA269&lt;100%),2,IF(CA269=100%,3,IF(AND(CA269&gt;100%,CA269&lt;=105%),4,5))))</f>
        <v>5</v>
      </c>
      <c r="CC269" s="114">
        <f t="shared" ref="CC269:CC300" si="311">CB269*$BY$3/5</f>
        <v>0.1</v>
      </c>
      <c r="CD269" s="4">
        <v>300</v>
      </c>
      <c r="CE269" s="116">
        <v>306.09450402144802</v>
      </c>
      <c r="CF269" s="4">
        <f t="shared" ref="CF269:CF300" si="312">IF(CD269&gt;CE269,5,IF(CE269=CD269,3,1))</f>
        <v>1</v>
      </c>
      <c r="CG269" s="114">
        <f t="shared" ref="CG269:CG300" si="313">CF269*$CD$3/5</f>
        <v>0.03</v>
      </c>
      <c r="MX269" s="116">
        <v>95</v>
      </c>
      <c r="MY269" s="116">
        <v>99.1666666666667</v>
      </c>
      <c r="MZ269" s="4">
        <f t="shared" ref="MZ269:MZ300" si="314">IF(MY269&gt;MX269,5,IF(MY269=MX269,3,1))</f>
        <v>5</v>
      </c>
      <c r="NA269" s="114">
        <f t="shared" ref="NA269:NA300" si="315">MZ269*$MX$3/5</f>
        <v>0.1</v>
      </c>
      <c r="NB269" s="115">
        <v>0.92</v>
      </c>
      <c r="NC269" s="115">
        <v>0.96333333333333304</v>
      </c>
      <c r="ND269" s="4">
        <f t="shared" ref="ND269:ND300" si="316">IF(NC269&gt;NB269,5,IF(NC269=NB269,3,1))</f>
        <v>5</v>
      </c>
      <c r="NE269" s="114">
        <f t="shared" ref="NE269:NE300" si="317">ND269*$NB$3/5</f>
        <v>0.1</v>
      </c>
      <c r="NF269" s="116">
        <v>90</v>
      </c>
      <c r="NG269" s="118">
        <v>90</v>
      </c>
      <c r="NH269" s="4">
        <f t="shared" ref="NH269:NH300" si="318">IF(NG269&gt;NF269,5,IF(NG269=NF269,3,1))</f>
        <v>3</v>
      </c>
      <c r="NI269" s="114">
        <f t="shared" ref="NI269:NI300" si="319">NH269*$NF$3/5</f>
        <v>4.8000000000000001E-2</v>
      </c>
      <c r="NJ269" s="114">
        <v>0.85</v>
      </c>
      <c r="NK269" s="114">
        <v>0.98</v>
      </c>
      <c r="NL269" s="4">
        <v>1</v>
      </c>
      <c r="NM269" s="4">
        <f t="shared" ref="NM269:NM300" si="320">IF(NL269=1,0,IF(NK269&gt;NJ269,5,IF(NJ269=NK269,4,IF(NK269="",3,1))))</f>
        <v>0</v>
      </c>
      <c r="NN269" s="114">
        <f t="shared" ref="NN269:NN300" si="321">NM269*$NJ$3/5</f>
        <v>0</v>
      </c>
      <c r="NO269" s="114">
        <v>0.4</v>
      </c>
      <c r="NP269" s="114">
        <v>0.71666666666666701</v>
      </c>
      <c r="NQ269" s="4">
        <f t="shared" ref="NQ269:NQ300" si="322">IF(NP269&gt;NO269,5,IF(NP269=NO269,4,IF(NP269="",3,1)))</f>
        <v>5</v>
      </c>
      <c r="NR269" s="114">
        <f t="shared" ref="NR269:NR300" si="323">NQ269*$NO$3/5</f>
        <v>0.06</v>
      </c>
      <c r="ZQ269" s="114">
        <v>0.95</v>
      </c>
      <c r="ZR269" s="114">
        <v>0.99288762446657197</v>
      </c>
      <c r="ZS269" s="4">
        <f t="shared" ref="ZS269:ZS300" si="324">IF(ZR269&gt;ZQ269,5,IF(ZR269=ZQ269,4,IF(ZR269="",3,1)))</f>
        <v>5</v>
      </c>
      <c r="ZT269" s="114">
        <f t="shared" ref="ZT269:ZT300" si="325">ZS269*$ZQ$3/5</f>
        <v>0.05</v>
      </c>
      <c r="ZU269" s="4">
        <v>2</v>
      </c>
      <c r="ZV269" s="4">
        <f t="shared" ref="ZV269:ZV300" si="326">IF(ZU269&gt;1,5,IF(ZU269=1,3,1))</f>
        <v>5</v>
      </c>
      <c r="ZW269" s="114">
        <f t="shared" ref="ZW269:ZW300" si="327">ZV269*$ZU$3/5</f>
        <v>0.05</v>
      </c>
      <c r="ACD269" s="114">
        <f t="shared" ref="ACD269:ACD300" si="328">IFERROR(BT269+BX269+CC269+CG269,"")</f>
        <v>0.38</v>
      </c>
      <c r="ACE269" s="114">
        <f t="shared" ref="ACE269:ACE300" si="329">NA269+NE269+NI269+NN269+NR269</f>
        <v>0.308</v>
      </c>
      <c r="ACF269" s="114">
        <f t="shared" ref="ACF269:ACF300" si="330">ZT269+ZW269</f>
        <v>0.1</v>
      </c>
      <c r="ACG269" s="114">
        <f t="shared" ref="ACG269:ACG300" si="331">SUM(ACD269:ACF269)</f>
        <v>0.78799999999999992</v>
      </c>
      <c r="ACK269" s="4" t="s">
        <v>1390</v>
      </c>
      <c r="ACN269" s="119" t="str">
        <f t="shared" ref="ACN269:ACN300" si="332">IF(AI269="TIDAK","GUGUR",IF(ACM269&gt;0,"GUGUR","TERIMA"))</f>
        <v>TERIMA</v>
      </c>
      <c r="ACO269" s="120">
        <f t="shared" si="299"/>
        <v>670000</v>
      </c>
      <c r="ACP269" s="120">
        <f t="shared" ref="ACP269:ACP300" si="333">ACO269*ACE269</f>
        <v>206360</v>
      </c>
      <c r="ADH269" s="121">
        <f t="shared" ref="ADH269:ADH300" si="334">IFERROR(ACO269*ACD269,"")</f>
        <v>254600</v>
      </c>
      <c r="ADI269" s="121">
        <f t="shared" ref="ADI269:ADI300" si="335">IFERROR(IF(M269="YA",(W269/O269)*ACP269,IF(N269="YA",(W269/O269)*ACP269,IF(U269&gt;0,(W269/O269)*ACP269,IF(ACK269&gt;0,ACP269*85%,IF(ACL269&gt;0,ACP269*60%,IF(ACM269&gt;0,ACP269*0%,ACP269)))))),"")</f>
        <v>175406</v>
      </c>
      <c r="ADJ269" s="121">
        <f t="shared" ref="ADJ269:ADJ300" si="336">IFERROR(ACF269*ACO269,"")</f>
        <v>67000</v>
      </c>
      <c r="ADL269" s="121">
        <f t="shared" ref="ADL269:ADL300" si="337">IFERROR(IF(ACN269="GUGUR",0,IF(ACG269=100%,200000,IF(AND(ACG269&gt;=98%,ACG269&lt;100%),100000,IF(AND(ACG269&gt;=97%,ACG269&lt;99%),50000,)))),"")</f>
        <v>0</v>
      </c>
      <c r="ADM269" s="121">
        <f t="shared" ref="ADM269:ADM300" si="338">SUM(ADH269:ADJ269,ADL269)</f>
        <v>497006</v>
      </c>
      <c r="ADN269" s="121">
        <f t="shared" ref="ADN269:ADN300" si="339">IF(M269="cumil",0,IF(ADM269="",IF(ADG269="",ACS269,ADG269),ADM269))</f>
        <v>497006</v>
      </c>
      <c r="ADO269" s="4" t="s">
        <v>1398</v>
      </c>
    </row>
    <row r="270" spans="1:795" x14ac:dyDescent="0.25">
      <c r="A270" s="4">
        <f t="shared" si="300"/>
        <v>266</v>
      </c>
      <c r="B270" s="4">
        <v>160710</v>
      </c>
      <c r="C270" s="4" t="s">
        <v>648</v>
      </c>
      <c r="G270" s="4" t="s">
        <v>351</v>
      </c>
      <c r="O270" s="4">
        <v>22</v>
      </c>
      <c r="P270" s="4">
        <v>19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f t="shared" si="301"/>
        <v>0</v>
      </c>
      <c r="W270" s="4">
        <v>19</v>
      </c>
      <c r="X270" s="4">
        <v>19</v>
      </c>
      <c r="Y270" s="4">
        <v>7.75</v>
      </c>
      <c r="BQ270" s="4">
        <v>0</v>
      </c>
      <c r="BR270" s="114">
        <f t="shared" si="302"/>
        <v>1</v>
      </c>
      <c r="BS270" s="4">
        <f t="shared" si="303"/>
        <v>5</v>
      </c>
      <c r="BT270" s="114">
        <f t="shared" si="304"/>
        <v>0.1</v>
      </c>
      <c r="BU270" s="4">
        <v>0</v>
      </c>
      <c r="BV270" s="114">
        <f t="shared" si="305"/>
        <v>1</v>
      </c>
      <c r="BW270" s="4">
        <f t="shared" si="306"/>
        <v>5</v>
      </c>
      <c r="BX270" s="114">
        <f t="shared" si="307"/>
        <v>0.15</v>
      </c>
      <c r="BY270" s="4">
        <f t="shared" si="308"/>
        <v>8835</v>
      </c>
      <c r="BZ270" s="4">
        <v>9100.0833333333303</v>
      </c>
      <c r="CA270" s="115">
        <f t="shared" si="309"/>
        <v>1.0300037728730425</v>
      </c>
      <c r="CB270" s="4">
        <f t="shared" si="310"/>
        <v>4</v>
      </c>
      <c r="CC270" s="114">
        <f t="shared" si="311"/>
        <v>0.08</v>
      </c>
      <c r="CD270" s="4">
        <v>300</v>
      </c>
      <c r="CE270" s="116">
        <v>279.22803347280302</v>
      </c>
      <c r="CF270" s="4">
        <f t="shared" si="312"/>
        <v>5</v>
      </c>
      <c r="CG270" s="114">
        <f t="shared" si="313"/>
        <v>0.15</v>
      </c>
      <c r="MX270" s="116">
        <v>95</v>
      </c>
      <c r="MY270" s="116">
        <v>100</v>
      </c>
      <c r="MZ270" s="4">
        <f t="shared" si="314"/>
        <v>5</v>
      </c>
      <c r="NA270" s="114">
        <f t="shared" si="315"/>
        <v>0.1</v>
      </c>
      <c r="NB270" s="115">
        <v>0.92</v>
      </c>
      <c r="NC270" s="115">
        <v>0.93333333333333302</v>
      </c>
      <c r="ND270" s="4">
        <f t="shared" si="316"/>
        <v>5</v>
      </c>
      <c r="NE270" s="114">
        <f t="shared" si="317"/>
        <v>0.1</v>
      </c>
      <c r="NF270" s="116">
        <v>90</v>
      </c>
      <c r="NG270" s="118">
        <v>100</v>
      </c>
      <c r="NH270" s="4">
        <f t="shared" si="318"/>
        <v>5</v>
      </c>
      <c r="NI270" s="114">
        <f t="shared" si="319"/>
        <v>0.08</v>
      </c>
      <c r="NJ270" s="114">
        <v>0.85</v>
      </c>
      <c r="NK270" s="114">
        <v>0.89583333333333304</v>
      </c>
      <c r="NM270" s="4">
        <f t="shared" si="320"/>
        <v>5</v>
      </c>
      <c r="NN270" s="114">
        <f t="shared" si="321"/>
        <v>0.06</v>
      </c>
      <c r="NO270" s="114">
        <v>0.4</v>
      </c>
      <c r="NP270" s="114">
        <v>0.72549019607843102</v>
      </c>
      <c r="NQ270" s="4">
        <f t="shared" si="322"/>
        <v>5</v>
      </c>
      <c r="NR270" s="114">
        <f t="shared" si="323"/>
        <v>0.06</v>
      </c>
      <c r="ZQ270" s="114">
        <v>0.95</v>
      </c>
      <c r="ZR270" s="114">
        <v>0.99221183800623103</v>
      </c>
      <c r="ZS270" s="4">
        <f t="shared" si="324"/>
        <v>5</v>
      </c>
      <c r="ZT270" s="114">
        <f t="shared" si="325"/>
        <v>0.05</v>
      </c>
      <c r="ZU270" s="4">
        <v>2</v>
      </c>
      <c r="ZV270" s="4">
        <f t="shared" si="326"/>
        <v>5</v>
      </c>
      <c r="ZW270" s="114">
        <f t="shared" si="327"/>
        <v>0.05</v>
      </c>
      <c r="ACD270" s="114">
        <f t="shared" si="328"/>
        <v>0.48</v>
      </c>
      <c r="ACE270" s="114">
        <f t="shared" si="329"/>
        <v>0.4</v>
      </c>
      <c r="ACF270" s="114">
        <f t="shared" si="330"/>
        <v>0.1</v>
      </c>
      <c r="ACG270" s="114">
        <f t="shared" si="331"/>
        <v>0.98</v>
      </c>
      <c r="ACN270" s="119" t="str">
        <f t="shared" si="332"/>
        <v>TERIMA</v>
      </c>
      <c r="ACO270" s="120">
        <f t="shared" si="299"/>
        <v>670000</v>
      </c>
      <c r="ACP270" s="120">
        <f t="shared" si="333"/>
        <v>268000</v>
      </c>
      <c r="ADH270" s="121">
        <f t="shared" si="334"/>
        <v>321600</v>
      </c>
      <c r="ADI270" s="121">
        <f t="shared" si="335"/>
        <v>268000</v>
      </c>
      <c r="ADJ270" s="121">
        <f t="shared" si="336"/>
        <v>67000</v>
      </c>
      <c r="ADL270" s="121">
        <f t="shared" si="337"/>
        <v>100000</v>
      </c>
      <c r="ADM270" s="121">
        <f t="shared" si="338"/>
        <v>756600</v>
      </c>
      <c r="ADN270" s="121">
        <f t="shared" si="339"/>
        <v>756600</v>
      </c>
      <c r="ADO270" s="4" t="s">
        <v>1398</v>
      </c>
    </row>
    <row r="271" spans="1:795" x14ac:dyDescent="0.25">
      <c r="A271" s="4">
        <f t="shared" si="300"/>
        <v>267</v>
      </c>
      <c r="B271" s="4">
        <v>160088</v>
      </c>
      <c r="C271" s="4" t="s">
        <v>651</v>
      </c>
      <c r="G271" s="4" t="s">
        <v>351</v>
      </c>
      <c r="O271" s="4">
        <v>22</v>
      </c>
      <c r="P271" s="4">
        <v>19</v>
      </c>
      <c r="Q271" s="4">
        <v>0</v>
      </c>
      <c r="R271" s="4">
        <v>0</v>
      </c>
      <c r="S271" s="4">
        <v>1</v>
      </c>
      <c r="T271" s="4">
        <v>0</v>
      </c>
      <c r="U271" s="4">
        <v>0</v>
      </c>
      <c r="V271" s="4">
        <f t="shared" si="301"/>
        <v>1</v>
      </c>
      <c r="W271" s="4">
        <v>19</v>
      </c>
      <c r="X271" s="4">
        <v>19</v>
      </c>
      <c r="Y271" s="4">
        <v>7.75</v>
      </c>
      <c r="BQ271" s="4">
        <v>0</v>
      </c>
      <c r="BR271" s="114">
        <f t="shared" si="302"/>
        <v>1</v>
      </c>
      <c r="BS271" s="4">
        <f t="shared" si="303"/>
        <v>5</v>
      </c>
      <c r="BT271" s="114">
        <f t="shared" si="304"/>
        <v>0.1</v>
      </c>
      <c r="BU271" s="4">
        <v>1</v>
      </c>
      <c r="BV271" s="114">
        <f t="shared" si="305"/>
        <v>0.94736842105263153</v>
      </c>
      <c r="BW271" s="4">
        <f t="shared" si="306"/>
        <v>1</v>
      </c>
      <c r="BX271" s="114">
        <f t="shared" si="307"/>
        <v>0.03</v>
      </c>
      <c r="BY271" s="4">
        <f t="shared" si="308"/>
        <v>8835</v>
      </c>
      <c r="BZ271" s="4">
        <v>8911.6333333333296</v>
      </c>
      <c r="CA271" s="115">
        <f t="shared" si="309"/>
        <v>1.0086738351254476</v>
      </c>
      <c r="CB271" s="4">
        <f t="shared" si="310"/>
        <v>4</v>
      </c>
      <c r="CC271" s="114">
        <f t="shared" si="311"/>
        <v>0.08</v>
      </c>
      <c r="CD271" s="4">
        <v>300</v>
      </c>
      <c r="CE271" s="116">
        <v>277.358877086495</v>
      </c>
      <c r="CF271" s="4">
        <f t="shared" si="312"/>
        <v>5</v>
      </c>
      <c r="CG271" s="114">
        <f t="shared" si="313"/>
        <v>0.15</v>
      </c>
      <c r="MX271" s="116">
        <v>95</v>
      </c>
      <c r="MY271" s="116">
        <v>96.0555555555555</v>
      </c>
      <c r="MZ271" s="4">
        <f t="shared" si="314"/>
        <v>5</v>
      </c>
      <c r="NA271" s="114">
        <f t="shared" si="315"/>
        <v>0.1</v>
      </c>
      <c r="NB271" s="115">
        <v>0.92</v>
      </c>
      <c r="NC271" s="115">
        <v>0.94623655913978499</v>
      </c>
      <c r="ND271" s="4">
        <f t="shared" si="316"/>
        <v>5</v>
      </c>
      <c r="NE271" s="114">
        <f t="shared" si="317"/>
        <v>0.1</v>
      </c>
      <c r="NF271" s="116">
        <v>90</v>
      </c>
      <c r="NG271" s="118">
        <v>100</v>
      </c>
      <c r="NH271" s="4">
        <f t="shared" si="318"/>
        <v>5</v>
      </c>
      <c r="NI271" s="114">
        <f t="shared" si="319"/>
        <v>0.08</v>
      </c>
      <c r="NJ271" s="114">
        <v>0.85</v>
      </c>
      <c r="NK271" s="114">
        <v>0.91011235955056202</v>
      </c>
      <c r="NM271" s="4">
        <f t="shared" si="320"/>
        <v>5</v>
      </c>
      <c r="NN271" s="114">
        <f t="shared" si="321"/>
        <v>0.06</v>
      </c>
      <c r="NO271" s="114">
        <v>0.4</v>
      </c>
      <c r="NP271" s="114">
        <v>0.66666666666666696</v>
      </c>
      <c r="NQ271" s="4">
        <f t="shared" si="322"/>
        <v>5</v>
      </c>
      <c r="NR271" s="114">
        <f t="shared" si="323"/>
        <v>0.06</v>
      </c>
      <c r="ZQ271" s="114">
        <v>0.95</v>
      </c>
      <c r="ZR271" s="114">
        <v>0.99196141479099698</v>
      </c>
      <c r="ZS271" s="4">
        <f t="shared" si="324"/>
        <v>5</v>
      </c>
      <c r="ZT271" s="114">
        <f t="shared" si="325"/>
        <v>0.05</v>
      </c>
      <c r="ZU271" s="4">
        <v>2</v>
      </c>
      <c r="ZV271" s="4">
        <f t="shared" si="326"/>
        <v>5</v>
      </c>
      <c r="ZW271" s="114">
        <f t="shared" si="327"/>
        <v>0.05</v>
      </c>
      <c r="ACD271" s="114">
        <f t="shared" si="328"/>
        <v>0.36</v>
      </c>
      <c r="ACE271" s="114">
        <f t="shared" si="329"/>
        <v>0.4</v>
      </c>
      <c r="ACF271" s="114">
        <f t="shared" si="330"/>
        <v>0.1</v>
      </c>
      <c r="ACG271" s="114">
        <f t="shared" si="331"/>
        <v>0.86</v>
      </c>
      <c r="ACN271" s="119" t="str">
        <f t="shared" si="332"/>
        <v>TERIMA</v>
      </c>
      <c r="ACO271" s="120">
        <f t="shared" si="299"/>
        <v>670000</v>
      </c>
      <c r="ACP271" s="120">
        <f t="shared" si="333"/>
        <v>268000</v>
      </c>
      <c r="ADH271" s="121">
        <f t="shared" si="334"/>
        <v>241200</v>
      </c>
      <c r="ADI271" s="121">
        <f t="shared" si="335"/>
        <v>268000</v>
      </c>
      <c r="ADJ271" s="121">
        <f t="shared" si="336"/>
        <v>67000</v>
      </c>
      <c r="ADL271" s="121">
        <f t="shared" si="337"/>
        <v>0</v>
      </c>
      <c r="ADM271" s="121">
        <f t="shared" si="338"/>
        <v>576200</v>
      </c>
      <c r="ADN271" s="121">
        <f t="shared" si="339"/>
        <v>576200</v>
      </c>
      <c r="ADO271" s="4" t="s">
        <v>1398</v>
      </c>
    </row>
    <row r="272" spans="1:795" x14ac:dyDescent="0.25">
      <c r="A272" s="4">
        <f t="shared" si="300"/>
        <v>268</v>
      </c>
      <c r="B272" s="4">
        <v>168482</v>
      </c>
      <c r="C272" s="4" t="s">
        <v>653</v>
      </c>
      <c r="G272" s="4" t="s">
        <v>351</v>
      </c>
      <c r="O272" s="4">
        <v>22</v>
      </c>
      <c r="P272" s="4">
        <v>19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f t="shared" si="301"/>
        <v>0</v>
      </c>
      <c r="W272" s="4">
        <v>19</v>
      </c>
      <c r="X272" s="4">
        <v>19</v>
      </c>
      <c r="Y272" s="4">
        <v>7.75</v>
      </c>
      <c r="BQ272" s="4">
        <v>0</v>
      </c>
      <c r="BR272" s="114">
        <f t="shared" si="302"/>
        <v>1</v>
      </c>
      <c r="BS272" s="4">
        <f t="shared" si="303"/>
        <v>5</v>
      </c>
      <c r="BT272" s="114">
        <f t="shared" si="304"/>
        <v>0.1</v>
      </c>
      <c r="BU272" s="4">
        <v>0</v>
      </c>
      <c r="BV272" s="114">
        <f t="shared" si="305"/>
        <v>1</v>
      </c>
      <c r="BW272" s="4">
        <f t="shared" si="306"/>
        <v>5</v>
      </c>
      <c r="BX272" s="114">
        <f t="shared" si="307"/>
        <v>0.15</v>
      </c>
      <c r="BY272" s="4">
        <f t="shared" si="308"/>
        <v>8835</v>
      </c>
      <c r="BZ272" s="4">
        <v>10116.200000000001</v>
      </c>
      <c r="CA272" s="115">
        <f t="shared" si="309"/>
        <v>1.1450141482739107</v>
      </c>
      <c r="CB272" s="4">
        <f t="shared" si="310"/>
        <v>5</v>
      </c>
      <c r="CC272" s="114">
        <f t="shared" si="311"/>
        <v>0.1</v>
      </c>
      <c r="CD272" s="4">
        <v>300</v>
      </c>
      <c r="CE272" s="116">
        <v>309.02303523035198</v>
      </c>
      <c r="CF272" s="4">
        <f t="shared" si="312"/>
        <v>1</v>
      </c>
      <c r="CG272" s="114">
        <f t="shared" si="313"/>
        <v>0.03</v>
      </c>
      <c r="MX272" s="116">
        <v>95</v>
      </c>
      <c r="MY272" s="116">
        <v>97.7777777777778</v>
      </c>
      <c r="MZ272" s="4">
        <f t="shared" si="314"/>
        <v>5</v>
      </c>
      <c r="NA272" s="114">
        <f t="shared" si="315"/>
        <v>0.1</v>
      </c>
      <c r="NB272" s="115">
        <v>0.92</v>
      </c>
      <c r="NC272" s="115">
        <v>0.96451612903225803</v>
      </c>
      <c r="ND272" s="4">
        <f t="shared" si="316"/>
        <v>5</v>
      </c>
      <c r="NE272" s="114">
        <f t="shared" si="317"/>
        <v>0.1</v>
      </c>
      <c r="NF272" s="116">
        <v>90</v>
      </c>
      <c r="NG272" s="118">
        <v>100</v>
      </c>
      <c r="NH272" s="4">
        <f t="shared" si="318"/>
        <v>5</v>
      </c>
      <c r="NI272" s="114">
        <f t="shared" si="319"/>
        <v>0.08</v>
      </c>
      <c r="NJ272" s="114">
        <v>0.85</v>
      </c>
      <c r="NK272" s="114">
        <v>0.93333333333333302</v>
      </c>
      <c r="NM272" s="4">
        <f t="shared" si="320"/>
        <v>5</v>
      </c>
      <c r="NN272" s="114">
        <f t="shared" si="321"/>
        <v>0.06</v>
      </c>
      <c r="NO272" s="114">
        <v>0.4</v>
      </c>
      <c r="NP272" s="114">
        <v>0.67741935483870996</v>
      </c>
      <c r="NQ272" s="4">
        <f t="shared" si="322"/>
        <v>5</v>
      </c>
      <c r="NR272" s="114">
        <f t="shared" si="323"/>
        <v>0.06</v>
      </c>
      <c r="ZQ272" s="114">
        <v>0.95</v>
      </c>
      <c r="ZR272" s="114">
        <v>0.99390243902439002</v>
      </c>
      <c r="ZS272" s="4">
        <f t="shared" si="324"/>
        <v>5</v>
      </c>
      <c r="ZT272" s="114">
        <f t="shared" si="325"/>
        <v>0.05</v>
      </c>
      <c r="ZU272" s="4">
        <v>2</v>
      </c>
      <c r="ZV272" s="4">
        <f t="shared" si="326"/>
        <v>5</v>
      </c>
      <c r="ZW272" s="114">
        <f t="shared" si="327"/>
        <v>0.05</v>
      </c>
      <c r="ACD272" s="114">
        <f t="shared" si="328"/>
        <v>0.38</v>
      </c>
      <c r="ACE272" s="114">
        <f t="shared" si="329"/>
        <v>0.4</v>
      </c>
      <c r="ACF272" s="114">
        <f t="shared" si="330"/>
        <v>0.1</v>
      </c>
      <c r="ACG272" s="114">
        <f t="shared" si="331"/>
        <v>0.88</v>
      </c>
      <c r="ACN272" s="119" t="str">
        <f t="shared" si="332"/>
        <v>TERIMA</v>
      </c>
      <c r="ACO272" s="120">
        <f t="shared" si="299"/>
        <v>670000</v>
      </c>
      <c r="ACP272" s="120">
        <f t="shared" si="333"/>
        <v>268000</v>
      </c>
      <c r="ADH272" s="121">
        <f t="shared" si="334"/>
        <v>254600</v>
      </c>
      <c r="ADI272" s="121">
        <f t="shared" si="335"/>
        <v>268000</v>
      </c>
      <c r="ADJ272" s="121">
        <f t="shared" si="336"/>
        <v>67000</v>
      </c>
      <c r="ADL272" s="121">
        <f t="shared" si="337"/>
        <v>0</v>
      </c>
      <c r="ADM272" s="121">
        <f t="shared" si="338"/>
        <v>589600</v>
      </c>
      <c r="ADN272" s="121">
        <f t="shared" si="339"/>
        <v>589600</v>
      </c>
      <c r="ADO272" s="4" t="s">
        <v>1398</v>
      </c>
    </row>
    <row r="273" spans="1:795" x14ac:dyDescent="0.25">
      <c r="A273" s="4">
        <f t="shared" si="300"/>
        <v>269</v>
      </c>
      <c r="B273" s="4">
        <v>70821</v>
      </c>
      <c r="C273" s="4" t="s">
        <v>655</v>
      </c>
      <c r="G273" s="4" t="s">
        <v>351</v>
      </c>
      <c r="O273" s="4">
        <v>22</v>
      </c>
      <c r="P273" s="4">
        <v>21</v>
      </c>
      <c r="Q273" s="4">
        <v>0</v>
      </c>
      <c r="R273" s="4">
        <v>0</v>
      </c>
      <c r="S273" s="4">
        <v>0</v>
      </c>
      <c r="T273" s="4">
        <v>1</v>
      </c>
      <c r="U273" s="4">
        <v>0</v>
      </c>
      <c r="V273" s="4">
        <f t="shared" si="301"/>
        <v>0</v>
      </c>
      <c r="W273" s="4">
        <v>21</v>
      </c>
      <c r="X273" s="4">
        <v>20</v>
      </c>
      <c r="Y273" s="4">
        <v>7.75</v>
      </c>
      <c r="BQ273" s="4">
        <v>0</v>
      </c>
      <c r="BR273" s="114">
        <f t="shared" si="302"/>
        <v>1</v>
      </c>
      <c r="BS273" s="4">
        <f t="shared" si="303"/>
        <v>5</v>
      </c>
      <c r="BT273" s="114">
        <f t="shared" si="304"/>
        <v>0.1</v>
      </c>
      <c r="BU273" s="4">
        <v>0</v>
      </c>
      <c r="BV273" s="114">
        <f t="shared" si="305"/>
        <v>1</v>
      </c>
      <c r="BW273" s="4">
        <f t="shared" si="306"/>
        <v>5</v>
      </c>
      <c r="BX273" s="114">
        <f t="shared" si="307"/>
        <v>0.15</v>
      </c>
      <c r="BY273" s="4">
        <f t="shared" si="308"/>
        <v>9300</v>
      </c>
      <c r="BZ273" s="4">
        <v>9647.3833333333296</v>
      </c>
      <c r="CA273" s="115">
        <f t="shared" si="309"/>
        <v>1.0373530465949816</v>
      </c>
      <c r="CB273" s="4">
        <f t="shared" si="310"/>
        <v>4</v>
      </c>
      <c r="CC273" s="114">
        <f t="shared" si="311"/>
        <v>0.08</v>
      </c>
      <c r="CD273" s="4">
        <v>300</v>
      </c>
      <c r="CE273" s="116">
        <v>282.05906148867302</v>
      </c>
      <c r="CF273" s="4">
        <f t="shared" si="312"/>
        <v>5</v>
      </c>
      <c r="CG273" s="114">
        <f t="shared" si="313"/>
        <v>0.15</v>
      </c>
      <c r="MX273" s="116">
        <v>95</v>
      </c>
      <c r="MY273" s="116">
        <v>100</v>
      </c>
      <c r="MZ273" s="4">
        <f t="shared" si="314"/>
        <v>5</v>
      </c>
      <c r="NA273" s="114">
        <f t="shared" si="315"/>
        <v>0.1</v>
      </c>
      <c r="NB273" s="115">
        <v>0.92</v>
      </c>
      <c r="NC273" s="115">
        <v>0.95609756097561005</v>
      </c>
      <c r="ND273" s="4">
        <f t="shared" si="316"/>
        <v>5</v>
      </c>
      <c r="NE273" s="114">
        <f t="shared" si="317"/>
        <v>0.1</v>
      </c>
      <c r="NF273" s="116">
        <v>90</v>
      </c>
      <c r="NG273" s="118">
        <v>100</v>
      </c>
      <c r="NH273" s="4">
        <f t="shared" si="318"/>
        <v>5</v>
      </c>
      <c r="NI273" s="114">
        <f t="shared" si="319"/>
        <v>0.08</v>
      </c>
      <c r="NJ273" s="114">
        <v>0.85</v>
      </c>
      <c r="NK273" s="114">
        <v>0.939393939393939</v>
      </c>
      <c r="NM273" s="4">
        <f t="shared" si="320"/>
        <v>5</v>
      </c>
      <c r="NN273" s="114">
        <f t="shared" si="321"/>
        <v>0.06</v>
      </c>
      <c r="NO273" s="114">
        <v>0.4</v>
      </c>
      <c r="NP273" s="114">
        <v>0.60975609756097604</v>
      </c>
      <c r="NQ273" s="4">
        <f t="shared" si="322"/>
        <v>5</v>
      </c>
      <c r="NR273" s="114">
        <f t="shared" si="323"/>
        <v>0.06</v>
      </c>
      <c r="ZQ273" s="114">
        <v>0.95</v>
      </c>
      <c r="ZR273" s="114">
        <v>0.99073215940685799</v>
      </c>
      <c r="ZS273" s="4">
        <f t="shared" si="324"/>
        <v>5</v>
      </c>
      <c r="ZT273" s="114">
        <f t="shared" si="325"/>
        <v>0.05</v>
      </c>
      <c r="ZU273" s="4">
        <v>2</v>
      </c>
      <c r="ZV273" s="4">
        <f t="shared" si="326"/>
        <v>5</v>
      </c>
      <c r="ZW273" s="114">
        <f t="shared" si="327"/>
        <v>0.05</v>
      </c>
      <c r="ACD273" s="114">
        <f t="shared" si="328"/>
        <v>0.48</v>
      </c>
      <c r="ACE273" s="114">
        <f t="shared" si="329"/>
        <v>0.4</v>
      </c>
      <c r="ACF273" s="114">
        <f t="shared" si="330"/>
        <v>0.1</v>
      </c>
      <c r="ACG273" s="114">
        <f t="shared" si="331"/>
        <v>0.98</v>
      </c>
      <c r="ACN273" s="119" t="str">
        <f t="shared" si="332"/>
        <v>TERIMA</v>
      </c>
      <c r="ACO273" s="120">
        <f t="shared" si="299"/>
        <v>670000</v>
      </c>
      <c r="ACP273" s="120">
        <f t="shared" si="333"/>
        <v>268000</v>
      </c>
      <c r="ADH273" s="121">
        <f t="shared" si="334"/>
        <v>321600</v>
      </c>
      <c r="ADI273" s="121">
        <f t="shared" si="335"/>
        <v>268000</v>
      </c>
      <c r="ADJ273" s="121">
        <f t="shared" si="336"/>
        <v>67000</v>
      </c>
      <c r="ADL273" s="121">
        <f t="shared" si="337"/>
        <v>100000</v>
      </c>
      <c r="ADM273" s="121">
        <f t="shared" si="338"/>
        <v>756600</v>
      </c>
      <c r="ADN273" s="121">
        <f t="shared" si="339"/>
        <v>756600</v>
      </c>
      <c r="ADO273" s="4" t="s">
        <v>1398</v>
      </c>
    </row>
    <row r="274" spans="1:795" x14ac:dyDescent="0.25">
      <c r="A274" s="4">
        <f t="shared" si="300"/>
        <v>270</v>
      </c>
      <c r="B274" s="4">
        <v>102131</v>
      </c>
      <c r="C274" s="4" t="s">
        <v>661</v>
      </c>
      <c r="G274" s="4" t="s">
        <v>351</v>
      </c>
      <c r="O274" s="4">
        <v>22</v>
      </c>
      <c r="P274" s="4">
        <v>21</v>
      </c>
      <c r="Q274" s="4">
        <v>0</v>
      </c>
      <c r="R274" s="4">
        <v>0</v>
      </c>
      <c r="S274" s="4">
        <v>0</v>
      </c>
      <c r="T274" s="4">
        <v>1</v>
      </c>
      <c r="U274" s="4">
        <v>0</v>
      </c>
      <c r="V274" s="4">
        <f t="shared" si="301"/>
        <v>0</v>
      </c>
      <c r="W274" s="4">
        <v>21</v>
      </c>
      <c r="X274" s="4">
        <v>20</v>
      </c>
      <c r="Y274" s="4">
        <v>7.75</v>
      </c>
      <c r="BQ274" s="4">
        <v>0</v>
      </c>
      <c r="BR274" s="114">
        <f t="shared" si="302"/>
        <v>1</v>
      </c>
      <c r="BS274" s="4">
        <f t="shared" si="303"/>
        <v>5</v>
      </c>
      <c r="BT274" s="114">
        <f t="shared" si="304"/>
        <v>0.1</v>
      </c>
      <c r="BU274" s="4">
        <v>0</v>
      </c>
      <c r="BV274" s="114">
        <f t="shared" si="305"/>
        <v>1</v>
      </c>
      <c r="BW274" s="4">
        <f t="shared" si="306"/>
        <v>5</v>
      </c>
      <c r="BX274" s="114">
        <f t="shared" si="307"/>
        <v>0.15</v>
      </c>
      <c r="BY274" s="4">
        <f t="shared" si="308"/>
        <v>9300</v>
      </c>
      <c r="BZ274" s="4">
        <v>9701.2166666666708</v>
      </c>
      <c r="CA274" s="115">
        <f t="shared" si="309"/>
        <v>1.0431415770609322</v>
      </c>
      <c r="CB274" s="4">
        <f t="shared" si="310"/>
        <v>4</v>
      </c>
      <c r="CC274" s="114">
        <f t="shared" si="311"/>
        <v>0.08</v>
      </c>
      <c r="CD274" s="4">
        <v>300</v>
      </c>
      <c r="CE274" s="116">
        <v>290.60667752442998</v>
      </c>
      <c r="CF274" s="4">
        <f t="shared" si="312"/>
        <v>5</v>
      </c>
      <c r="CG274" s="114">
        <f t="shared" si="313"/>
        <v>0.15</v>
      </c>
      <c r="MX274" s="116">
        <v>95</v>
      </c>
      <c r="MY274" s="116">
        <v>100</v>
      </c>
      <c r="MZ274" s="4">
        <f t="shared" si="314"/>
        <v>5</v>
      </c>
      <c r="NA274" s="114">
        <f t="shared" si="315"/>
        <v>0.1</v>
      </c>
      <c r="NB274" s="115">
        <v>0.92</v>
      </c>
      <c r="NC274" s="115">
        <v>0.94468085106383004</v>
      </c>
      <c r="ND274" s="4">
        <f t="shared" si="316"/>
        <v>5</v>
      </c>
      <c r="NE274" s="114">
        <f t="shared" si="317"/>
        <v>0.1</v>
      </c>
      <c r="NF274" s="116">
        <v>90</v>
      </c>
      <c r="NG274" s="118">
        <v>100</v>
      </c>
      <c r="NH274" s="4">
        <f t="shared" si="318"/>
        <v>5</v>
      </c>
      <c r="NI274" s="114">
        <f t="shared" si="319"/>
        <v>0.08</v>
      </c>
      <c r="NJ274" s="114">
        <v>0.85</v>
      </c>
      <c r="NK274" s="114">
        <v>0.86363636363636398</v>
      </c>
      <c r="NM274" s="4">
        <f t="shared" si="320"/>
        <v>5</v>
      </c>
      <c r="NN274" s="114">
        <f t="shared" si="321"/>
        <v>0.06</v>
      </c>
      <c r="NO274" s="114">
        <v>0.4</v>
      </c>
      <c r="NP274" s="114">
        <v>0.78723404255319196</v>
      </c>
      <c r="NQ274" s="4">
        <f t="shared" si="322"/>
        <v>5</v>
      </c>
      <c r="NR274" s="114">
        <f t="shared" si="323"/>
        <v>0.06</v>
      </c>
      <c r="ZQ274" s="114">
        <v>0.95</v>
      </c>
      <c r="ZR274" s="114">
        <v>0.99387576552930901</v>
      </c>
      <c r="ZS274" s="4">
        <f t="shared" si="324"/>
        <v>5</v>
      </c>
      <c r="ZT274" s="114">
        <f t="shared" si="325"/>
        <v>0.05</v>
      </c>
      <c r="ZU274" s="4">
        <v>2</v>
      </c>
      <c r="ZV274" s="4">
        <f t="shared" si="326"/>
        <v>5</v>
      </c>
      <c r="ZW274" s="114">
        <f t="shared" si="327"/>
        <v>0.05</v>
      </c>
      <c r="ACD274" s="114">
        <f t="shared" si="328"/>
        <v>0.48</v>
      </c>
      <c r="ACE274" s="114">
        <f t="shared" si="329"/>
        <v>0.4</v>
      </c>
      <c r="ACF274" s="114">
        <f t="shared" si="330"/>
        <v>0.1</v>
      </c>
      <c r="ACG274" s="114">
        <f t="shared" si="331"/>
        <v>0.98</v>
      </c>
      <c r="ACN274" s="119" t="str">
        <f t="shared" si="332"/>
        <v>TERIMA</v>
      </c>
      <c r="ACO274" s="120">
        <f t="shared" si="299"/>
        <v>670000</v>
      </c>
      <c r="ACP274" s="120">
        <f t="shared" si="333"/>
        <v>268000</v>
      </c>
      <c r="ADH274" s="121">
        <f t="shared" si="334"/>
        <v>321600</v>
      </c>
      <c r="ADI274" s="121">
        <f t="shared" si="335"/>
        <v>268000</v>
      </c>
      <c r="ADJ274" s="121">
        <f t="shared" si="336"/>
        <v>67000</v>
      </c>
      <c r="ADL274" s="121">
        <f t="shared" si="337"/>
        <v>100000</v>
      </c>
      <c r="ADM274" s="121">
        <f t="shared" si="338"/>
        <v>756600</v>
      </c>
      <c r="ADN274" s="121">
        <f t="shared" si="339"/>
        <v>756600</v>
      </c>
      <c r="ADO274" s="4" t="s">
        <v>1398</v>
      </c>
    </row>
    <row r="275" spans="1:795" x14ac:dyDescent="0.25">
      <c r="A275" s="4">
        <f t="shared" si="300"/>
        <v>271</v>
      </c>
      <c r="B275" s="4">
        <v>80120</v>
      </c>
      <c r="C275" s="4" t="s">
        <v>668</v>
      </c>
      <c r="G275" s="4" t="s">
        <v>351</v>
      </c>
      <c r="O275" s="4">
        <v>22</v>
      </c>
      <c r="P275" s="4">
        <v>21</v>
      </c>
      <c r="Q275" s="4">
        <v>2</v>
      </c>
      <c r="R275" s="4">
        <v>0</v>
      </c>
      <c r="S275" s="4">
        <v>0</v>
      </c>
      <c r="T275" s="4">
        <v>1</v>
      </c>
      <c r="U275" s="4">
        <v>0</v>
      </c>
      <c r="V275" s="4">
        <f t="shared" si="301"/>
        <v>2</v>
      </c>
      <c r="W275" s="4">
        <v>19</v>
      </c>
      <c r="X275" s="4">
        <v>20</v>
      </c>
      <c r="Y275" s="4">
        <v>7.75</v>
      </c>
      <c r="BQ275" s="4">
        <v>0</v>
      </c>
      <c r="BR275" s="114">
        <f t="shared" si="302"/>
        <v>1</v>
      </c>
      <c r="BS275" s="4">
        <f t="shared" si="303"/>
        <v>5</v>
      </c>
      <c r="BT275" s="114">
        <f t="shared" si="304"/>
        <v>0.1</v>
      </c>
      <c r="BU275" s="4">
        <v>2</v>
      </c>
      <c r="BV275" s="114">
        <f t="shared" si="305"/>
        <v>0.89473684210526316</v>
      </c>
      <c r="BW275" s="4">
        <f t="shared" si="306"/>
        <v>0</v>
      </c>
      <c r="BX275" s="114">
        <f t="shared" si="307"/>
        <v>0</v>
      </c>
      <c r="BY275" s="4">
        <f t="shared" si="308"/>
        <v>9300</v>
      </c>
      <c r="BZ275" s="4">
        <v>8325.1833333333307</v>
      </c>
      <c r="CA275" s="115">
        <f t="shared" si="309"/>
        <v>0.89518100358422914</v>
      </c>
      <c r="CB275" s="4">
        <f t="shared" si="310"/>
        <v>1</v>
      </c>
      <c r="CC275" s="114">
        <f t="shared" si="311"/>
        <v>0.02</v>
      </c>
      <c r="CD275" s="4">
        <v>300</v>
      </c>
      <c r="CE275" s="116">
        <v>321.16024973985401</v>
      </c>
      <c r="CF275" s="4">
        <f t="shared" si="312"/>
        <v>1</v>
      </c>
      <c r="CG275" s="114">
        <f t="shared" si="313"/>
        <v>0.03</v>
      </c>
      <c r="MX275" s="116">
        <v>95</v>
      </c>
      <c r="MY275" s="116">
        <v>97.2222222222222</v>
      </c>
      <c r="MZ275" s="4">
        <f t="shared" si="314"/>
        <v>5</v>
      </c>
      <c r="NA275" s="114">
        <f t="shared" si="315"/>
        <v>0.1</v>
      </c>
      <c r="NB275" s="115">
        <v>0.92</v>
      </c>
      <c r="NC275" s="115">
        <v>0.94</v>
      </c>
      <c r="ND275" s="4">
        <f t="shared" si="316"/>
        <v>5</v>
      </c>
      <c r="NE275" s="114">
        <f t="shared" si="317"/>
        <v>0.1</v>
      </c>
      <c r="NF275" s="116">
        <v>90</v>
      </c>
      <c r="NG275" s="118">
        <v>100</v>
      </c>
      <c r="NH275" s="4">
        <f t="shared" si="318"/>
        <v>5</v>
      </c>
      <c r="NI275" s="114">
        <f t="shared" si="319"/>
        <v>0.08</v>
      </c>
      <c r="NJ275" s="114">
        <v>0.85</v>
      </c>
      <c r="NK275" s="114">
        <v>0.88235294117647101</v>
      </c>
      <c r="NM275" s="4">
        <f t="shared" si="320"/>
        <v>5</v>
      </c>
      <c r="NN275" s="114">
        <f t="shared" si="321"/>
        <v>0.06</v>
      </c>
      <c r="NO275" s="114">
        <v>0.4</v>
      </c>
      <c r="NP275" s="114">
        <v>0.75</v>
      </c>
      <c r="NQ275" s="4">
        <f t="shared" si="322"/>
        <v>5</v>
      </c>
      <c r="NR275" s="114">
        <f t="shared" si="323"/>
        <v>0.06</v>
      </c>
      <c r="ZQ275" s="114">
        <v>0.95</v>
      </c>
      <c r="ZR275" s="114">
        <v>0.98751300728407898</v>
      </c>
      <c r="ZS275" s="4">
        <f t="shared" si="324"/>
        <v>5</v>
      </c>
      <c r="ZT275" s="114">
        <f t="shared" si="325"/>
        <v>0.05</v>
      </c>
      <c r="ZU275" s="4">
        <v>2</v>
      </c>
      <c r="ZV275" s="4">
        <f t="shared" si="326"/>
        <v>5</v>
      </c>
      <c r="ZW275" s="114">
        <f t="shared" si="327"/>
        <v>0.05</v>
      </c>
      <c r="ACD275" s="114">
        <f t="shared" si="328"/>
        <v>0.15000000000000002</v>
      </c>
      <c r="ACE275" s="114">
        <f t="shared" si="329"/>
        <v>0.4</v>
      </c>
      <c r="ACF275" s="114">
        <f t="shared" si="330"/>
        <v>0.1</v>
      </c>
      <c r="ACG275" s="114">
        <f t="shared" si="331"/>
        <v>0.65</v>
      </c>
      <c r="ACN275" s="119" t="str">
        <f t="shared" si="332"/>
        <v>TERIMA</v>
      </c>
      <c r="ACO275" s="120">
        <f t="shared" ref="ACO275:ACO306" si="340">IF(ACN275="GUGUR",0,IF(G275="AGENT IBC CC TELKOMSEL",670000,IF(G275="AGENT IBC PRIORITY CC TELKOMSEL",670000,IF(G275="AGENT PREPAID",670000,))))</f>
        <v>670000</v>
      </c>
      <c r="ACP275" s="120">
        <f t="shared" si="333"/>
        <v>268000</v>
      </c>
      <c r="ADH275" s="121">
        <f t="shared" si="334"/>
        <v>100500.00000000001</v>
      </c>
      <c r="ADI275" s="121">
        <f t="shared" si="335"/>
        <v>268000</v>
      </c>
      <c r="ADJ275" s="121">
        <f t="shared" si="336"/>
        <v>67000</v>
      </c>
      <c r="ADL275" s="121">
        <f t="shared" si="337"/>
        <v>0</v>
      </c>
      <c r="ADM275" s="121">
        <f t="shared" si="338"/>
        <v>435500</v>
      </c>
      <c r="ADN275" s="121">
        <f t="shared" si="339"/>
        <v>435500</v>
      </c>
      <c r="ADO275" s="4" t="s">
        <v>1398</v>
      </c>
    </row>
    <row r="276" spans="1:795" x14ac:dyDescent="0.25">
      <c r="A276" s="4">
        <f t="shared" si="300"/>
        <v>272</v>
      </c>
      <c r="B276" s="4">
        <v>156147</v>
      </c>
      <c r="C276" s="4" t="s">
        <v>672</v>
      </c>
      <c r="G276" s="4" t="s">
        <v>351</v>
      </c>
      <c r="O276" s="4">
        <v>22</v>
      </c>
      <c r="P276" s="4">
        <v>19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f t="shared" si="301"/>
        <v>0</v>
      </c>
      <c r="W276" s="4">
        <v>19</v>
      </c>
      <c r="X276" s="4">
        <v>19</v>
      </c>
      <c r="Y276" s="4">
        <v>7.75</v>
      </c>
      <c r="BQ276" s="4">
        <v>0</v>
      </c>
      <c r="BR276" s="114">
        <f t="shared" si="302"/>
        <v>1</v>
      </c>
      <c r="BS276" s="4">
        <f t="shared" si="303"/>
        <v>5</v>
      </c>
      <c r="BT276" s="114">
        <f t="shared" si="304"/>
        <v>0.1</v>
      </c>
      <c r="BU276" s="4">
        <v>0</v>
      </c>
      <c r="BV276" s="114">
        <f t="shared" si="305"/>
        <v>1</v>
      </c>
      <c r="BW276" s="4">
        <f t="shared" si="306"/>
        <v>5</v>
      </c>
      <c r="BX276" s="114">
        <f t="shared" si="307"/>
        <v>0.15</v>
      </c>
      <c r="BY276" s="4">
        <f t="shared" si="308"/>
        <v>8835</v>
      </c>
      <c r="BZ276" s="4">
        <v>9823.0499999999993</v>
      </c>
      <c r="CA276" s="115">
        <f t="shared" si="309"/>
        <v>1.1118336162988114</v>
      </c>
      <c r="CB276" s="4">
        <f t="shared" si="310"/>
        <v>5</v>
      </c>
      <c r="CC276" s="114">
        <f t="shared" si="311"/>
        <v>0.1</v>
      </c>
      <c r="CD276" s="4">
        <v>300</v>
      </c>
      <c r="CE276" s="116">
        <v>284.27611940298499</v>
      </c>
      <c r="CF276" s="4">
        <f t="shared" si="312"/>
        <v>5</v>
      </c>
      <c r="CG276" s="114">
        <f t="shared" si="313"/>
        <v>0.15</v>
      </c>
      <c r="MX276" s="116">
        <v>95</v>
      </c>
      <c r="MY276" s="116">
        <v>100</v>
      </c>
      <c r="MZ276" s="4">
        <f t="shared" si="314"/>
        <v>5</v>
      </c>
      <c r="NA276" s="114">
        <f t="shared" si="315"/>
        <v>0.1</v>
      </c>
      <c r="NB276" s="115">
        <v>0.92</v>
      </c>
      <c r="NC276" s="115">
        <v>0.97</v>
      </c>
      <c r="ND276" s="4">
        <f t="shared" si="316"/>
        <v>5</v>
      </c>
      <c r="NE276" s="114">
        <f t="shared" si="317"/>
        <v>0.1</v>
      </c>
      <c r="NF276" s="116">
        <v>90</v>
      </c>
      <c r="NG276" s="118">
        <v>100</v>
      </c>
      <c r="NH276" s="4">
        <f t="shared" si="318"/>
        <v>5</v>
      </c>
      <c r="NI276" s="114">
        <f t="shared" si="319"/>
        <v>0.08</v>
      </c>
      <c r="NJ276" s="114">
        <v>0.85</v>
      </c>
      <c r="NK276" s="114">
        <v>1</v>
      </c>
      <c r="NM276" s="4">
        <f t="shared" si="320"/>
        <v>5</v>
      </c>
      <c r="NN276" s="114">
        <f t="shared" si="321"/>
        <v>0.06</v>
      </c>
      <c r="NO276" s="114">
        <v>0.4</v>
      </c>
      <c r="NP276" s="114">
        <v>0.7</v>
      </c>
      <c r="NQ276" s="4">
        <f t="shared" si="322"/>
        <v>5</v>
      </c>
      <c r="NR276" s="114">
        <f t="shared" si="323"/>
        <v>0.06</v>
      </c>
      <c r="ZQ276" s="114">
        <v>0.95</v>
      </c>
      <c r="ZR276" s="114">
        <v>0.97190293742017897</v>
      </c>
      <c r="ZS276" s="4">
        <f t="shared" si="324"/>
        <v>5</v>
      </c>
      <c r="ZT276" s="114">
        <f t="shared" si="325"/>
        <v>0.05</v>
      </c>
      <c r="ZU276" s="4">
        <v>2</v>
      </c>
      <c r="ZV276" s="4">
        <f t="shared" si="326"/>
        <v>5</v>
      </c>
      <c r="ZW276" s="114">
        <f t="shared" si="327"/>
        <v>0.05</v>
      </c>
      <c r="ACD276" s="114">
        <f t="shared" si="328"/>
        <v>0.5</v>
      </c>
      <c r="ACE276" s="114">
        <f t="shared" si="329"/>
        <v>0.4</v>
      </c>
      <c r="ACF276" s="114">
        <f t="shared" si="330"/>
        <v>0.1</v>
      </c>
      <c r="ACG276" s="114">
        <f t="shared" si="331"/>
        <v>1</v>
      </c>
      <c r="ACN276" s="119" t="str">
        <f t="shared" si="332"/>
        <v>TERIMA</v>
      </c>
      <c r="ACO276" s="120">
        <f t="shared" si="340"/>
        <v>670000</v>
      </c>
      <c r="ACP276" s="120">
        <f t="shared" si="333"/>
        <v>268000</v>
      </c>
      <c r="ADH276" s="121">
        <f t="shared" si="334"/>
        <v>335000</v>
      </c>
      <c r="ADI276" s="121">
        <f t="shared" si="335"/>
        <v>268000</v>
      </c>
      <c r="ADJ276" s="121">
        <f t="shared" si="336"/>
        <v>67000</v>
      </c>
      <c r="ADL276" s="121">
        <f t="shared" si="337"/>
        <v>200000</v>
      </c>
      <c r="ADM276" s="121">
        <f t="shared" si="338"/>
        <v>870000</v>
      </c>
      <c r="ADN276" s="121">
        <f t="shared" si="339"/>
        <v>870000</v>
      </c>
      <c r="ADO276" s="4" t="s">
        <v>1398</v>
      </c>
    </row>
    <row r="277" spans="1:795" x14ac:dyDescent="0.25">
      <c r="A277" s="4">
        <f t="shared" si="300"/>
        <v>273</v>
      </c>
      <c r="B277" s="4">
        <v>160026</v>
      </c>
      <c r="C277" s="4" t="s">
        <v>674</v>
      </c>
      <c r="G277" s="4" t="s">
        <v>351</v>
      </c>
      <c r="O277" s="4">
        <v>22</v>
      </c>
      <c r="P277" s="4">
        <v>19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f t="shared" si="301"/>
        <v>0</v>
      </c>
      <c r="W277" s="4">
        <v>19</v>
      </c>
      <c r="X277" s="4">
        <v>19</v>
      </c>
      <c r="Y277" s="4">
        <v>7.75</v>
      </c>
      <c r="BQ277" s="4">
        <v>0</v>
      </c>
      <c r="BR277" s="114">
        <f t="shared" si="302"/>
        <v>1</v>
      </c>
      <c r="BS277" s="4">
        <f t="shared" si="303"/>
        <v>5</v>
      </c>
      <c r="BT277" s="114">
        <f t="shared" si="304"/>
        <v>0.1</v>
      </c>
      <c r="BU277" s="4">
        <v>0</v>
      </c>
      <c r="BV277" s="114">
        <f t="shared" si="305"/>
        <v>1</v>
      </c>
      <c r="BW277" s="4">
        <f t="shared" si="306"/>
        <v>5</v>
      </c>
      <c r="BX277" s="114">
        <f t="shared" si="307"/>
        <v>0.15</v>
      </c>
      <c r="BY277" s="4">
        <f t="shared" si="308"/>
        <v>8835</v>
      </c>
      <c r="BZ277" s="4">
        <v>8891.4166666666697</v>
      </c>
      <c r="CA277" s="115">
        <f t="shared" si="309"/>
        <v>1.0063855876249768</v>
      </c>
      <c r="CB277" s="4">
        <f t="shared" si="310"/>
        <v>4</v>
      </c>
      <c r="CC277" s="114">
        <f t="shared" si="311"/>
        <v>0.08</v>
      </c>
      <c r="CD277" s="4">
        <v>300</v>
      </c>
      <c r="CE277" s="116">
        <v>279.62569832402198</v>
      </c>
      <c r="CF277" s="4">
        <f t="shared" si="312"/>
        <v>5</v>
      </c>
      <c r="CG277" s="114">
        <f t="shared" si="313"/>
        <v>0.15</v>
      </c>
      <c r="MX277" s="116">
        <v>95</v>
      </c>
      <c r="MY277" s="116">
        <v>99.1666666666667</v>
      </c>
      <c r="MZ277" s="4">
        <f t="shared" si="314"/>
        <v>5</v>
      </c>
      <c r="NA277" s="114">
        <f t="shared" si="315"/>
        <v>0.1</v>
      </c>
      <c r="NB277" s="115">
        <v>0.92</v>
      </c>
      <c r="NC277" s="115">
        <v>0.91914893617021298</v>
      </c>
      <c r="ND277" s="4">
        <f t="shared" si="316"/>
        <v>1</v>
      </c>
      <c r="NE277" s="114">
        <f t="shared" si="317"/>
        <v>0.02</v>
      </c>
      <c r="NF277" s="116">
        <v>90</v>
      </c>
      <c r="NG277" s="118">
        <v>100</v>
      </c>
      <c r="NH277" s="4">
        <f t="shared" si="318"/>
        <v>5</v>
      </c>
      <c r="NI277" s="114">
        <f t="shared" si="319"/>
        <v>0.08</v>
      </c>
      <c r="NJ277" s="114">
        <v>0.85</v>
      </c>
      <c r="NK277" s="114">
        <v>0.95348837209302295</v>
      </c>
      <c r="NM277" s="4">
        <f t="shared" si="320"/>
        <v>5</v>
      </c>
      <c r="NN277" s="114">
        <f t="shared" si="321"/>
        <v>0.06</v>
      </c>
      <c r="NO277" s="114">
        <v>0.4</v>
      </c>
      <c r="NP277" s="114">
        <v>0.63829787234042601</v>
      </c>
      <c r="NQ277" s="4">
        <f t="shared" si="322"/>
        <v>5</v>
      </c>
      <c r="NR277" s="114">
        <f t="shared" si="323"/>
        <v>0.06</v>
      </c>
      <c r="ZQ277" s="114">
        <v>0.95</v>
      </c>
      <c r="ZR277" s="114">
        <v>0.99626307922272095</v>
      </c>
      <c r="ZS277" s="4">
        <f t="shared" si="324"/>
        <v>5</v>
      </c>
      <c r="ZT277" s="114">
        <f t="shared" si="325"/>
        <v>0.05</v>
      </c>
      <c r="ZU277" s="4">
        <v>2</v>
      </c>
      <c r="ZV277" s="4">
        <f t="shared" si="326"/>
        <v>5</v>
      </c>
      <c r="ZW277" s="114">
        <f t="shared" si="327"/>
        <v>0.05</v>
      </c>
      <c r="ACD277" s="114">
        <f t="shared" si="328"/>
        <v>0.48</v>
      </c>
      <c r="ACE277" s="114">
        <f t="shared" si="329"/>
        <v>0.32</v>
      </c>
      <c r="ACF277" s="114">
        <f t="shared" si="330"/>
        <v>0.1</v>
      </c>
      <c r="ACG277" s="114">
        <f t="shared" si="331"/>
        <v>0.9</v>
      </c>
      <c r="ACN277" s="119" t="str">
        <f t="shared" si="332"/>
        <v>TERIMA</v>
      </c>
      <c r="ACO277" s="120">
        <f t="shared" si="340"/>
        <v>670000</v>
      </c>
      <c r="ACP277" s="120">
        <f t="shared" si="333"/>
        <v>214400</v>
      </c>
      <c r="ADH277" s="121">
        <f t="shared" si="334"/>
        <v>321600</v>
      </c>
      <c r="ADI277" s="121">
        <f t="shared" si="335"/>
        <v>214400</v>
      </c>
      <c r="ADJ277" s="121">
        <f t="shared" si="336"/>
        <v>67000</v>
      </c>
      <c r="ADL277" s="121">
        <f t="shared" si="337"/>
        <v>0</v>
      </c>
      <c r="ADM277" s="121">
        <f t="shared" si="338"/>
        <v>603000</v>
      </c>
      <c r="ADN277" s="121">
        <f t="shared" si="339"/>
        <v>603000</v>
      </c>
      <c r="ADO277" s="4" t="s">
        <v>1398</v>
      </c>
    </row>
    <row r="278" spans="1:795" x14ac:dyDescent="0.25">
      <c r="A278" s="4">
        <f t="shared" si="300"/>
        <v>274</v>
      </c>
      <c r="B278" s="4">
        <v>74548</v>
      </c>
      <c r="C278" s="4" t="s">
        <v>676</v>
      </c>
      <c r="G278" s="4" t="s">
        <v>351</v>
      </c>
      <c r="O278" s="4">
        <v>22</v>
      </c>
      <c r="P278" s="4">
        <v>21</v>
      </c>
      <c r="Q278" s="4">
        <v>0</v>
      </c>
      <c r="R278" s="4">
        <v>0</v>
      </c>
      <c r="S278" s="4">
        <v>0</v>
      </c>
      <c r="T278" s="4">
        <v>1</v>
      </c>
      <c r="U278" s="4">
        <v>0</v>
      </c>
      <c r="V278" s="4">
        <f t="shared" si="301"/>
        <v>0</v>
      </c>
      <c r="W278" s="4">
        <v>21</v>
      </c>
      <c r="X278" s="4">
        <v>20</v>
      </c>
      <c r="Y278" s="4">
        <v>7.75</v>
      </c>
      <c r="BQ278" s="4">
        <v>0</v>
      </c>
      <c r="BR278" s="114">
        <f t="shared" si="302"/>
        <v>1</v>
      </c>
      <c r="BS278" s="4">
        <f t="shared" si="303"/>
        <v>5</v>
      </c>
      <c r="BT278" s="114">
        <f t="shared" si="304"/>
        <v>0.1</v>
      </c>
      <c r="BU278" s="4">
        <v>0</v>
      </c>
      <c r="BV278" s="114">
        <f t="shared" si="305"/>
        <v>1</v>
      </c>
      <c r="BW278" s="4">
        <f t="shared" si="306"/>
        <v>5</v>
      </c>
      <c r="BX278" s="114">
        <f t="shared" si="307"/>
        <v>0.15</v>
      </c>
      <c r="BY278" s="4">
        <f t="shared" si="308"/>
        <v>9300</v>
      </c>
      <c r="BZ278" s="4">
        <v>9804.1833333333307</v>
      </c>
      <c r="CA278" s="115">
        <f t="shared" si="309"/>
        <v>1.0542132616487452</v>
      </c>
      <c r="CB278" s="4">
        <f t="shared" si="310"/>
        <v>5</v>
      </c>
      <c r="CC278" s="114">
        <f t="shared" si="311"/>
        <v>0.1</v>
      </c>
      <c r="CD278" s="4">
        <v>300</v>
      </c>
      <c r="CE278" s="116">
        <v>292.77262528047902</v>
      </c>
      <c r="CF278" s="4">
        <f t="shared" si="312"/>
        <v>5</v>
      </c>
      <c r="CG278" s="114">
        <f t="shared" si="313"/>
        <v>0.15</v>
      </c>
      <c r="MX278" s="116">
        <v>95</v>
      </c>
      <c r="MY278" s="116">
        <v>98.0555555555555</v>
      </c>
      <c r="MZ278" s="4">
        <f t="shared" si="314"/>
        <v>5</v>
      </c>
      <c r="NA278" s="114">
        <f t="shared" si="315"/>
        <v>0.1</v>
      </c>
      <c r="NB278" s="115">
        <v>0.92</v>
      </c>
      <c r="NC278" s="115">
        <v>0.920547945205479</v>
      </c>
      <c r="ND278" s="4">
        <f t="shared" si="316"/>
        <v>5</v>
      </c>
      <c r="NE278" s="114">
        <f t="shared" si="317"/>
        <v>0.1</v>
      </c>
      <c r="NF278" s="116">
        <v>90</v>
      </c>
      <c r="NG278" s="118">
        <v>100</v>
      </c>
      <c r="NH278" s="4">
        <f t="shared" si="318"/>
        <v>5</v>
      </c>
      <c r="NI278" s="114">
        <f t="shared" si="319"/>
        <v>0.08</v>
      </c>
      <c r="NJ278" s="114">
        <v>0.85</v>
      </c>
      <c r="NK278" s="114">
        <v>0.88405797101449302</v>
      </c>
      <c r="NM278" s="4">
        <f t="shared" si="320"/>
        <v>5</v>
      </c>
      <c r="NN278" s="114">
        <f t="shared" si="321"/>
        <v>0.06</v>
      </c>
      <c r="NO278" s="114">
        <v>0.4</v>
      </c>
      <c r="NP278" s="114">
        <v>0.57534246575342496</v>
      </c>
      <c r="NQ278" s="4">
        <f t="shared" si="322"/>
        <v>5</v>
      </c>
      <c r="NR278" s="114">
        <f t="shared" si="323"/>
        <v>0.06</v>
      </c>
      <c r="ZQ278" s="114">
        <v>0.95</v>
      </c>
      <c r="ZR278" s="114">
        <v>0.99839486356340301</v>
      </c>
      <c r="ZS278" s="4">
        <f t="shared" si="324"/>
        <v>5</v>
      </c>
      <c r="ZT278" s="114">
        <f t="shared" si="325"/>
        <v>0.05</v>
      </c>
      <c r="ZU278" s="4">
        <v>2</v>
      </c>
      <c r="ZV278" s="4">
        <f t="shared" si="326"/>
        <v>5</v>
      </c>
      <c r="ZW278" s="114">
        <f t="shared" si="327"/>
        <v>0.05</v>
      </c>
      <c r="ACD278" s="114">
        <f t="shared" si="328"/>
        <v>0.5</v>
      </c>
      <c r="ACE278" s="114">
        <f t="shared" si="329"/>
        <v>0.4</v>
      </c>
      <c r="ACF278" s="114">
        <f t="shared" si="330"/>
        <v>0.1</v>
      </c>
      <c r="ACG278" s="114">
        <f t="shared" si="331"/>
        <v>1</v>
      </c>
      <c r="ACN278" s="119" t="str">
        <f t="shared" si="332"/>
        <v>TERIMA</v>
      </c>
      <c r="ACO278" s="120">
        <f t="shared" si="340"/>
        <v>670000</v>
      </c>
      <c r="ACP278" s="120">
        <f t="shared" si="333"/>
        <v>268000</v>
      </c>
      <c r="ADH278" s="121">
        <f t="shared" si="334"/>
        <v>335000</v>
      </c>
      <c r="ADI278" s="121">
        <f t="shared" si="335"/>
        <v>268000</v>
      </c>
      <c r="ADJ278" s="121">
        <f t="shared" si="336"/>
        <v>67000</v>
      </c>
      <c r="ADL278" s="121">
        <f t="shared" si="337"/>
        <v>200000</v>
      </c>
      <c r="ADM278" s="121">
        <f t="shared" si="338"/>
        <v>870000</v>
      </c>
      <c r="ADN278" s="121">
        <f t="shared" si="339"/>
        <v>870000</v>
      </c>
      <c r="ADO278" s="4" t="s">
        <v>1398</v>
      </c>
    </row>
    <row r="279" spans="1:795" x14ac:dyDescent="0.25">
      <c r="A279" s="4">
        <f t="shared" si="300"/>
        <v>275</v>
      </c>
      <c r="B279" s="4">
        <v>155922</v>
      </c>
      <c r="C279" s="4" t="s">
        <v>680</v>
      </c>
      <c r="G279" s="4" t="s">
        <v>351</v>
      </c>
      <c r="O279" s="4">
        <v>22</v>
      </c>
      <c r="P279" s="4">
        <v>19</v>
      </c>
      <c r="Q279" s="4">
        <v>1</v>
      </c>
      <c r="R279" s="4">
        <v>0</v>
      </c>
      <c r="S279" s="4">
        <v>0</v>
      </c>
      <c r="T279" s="4">
        <v>0</v>
      </c>
      <c r="U279" s="4">
        <v>0</v>
      </c>
      <c r="V279" s="4">
        <f t="shared" si="301"/>
        <v>1</v>
      </c>
      <c r="W279" s="4">
        <v>18</v>
      </c>
      <c r="X279" s="4">
        <v>19</v>
      </c>
      <c r="Y279" s="4">
        <v>7.75</v>
      </c>
      <c r="BQ279" s="4">
        <v>0</v>
      </c>
      <c r="BR279" s="114">
        <f t="shared" si="302"/>
        <v>1</v>
      </c>
      <c r="BS279" s="4">
        <f t="shared" si="303"/>
        <v>5</v>
      </c>
      <c r="BT279" s="114">
        <f t="shared" si="304"/>
        <v>0.1</v>
      </c>
      <c r="BU279" s="4">
        <v>1</v>
      </c>
      <c r="BV279" s="114">
        <f t="shared" si="305"/>
        <v>0.94444444444444442</v>
      </c>
      <c r="BW279" s="4">
        <f t="shared" si="306"/>
        <v>1</v>
      </c>
      <c r="BX279" s="114">
        <f t="shared" si="307"/>
        <v>0.03</v>
      </c>
      <c r="BY279" s="4">
        <f t="shared" si="308"/>
        <v>8835</v>
      </c>
      <c r="BZ279" s="4">
        <v>8602.15</v>
      </c>
      <c r="CA279" s="115">
        <f t="shared" si="309"/>
        <v>0.97364459535936609</v>
      </c>
      <c r="CB279" s="4">
        <f t="shared" si="310"/>
        <v>2</v>
      </c>
      <c r="CC279" s="114">
        <f t="shared" si="311"/>
        <v>0.04</v>
      </c>
      <c r="CD279" s="4">
        <v>300</v>
      </c>
      <c r="CE279" s="116">
        <v>281.35987978963198</v>
      </c>
      <c r="CF279" s="4">
        <f t="shared" si="312"/>
        <v>5</v>
      </c>
      <c r="CG279" s="114">
        <f t="shared" si="313"/>
        <v>0.15</v>
      </c>
      <c r="MX279" s="116">
        <v>95</v>
      </c>
      <c r="MY279" s="116">
        <v>99.375</v>
      </c>
      <c r="MZ279" s="4">
        <f t="shared" si="314"/>
        <v>5</v>
      </c>
      <c r="NA279" s="114">
        <f t="shared" si="315"/>
        <v>0.1</v>
      </c>
      <c r="NB279" s="115">
        <v>0.92</v>
      </c>
      <c r="NC279" s="115">
        <v>0.95094339622641499</v>
      </c>
      <c r="ND279" s="4">
        <f t="shared" si="316"/>
        <v>5</v>
      </c>
      <c r="NE279" s="114">
        <f t="shared" si="317"/>
        <v>0.1</v>
      </c>
      <c r="NF279" s="116">
        <v>90</v>
      </c>
      <c r="NG279" s="118">
        <v>100</v>
      </c>
      <c r="NH279" s="4">
        <f t="shared" si="318"/>
        <v>5</v>
      </c>
      <c r="NI279" s="114">
        <f t="shared" si="319"/>
        <v>0.08</v>
      </c>
      <c r="NJ279" s="114">
        <v>0.85</v>
      </c>
      <c r="NK279" s="114">
        <v>0.93877551020408201</v>
      </c>
      <c r="NM279" s="4">
        <f t="shared" si="320"/>
        <v>5</v>
      </c>
      <c r="NN279" s="114">
        <f t="shared" si="321"/>
        <v>0.06</v>
      </c>
      <c r="NO279" s="114">
        <v>0.4</v>
      </c>
      <c r="NP279" s="114">
        <v>0.64150943396226401</v>
      </c>
      <c r="NQ279" s="4">
        <f t="shared" si="322"/>
        <v>5</v>
      </c>
      <c r="NR279" s="114">
        <f t="shared" si="323"/>
        <v>0.06</v>
      </c>
      <c r="ZQ279" s="114">
        <v>0.95</v>
      </c>
      <c r="ZR279" s="114">
        <v>0.996</v>
      </c>
      <c r="ZS279" s="4">
        <f t="shared" si="324"/>
        <v>5</v>
      </c>
      <c r="ZT279" s="114">
        <f t="shared" si="325"/>
        <v>0.05</v>
      </c>
      <c r="ZU279" s="4">
        <v>2</v>
      </c>
      <c r="ZV279" s="4">
        <f t="shared" si="326"/>
        <v>5</v>
      </c>
      <c r="ZW279" s="114">
        <f t="shared" si="327"/>
        <v>0.05</v>
      </c>
      <c r="ACD279" s="114">
        <f t="shared" si="328"/>
        <v>0.32</v>
      </c>
      <c r="ACE279" s="114">
        <f t="shared" si="329"/>
        <v>0.4</v>
      </c>
      <c r="ACF279" s="114">
        <f t="shared" si="330"/>
        <v>0.1</v>
      </c>
      <c r="ACG279" s="114">
        <f t="shared" si="331"/>
        <v>0.82</v>
      </c>
      <c r="ACN279" s="119" t="str">
        <f t="shared" si="332"/>
        <v>TERIMA</v>
      </c>
      <c r="ACO279" s="120">
        <f t="shared" si="340"/>
        <v>670000</v>
      </c>
      <c r="ACP279" s="120">
        <f t="shared" si="333"/>
        <v>268000</v>
      </c>
      <c r="ADH279" s="121">
        <f t="shared" si="334"/>
        <v>214400</v>
      </c>
      <c r="ADI279" s="121">
        <f t="shared" si="335"/>
        <v>268000</v>
      </c>
      <c r="ADJ279" s="121">
        <f t="shared" si="336"/>
        <v>67000</v>
      </c>
      <c r="ADL279" s="121">
        <f t="shared" si="337"/>
        <v>0</v>
      </c>
      <c r="ADM279" s="121">
        <f t="shared" si="338"/>
        <v>549400</v>
      </c>
      <c r="ADN279" s="121">
        <f t="shared" si="339"/>
        <v>549400</v>
      </c>
      <c r="ADO279" s="4" t="s">
        <v>1398</v>
      </c>
    </row>
    <row r="280" spans="1:795" x14ac:dyDescent="0.25">
      <c r="A280" s="4">
        <f t="shared" si="300"/>
        <v>276</v>
      </c>
      <c r="B280" s="4">
        <v>150489</v>
      </c>
      <c r="C280" s="4" t="s">
        <v>682</v>
      </c>
      <c r="G280" s="4" t="s">
        <v>351</v>
      </c>
      <c r="O280" s="4">
        <v>22</v>
      </c>
      <c r="P280" s="4">
        <v>19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f t="shared" si="301"/>
        <v>1</v>
      </c>
      <c r="W280" s="4">
        <v>18</v>
      </c>
      <c r="X280" s="4">
        <v>19</v>
      </c>
      <c r="Y280" s="4">
        <v>7.75</v>
      </c>
      <c r="BQ280" s="4">
        <v>0</v>
      </c>
      <c r="BR280" s="114">
        <f t="shared" si="302"/>
        <v>1</v>
      </c>
      <c r="BS280" s="4">
        <f t="shared" si="303"/>
        <v>5</v>
      </c>
      <c r="BT280" s="114">
        <f t="shared" si="304"/>
        <v>0.1</v>
      </c>
      <c r="BU280" s="4">
        <v>1</v>
      </c>
      <c r="BV280" s="114">
        <f t="shared" si="305"/>
        <v>0.94444444444444442</v>
      </c>
      <c r="BW280" s="4">
        <f t="shared" si="306"/>
        <v>1</v>
      </c>
      <c r="BX280" s="114">
        <f t="shared" si="307"/>
        <v>0.03</v>
      </c>
      <c r="BY280" s="4">
        <f t="shared" si="308"/>
        <v>8835</v>
      </c>
      <c r="BZ280" s="4">
        <v>8663.9</v>
      </c>
      <c r="CA280" s="115">
        <f t="shared" si="309"/>
        <v>0.98063384267119402</v>
      </c>
      <c r="CB280" s="4">
        <f t="shared" si="310"/>
        <v>2</v>
      </c>
      <c r="CC280" s="114">
        <f t="shared" si="311"/>
        <v>0.04</v>
      </c>
      <c r="CD280" s="4">
        <v>300</v>
      </c>
      <c r="CE280" s="116">
        <v>271.59363434493002</v>
      </c>
      <c r="CF280" s="4">
        <f t="shared" si="312"/>
        <v>5</v>
      </c>
      <c r="CG280" s="114">
        <f t="shared" si="313"/>
        <v>0.15</v>
      </c>
      <c r="MX280" s="116">
        <v>95</v>
      </c>
      <c r="MY280" s="116">
        <v>95.6944444444444</v>
      </c>
      <c r="MZ280" s="4">
        <f t="shared" si="314"/>
        <v>5</v>
      </c>
      <c r="NA280" s="114">
        <f t="shared" si="315"/>
        <v>0.1</v>
      </c>
      <c r="NB280" s="115">
        <v>0.92</v>
      </c>
      <c r="NC280" s="115">
        <v>0.94117647058823495</v>
      </c>
      <c r="ND280" s="4">
        <f t="shared" si="316"/>
        <v>5</v>
      </c>
      <c r="NE280" s="114">
        <f t="shared" si="317"/>
        <v>0.1</v>
      </c>
      <c r="NF280" s="116">
        <v>90</v>
      </c>
      <c r="NG280" s="118">
        <v>100</v>
      </c>
      <c r="NH280" s="4">
        <f t="shared" si="318"/>
        <v>5</v>
      </c>
      <c r="NI280" s="114">
        <f t="shared" si="319"/>
        <v>0.08</v>
      </c>
      <c r="NJ280" s="114">
        <v>0.85</v>
      </c>
      <c r="NK280" s="114">
        <v>0.88524590163934402</v>
      </c>
      <c r="NM280" s="4">
        <f t="shared" si="320"/>
        <v>5</v>
      </c>
      <c r="NN280" s="114">
        <f t="shared" si="321"/>
        <v>0.06</v>
      </c>
      <c r="NO280" s="114">
        <v>0.4</v>
      </c>
      <c r="NP280" s="114">
        <v>0.70588235294117696</v>
      </c>
      <c r="NQ280" s="4">
        <f t="shared" si="322"/>
        <v>5</v>
      </c>
      <c r="NR280" s="114">
        <f t="shared" si="323"/>
        <v>0.06</v>
      </c>
      <c r="ZQ280" s="114">
        <v>0.95</v>
      </c>
      <c r="ZR280" s="114">
        <v>0.99329421626152603</v>
      </c>
      <c r="ZS280" s="4">
        <f t="shared" si="324"/>
        <v>5</v>
      </c>
      <c r="ZT280" s="114">
        <f t="shared" si="325"/>
        <v>0.05</v>
      </c>
      <c r="ZU280" s="4">
        <v>2</v>
      </c>
      <c r="ZV280" s="4">
        <f t="shared" si="326"/>
        <v>5</v>
      </c>
      <c r="ZW280" s="114">
        <f t="shared" si="327"/>
        <v>0.05</v>
      </c>
      <c r="ACD280" s="114">
        <f t="shared" si="328"/>
        <v>0.32</v>
      </c>
      <c r="ACE280" s="114">
        <f t="shared" si="329"/>
        <v>0.4</v>
      </c>
      <c r="ACF280" s="114">
        <f t="shared" si="330"/>
        <v>0.1</v>
      </c>
      <c r="ACG280" s="114">
        <f t="shared" si="331"/>
        <v>0.82</v>
      </c>
      <c r="ACN280" s="119" t="str">
        <f t="shared" si="332"/>
        <v>TERIMA</v>
      </c>
      <c r="ACO280" s="120">
        <f t="shared" si="340"/>
        <v>670000</v>
      </c>
      <c r="ACP280" s="120">
        <f t="shared" si="333"/>
        <v>268000</v>
      </c>
      <c r="ADH280" s="121">
        <f t="shared" si="334"/>
        <v>214400</v>
      </c>
      <c r="ADI280" s="121">
        <f t="shared" si="335"/>
        <v>268000</v>
      </c>
      <c r="ADJ280" s="121">
        <f t="shared" si="336"/>
        <v>67000</v>
      </c>
      <c r="ADL280" s="121">
        <f t="shared" si="337"/>
        <v>0</v>
      </c>
      <c r="ADM280" s="121">
        <f t="shared" si="338"/>
        <v>549400</v>
      </c>
      <c r="ADN280" s="121">
        <f t="shared" si="339"/>
        <v>549400</v>
      </c>
      <c r="ADO280" s="4" t="s">
        <v>1398</v>
      </c>
    </row>
    <row r="281" spans="1:795" x14ac:dyDescent="0.25">
      <c r="A281" s="4">
        <f t="shared" si="300"/>
        <v>277</v>
      </c>
      <c r="B281" s="4">
        <v>159680</v>
      </c>
      <c r="C281" s="4" t="s">
        <v>684</v>
      </c>
      <c r="G281" s="4" t="s">
        <v>351</v>
      </c>
      <c r="O281" s="4">
        <v>22</v>
      </c>
      <c r="P281" s="4">
        <v>19</v>
      </c>
      <c r="Q281" s="4">
        <v>3</v>
      </c>
      <c r="R281" s="4">
        <v>0</v>
      </c>
      <c r="S281" s="4">
        <v>0</v>
      </c>
      <c r="T281" s="4">
        <v>0</v>
      </c>
      <c r="U281" s="4">
        <v>0</v>
      </c>
      <c r="V281" s="4">
        <f t="shared" si="301"/>
        <v>3</v>
      </c>
      <c r="W281" s="4">
        <v>16</v>
      </c>
      <c r="X281" s="4">
        <v>19</v>
      </c>
      <c r="Y281" s="4">
        <v>7.75</v>
      </c>
      <c r="BQ281" s="4">
        <v>0</v>
      </c>
      <c r="BR281" s="114">
        <f t="shared" si="302"/>
        <v>1</v>
      </c>
      <c r="BS281" s="4">
        <f t="shared" si="303"/>
        <v>5</v>
      </c>
      <c r="BT281" s="114">
        <f t="shared" si="304"/>
        <v>0.1</v>
      </c>
      <c r="BU281" s="4">
        <v>3</v>
      </c>
      <c r="BV281" s="114">
        <f t="shared" si="305"/>
        <v>0.8125</v>
      </c>
      <c r="BW281" s="4">
        <f t="shared" si="306"/>
        <v>0</v>
      </c>
      <c r="BX281" s="114">
        <f t="shared" si="307"/>
        <v>0</v>
      </c>
      <c r="BY281" s="4">
        <f t="shared" si="308"/>
        <v>8835</v>
      </c>
      <c r="BZ281" s="4">
        <v>8166.3333333333303</v>
      </c>
      <c r="CA281" s="115">
        <f t="shared" si="309"/>
        <v>0.92431616676098816</v>
      </c>
      <c r="CB281" s="4">
        <f t="shared" si="310"/>
        <v>2</v>
      </c>
      <c r="CC281" s="114">
        <f t="shared" si="311"/>
        <v>0.04</v>
      </c>
      <c r="CD281" s="4">
        <v>300</v>
      </c>
      <c r="CE281" s="116">
        <v>276.51676206050701</v>
      </c>
      <c r="CF281" s="4">
        <f t="shared" si="312"/>
        <v>5</v>
      </c>
      <c r="CG281" s="114">
        <f t="shared" si="313"/>
        <v>0.15</v>
      </c>
      <c r="MX281" s="116">
        <v>95</v>
      </c>
      <c r="MY281" s="116">
        <v>100</v>
      </c>
      <c r="MZ281" s="4">
        <f t="shared" si="314"/>
        <v>5</v>
      </c>
      <c r="NA281" s="114">
        <f t="shared" si="315"/>
        <v>0.1</v>
      </c>
      <c r="NB281" s="115">
        <v>0.92</v>
      </c>
      <c r="NC281" s="115">
        <v>0.96666666666666701</v>
      </c>
      <c r="ND281" s="4">
        <f t="shared" si="316"/>
        <v>5</v>
      </c>
      <c r="NE281" s="114">
        <f t="shared" si="317"/>
        <v>0.1</v>
      </c>
      <c r="NF281" s="116">
        <v>90</v>
      </c>
      <c r="NG281" s="118">
        <v>100</v>
      </c>
      <c r="NH281" s="4">
        <f t="shared" si="318"/>
        <v>5</v>
      </c>
      <c r="NI281" s="114">
        <f t="shared" si="319"/>
        <v>0.08</v>
      </c>
      <c r="NJ281" s="114">
        <v>0.85</v>
      </c>
      <c r="NK281" s="114">
        <v>0.92857142857142905</v>
      </c>
      <c r="NM281" s="4">
        <f t="shared" si="320"/>
        <v>5</v>
      </c>
      <c r="NN281" s="114">
        <f t="shared" si="321"/>
        <v>0.06</v>
      </c>
      <c r="NO281" s="114">
        <v>0.4</v>
      </c>
      <c r="NP281" s="114">
        <v>0.79166666666666696</v>
      </c>
      <c r="NQ281" s="4">
        <f t="shared" si="322"/>
        <v>5</v>
      </c>
      <c r="NR281" s="114">
        <f t="shared" si="323"/>
        <v>0.06</v>
      </c>
      <c r="ZQ281" s="114">
        <v>0.95</v>
      </c>
      <c r="ZR281" s="114">
        <v>0.98753595397890703</v>
      </c>
      <c r="ZS281" s="4">
        <f t="shared" si="324"/>
        <v>5</v>
      </c>
      <c r="ZT281" s="114">
        <f t="shared" si="325"/>
        <v>0.05</v>
      </c>
      <c r="ZU281" s="4">
        <v>2</v>
      </c>
      <c r="ZV281" s="4">
        <f t="shared" si="326"/>
        <v>5</v>
      </c>
      <c r="ZW281" s="114">
        <f t="shared" si="327"/>
        <v>0.05</v>
      </c>
      <c r="ACD281" s="114">
        <f t="shared" si="328"/>
        <v>0.29000000000000004</v>
      </c>
      <c r="ACE281" s="114">
        <f t="shared" si="329"/>
        <v>0.4</v>
      </c>
      <c r="ACF281" s="114">
        <f t="shared" si="330"/>
        <v>0.1</v>
      </c>
      <c r="ACG281" s="114">
        <f t="shared" si="331"/>
        <v>0.79</v>
      </c>
      <c r="ACN281" s="119" t="str">
        <f t="shared" si="332"/>
        <v>TERIMA</v>
      </c>
      <c r="ACO281" s="120">
        <f t="shared" si="340"/>
        <v>670000</v>
      </c>
      <c r="ACP281" s="120">
        <f t="shared" si="333"/>
        <v>268000</v>
      </c>
      <c r="ADH281" s="121">
        <f t="shared" si="334"/>
        <v>194300.00000000003</v>
      </c>
      <c r="ADI281" s="121">
        <f t="shared" si="335"/>
        <v>268000</v>
      </c>
      <c r="ADJ281" s="121">
        <f t="shared" si="336"/>
        <v>67000</v>
      </c>
      <c r="ADL281" s="121">
        <f t="shared" si="337"/>
        <v>0</v>
      </c>
      <c r="ADM281" s="121">
        <f t="shared" si="338"/>
        <v>529300</v>
      </c>
      <c r="ADN281" s="121">
        <f t="shared" si="339"/>
        <v>529300</v>
      </c>
      <c r="ADO281" s="4" t="s">
        <v>1398</v>
      </c>
    </row>
    <row r="282" spans="1:795" x14ac:dyDescent="0.25">
      <c r="A282" s="4">
        <f t="shared" si="300"/>
        <v>278</v>
      </c>
      <c r="B282" s="4">
        <v>157007</v>
      </c>
      <c r="C282" s="4" t="s">
        <v>686</v>
      </c>
      <c r="G282" s="4" t="s">
        <v>351</v>
      </c>
      <c r="O282" s="4">
        <v>22</v>
      </c>
      <c r="P282" s="4">
        <v>19</v>
      </c>
      <c r="Q282" s="4">
        <v>1</v>
      </c>
      <c r="R282" s="4">
        <v>0</v>
      </c>
      <c r="S282" s="4">
        <v>0</v>
      </c>
      <c r="T282" s="4">
        <v>0</v>
      </c>
      <c r="U282" s="4">
        <v>0</v>
      </c>
      <c r="V282" s="4">
        <f t="shared" si="301"/>
        <v>1</v>
      </c>
      <c r="W282" s="4">
        <v>18</v>
      </c>
      <c r="X282" s="4">
        <v>19</v>
      </c>
      <c r="Y282" s="4">
        <v>7.75</v>
      </c>
      <c r="BQ282" s="4">
        <v>0</v>
      </c>
      <c r="BR282" s="114">
        <f t="shared" si="302"/>
        <v>1</v>
      </c>
      <c r="BS282" s="4">
        <f t="shared" si="303"/>
        <v>5</v>
      </c>
      <c r="BT282" s="114">
        <f t="shared" si="304"/>
        <v>0.1</v>
      </c>
      <c r="BU282" s="4">
        <v>1</v>
      </c>
      <c r="BV282" s="114">
        <f t="shared" si="305"/>
        <v>0.94444444444444442</v>
      </c>
      <c r="BW282" s="4">
        <f t="shared" si="306"/>
        <v>1</v>
      </c>
      <c r="BX282" s="114">
        <f t="shared" si="307"/>
        <v>0.03</v>
      </c>
      <c r="BY282" s="4">
        <f t="shared" si="308"/>
        <v>8835</v>
      </c>
      <c r="BZ282" s="4">
        <v>9005.7999999999993</v>
      </c>
      <c r="CA282" s="115">
        <f t="shared" si="309"/>
        <v>1.0193322014714203</v>
      </c>
      <c r="CB282" s="4">
        <f t="shared" si="310"/>
        <v>4</v>
      </c>
      <c r="CC282" s="114">
        <f t="shared" si="311"/>
        <v>0.08</v>
      </c>
      <c r="CD282" s="4">
        <v>300</v>
      </c>
      <c r="CE282" s="116">
        <v>273.47874564459897</v>
      </c>
      <c r="CF282" s="4">
        <f t="shared" si="312"/>
        <v>5</v>
      </c>
      <c r="CG282" s="114">
        <f t="shared" si="313"/>
        <v>0.15</v>
      </c>
      <c r="MX282" s="116">
        <v>95</v>
      </c>
      <c r="MY282" s="116">
        <v>97.1111111111111</v>
      </c>
      <c r="MZ282" s="4">
        <f t="shared" si="314"/>
        <v>5</v>
      </c>
      <c r="NA282" s="114">
        <f t="shared" si="315"/>
        <v>0.1</v>
      </c>
      <c r="NB282" s="115">
        <v>0.92</v>
      </c>
      <c r="NC282" s="115">
        <v>0.96829268292682902</v>
      </c>
      <c r="ND282" s="4">
        <f t="shared" si="316"/>
        <v>5</v>
      </c>
      <c r="NE282" s="114">
        <f t="shared" si="317"/>
        <v>0.1</v>
      </c>
      <c r="NF282" s="116">
        <v>90</v>
      </c>
      <c r="NG282" s="118">
        <v>100</v>
      </c>
      <c r="NH282" s="4">
        <f t="shared" si="318"/>
        <v>5</v>
      </c>
      <c r="NI282" s="114">
        <f t="shared" si="319"/>
        <v>0.08</v>
      </c>
      <c r="NJ282" s="114">
        <v>0.85</v>
      </c>
      <c r="NK282" s="114">
        <v>0.89473684210526305</v>
      </c>
      <c r="NM282" s="4">
        <f t="shared" si="320"/>
        <v>5</v>
      </c>
      <c r="NN282" s="114">
        <f t="shared" si="321"/>
        <v>0.06</v>
      </c>
      <c r="NO282" s="114">
        <v>0.4</v>
      </c>
      <c r="NP282" s="114">
        <v>0.76829268292682895</v>
      </c>
      <c r="NQ282" s="4">
        <f t="shared" si="322"/>
        <v>5</v>
      </c>
      <c r="NR282" s="114">
        <f t="shared" si="323"/>
        <v>0.06</v>
      </c>
      <c r="ZQ282" s="114">
        <v>0.95</v>
      </c>
      <c r="ZR282" s="114">
        <v>0.994830132939439</v>
      </c>
      <c r="ZS282" s="4">
        <f t="shared" si="324"/>
        <v>5</v>
      </c>
      <c r="ZT282" s="114">
        <f t="shared" si="325"/>
        <v>0.05</v>
      </c>
      <c r="ZU282" s="4">
        <v>2</v>
      </c>
      <c r="ZV282" s="4">
        <f t="shared" si="326"/>
        <v>5</v>
      </c>
      <c r="ZW282" s="114">
        <f t="shared" si="327"/>
        <v>0.05</v>
      </c>
      <c r="ACD282" s="114">
        <f t="shared" si="328"/>
        <v>0.36</v>
      </c>
      <c r="ACE282" s="114">
        <f t="shared" si="329"/>
        <v>0.4</v>
      </c>
      <c r="ACF282" s="114">
        <f t="shared" si="330"/>
        <v>0.1</v>
      </c>
      <c r="ACG282" s="114">
        <f t="shared" si="331"/>
        <v>0.86</v>
      </c>
      <c r="ACN282" s="119" t="str">
        <f t="shared" si="332"/>
        <v>TERIMA</v>
      </c>
      <c r="ACO282" s="120">
        <f t="shared" si="340"/>
        <v>670000</v>
      </c>
      <c r="ACP282" s="120">
        <f t="shared" si="333"/>
        <v>268000</v>
      </c>
      <c r="ADH282" s="121">
        <f t="shared" si="334"/>
        <v>241200</v>
      </c>
      <c r="ADI282" s="121">
        <f t="shared" si="335"/>
        <v>268000</v>
      </c>
      <c r="ADJ282" s="121">
        <f t="shared" si="336"/>
        <v>67000</v>
      </c>
      <c r="ADL282" s="121">
        <f t="shared" si="337"/>
        <v>0</v>
      </c>
      <c r="ADM282" s="121">
        <f t="shared" si="338"/>
        <v>576200</v>
      </c>
      <c r="ADN282" s="121">
        <f t="shared" si="339"/>
        <v>576200</v>
      </c>
      <c r="ADO282" s="4" t="s">
        <v>1398</v>
      </c>
    </row>
    <row r="283" spans="1:795" x14ac:dyDescent="0.25">
      <c r="A283" s="4">
        <f t="shared" si="300"/>
        <v>279</v>
      </c>
      <c r="B283" s="4">
        <v>105566</v>
      </c>
      <c r="C283" s="4" t="s">
        <v>688</v>
      </c>
      <c r="G283" s="4" t="s">
        <v>351</v>
      </c>
      <c r="O283" s="4">
        <v>22</v>
      </c>
      <c r="P283" s="4">
        <v>19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f t="shared" si="301"/>
        <v>0</v>
      </c>
      <c r="W283" s="4">
        <v>19</v>
      </c>
      <c r="X283" s="4">
        <v>19</v>
      </c>
      <c r="Y283" s="4">
        <v>7.75</v>
      </c>
      <c r="BQ283" s="4">
        <v>0</v>
      </c>
      <c r="BR283" s="114">
        <f t="shared" si="302"/>
        <v>1</v>
      </c>
      <c r="BS283" s="4">
        <f t="shared" si="303"/>
        <v>5</v>
      </c>
      <c r="BT283" s="114">
        <f t="shared" si="304"/>
        <v>0.1</v>
      </c>
      <c r="BU283" s="4">
        <v>0</v>
      </c>
      <c r="BV283" s="114">
        <f t="shared" si="305"/>
        <v>1</v>
      </c>
      <c r="BW283" s="4">
        <f t="shared" si="306"/>
        <v>5</v>
      </c>
      <c r="BX283" s="114">
        <f t="shared" si="307"/>
        <v>0.15</v>
      </c>
      <c r="BY283" s="4">
        <f t="shared" si="308"/>
        <v>8835</v>
      </c>
      <c r="BZ283" s="4">
        <v>9435.4500000000007</v>
      </c>
      <c r="CA283" s="115">
        <f t="shared" si="309"/>
        <v>1.0679626485568761</v>
      </c>
      <c r="CB283" s="4">
        <f t="shared" si="310"/>
        <v>5</v>
      </c>
      <c r="CC283" s="114">
        <f t="shared" si="311"/>
        <v>0.1</v>
      </c>
      <c r="CD283" s="4">
        <v>300</v>
      </c>
      <c r="CE283" s="116">
        <v>295.40495867768601</v>
      </c>
      <c r="CF283" s="4">
        <f t="shared" si="312"/>
        <v>5</v>
      </c>
      <c r="CG283" s="114">
        <f t="shared" si="313"/>
        <v>0.15</v>
      </c>
      <c r="MX283" s="116">
        <v>95</v>
      </c>
      <c r="MY283" s="116">
        <v>100</v>
      </c>
      <c r="MZ283" s="4">
        <f t="shared" si="314"/>
        <v>5</v>
      </c>
      <c r="NA283" s="114">
        <f t="shared" si="315"/>
        <v>0.1</v>
      </c>
      <c r="NB283" s="115">
        <v>0.92</v>
      </c>
      <c r="NC283" s="115">
        <v>0.96428571428571397</v>
      </c>
      <c r="ND283" s="4">
        <f t="shared" si="316"/>
        <v>5</v>
      </c>
      <c r="NE283" s="114">
        <f t="shared" si="317"/>
        <v>0.1</v>
      </c>
      <c r="NF283" s="116">
        <v>90</v>
      </c>
      <c r="NG283" s="118">
        <v>100</v>
      </c>
      <c r="NH283" s="4">
        <f t="shared" si="318"/>
        <v>5</v>
      </c>
      <c r="NI283" s="114">
        <f t="shared" si="319"/>
        <v>0.08</v>
      </c>
      <c r="NJ283" s="114">
        <v>0.85</v>
      </c>
      <c r="NK283" s="114">
        <v>0.98076923076923095</v>
      </c>
      <c r="NM283" s="4">
        <f t="shared" si="320"/>
        <v>5</v>
      </c>
      <c r="NN283" s="114">
        <f t="shared" si="321"/>
        <v>0.06</v>
      </c>
      <c r="NO283" s="114">
        <v>0.4</v>
      </c>
      <c r="NP283" s="114">
        <v>0.73214285714285698</v>
      </c>
      <c r="NQ283" s="4">
        <f t="shared" si="322"/>
        <v>5</v>
      </c>
      <c r="NR283" s="114">
        <f t="shared" si="323"/>
        <v>0.06</v>
      </c>
      <c r="ZQ283" s="114">
        <v>0.95</v>
      </c>
      <c r="ZR283" s="114">
        <v>0.99200581395348797</v>
      </c>
      <c r="ZS283" s="4">
        <f t="shared" si="324"/>
        <v>5</v>
      </c>
      <c r="ZT283" s="114">
        <f t="shared" si="325"/>
        <v>0.05</v>
      </c>
      <c r="ZU283" s="4">
        <v>2</v>
      </c>
      <c r="ZV283" s="4">
        <f t="shared" si="326"/>
        <v>5</v>
      </c>
      <c r="ZW283" s="114">
        <f t="shared" si="327"/>
        <v>0.05</v>
      </c>
      <c r="ACD283" s="114">
        <f t="shared" si="328"/>
        <v>0.5</v>
      </c>
      <c r="ACE283" s="114">
        <f t="shared" si="329"/>
        <v>0.4</v>
      </c>
      <c r="ACF283" s="114">
        <f t="shared" si="330"/>
        <v>0.1</v>
      </c>
      <c r="ACG283" s="114">
        <f t="shared" si="331"/>
        <v>1</v>
      </c>
      <c r="ACN283" s="119" t="str">
        <f t="shared" si="332"/>
        <v>TERIMA</v>
      </c>
      <c r="ACO283" s="120">
        <f t="shared" si="340"/>
        <v>670000</v>
      </c>
      <c r="ACP283" s="120">
        <f t="shared" si="333"/>
        <v>268000</v>
      </c>
      <c r="ADH283" s="121">
        <f t="shared" si="334"/>
        <v>335000</v>
      </c>
      <c r="ADI283" s="121">
        <f t="shared" si="335"/>
        <v>268000</v>
      </c>
      <c r="ADJ283" s="121">
        <f t="shared" si="336"/>
        <v>67000</v>
      </c>
      <c r="ADL283" s="121">
        <f t="shared" si="337"/>
        <v>200000</v>
      </c>
      <c r="ADM283" s="121">
        <f t="shared" si="338"/>
        <v>870000</v>
      </c>
      <c r="ADN283" s="121">
        <f t="shared" si="339"/>
        <v>870000</v>
      </c>
      <c r="ADO283" s="4" t="s">
        <v>1398</v>
      </c>
    </row>
    <row r="284" spans="1:795" x14ac:dyDescent="0.25">
      <c r="A284" s="4">
        <f t="shared" si="300"/>
        <v>280</v>
      </c>
      <c r="B284" s="4">
        <v>160069</v>
      </c>
      <c r="C284" s="4" t="s">
        <v>692</v>
      </c>
      <c r="G284" s="4" t="s">
        <v>351</v>
      </c>
      <c r="O284" s="4">
        <v>22</v>
      </c>
      <c r="P284" s="4">
        <v>19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f t="shared" si="301"/>
        <v>1</v>
      </c>
      <c r="W284" s="4">
        <v>19</v>
      </c>
      <c r="X284" s="4">
        <v>19</v>
      </c>
      <c r="Y284" s="4">
        <v>7.75</v>
      </c>
      <c r="BQ284" s="4">
        <v>0</v>
      </c>
      <c r="BR284" s="114">
        <f t="shared" si="302"/>
        <v>1</v>
      </c>
      <c r="BS284" s="4">
        <f t="shared" si="303"/>
        <v>5</v>
      </c>
      <c r="BT284" s="114">
        <f t="shared" si="304"/>
        <v>0.1</v>
      </c>
      <c r="BU284" s="4">
        <v>1</v>
      </c>
      <c r="BV284" s="114">
        <f t="shared" si="305"/>
        <v>0.94736842105263153</v>
      </c>
      <c r="BW284" s="4">
        <f t="shared" si="306"/>
        <v>1</v>
      </c>
      <c r="BX284" s="114">
        <f t="shared" si="307"/>
        <v>0.03</v>
      </c>
      <c r="BY284" s="4">
        <f t="shared" si="308"/>
        <v>8835</v>
      </c>
      <c r="BZ284" s="4">
        <v>8426.8666666666704</v>
      </c>
      <c r="CA284" s="115">
        <f t="shared" si="309"/>
        <v>0.95380494246368652</v>
      </c>
      <c r="CB284" s="4">
        <f t="shared" si="310"/>
        <v>2</v>
      </c>
      <c r="CC284" s="114">
        <f t="shared" si="311"/>
        <v>0.04</v>
      </c>
      <c r="CD284" s="4">
        <v>300</v>
      </c>
      <c r="CE284" s="116">
        <v>289.17299919159302</v>
      </c>
      <c r="CF284" s="4">
        <f t="shared" si="312"/>
        <v>5</v>
      </c>
      <c r="CG284" s="114">
        <f t="shared" si="313"/>
        <v>0.15</v>
      </c>
      <c r="MX284" s="116">
        <v>95</v>
      </c>
      <c r="MY284" s="116">
        <v>98.75</v>
      </c>
      <c r="MZ284" s="4">
        <f t="shared" si="314"/>
        <v>5</v>
      </c>
      <c r="NA284" s="114">
        <f t="shared" si="315"/>
        <v>0.1</v>
      </c>
      <c r="NB284" s="115">
        <v>0.92</v>
      </c>
      <c r="NC284" s="115">
        <v>0.91428571428571404</v>
      </c>
      <c r="ND284" s="4">
        <f t="shared" si="316"/>
        <v>1</v>
      </c>
      <c r="NE284" s="114">
        <f t="shared" si="317"/>
        <v>0.02</v>
      </c>
      <c r="NF284" s="116">
        <v>90</v>
      </c>
      <c r="NG284" s="118">
        <v>100</v>
      </c>
      <c r="NH284" s="4">
        <f t="shared" si="318"/>
        <v>5</v>
      </c>
      <c r="NI284" s="114">
        <f t="shared" si="319"/>
        <v>0.08</v>
      </c>
      <c r="NJ284" s="114">
        <v>0.85</v>
      </c>
      <c r="NK284" s="114">
        <v>0.90322580645161299</v>
      </c>
      <c r="NM284" s="4">
        <f t="shared" si="320"/>
        <v>5</v>
      </c>
      <c r="NN284" s="114">
        <f t="shared" si="321"/>
        <v>0.06</v>
      </c>
      <c r="NO284" s="114">
        <v>0.4</v>
      </c>
      <c r="NP284" s="114">
        <v>0.57142857142857095</v>
      </c>
      <c r="NQ284" s="4">
        <f t="shared" si="322"/>
        <v>5</v>
      </c>
      <c r="NR284" s="114">
        <f t="shared" si="323"/>
        <v>0.06</v>
      </c>
      <c r="ZQ284" s="114">
        <v>0.95</v>
      </c>
      <c r="ZR284" s="114">
        <v>0.99074930619796497</v>
      </c>
      <c r="ZS284" s="4">
        <f t="shared" si="324"/>
        <v>5</v>
      </c>
      <c r="ZT284" s="114">
        <f t="shared" si="325"/>
        <v>0.05</v>
      </c>
      <c r="ZU284" s="4">
        <v>2</v>
      </c>
      <c r="ZV284" s="4">
        <f t="shared" si="326"/>
        <v>5</v>
      </c>
      <c r="ZW284" s="114">
        <f t="shared" si="327"/>
        <v>0.05</v>
      </c>
      <c r="ACD284" s="114">
        <f t="shared" si="328"/>
        <v>0.32</v>
      </c>
      <c r="ACE284" s="114">
        <f t="shared" si="329"/>
        <v>0.32</v>
      </c>
      <c r="ACF284" s="114">
        <f t="shared" si="330"/>
        <v>0.1</v>
      </c>
      <c r="ACG284" s="114">
        <f t="shared" si="331"/>
        <v>0.74</v>
      </c>
      <c r="ACK284" s="4" t="s">
        <v>1393</v>
      </c>
      <c r="ACN284" s="119" t="str">
        <f t="shared" si="332"/>
        <v>TERIMA</v>
      </c>
      <c r="ACO284" s="120">
        <f t="shared" si="340"/>
        <v>670000</v>
      </c>
      <c r="ACP284" s="120">
        <f t="shared" si="333"/>
        <v>214400</v>
      </c>
      <c r="ADH284" s="121">
        <f t="shared" si="334"/>
        <v>214400</v>
      </c>
      <c r="ADI284" s="121">
        <f t="shared" si="335"/>
        <v>182240</v>
      </c>
      <c r="ADJ284" s="121">
        <f t="shared" si="336"/>
        <v>67000</v>
      </c>
      <c r="ADL284" s="121">
        <f t="shared" si="337"/>
        <v>0</v>
      </c>
      <c r="ADM284" s="121">
        <f t="shared" si="338"/>
        <v>463640</v>
      </c>
      <c r="ADN284" s="121">
        <f t="shared" si="339"/>
        <v>463640</v>
      </c>
      <c r="ADO284" s="4" t="s">
        <v>1398</v>
      </c>
    </row>
    <row r="285" spans="1:795" x14ac:dyDescent="0.25">
      <c r="A285" s="4">
        <f t="shared" si="300"/>
        <v>281</v>
      </c>
      <c r="B285" s="4">
        <v>30429</v>
      </c>
      <c r="C285" s="4" t="s">
        <v>697</v>
      </c>
      <c r="G285" s="4" t="s">
        <v>351</v>
      </c>
      <c r="O285" s="4">
        <v>22</v>
      </c>
      <c r="P285" s="4">
        <v>21</v>
      </c>
      <c r="Q285" s="4">
        <v>0</v>
      </c>
      <c r="R285" s="4">
        <v>0</v>
      </c>
      <c r="S285" s="4">
        <v>0</v>
      </c>
      <c r="T285" s="4">
        <v>1</v>
      </c>
      <c r="U285" s="4">
        <v>0</v>
      </c>
      <c r="V285" s="4">
        <f t="shared" si="301"/>
        <v>0</v>
      </c>
      <c r="W285" s="4">
        <v>21</v>
      </c>
      <c r="X285" s="4">
        <v>20</v>
      </c>
      <c r="Y285" s="4">
        <v>7.75</v>
      </c>
      <c r="BQ285" s="4">
        <v>1</v>
      </c>
      <c r="BR285" s="114">
        <f t="shared" si="302"/>
        <v>0.95238095238095233</v>
      </c>
      <c r="BS285" s="4">
        <f t="shared" si="303"/>
        <v>2</v>
      </c>
      <c r="BT285" s="114">
        <f t="shared" si="304"/>
        <v>0.04</v>
      </c>
      <c r="BU285" s="4">
        <v>0</v>
      </c>
      <c r="BV285" s="114">
        <f t="shared" si="305"/>
        <v>1</v>
      </c>
      <c r="BW285" s="4">
        <f t="shared" si="306"/>
        <v>5</v>
      </c>
      <c r="BX285" s="114">
        <f t="shared" si="307"/>
        <v>0.15</v>
      </c>
      <c r="BY285" s="4">
        <f t="shared" si="308"/>
        <v>9300</v>
      </c>
      <c r="BZ285" s="4">
        <v>9732.3166666666693</v>
      </c>
      <c r="CA285" s="115">
        <f t="shared" si="309"/>
        <v>1.0464856630824375</v>
      </c>
      <c r="CB285" s="4">
        <f t="shared" si="310"/>
        <v>4</v>
      </c>
      <c r="CC285" s="114">
        <f t="shared" si="311"/>
        <v>0.08</v>
      </c>
      <c r="CD285" s="4">
        <v>300</v>
      </c>
      <c r="CE285" s="116">
        <v>300.13262815297003</v>
      </c>
      <c r="CF285" s="4">
        <f t="shared" si="312"/>
        <v>1</v>
      </c>
      <c r="CG285" s="114">
        <f t="shared" si="313"/>
        <v>0.03</v>
      </c>
      <c r="MX285" s="116">
        <v>95</v>
      </c>
      <c r="MY285" s="116">
        <v>95.7638888888889</v>
      </c>
      <c r="MZ285" s="4">
        <f t="shared" si="314"/>
        <v>5</v>
      </c>
      <c r="NA285" s="114">
        <f t="shared" si="315"/>
        <v>0.1</v>
      </c>
      <c r="NB285" s="115">
        <v>0.92</v>
      </c>
      <c r="NC285" s="115">
        <v>0.96603773584905706</v>
      </c>
      <c r="ND285" s="4">
        <f t="shared" si="316"/>
        <v>5</v>
      </c>
      <c r="NE285" s="114">
        <f t="shared" si="317"/>
        <v>0.1</v>
      </c>
      <c r="NF285" s="116">
        <v>90</v>
      </c>
      <c r="NG285" s="118">
        <v>100</v>
      </c>
      <c r="NH285" s="4">
        <f t="shared" si="318"/>
        <v>5</v>
      </c>
      <c r="NI285" s="114">
        <f t="shared" si="319"/>
        <v>0.08</v>
      </c>
      <c r="NJ285" s="114">
        <v>0.85</v>
      </c>
      <c r="NK285" s="114">
        <v>0.94117647058823495</v>
      </c>
      <c r="NM285" s="4">
        <f t="shared" si="320"/>
        <v>5</v>
      </c>
      <c r="NN285" s="114">
        <f t="shared" si="321"/>
        <v>0.06</v>
      </c>
      <c r="NO285" s="114">
        <v>0.4</v>
      </c>
      <c r="NP285" s="114">
        <v>0.50943396226415105</v>
      </c>
      <c r="NQ285" s="4">
        <f t="shared" si="322"/>
        <v>5</v>
      </c>
      <c r="NR285" s="114">
        <f t="shared" si="323"/>
        <v>0.06</v>
      </c>
      <c r="ZQ285" s="114">
        <v>0.95</v>
      </c>
      <c r="ZR285" s="114">
        <v>0.99104963384865696</v>
      </c>
      <c r="ZS285" s="4">
        <f t="shared" si="324"/>
        <v>5</v>
      </c>
      <c r="ZT285" s="114">
        <f t="shared" si="325"/>
        <v>0.05</v>
      </c>
      <c r="ZU285" s="4">
        <v>2</v>
      </c>
      <c r="ZV285" s="4">
        <f t="shared" si="326"/>
        <v>5</v>
      </c>
      <c r="ZW285" s="114">
        <f t="shared" si="327"/>
        <v>0.05</v>
      </c>
      <c r="ACD285" s="114">
        <f t="shared" si="328"/>
        <v>0.30000000000000004</v>
      </c>
      <c r="ACE285" s="114">
        <f t="shared" si="329"/>
        <v>0.4</v>
      </c>
      <c r="ACF285" s="114">
        <f t="shared" si="330"/>
        <v>0.1</v>
      </c>
      <c r="ACG285" s="114">
        <f t="shared" si="331"/>
        <v>0.8</v>
      </c>
      <c r="ACN285" s="119" t="str">
        <f t="shared" si="332"/>
        <v>TERIMA</v>
      </c>
      <c r="ACO285" s="120">
        <f t="shared" si="340"/>
        <v>670000</v>
      </c>
      <c r="ACP285" s="120">
        <f t="shared" si="333"/>
        <v>268000</v>
      </c>
      <c r="ADH285" s="121">
        <f t="shared" si="334"/>
        <v>201000.00000000003</v>
      </c>
      <c r="ADI285" s="121">
        <f t="shared" si="335"/>
        <v>268000</v>
      </c>
      <c r="ADJ285" s="121">
        <f t="shared" si="336"/>
        <v>67000</v>
      </c>
      <c r="ADL285" s="121">
        <f t="shared" si="337"/>
        <v>0</v>
      </c>
      <c r="ADM285" s="121">
        <f t="shared" si="338"/>
        <v>536000</v>
      </c>
      <c r="ADN285" s="121">
        <f t="shared" si="339"/>
        <v>536000</v>
      </c>
      <c r="ADO285" s="4" t="s">
        <v>1398</v>
      </c>
    </row>
    <row r="286" spans="1:795" x14ac:dyDescent="0.25">
      <c r="A286" s="4">
        <f t="shared" si="300"/>
        <v>282</v>
      </c>
      <c r="B286" s="4">
        <v>96550</v>
      </c>
      <c r="C286" s="4" t="s">
        <v>701</v>
      </c>
      <c r="G286" s="4" t="s">
        <v>351</v>
      </c>
      <c r="O286" s="4">
        <v>22</v>
      </c>
      <c r="P286" s="4">
        <v>19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f t="shared" si="301"/>
        <v>0</v>
      </c>
      <c r="W286" s="4">
        <v>19</v>
      </c>
      <c r="X286" s="4">
        <v>19</v>
      </c>
      <c r="Y286" s="4">
        <v>7.75</v>
      </c>
      <c r="BQ286" s="4">
        <v>0</v>
      </c>
      <c r="BR286" s="114">
        <f t="shared" si="302"/>
        <v>1</v>
      </c>
      <c r="BS286" s="4">
        <f t="shared" si="303"/>
        <v>5</v>
      </c>
      <c r="BT286" s="114">
        <f t="shared" si="304"/>
        <v>0.1</v>
      </c>
      <c r="BU286" s="4">
        <v>0</v>
      </c>
      <c r="BV286" s="114">
        <f t="shared" si="305"/>
        <v>1</v>
      </c>
      <c r="BW286" s="4">
        <f t="shared" si="306"/>
        <v>5</v>
      </c>
      <c r="BX286" s="114">
        <f t="shared" si="307"/>
        <v>0.15</v>
      </c>
      <c r="BY286" s="4">
        <f t="shared" si="308"/>
        <v>8835</v>
      </c>
      <c r="BZ286" s="4">
        <v>9169.4833333333299</v>
      </c>
      <c r="CA286" s="115">
        <f t="shared" si="309"/>
        <v>1.0378588945481981</v>
      </c>
      <c r="CB286" s="4">
        <f t="shared" si="310"/>
        <v>4</v>
      </c>
      <c r="CC286" s="114">
        <f t="shared" si="311"/>
        <v>0.08</v>
      </c>
      <c r="CD286" s="4">
        <v>300</v>
      </c>
      <c r="CE286" s="116">
        <v>293.06046863189698</v>
      </c>
      <c r="CF286" s="4">
        <f t="shared" si="312"/>
        <v>5</v>
      </c>
      <c r="CG286" s="114">
        <f t="shared" si="313"/>
        <v>0.15</v>
      </c>
      <c r="MX286" s="116">
        <v>95</v>
      </c>
      <c r="MY286" s="116">
        <v>100</v>
      </c>
      <c r="MZ286" s="4">
        <f t="shared" si="314"/>
        <v>5</v>
      </c>
      <c r="NA286" s="114">
        <f t="shared" si="315"/>
        <v>0.1</v>
      </c>
      <c r="NB286" s="115">
        <v>0.92</v>
      </c>
      <c r="NC286" s="115">
        <v>0.93333333333333302</v>
      </c>
      <c r="ND286" s="4">
        <f t="shared" si="316"/>
        <v>5</v>
      </c>
      <c r="NE286" s="114">
        <f t="shared" si="317"/>
        <v>0.1</v>
      </c>
      <c r="NF286" s="116">
        <v>90</v>
      </c>
      <c r="NG286" s="118">
        <v>100</v>
      </c>
      <c r="NH286" s="4">
        <f t="shared" si="318"/>
        <v>5</v>
      </c>
      <c r="NI286" s="114">
        <f t="shared" si="319"/>
        <v>0.08</v>
      </c>
      <c r="NJ286" s="114">
        <v>0.85</v>
      </c>
      <c r="NK286" s="114">
        <v>0.931034482758621</v>
      </c>
      <c r="NM286" s="4">
        <f t="shared" si="320"/>
        <v>5</v>
      </c>
      <c r="NN286" s="114">
        <f t="shared" si="321"/>
        <v>0.06</v>
      </c>
      <c r="NO286" s="114">
        <v>0.4</v>
      </c>
      <c r="NP286" s="114">
        <v>0.58333333333333304</v>
      </c>
      <c r="NQ286" s="4">
        <f t="shared" si="322"/>
        <v>5</v>
      </c>
      <c r="NR286" s="114">
        <f t="shared" si="323"/>
        <v>0.06</v>
      </c>
      <c r="ZQ286" s="114">
        <v>0.95</v>
      </c>
      <c r="ZR286" s="114">
        <v>0.993584603047314</v>
      </c>
      <c r="ZS286" s="4">
        <f t="shared" si="324"/>
        <v>5</v>
      </c>
      <c r="ZT286" s="114">
        <f t="shared" si="325"/>
        <v>0.05</v>
      </c>
      <c r="ZU286" s="4">
        <v>2</v>
      </c>
      <c r="ZV286" s="4">
        <f t="shared" si="326"/>
        <v>5</v>
      </c>
      <c r="ZW286" s="114">
        <f t="shared" si="327"/>
        <v>0.05</v>
      </c>
      <c r="ACD286" s="114">
        <f t="shared" si="328"/>
        <v>0.48</v>
      </c>
      <c r="ACE286" s="114">
        <f t="shared" si="329"/>
        <v>0.4</v>
      </c>
      <c r="ACF286" s="114">
        <f t="shared" si="330"/>
        <v>0.1</v>
      </c>
      <c r="ACG286" s="114">
        <f t="shared" si="331"/>
        <v>0.98</v>
      </c>
      <c r="ACN286" s="119" t="str">
        <f t="shared" si="332"/>
        <v>TERIMA</v>
      </c>
      <c r="ACO286" s="120">
        <f t="shared" si="340"/>
        <v>670000</v>
      </c>
      <c r="ACP286" s="120">
        <f t="shared" si="333"/>
        <v>268000</v>
      </c>
      <c r="ADH286" s="121">
        <f t="shared" si="334"/>
        <v>321600</v>
      </c>
      <c r="ADI286" s="121">
        <f t="shared" si="335"/>
        <v>268000</v>
      </c>
      <c r="ADJ286" s="121">
        <f t="shared" si="336"/>
        <v>67000</v>
      </c>
      <c r="ADL286" s="121">
        <f t="shared" si="337"/>
        <v>100000</v>
      </c>
      <c r="ADM286" s="121">
        <f t="shared" si="338"/>
        <v>756600</v>
      </c>
      <c r="ADN286" s="121">
        <f t="shared" si="339"/>
        <v>756600</v>
      </c>
      <c r="ADO286" s="4" t="s">
        <v>1398</v>
      </c>
    </row>
    <row r="287" spans="1:795" x14ac:dyDescent="0.25">
      <c r="A287" s="4">
        <f t="shared" si="300"/>
        <v>283</v>
      </c>
      <c r="B287" s="4">
        <v>30567</v>
      </c>
      <c r="C287" s="4" t="s">
        <v>703</v>
      </c>
      <c r="G287" s="4" t="s">
        <v>351</v>
      </c>
      <c r="O287" s="4">
        <v>22</v>
      </c>
      <c r="P287" s="4">
        <v>21</v>
      </c>
      <c r="Q287" s="4">
        <v>0</v>
      </c>
      <c r="R287" s="4">
        <v>0</v>
      </c>
      <c r="S287" s="4">
        <v>0</v>
      </c>
      <c r="T287" s="4">
        <v>1</v>
      </c>
      <c r="U287" s="4">
        <v>0</v>
      </c>
      <c r="V287" s="4">
        <f t="shared" si="301"/>
        <v>0</v>
      </c>
      <c r="W287" s="4">
        <v>21</v>
      </c>
      <c r="X287" s="4">
        <v>20</v>
      </c>
      <c r="Y287" s="4">
        <v>7.75</v>
      </c>
      <c r="BQ287" s="4">
        <v>0</v>
      </c>
      <c r="BR287" s="114">
        <f t="shared" si="302"/>
        <v>1</v>
      </c>
      <c r="BS287" s="4">
        <f t="shared" si="303"/>
        <v>5</v>
      </c>
      <c r="BT287" s="114">
        <f t="shared" si="304"/>
        <v>0.1</v>
      </c>
      <c r="BU287" s="4">
        <v>0</v>
      </c>
      <c r="BV287" s="114">
        <f t="shared" si="305"/>
        <v>1</v>
      </c>
      <c r="BW287" s="4">
        <f t="shared" si="306"/>
        <v>5</v>
      </c>
      <c r="BX287" s="114">
        <f t="shared" si="307"/>
        <v>0.15</v>
      </c>
      <c r="BY287" s="4">
        <f t="shared" si="308"/>
        <v>9300</v>
      </c>
      <c r="BZ287" s="4">
        <v>9077.0499999999993</v>
      </c>
      <c r="CA287" s="115">
        <f t="shared" si="309"/>
        <v>0.97602688172043006</v>
      </c>
      <c r="CB287" s="4">
        <f t="shared" si="310"/>
        <v>2</v>
      </c>
      <c r="CC287" s="114">
        <f t="shared" si="311"/>
        <v>0.04</v>
      </c>
      <c r="CD287" s="4">
        <v>300</v>
      </c>
      <c r="CE287" s="116">
        <v>221.00122549019599</v>
      </c>
      <c r="CF287" s="4">
        <f t="shared" si="312"/>
        <v>5</v>
      </c>
      <c r="CG287" s="114">
        <f t="shared" si="313"/>
        <v>0.15</v>
      </c>
      <c r="MX287" s="116">
        <v>95</v>
      </c>
      <c r="MY287" s="116">
        <v>95.1388888888889</v>
      </c>
      <c r="MZ287" s="4">
        <f t="shared" si="314"/>
        <v>5</v>
      </c>
      <c r="NA287" s="114">
        <f t="shared" si="315"/>
        <v>0.1</v>
      </c>
      <c r="NB287" s="115">
        <v>0.92</v>
      </c>
      <c r="NC287" s="115">
        <v>0.98</v>
      </c>
      <c r="ND287" s="4">
        <f t="shared" si="316"/>
        <v>5</v>
      </c>
      <c r="NE287" s="114">
        <f t="shared" si="317"/>
        <v>0.1</v>
      </c>
      <c r="NF287" s="116">
        <v>90</v>
      </c>
      <c r="NG287" s="118">
        <v>100</v>
      </c>
      <c r="NH287" s="4">
        <f t="shared" si="318"/>
        <v>5</v>
      </c>
      <c r="NI287" s="114">
        <f t="shared" si="319"/>
        <v>0.08</v>
      </c>
      <c r="NJ287" s="114">
        <v>0.85</v>
      </c>
      <c r="NK287" s="114">
        <v>0.93333333333333302</v>
      </c>
      <c r="NM287" s="4">
        <f t="shared" si="320"/>
        <v>5</v>
      </c>
      <c r="NN287" s="114">
        <f t="shared" si="321"/>
        <v>0.06</v>
      </c>
      <c r="NO287" s="114">
        <v>0.4</v>
      </c>
      <c r="NP287" s="114">
        <v>0.8</v>
      </c>
      <c r="NQ287" s="4">
        <f t="shared" si="322"/>
        <v>5</v>
      </c>
      <c r="NR287" s="114">
        <f t="shared" si="323"/>
        <v>0.06</v>
      </c>
      <c r="ZQ287" s="114">
        <v>0.95</v>
      </c>
      <c r="ZR287" s="114">
        <v>0.99325980392156898</v>
      </c>
      <c r="ZS287" s="4">
        <f t="shared" si="324"/>
        <v>5</v>
      </c>
      <c r="ZT287" s="114">
        <f t="shared" si="325"/>
        <v>0.05</v>
      </c>
      <c r="ZU287" s="4">
        <v>2</v>
      </c>
      <c r="ZV287" s="4">
        <f t="shared" si="326"/>
        <v>5</v>
      </c>
      <c r="ZW287" s="114">
        <f t="shared" si="327"/>
        <v>0.05</v>
      </c>
      <c r="ACD287" s="114">
        <f t="shared" si="328"/>
        <v>0.43999999999999995</v>
      </c>
      <c r="ACE287" s="114">
        <f t="shared" si="329"/>
        <v>0.4</v>
      </c>
      <c r="ACF287" s="114">
        <f t="shared" si="330"/>
        <v>0.1</v>
      </c>
      <c r="ACG287" s="114">
        <f t="shared" si="331"/>
        <v>0.94</v>
      </c>
      <c r="ACN287" s="119" t="str">
        <f t="shared" si="332"/>
        <v>TERIMA</v>
      </c>
      <c r="ACO287" s="120">
        <f t="shared" si="340"/>
        <v>670000</v>
      </c>
      <c r="ACP287" s="120">
        <f t="shared" si="333"/>
        <v>268000</v>
      </c>
      <c r="ADH287" s="121">
        <f t="shared" si="334"/>
        <v>294799.99999999994</v>
      </c>
      <c r="ADI287" s="121">
        <f t="shared" si="335"/>
        <v>268000</v>
      </c>
      <c r="ADJ287" s="121">
        <f t="shared" si="336"/>
        <v>67000</v>
      </c>
      <c r="ADL287" s="121">
        <f t="shared" si="337"/>
        <v>0</v>
      </c>
      <c r="ADM287" s="121">
        <f t="shared" si="338"/>
        <v>629800</v>
      </c>
      <c r="ADN287" s="121">
        <f t="shared" si="339"/>
        <v>629800</v>
      </c>
      <c r="ADO287" s="4" t="s">
        <v>1398</v>
      </c>
    </row>
    <row r="288" spans="1:795" x14ac:dyDescent="0.25">
      <c r="A288" s="4">
        <f t="shared" si="300"/>
        <v>284</v>
      </c>
      <c r="B288" s="4">
        <v>152507</v>
      </c>
      <c r="C288" s="4" t="s">
        <v>707</v>
      </c>
      <c r="G288" s="4" t="s">
        <v>351</v>
      </c>
      <c r="O288" s="4">
        <v>22</v>
      </c>
      <c r="P288" s="4">
        <v>19</v>
      </c>
      <c r="Q288" s="4">
        <v>2</v>
      </c>
      <c r="R288" s="4">
        <v>0</v>
      </c>
      <c r="S288" s="4">
        <v>0</v>
      </c>
      <c r="T288" s="4">
        <v>0</v>
      </c>
      <c r="U288" s="4">
        <v>0</v>
      </c>
      <c r="V288" s="4">
        <f t="shared" si="301"/>
        <v>2</v>
      </c>
      <c r="W288" s="4">
        <v>17</v>
      </c>
      <c r="X288" s="4">
        <v>19</v>
      </c>
      <c r="Y288" s="4">
        <v>7.75</v>
      </c>
      <c r="BQ288" s="4">
        <v>0</v>
      </c>
      <c r="BR288" s="114">
        <f t="shared" si="302"/>
        <v>1</v>
      </c>
      <c r="BS288" s="4">
        <f t="shared" si="303"/>
        <v>5</v>
      </c>
      <c r="BT288" s="114">
        <f t="shared" si="304"/>
        <v>0.1</v>
      </c>
      <c r="BU288" s="4">
        <v>2</v>
      </c>
      <c r="BV288" s="114">
        <f t="shared" si="305"/>
        <v>0.88235294117647056</v>
      </c>
      <c r="BW288" s="4">
        <f t="shared" si="306"/>
        <v>0</v>
      </c>
      <c r="BX288" s="114">
        <f t="shared" si="307"/>
        <v>0</v>
      </c>
      <c r="BY288" s="4">
        <f t="shared" si="308"/>
        <v>8835</v>
      </c>
      <c r="BZ288" s="4">
        <v>8546.4666666666708</v>
      </c>
      <c r="CA288" s="115">
        <f t="shared" si="309"/>
        <v>0.96734201094133232</v>
      </c>
      <c r="CB288" s="4">
        <f t="shared" si="310"/>
        <v>2</v>
      </c>
      <c r="CC288" s="114">
        <f t="shared" si="311"/>
        <v>0.04</v>
      </c>
      <c r="CD288" s="4">
        <v>300</v>
      </c>
      <c r="CE288" s="116">
        <v>274.41845878136201</v>
      </c>
      <c r="CF288" s="4">
        <f t="shared" si="312"/>
        <v>5</v>
      </c>
      <c r="CG288" s="114">
        <f t="shared" si="313"/>
        <v>0.15</v>
      </c>
      <c r="MX288" s="116">
        <v>95</v>
      </c>
      <c r="MY288" s="116">
        <v>98.75</v>
      </c>
      <c r="MZ288" s="4">
        <f t="shared" si="314"/>
        <v>5</v>
      </c>
      <c r="NA288" s="114">
        <f t="shared" si="315"/>
        <v>0.1</v>
      </c>
      <c r="NB288" s="115">
        <v>0.92</v>
      </c>
      <c r="NC288" s="115">
        <v>0.95111111111111102</v>
      </c>
      <c r="ND288" s="4">
        <f t="shared" si="316"/>
        <v>5</v>
      </c>
      <c r="NE288" s="114">
        <f t="shared" si="317"/>
        <v>0.1</v>
      </c>
      <c r="NF288" s="116">
        <v>90</v>
      </c>
      <c r="NG288" s="118">
        <v>95</v>
      </c>
      <c r="NH288" s="4">
        <f t="shared" si="318"/>
        <v>5</v>
      </c>
      <c r="NI288" s="114">
        <f t="shared" si="319"/>
        <v>0.08</v>
      </c>
      <c r="NJ288" s="114">
        <v>0.85</v>
      </c>
      <c r="NK288" s="114">
        <v>0.90697674418604601</v>
      </c>
      <c r="NM288" s="4">
        <f t="shared" si="320"/>
        <v>5</v>
      </c>
      <c r="NN288" s="114">
        <f t="shared" si="321"/>
        <v>0.06</v>
      </c>
      <c r="NO288" s="114">
        <v>0.4</v>
      </c>
      <c r="NP288" s="114">
        <v>0.62222222222222201</v>
      </c>
      <c r="NQ288" s="4">
        <f t="shared" si="322"/>
        <v>5</v>
      </c>
      <c r="NR288" s="114">
        <f t="shared" si="323"/>
        <v>0.06</v>
      </c>
      <c r="ZQ288" s="114">
        <v>0.95</v>
      </c>
      <c r="ZR288" s="114">
        <v>0.98426023084994796</v>
      </c>
      <c r="ZS288" s="4">
        <f t="shared" si="324"/>
        <v>5</v>
      </c>
      <c r="ZT288" s="114">
        <f t="shared" si="325"/>
        <v>0.05</v>
      </c>
      <c r="ZU288" s="4">
        <v>2</v>
      </c>
      <c r="ZV288" s="4">
        <f t="shared" si="326"/>
        <v>5</v>
      </c>
      <c r="ZW288" s="114">
        <f t="shared" si="327"/>
        <v>0.05</v>
      </c>
      <c r="ACD288" s="114">
        <f t="shared" si="328"/>
        <v>0.29000000000000004</v>
      </c>
      <c r="ACE288" s="114">
        <f t="shared" si="329"/>
        <v>0.4</v>
      </c>
      <c r="ACF288" s="114">
        <f t="shared" si="330"/>
        <v>0.1</v>
      </c>
      <c r="ACG288" s="114">
        <f t="shared" si="331"/>
        <v>0.79</v>
      </c>
      <c r="ACN288" s="119" t="str">
        <f t="shared" si="332"/>
        <v>TERIMA</v>
      </c>
      <c r="ACO288" s="120">
        <f t="shared" si="340"/>
        <v>670000</v>
      </c>
      <c r="ACP288" s="120">
        <f t="shared" si="333"/>
        <v>268000</v>
      </c>
      <c r="ADH288" s="121">
        <f t="shared" si="334"/>
        <v>194300.00000000003</v>
      </c>
      <c r="ADI288" s="121">
        <f t="shared" si="335"/>
        <v>268000</v>
      </c>
      <c r="ADJ288" s="121">
        <f t="shared" si="336"/>
        <v>67000</v>
      </c>
      <c r="ADL288" s="121">
        <f t="shared" si="337"/>
        <v>0</v>
      </c>
      <c r="ADM288" s="121">
        <f t="shared" si="338"/>
        <v>529300</v>
      </c>
      <c r="ADN288" s="121">
        <f t="shared" si="339"/>
        <v>529300</v>
      </c>
      <c r="ADO288" s="4" t="s">
        <v>1398</v>
      </c>
    </row>
    <row r="289" spans="1:795" x14ac:dyDescent="0.25">
      <c r="A289" s="4">
        <f t="shared" si="300"/>
        <v>285</v>
      </c>
      <c r="B289" s="4">
        <v>103592</v>
      </c>
      <c r="C289" s="4" t="s">
        <v>709</v>
      </c>
      <c r="G289" s="4" t="s">
        <v>351</v>
      </c>
      <c r="O289" s="4">
        <v>22</v>
      </c>
      <c r="P289" s="4">
        <v>21</v>
      </c>
      <c r="Q289" s="4">
        <v>3</v>
      </c>
      <c r="R289" s="4">
        <v>0</v>
      </c>
      <c r="S289" s="4">
        <v>0</v>
      </c>
      <c r="T289" s="4">
        <v>1</v>
      </c>
      <c r="U289" s="4">
        <v>0</v>
      </c>
      <c r="V289" s="4">
        <f t="shared" si="301"/>
        <v>3</v>
      </c>
      <c r="W289" s="4">
        <v>18</v>
      </c>
      <c r="X289" s="4">
        <v>20</v>
      </c>
      <c r="Y289" s="4">
        <v>7.75</v>
      </c>
      <c r="BQ289" s="4">
        <v>0</v>
      </c>
      <c r="BR289" s="114">
        <f t="shared" si="302"/>
        <v>1</v>
      </c>
      <c r="BS289" s="4">
        <f t="shared" si="303"/>
        <v>5</v>
      </c>
      <c r="BT289" s="114">
        <f t="shared" si="304"/>
        <v>0.1</v>
      </c>
      <c r="BU289" s="4">
        <v>3</v>
      </c>
      <c r="BV289" s="114">
        <f t="shared" si="305"/>
        <v>0.83333333333333337</v>
      </c>
      <c r="BW289" s="4">
        <f t="shared" si="306"/>
        <v>0</v>
      </c>
      <c r="BX289" s="114">
        <f t="shared" si="307"/>
        <v>0</v>
      </c>
      <c r="BY289" s="4">
        <f t="shared" si="308"/>
        <v>9300</v>
      </c>
      <c r="BZ289" s="4">
        <v>7832.4333333333298</v>
      </c>
      <c r="CA289" s="115">
        <f t="shared" si="309"/>
        <v>0.8421971326164871</v>
      </c>
      <c r="CB289" s="4">
        <f t="shared" si="310"/>
        <v>1</v>
      </c>
      <c r="CC289" s="114">
        <f t="shared" si="311"/>
        <v>0.02</v>
      </c>
      <c r="CD289" s="4">
        <v>300</v>
      </c>
      <c r="CE289" s="116">
        <v>292.60609037328101</v>
      </c>
      <c r="CF289" s="4">
        <f t="shared" si="312"/>
        <v>5</v>
      </c>
      <c r="CG289" s="114">
        <f t="shared" si="313"/>
        <v>0.15</v>
      </c>
      <c r="MX289" s="116">
        <v>95</v>
      </c>
      <c r="MY289" s="116">
        <v>96.6666666666667</v>
      </c>
      <c r="MZ289" s="4">
        <f t="shared" si="314"/>
        <v>5</v>
      </c>
      <c r="NA289" s="114">
        <f t="shared" si="315"/>
        <v>0.1</v>
      </c>
      <c r="NB289" s="115">
        <v>0.92</v>
      </c>
      <c r="NC289" s="115">
        <v>0.96666666666666701</v>
      </c>
      <c r="ND289" s="4">
        <f t="shared" si="316"/>
        <v>5</v>
      </c>
      <c r="NE289" s="114">
        <f t="shared" si="317"/>
        <v>0.1</v>
      </c>
      <c r="NF289" s="116">
        <v>90</v>
      </c>
      <c r="NG289" s="118">
        <v>100</v>
      </c>
      <c r="NH289" s="4">
        <f t="shared" si="318"/>
        <v>5</v>
      </c>
      <c r="NI289" s="114">
        <f t="shared" si="319"/>
        <v>0.08</v>
      </c>
      <c r="NJ289" s="114">
        <v>0.85</v>
      </c>
      <c r="NK289" s="114">
        <v>1</v>
      </c>
      <c r="NM289" s="4">
        <f t="shared" si="320"/>
        <v>5</v>
      </c>
      <c r="NN289" s="114">
        <f t="shared" si="321"/>
        <v>0.06</v>
      </c>
      <c r="NO289" s="114">
        <v>0.4</v>
      </c>
      <c r="NP289" s="114">
        <v>0.75</v>
      </c>
      <c r="NQ289" s="4">
        <f t="shared" si="322"/>
        <v>5</v>
      </c>
      <c r="NR289" s="114">
        <f t="shared" si="323"/>
        <v>0.06</v>
      </c>
      <c r="ZQ289" s="114">
        <v>0.95</v>
      </c>
      <c r="ZR289" s="114">
        <v>0.972651605231867</v>
      </c>
      <c r="ZS289" s="4">
        <f t="shared" si="324"/>
        <v>5</v>
      </c>
      <c r="ZT289" s="114">
        <f t="shared" si="325"/>
        <v>0.05</v>
      </c>
      <c r="ZU289" s="4">
        <v>2</v>
      </c>
      <c r="ZV289" s="4">
        <f t="shared" si="326"/>
        <v>5</v>
      </c>
      <c r="ZW289" s="114">
        <f t="shared" si="327"/>
        <v>0.05</v>
      </c>
      <c r="ACD289" s="114">
        <f t="shared" si="328"/>
        <v>0.27</v>
      </c>
      <c r="ACE289" s="114">
        <f t="shared" si="329"/>
        <v>0.4</v>
      </c>
      <c r="ACF289" s="114">
        <f t="shared" si="330"/>
        <v>0.1</v>
      </c>
      <c r="ACG289" s="114">
        <f t="shared" si="331"/>
        <v>0.77</v>
      </c>
      <c r="ACN289" s="119" t="str">
        <f t="shared" si="332"/>
        <v>TERIMA</v>
      </c>
      <c r="ACO289" s="120">
        <f t="shared" si="340"/>
        <v>670000</v>
      </c>
      <c r="ACP289" s="120">
        <f t="shared" si="333"/>
        <v>268000</v>
      </c>
      <c r="ADH289" s="121">
        <f t="shared" si="334"/>
        <v>180900</v>
      </c>
      <c r="ADI289" s="121">
        <f t="shared" si="335"/>
        <v>268000</v>
      </c>
      <c r="ADJ289" s="121">
        <f t="shared" si="336"/>
        <v>67000</v>
      </c>
      <c r="ADL289" s="121">
        <f t="shared" si="337"/>
        <v>0</v>
      </c>
      <c r="ADM289" s="121">
        <f t="shared" si="338"/>
        <v>515900</v>
      </c>
      <c r="ADN289" s="121">
        <f t="shared" si="339"/>
        <v>515900</v>
      </c>
      <c r="ADO289" s="4" t="s">
        <v>1398</v>
      </c>
    </row>
    <row r="290" spans="1:795" x14ac:dyDescent="0.25">
      <c r="A290" s="4">
        <f t="shared" si="300"/>
        <v>286</v>
      </c>
      <c r="B290" s="4">
        <v>76402</v>
      </c>
      <c r="C290" s="4" t="s">
        <v>718</v>
      </c>
      <c r="G290" s="4" t="s">
        <v>351</v>
      </c>
      <c r="O290" s="4">
        <v>22</v>
      </c>
      <c r="P290" s="4">
        <v>21</v>
      </c>
      <c r="Q290" s="4">
        <v>0</v>
      </c>
      <c r="R290" s="4">
        <v>0</v>
      </c>
      <c r="S290" s="4">
        <v>0</v>
      </c>
      <c r="T290" s="4">
        <v>1</v>
      </c>
      <c r="U290" s="4">
        <v>0</v>
      </c>
      <c r="V290" s="4">
        <f t="shared" si="301"/>
        <v>0</v>
      </c>
      <c r="W290" s="4">
        <v>21</v>
      </c>
      <c r="X290" s="4">
        <v>20</v>
      </c>
      <c r="Y290" s="4">
        <v>7.75</v>
      </c>
      <c r="BQ290" s="4">
        <v>0</v>
      </c>
      <c r="BR290" s="114">
        <f t="shared" si="302"/>
        <v>1</v>
      </c>
      <c r="BS290" s="4">
        <f t="shared" si="303"/>
        <v>5</v>
      </c>
      <c r="BT290" s="114">
        <f t="shared" si="304"/>
        <v>0.1</v>
      </c>
      <c r="BU290" s="4">
        <v>0</v>
      </c>
      <c r="BV290" s="114">
        <f t="shared" si="305"/>
        <v>1</v>
      </c>
      <c r="BW290" s="4">
        <f t="shared" si="306"/>
        <v>5</v>
      </c>
      <c r="BX290" s="114">
        <f t="shared" si="307"/>
        <v>0.15</v>
      </c>
      <c r="BY290" s="4">
        <f t="shared" si="308"/>
        <v>9300</v>
      </c>
      <c r="BZ290" s="4">
        <v>9853.4</v>
      </c>
      <c r="CA290" s="115">
        <f t="shared" si="309"/>
        <v>1.059505376344086</v>
      </c>
      <c r="CB290" s="4">
        <f t="shared" si="310"/>
        <v>5</v>
      </c>
      <c r="CC290" s="114">
        <f t="shared" si="311"/>
        <v>0.1</v>
      </c>
      <c r="CD290" s="4">
        <v>300</v>
      </c>
      <c r="CE290" s="116">
        <v>284.53263315829003</v>
      </c>
      <c r="CF290" s="4">
        <f t="shared" si="312"/>
        <v>5</v>
      </c>
      <c r="CG290" s="114">
        <f t="shared" si="313"/>
        <v>0.15</v>
      </c>
      <c r="MX290" s="116">
        <v>95</v>
      </c>
      <c r="MY290" s="116">
        <v>95.1388888888889</v>
      </c>
      <c r="MZ290" s="4">
        <f t="shared" si="314"/>
        <v>5</v>
      </c>
      <c r="NA290" s="114">
        <f t="shared" si="315"/>
        <v>0.1</v>
      </c>
      <c r="NB290" s="115">
        <v>0.92</v>
      </c>
      <c r="NC290" s="115">
        <v>0.95</v>
      </c>
      <c r="ND290" s="4">
        <f t="shared" si="316"/>
        <v>5</v>
      </c>
      <c r="NE290" s="114">
        <f t="shared" si="317"/>
        <v>0.1</v>
      </c>
      <c r="NF290" s="116">
        <v>90</v>
      </c>
      <c r="NG290" s="118">
        <v>100</v>
      </c>
      <c r="NH290" s="4">
        <f t="shared" si="318"/>
        <v>5</v>
      </c>
      <c r="NI290" s="114">
        <f t="shared" si="319"/>
        <v>0.08</v>
      </c>
      <c r="NJ290" s="114">
        <v>0.85</v>
      </c>
      <c r="NK290" s="114">
        <v>0.875</v>
      </c>
      <c r="NM290" s="4">
        <f t="shared" si="320"/>
        <v>5</v>
      </c>
      <c r="NN290" s="114">
        <f t="shared" si="321"/>
        <v>0.06</v>
      </c>
      <c r="NO290" s="114">
        <v>0.4</v>
      </c>
      <c r="NP290" s="114">
        <v>0.70833333333333304</v>
      </c>
      <c r="NQ290" s="4">
        <f t="shared" si="322"/>
        <v>5</v>
      </c>
      <c r="NR290" s="114">
        <f t="shared" si="323"/>
        <v>0.06</v>
      </c>
      <c r="ZQ290" s="114">
        <v>0.95</v>
      </c>
      <c r="ZR290" s="114">
        <v>0.99572649572649596</v>
      </c>
      <c r="ZS290" s="4">
        <f t="shared" si="324"/>
        <v>5</v>
      </c>
      <c r="ZT290" s="114">
        <f t="shared" si="325"/>
        <v>0.05</v>
      </c>
      <c r="ZU290" s="4">
        <v>2</v>
      </c>
      <c r="ZV290" s="4">
        <f t="shared" si="326"/>
        <v>5</v>
      </c>
      <c r="ZW290" s="114">
        <f t="shared" si="327"/>
        <v>0.05</v>
      </c>
      <c r="ACD290" s="114">
        <f t="shared" si="328"/>
        <v>0.5</v>
      </c>
      <c r="ACE290" s="114">
        <f t="shared" si="329"/>
        <v>0.4</v>
      </c>
      <c r="ACF290" s="114">
        <f t="shared" si="330"/>
        <v>0.1</v>
      </c>
      <c r="ACG290" s="114">
        <f t="shared" si="331"/>
        <v>1</v>
      </c>
      <c r="ACN290" s="119" t="str">
        <f t="shared" si="332"/>
        <v>TERIMA</v>
      </c>
      <c r="ACO290" s="120">
        <f t="shared" si="340"/>
        <v>670000</v>
      </c>
      <c r="ACP290" s="120">
        <f t="shared" si="333"/>
        <v>268000</v>
      </c>
      <c r="ADH290" s="121">
        <f t="shared" si="334"/>
        <v>335000</v>
      </c>
      <c r="ADI290" s="121">
        <f t="shared" si="335"/>
        <v>268000</v>
      </c>
      <c r="ADJ290" s="121">
        <f t="shared" si="336"/>
        <v>67000</v>
      </c>
      <c r="ADL290" s="121">
        <f t="shared" si="337"/>
        <v>200000</v>
      </c>
      <c r="ADM290" s="121">
        <f t="shared" si="338"/>
        <v>870000</v>
      </c>
      <c r="ADN290" s="121">
        <f t="shared" si="339"/>
        <v>870000</v>
      </c>
      <c r="ADO290" s="4" t="s">
        <v>1398</v>
      </c>
    </row>
    <row r="291" spans="1:795" x14ac:dyDescent="0.25">
      <c r="A291" s="4">
        <f t="shared" si="300"/>
        <v>287</v>
      </c>
      <c r="B291" s="4">
        <v>76406</v>
      </c>
      <c r="C291" s="4" t="s">
        <v>721</v>
      </c>
      <c r="G291" s="4" t="s">
        <v>351</v>
      </c>
      <c r="O291" s="4">
        <v>22</v>
      </c>
      <c r="P291" s="4">
        <v>21</v>
      </c>
      <c r="Q291" s="4">
        <v>0</v>
      </c>
      <c r="R291" s="4">
        <v>0</v>
      </c>
      <c r="S291" s="4">
        <v>0</v>
      </c>
      <c r="T291" s="4">
        <v>1</v>
      </c>
      <c r="U291" s="4">
        <v>0</v>
      </c>
      <c r="V291" s="4">
        <f t="shared" si="301"/>
        <v>0</v>
      </c>
      <c r="W291" s="4">
        <v>21</v>
      </c>
      <c r="X291" s="4">
        <v>20</v>
      </c>
      <c r="Y291" s="4">
        <v>7.75</v>
      </c>
      <c r="BQ291" s="4">
        <v>0</v>
      </c>
      <c r="BR291" s="114">
        <f t="shared" si="302"/>
        <v>1</v>
      </c>
      <c r="BS291" s="4">
        <f t="shared" si="303"/>
        <v>5</v>
      </c>
      <c r="BT291" s="114">
        <f t="shared" si="304"/>
        <v>0.1</v>
      </c>
      <c r="BU291" s="4">
        <v>0</v>
      </c>
      <c r="BV291" s="114">
        <f t="shared" si="305"/>
        <v>1</v>
      </c>
      <c r="BW291" s="4">
        <f t="shared" si="306"/>
        <v>5</v>
      </c>
      <c r="BX291" s="114">
        <f t="shared" si="307"/>
        <v>0.15</v>
      </c>
      <c r="BY291" s="4">
        <f t="shared" si="308"/>
        <v>9300</v>
      </c>
      <c r="BZ291" s="4">
        <v>9879.1833333333307</v>
      </c>
      <c r="CA291" s="115">
        <f t="shared" si="309"/>
        <v>1.0622777777777774</v>
      </c>
      <c r="CB291" s="4">
        <f t="shared" si="310"/>
        <v>5</v>
      </c>
      <c r="CC291" s="114">
        <f t="shared" si="311"/>
        <v>0.1</v>
      </c>
      <c r="CD291" s="4">
        <v>300</v>
      </c>
      <c r="CE291" s="116">
        <v>274.95500387897602</v>
      </c>
      <c r="CF291" s="4">
        <f t="shared" si="312"/>
        <v>5</v>
      </c>
      <c r="CG291" s="114">
        <f t="shared" si="313"/>
        <v>0.15</v>
      </c>
      <c r="MX291" s="116">
        <v>95</v>
      </c>
      <c r="MY291" s="116">
        <v>100</v>
      </c>
      <c r="MZ291" s="4">
        <f t="shared" si="314"/>
        <v>5</v>
      </c>
      <c r="NA291" s="114">
        <f t="shared" si="315"/>
        <v>0.1</v>
      </c>
      <c r="NB291" s="115">
        <v>0.92</v>
      </c>
      <c r="NC291" s="115">
        <v>0.95625000000000004</v>
      </c>
      <c r="ND291" s="4">
        <f t="shared" si="316"/>
        <v>5</v>
      </c>
      <c r="NE291" s="114">
        <f t="shared" si="317"/>
        <v>0.1</v>
      </c>
      <c r="NF291" s="116">
        <v>90</v>
      </c>
      <c r="NG291" s="118">
        <v>100</v>
      </c>
      <c r="NH291" s="4">
        <f t="shared" si="318"/>
        <v>5</v>
      </c>
      <c r="NI291" s="114">
        <f t="shared" si="319"/>
        <v>0.08</v>
      </c>
      <c r="NJ291" s="114">
        <v>0.85</v>
      </c>
      <c r="NK291" s="114">
        <v>0.98214285714285698</v>
      </c>
      <c r="NM291" s="4">
        <f t="shared" si="320"/>
        <v>5</v>
      </c>
      <c r="NN291" s="114">
        <f t="shared" si="321"/>
        <v>0.06</v>
      </c>
      <c r="NO291" s="114">
        <v>0.4</v>
      </c>
      <c r="NP291" s="114">
        <v>0.671875</v>
      </c>
      <c r="NQ291" s="4">
        <f t="shared" si="322"/>
        <v>5</v>
      </c>
      <c r="NR291" s="114">
        <f t="shared" si="323"/>
        <v>0.06</v>
      </c>
      <c r="ZQ291" s="114">
        <v>0.95</v>
      </c>
      <c r="ZR291" s="114">
        <v>0.99288888888888904</v>
      </c>
      <c r="ZS291" s="4">
        <f t="shared" si="324"/>
        <v>5</v>
      </c>
      <c r="ZT291" s="114">
        <f t="shared" si="325"/>
        <v>0.05</v>
      </c>
      <c r="ZU291" s="4">
        <v>2</v>
      </c>
      <c r="ZV291" s="4">
        <f t="shared" si="326"/>
        <v>5</v>
      </c>
      <c r="ZW291" s="114">
        <f t="shared" si="327"/>
        <v>0.05</v>
      </c>
      <c r="ACD291" s="114">
        <f t="shared" si="328"/>
        <v>0.5</v>
      </c>
      <c r="ACE291" s="114">
        <f t="shared" si="329"/>
        <v>0.4</v>
      </c>
      <c r="ACF291" s="114">
        <f t="shared" si="330"/>
        <v>0.1</v>
      </c>
      <c r="ACG291" s="114">
        <f t="shared" si="331"/>
        <v>1</v>
      </c>
      <c r="ACN291" s="119" t="str">
        <f t="shared" si="332"/>
        <v>TERIMA</v>
      </c>
      <c r="ACO291" s="120">
        <f t="shared" si="340"/>
        <v>670000</v>
      </c>
      <c r="ACP291" s="120">
        <f t="shared" si="333"/>
        <v>268000</v>
      </c>
      <c r="ADH291" s="121">
        <f t="shared" si="334"/>
        <v>335000</v>
      </c>
      <c r="ADI291" s="121">
        <f t="shared" si="335"/>
        <v>268000</v>
      </c>
      <c r="ADJ291" s="121">
        <f t="shared" si="336"/>
        <v>67000</v>
      </c>
      <c r="ADL291" s="121">
        <f t="shared" si="337"/>
        <v>200000</v>
      </c>
      <c r="ADM291" s="121">
        <f t="shared" si="338"/>
        <v>870000</v>
      </c>
      <c r="ADN291" s="121">
        <f t="shared" si="339"/>
        <v>870000</v>
      </c>
      <c r="ADO291" s="4" t="s">
        <v>1398</v>
      </c>
    </row>
    <row r="292" spans="1:795" x14ac:dyDescent="0.25">
      <c r="A292" s="4">
        <f t="shared" si="300"/>
        <v>288</v>
      </c>
      <c r="B292" s="4">
        <v>104345</v>
      </c>
      <c r="C292" s="4" t="s">
        <v>724</v>
      </c>
      <c r="G292" s="4" t="s">
        <v>351</v>
      </c>
      <c r="O292" s="4">
        <v>22</v>
      </c>
      <c r="P292" s="4">
        <v>21</v>
      </c>
      <c r="Q292" s="4">
        <v>0</v>
      </c>
      <c r="R292" s="4">
        <v>0</v>
      </c>
      <c r="S292" s="4">
        <v>0</v>
      </c>
      <c r="T292" s="4">
        <v>1</v>
      </c>
      <c r="U292" s="4">
        <v>0</v>
      </c>
      <c r="V292" s="4">
        <f t="shared" si="301"/>
        <v>0</v>
      </c>
      <c r="W292" s="4">
        <v>21</v>
      </c>
      <c r="X292" s="4">
        <v>20</v>
      </c>
      <c r="Y292" s="4">
        <v>7.75</v>
      </c>
      <c r="BQ292" s="4">
        <v>0</v>
      </c>
      <c r="BR292" s="114">
        <f t="shared" si="302"/>
        <v>1</v>
      </c>
      <c r="BS292" s="4">
        <f t="shared" si="303"/>
        <v>5</v>
      </c>
      <c r="BT292" s="114">
        <f t="shared" si="304"/>
        <v>0.1</v>
      </c>
      <c r="BU292" s="4">
        <v>0</v>
      </c>
      <c r="BV292" s="114">
        <f t="shared" si="305"/>
        <v>1</v>
      </c>
      <c r="BW292" s="4">
        <f t="shared" si="306"/>
        <v>5</v>
      </c>
      <c r="BX292" s="114">
        <f t="shared" si="307"/>
        <v>0.15</v>
      </c>
      <c r="BY292" s="4">
        <f t="shared" si="308"/>
        <v>9300</v>
      </c>
      <c r="BZ292" s="4">
        <v>9634.7999999999993</v>
      </c>
      <c r="CA292" s="115">
        <f t="shared" si="309"/>
        <v>1.036</v>
      </c>
      <c r="CB292" s="4">
        <f t="shared" si="310"/>
        <v>4</v>
      </c>
      <c r="CC292" s="114">
        <f t="shared" si="311"/>
        <v>0.08</v>
      </c>
      <c r="CD292" s="4">
        <v>300</v>
      </c>
      <c r="CE292" s="116">
        <v>280.848222029488</v>
      </c>
      <c r="CF292" s="4">
        <f t="shared" si="312"/>
        <v>5</v>
      </c>
      <c r="CG292" s="114">
        <f t="shared" si="313"/>
        <v>0.15</v>
      </c>
      <c r="MX292" s="116">
        <v>95</v>
      </c>
      <c r="MY292" s="116">
        <v>94.5833333333333</v>
      </c>
      <c r="MZ292" s="4">
        <f t="shared" si="314"/>
        <v>1</v>
      </c>
      <c r="NA292" s="114">
        <f t="shared" si="315"/>
        <v>0.02</v>
      </c>
      <c r="NB292" s="115">
        <v>0.92</v>
      </c>
      <c r="NC292" s="115">
        <v>0.96666666666666701</v>
      </c>
      <c r="ND292" s="4">
        <f t="shared" si="316"/>
        <v>5</v>
      </c>
      <c r="NE292" s="114">
        <f t="shared" si="317"/>
        <v>0.1</v>
      </c>
      <c r="NF292" s="116">
        <v>90</v>
      </c>
      <c r="NG292" s="118">
        <v>100</v>
      </c>
      <c r="NH292" s="4">
        <f t="shared" si="318"/>
        <v>5</v>
      </c>
      <c r="NI292" s="114">
        <f t="shared" si="319"/>
        <v>0.08</v>
      </c>
      <c r="NJ292" s="114">
        <v>0.85</v>
      </c>
      <c r="NK292" s="114">
        <v>0.86363636363636398</v>
      </c>
      <c r="NM292" s="4">
        <f t="shared" si="320"/>
        <v>5</v>
      </c>
      <c r="NN292" s="114">
        <f t="shared" si="321"/>
        <v>0.06</v>
      </c>
      <c r="NO292" s="114">
        <v>0.4</v>
      </c>
      <c r="NP292" s="114">
        <v>0.75</v>
      </c>
      <c r="NQ292" s="4">
        <f t="shared" si="322"/>
        <v>5</v>
      </c>
      <c r="NR292" s="114">
        <f t="shared" si="323"/>
        <v>0.06</v>
      </c>
      <c r="ZQ292" s="114">
        <v>0.95</v>
      </c>
      <c r="ZR292" s="114">
        <v>0.98808432630614096</v>
      </c>
      <c r="ZS292" s="4">
        <f t="shared" si="324"/>
        <v>5</v>
      </c>
      <c r="ZT292" s="114">
        <f t="shared" si="325"/>
        <v>0.05</v>
      </c>
      <c r="ZU292" s="4">
        <v>2</v>
      </c>
      <c r="ZV292" s="4">
        <f t="shared" si="326"/>
        <v>5</v>
      </c>
      <c r="ZW292" s="114">
        <f t="shared" si="327"/>
        <v>0.05</v>
      </c>
      <c r="ACD292" s="114">
        <f t="shared" si="328"/>
        <v>0.48</v>
      </c>
      <c r="ACE292" s="114">
        <f t="shared" si="329"/>
        <v>0.32</v>
      </c>
      <c r="ACF292" s="114">
        <f t="shared" si="330"/>
        <v>0.1</v>
      </c>
      <c r="ACG292" s="114">
        <f t="shared" si="331"/>
        <v>0.9</v>
      </c>
      <c r="ACN292" s="119" t="str">
        <f t="shared" si="332"/>
        <v>TERIMA</v>
      </c>
      <c r="ACO292" s="120">
        <f t="shared" si="340"/>
        <v>670000</v>
      </c>
      <c r="ACP292" s="120">
        <f t="shared" si="333"/>
        <v>214400</v>
      </c>
      <c r="ADH292" s="121">
        <f t="shared" si="334"/>
        <v>321600</v>
      </c>
      <c r="ADI292" s="121">
        <f t="shared" si="335"/>
        <v>214400</v>
      </c>
      <c r="ADJ292" s="121">
        <f t="shared" si="336"/>
        <v>67000</v>
      </c>
      <c r="ADL292" s="121">
        <f t="shared" si="337"/>
        <v>0</v>
      </c>
      <c r="ADM292" s="121">
        <f t="shared" si="338"/>
        <v>603000</v>
      </c>
      <c r="ADN292" s="121">
        <f t="shared" si="339"/>
        <v>603000</v>
      </c>
      <c r="ADO292" s="4" t="s">
        <v>1398</v>
      </c>
    </row>
    <row r="293" spans="1:795" x14ac:dyDescent="0.25">
      <c r="A293" s="4">
        <f t="shared" si="300"/>
        <v>289</v>
      </c>
      <c r="B293" s="4">
        <v>101103</v>
      </c>
      <c r="C293" s="4" t="s">
        <v>726</v>
      </c>
      <c r="G293" s="4" t="s">
        <v>351</v>
      </c>
      <c r="O293" s="4">
        <v>22</v>
      </c>
      <c r="P293" s="4">
        <v>19</v>
      </c>
      <c r="Q293" s="4">
        <v>0</v>
      </c>
      <c r="R293" s="4">
        <v>1</v>
      </c>
      <c r="S293" s="4">
        <v>0</v>
      </c>
      <c r="T293" s="4">
        <v>0</v>
      </c>
      <c r="U293" s="4">
        <v>0</v>
      </c>
      <c r="V293" s="4">
        <f t="shared" si="301"/>
        <v>1</v>
      </c>
      <c r="W293" s="4">
        <v>18</v>
      </c>
      <c r="X293" s="4">
        <v>19</v>
      </c>
      <c r="Y293" s="4">
        <v>7.75</v>
      </c>
      <c r="BQ293" s="4">
        <v>0</v>
      </c>
      <c r="BR293" s="114">
        <f t="shared" si="302"/>
        <v>1</v>
      </c>
      <c r="BS293" s="4">
        <f t="shared" si="303"/>
        <v>0</v>
      </c>
      <c r="BT293" s="114">
        <f t="shared" si="304"/>
        <v>0</v>
      </c>
      <c r="BU293" s="4">
        <v>1</v>
      </c>
      <c r="BV293" s="114">
        <f t="shared" si="305"/>
        <v>0.94444444444444442</v>
      </c>
      <c r="BW293" s="4">
        <f t="shared" si="306"/>
        <v>0</v>
      </c>
      <c r="BX293" s="114">
        <f t="shared" si="307"/>
        <v>0</v>
      </c>
      <c r="BY293" s="4">
        <f t="shared" si="308"/>
        <v>8835</v>
      </c>
      <c r="BZ293" s="4">
        <v>9562.3333333333303</v>
      </c>
      <c r="CA293" s="115">
        <f t="shared" si="309"/>
        <v>1.082324089794378</v>
      </c>
      <c r="CB293" s="4">
        <f t="shared" si="310"/>
        <v>5</v>
      </c>
      <c r="CC293" s="114">
        <f t="shared" si="311"/>
        <v>0.1</v>
      </c>
      <c r="CD293" s="4">
        <v>300</v>
      </c>
      <c r="CE293" s="116">
        <v>281.67950819672097</v>
      </c>
      <c r="CF293" s="4">
        <f t="shared" si="312"/>
        <v>5</v>
      </c>
      <c r="CG293" s="114">
        <f t="shared" si="313"/>
        <v>0.15</v>
      </c>
      <c r="MX293" s="116">
        <v>95</v>
      </c>
      <c r="MY293" s="116">
        <v>91.3888888888889</v>
      </c>
      <c r="MZ293" s="4">
        <f t="shared" si="314"/>
        <v>1</v>
      </c>
      <c r="NA293" s="114">
        <f t="shared" si="315"/>
        <v>0.02</v>
      </c>
      <c r="NB293" s="115">
        <v>0.92</v>
      </c>
      <c r="NC293" s="115">
        <v>0.95263157894736905</v>
      </c>
      <c r="ND293" s="4">
        <f t="shared" si="316"/>
        <v>5</v>
      </c>
      <c r="NE293" s="114">
        <f t="shared" si="317"/>
        <v>0.1</v>
      </c>
      <c r="NF293" s="116">
        <v>90</v>
      </c>
      <c r="NG293" s="118">
        <v>100</v>
      </c>
      <c r="NH293" s="4">
        <f t="shared" si="318"/>
        <v>5</v>
      </c>
      <c r="NI293" s="114">
        <f t="shared" si="319"/>
        <v>0.08</v>
      </c>
      <c r="NJ293" s="114">
        <v>0.85</v>
      </c>
      <c r="NK293" s="114">
        <v>0.88571428571428601</v>
      </c>
      <c r="NM293" s="4">
        <f t="shared" si="320"/>
        <v>5</v>
      </c>
      <c r="NN293" s="114">
        <f t="shared" si="321"/>
        <v>0.06</v>
      </c>
      <c r="NO293" s="114">
        <v>0.4</v>
      </c>
      <c r="NP293" s="114">
        <v>0.76315789473684204</v>
      </c>
      <c r="NQ293" s="4">
        <f t="shared" si="322"/>
        <v>5</v>
      </c>
      <c r="NR293" s="114">
        <f t="shared" si="323"/>
        <v>0.06</v>
      </c>
      <c r="ZQ293" s="114">
        <v>0.95</v>
      </c>
      <c r="ZR293" s="114">
        <v>0.98850574712643702</v>
      </c>
      <c r="ZS293" s="4">
        <f t="shared" si="324"/>
        <v>5</v>
      </c>
      <c r="ZT293" s="114">
        <f t="shared" si="325"/>
        <v>0.05</v>
      </c>
      <c r="ZU293" s="4">
        <v>2</v>
      </c>
      <c r="ZV293" s="4">
        <f t="shared" si="326"/>
        <v>5</v>
      </c>
      <c r="ZW293" s="114">
        <f t="shared" si="327"/>
        <v>0.05</v>
      </c>
      <c r="ACD293" s="114">
        <f t="shared" si="328"/>
        <v>0.25</v>
      </c>
      <c r="ACE293" s="114">
        <f t="shared" si="329"/>
        <v>0.32</v>
      </c>
      <c r="ACF293" s="114">
        <f t="shared" si="330"/>
        <v>0.1</v>
      </c>
      <c r="ACG293" s="114">
        <f t="shared" si="331"/>
        <v>0.67</v>
      </c>
      <c r="ACK293" s="4" t="s">
        <v>1390</v>
      </c>
      <c r="ACN293" s="119" t="str">
        <f t="shared" si="332"/>
        <v>TERIMA</v>
      </c>
      <c r="ACO293" s="120">
        <f t="shared" si="340"/>
        <v>670000</v>
      </c>
      <c r="ACP293" s="120">
        <f t="shared" si="333"/>
        <v>214400</v>
      </c>
      <c r="ADH293" s="121">
        <f t="shared" si="334"/>
        <v>167500</v>
      </c>
      <c r="ADI293" s="121">
        <f t="shared" si="335"/>
        <v>182240</v>
      </c>
      <c r="ADJ293" s="121">
        <f t="shared" si="336"/>
        <v>67000</v>
      </c>
      <c r="ADL293" s="121">
        <f t="shared" si="337"/>
        <v>0</v>
      </c>
      <c r="ADM293" s="121">
        <f t="shared" si="338"/>
        <v>416740</v>
      </c>
      <c r="ADN293" s="121">
        <f t="shared" si="339"/>
        <v>416740</v>
      </c>
      <c r="ADO293" s="4" t="s">
        <v>1398</v>
      </c>
    </row>
    <row r="294" spans="1:795" x14ac:dyDescent="0.25">
      <c r="A294" s="4">
        <f t="shared" si="300"/>
        <v>290</v>
      </c>
      <c r="B294" s="4">
        <v>33669</v>
      </c>
      <c r="C294" s="4" t="s">
        <v>731</v>
      </c>
      <c r="G294" s="4" t="s">
        <v>351</v>
      </c>
      <c r="O294" s="4">
        <v>22</v>
      </c>
      <c r="P294" s="4">
        <v>21</v>
      </c>
      <c r="Q294" s="4">
        <v>1</v>
      </c>
      <c r="R294" s="4">
        <v>0</v>
      </c>
      <c r="S294" s="4">
        <v>0</v>
      </c>
      <c r="T294" s="4">
        <v>1</v>
      </c>
      <c r="U294" s="4">
        <v>0</v>
      </c>
      <c r="V294" s="4">
        <f t="shared" si="301"/>
        <v>1</v>
      </c>
      <c r="W294" s="4">
        <v>20</v>
      </c>
      <c r="X294" s="4">
        <v>20</v>
      </c>
      <c r="Y294" s="4">
        <v>7.75</v>
      </c>
      <c r="BQ294" s="4">
        <v>0</v>
      </c>
      <c r="BR294" s="114">
        <f t="shared" si="302"/>
        <v>1</v>
      </c>
      <c r="BS294" s="4">
        <f t="shared" si="303"/>
        <v>5</v>
      </c>
      <c r="BT294" s="114">
        <f t="shared" si="304"/>
        <v>0.1</v>
      </c>
      <c r="BU294" s="4">
        <v>1</v>
      </c>
      <c r="BV294" s="114">
        <f t="shared" si="305"/>
        <v>0.95</v>
      </c>
      <c r="BW294" s="4">
        <f t="shared" si="306"/>
        <v>1</v>
      </c>
      <c r="BX294" s="114">
        <f t="shared" si="307"/>
        <v>0.03</v>
      </c>
      <c r="BY294" s="4">
        <f t="shared" si="308"/>
        <v>9300</v>
      </c>
      <c r="BZ294" s="4">
        <v>9096.3833333333296</v>
      </c>
      <c r="CA294" s="115">
        <f t="shared" si="309"/>
        <v>0.97810573476702467</v>
      </c>
      <c r="CB294" s="4">
        <f t="shared" si="310"/>
        <v>2</v>
      </c>
      <c r="CC294" s="114">
        <f t="shared" si="311"/>
        <v>0.04</v>
      </c>
      <c r="CD294" s="4">
        <v>300</v>
      </c>
      <c r="CE294" s="116">
        <v>296.804469273743</v>
      </c>
      <c r="CF294" s="4">
        <f t="shared" si="312"/>
        <v>5</v>
      </c>
      <c r="CG294" s="114">
        <f t="shared" si="313"/>
        <v>0.15</v>
      </c>
      <c r="MX294" s="116">
        <v>95</v>
      </c>
      <c r="MY294" s="116">
        <v>98.75</v>
      </c>
      <c r="MZ294" s="4">
        <f t="shared" si="314"/>
        <v>5</v>
      </c>
      <c r="NA294" s="114">
        <f t="shared" si="315"/>
        <v>0.1</v>
      </c>
      <c r="NB294" s="115">
        <v>0.92</v>
      </c>
      <c r="NC294" s="115">
        <v>0.97857142857142898</v>
      </c>
      <c r="ND294" s="4">
        <f t="shared" si="316"/>
        <v>5</v>
      </c>
      <c r="NE294" s="114">
        <f t="shared" si="317"/>
        <v>0.1</v>
      </c>
      <c r="NF294" s="116">
        <v>90</v>
      </c>
      <c r="NG294" s="118">
        <v>100</v>
      </c>
      <c r="NH294" s="4">
        <f t="shared" si="318"/>
        <v>5</v>
      </c>
      <c r="NI294" s="114">
        <f t="shared" si="319"/>
        <v>0.08</v>
      </c>
      <c r="NJ294" s="114">
        <v>0.85</v>
      </c>
      <c r="NK294" s="114">
        <v>0.96296296296296302</v>
      </c>
      <c r="NM294" s="4">
        <f t="shared" si="320"/>
        <v>5</v>
      </c>
      <c r="NN294" s="114">
        <f t="shared" si="321"/>
        <v>0.06</v>
      </c>
      <c r="NO294" s="114">
        <v>0.4</v>
      </c>
      <c r="NP294" s="114">
        <v>0.82142857142857095</v>
      </c>
      <c r="NQ294" s="4">
        <f t="shared" si="322"/>
        <v>5</v>
      </c>
      <c r="NR294" s="114">
        <f t="shared" si="323"/>
        <v>0.06</v>
      </c>
      <c r="ZQ294" s="114">
        <v>0.95</v>
      </c>
      <c r="ZR294" s="114">
        <v>0.99540757749713005</v>
      </c>
      <c r="ZS294" s="4">
        <f t="shared" si="324"/>
        <v>5</v>
      </c>
      <c r="ZT294" s="114">
        <f t="shared" si="325"/>
        <v>0.05</v>
      </c>
      <c r="ZU294" s="4">
        <v>2</v>
      </c>
      <c r="ZV294" s="4">
        <f t="shared" si="326"/>
        <v>5</v>
      </c>
      <c r="ZW294" s="114">
        <f t="shared" si="327"/>
        <v>0.05</v>
      </c>
      <c r="ACD294" s="114">
        <f t="shared" si="328"/>
        <v>0.32</v>
      </c>
      <c r="ACE294" s="114">
        <f t="shared" si="329"/>
        <v>0.4</v>
      </c>
      <c r="ACF294" s="114">
        <f t="shared" si="330"/>
        <v>0.1</v>
      </c>
      <c r="ACG294" s="114">
        <f t="shared" si="331"/>
        <v>0.82</v>
      </c>
      <c r="ACN294" s="119" t="str">
        <f t="shared" si="332"/>
        <v>TERIMA</v>
      </c>
      <c r="ACO294" s="120">
        <f t="shared" si="340"/>
        <v>670000</v>
      </c>
      <c r="ACP294" s="120">
        <f t="shared" si="333"/>
        <v>268000</v>
      </c>
      <c r="ADH294" s="121">
        <f t="shared" si="334"/>
        <v>214400</v>
      </c>
      <c r="ADI294" s="121">
        <f t="shared" si="335"/>
        <v>268000</v>
      </c>
      <c r="ADJ294" s="121">
        <f t="shared" si="336"/>
        <v>67000</v>
      </c>
      <c r="ADL294" s="121">
        <f t="shared" si="337"/>
        <v>0</v>
      </c>
      <c r="ADM294" s="121">
        <f t="shared" si="338"/>
        <v>549400</v>
      </c>
      <c r="ADN294" s="121">
        <f t="shared" si="339"/>
        <v>549400</v>
      </c>
      <c r="ADO294" s="4" t="s">
        <v>1398</v>
      </c>
    </row>
    <row r="295" spans="1:795" x14ac:dyDescent="0.25">
      <c r="A295" s="4">
        <f t="shared" si="300"/>
        <v>291</v>
      </c>
      <c r="B295" s="4">
        <v>105748</v>
      </c>
      <c r="C295" s="4" t="s">
        <v>735</v>
      </c>
      <c r="G295" s="4" t="s">
        <v>351</v>
      </c>
      <c r="O295" s="4">
        <v>22</v>
      </c>
      <c r="P295" s="4">
        <v>21</v>
      </c>
      <c r="Q295" s="4">
        <v>0</v>
      </c>
      <c r="R295" s="4">
        <v>0</v>
      </c>
      <c r="S295" s="4">
        <v>0</v>
      </c>
      <c r="T295" s="4">
        <v>1</v>
      </c>
      <c r="U295" s="4">
        <v>0</v>
      </c>
      <c r="V295" s="4">
        <f t="shared" si="301"/>
        <v>0</v>
      </c>
      <c r="W295" s="4">
        <v>21</v>
      </c>
      <c r="X295" s="4">
        <v>20</v>
      </c>
      <c r="Y295" s="4">
        <v>7.75</v>
      </c>
      <c r="BQ295" s="4">
        <v>0</v>
      </c>
      <c r="BR295" s="114">
        <f t="shared" si="302"/>
        <v>1</v>
      </c>
      <c r="BS295" s="4">
        <f t="shared" si="303"/>
        <v>5</v>
      </c>
      <c r="BT295" s="114">
        <f t="shared" si="304"/>
        <v>0.1</v>
      </c>
      <c r="BU295" s="4">
        <v>0</v>
      </c>
      <c r="BV295" s="114">
        <f t="shared" si="305"/>
        <v>1</v>
      </c>
      <c r="BW295" s="4">
        <f t="shared" si="306"/>
        <v>5</v>
      </c>
      <c r="BX295" s="114">
        <f t="shared" si="307"/>
        <v>0.15</v>
      </c>
      <c r="BY295" s="4">
        <f t="shared" si="308"/>
        <v>9300</v>
      </c>
      <c r="BZ295" s="4">
        <v>9247.5333333333292</v>
      </c>
      <c r="CA295" s="115">
        <f t="shared" si="309"/>
        <v>0.99435842293906762</v>
      </c>
      <c r="CB295" s="4">
        <f t="shared" si="310"/>
        <v>2</v>
      </c>
      <c r="CC295" s="114">
        <f t="shared" si="311"/>
        <v>0.04</v>
      </c>
      <c r="CD295" s="4">
        <v>300</v>
      </c>
      <c r="CE295" s="116">
        <v>285.15201900237503</v>
      </c>
      <c r="CF295" s="4">
        <f t="shared" si="312"/>
        <v>5</v>
      </c>
      <c r="CG295" s="114">
        <f t="shared" si="313"/>
        <v>0.15</v>
      </c>
      <c r="MX295" s="116">
        <v>95</v>
      </c>
      <c r="MY295" s="116">
        <v>100</v>
      </c>
      <c r="MZ295" s="4">
        <f t="shared" si="314"/>
        <v>5</v>
      </c>
      <c r="NA295" s="114">
        <f t="shared" si="315"/>
        <v>0.1</v>
      </c>
      <c r="NB295" s="115">
        <v>0.92</v>
      </c>
      <c r="NC295" s="115">
        <v>0.92941176470588205</v>
      </c>
      <c r="ND295" s="4">
        <f t="shared" si="316"/>
        <v>5</v>
      </c>
      <c r="NE295" s="114">
        <f t="shared" si="317"/>
        <v>0.1</v>
      </c>
      <c r="NF295" s="116">
        <v>90</v>
      </c>
      <c r="NG295" s="118">
        <v>100</v>
      </c>
      <c r="NH295" s="4">
        <f t="shared" si="318"/>
        <v>5</v>
      </c>
      <c r="NI295" s="114">
        <f t="shared" si="319"/>
        <v>0.08</v>
      </c>
      <c r="NJ295" s="114">
        <v>0.85</v>
      </c>
      <c r="NK295" s="114">
        <v>0.85714285714285698</v>
      </c>
      <c r="NM295" s="4">
        <f t="shared" si="320"/>
        <v>5</v>
      </c>
      <c r="NN295" s="114">
        <f t="shared" si="321"/>
        <v>0.06</v>
      </c>
      <c r="NO295" s="114">
        <v>0.4</v>
      </c>
      <c r="NP295" s="114">
        <v>0.52941176470588203</v>
      </c>
      <c r="NQ295" s="4">
        <f t="shared" si="322"/>
        <v>5</v>
      </c>
      <c r="NR295" s="114">
        <f t="shared" si="323"/>
        <v>0.06</v>
      </c>
      <c r="ZQ295" s="114">
        <v>0.95</v>
      </c>
      <c r="ZR295" s="114">
        <v>0.98433048433048398</v>
      </c>
      <c r="ZS295" s="4">
        <f t="shared" si="324"/>
        <v>5</v>
      </c>
      <c r="ZT295" s="114">
        <f t="shared" si="325"/>
        <v>0.05</v>
      </c>
      <c r="ZU295" s="4">
        <v>2</v>
      </c>
      <c r="ZV295" s="4">
        <f t="shared" si="326"/>
        <v>5</v>
      </c>
      <c r="ZW295" s="114">
        <f t="shared" si="327"/>
        <v>0.05</v>
      </c>
      <c r="ACD295" s="114">
        <f t="shared" si="328"/>
        <v>0.43999999999999995</v>
      </c>
      <c r="ACE295" s="114">
        <f t="shared" si="329"/>
        <v>0.4</v>
      </c>
      <c r="ACF295" s="114">
        <f t="shared" si="330"/>
        <v>0.1</v>
      </c>
      <c r="ACG295" s="114">
        <f t="shared" si="331"/>
        <v>0.94</v>
      </c>
      <c r="ACN295" s="119" t="str">
        <f t="shared" si="332"/>
        <v>TERIMA</v>
      </c>
      <c r="ACO295" s="120">
        <f t="shared" si="340"/>
        <v>670000</v>
      </c>
      <c r="ACP295" s="120">
        <f t="shared" si="333"/>
        <v>268000</v>
      </c>
      <c r="ADH295" s="121">
        <f t="shared" si="334"/>
        <v>294799.99999999994</v>
      </c>
      <c r="ADI295" s="121">
        <f t="shared" si="335"/>
        <v>268000</v>
      </c>
      <c r="ADJ295" s="121">
        <f t="shared" si="336"/>
        <v>67000</v>
      </c>
      <c r="ADL295" s="121">
        <f t="shared" si="337"/>
        <v>0</v>
      </c>
      <c r="ADM295" s="121">
        <f t="shared" si="338"/>
        <v>629800</v>
      </c>
      <c r="ADN295" s="121">
        <f t="shared" si="339"/>
        <v>629800</v>
      </c>
      <c r="ADO295" s="4" t="s">
        <v>1398</v>
      </c>
    </row>
    <row r="296" spans="1:795" x14ac:dyDescent="0.25">
      <c r="A296" s="4">
        <f t="shared" si="300"/>
        <v>292</v>
      </c>
      <c r="B296" s="4">
        <v>79382</v>
      </c>
      <c r="C296" s="4" t="s">
        <v>737</v>
      </c>
      <c r="G296" s="4" t="s">
        <v>351</v>
      </c>
      <c r="O296" s="4">
        <v>22</v>
      </c>
      <c r="P296" s="4">
        <v>21</v>
      </c>
      <c r="Q296" s="4">
        <v>0</v>
      </c>
      <c r="R296" s="4">
        <v>0</v>
      </c>
      <c r="S296" s="4">
        <v>0</v>
      </c>
      <c r="T296" s="4">
        <v>1</v>
      </c>
      <c r="U296" s="4">
        <v>0</v>
      </c>
      <c r="V296" s="4">
        <f t="shared" si="301"/>
        <v>0</v>
      </c>
      <c r="W296" s="4">
        <v>21</v>
      </c>
      <c r="X296" s="4">
        <v>20</v>
      </c>
      <c r="Y296" s="4">
        <v>7.75</v>
      </c>
      <c r="BQ296" s="4">
        <v>0</v>
      </c>
      <c r="BR296" s="114">
        <f t="shared" si="302"/>
        <v>1</v>
      </c>
      <c r="BS296" s="4">
        <f t="shared" si="303"/>
        <v>5</v>
      </c>
      <c r="BT296" s="114">
        <f t="shared" si="304"/>
        <v>0.1</v>
      </c>
      <c r="BU296" s="4">
        <v>0</v>
      </c>
      <c r="BV296" s="114">
        <f t="shared" si="305"/>
        <v>1</v>
      </c>
      <c r="BW296" s="4">
        <f t="shared" si="306"/>
        <v>5</v>
      </c>
      <c r="BX296" s="114">
        <f t="shared" si="307"/>
        <v>0.15</v>
      </c>
      <c r="BY296" s="4">
        <f t="shared" si="308"/>
        <v>9300</v>
      </c>
      <c r="BZ296" s="4">
        <v>9738.4</v>
      </c>
      <c r="CA296" s="115">
        <f t="shared" si="309"/>
        <v>1.0471397849462365</v>
      </c>
      <c r="CB296" s="4">
        <f t="shared" si="310"/>
        <v>4</v>
      </c>
      <c r="CC296" s="114">
        <f t="shared" si="311"/>
        <v>0.08</v>
      </c>
      <c r="CD296" s="4">
        <v>300</v>
      </c>
      <c r="CE296" s="116">
        <v>285.99380804953603</v>
      </c>
      <c r="CF296" s="4">
        <f t="shared" si="312"/>
        <v>5</v>
      </c>
      <c r="CG296" s="114">
        <f t="shared" si="313"/>
        <v>0.15</v>
      </c>
      <c r="MX296" s="116">
        <v>95</v>
      </c>
      <c r="MY296" s="116">
        <v>100</v>
      </c>
      <c r="MZ296" s="4">
        <f t="shared" si="314"/>
        <v>5</v>
      </c>
      <c r="NA296" s="114">
        <f t="shared" si="315"/>
        <v>0.1</v>
      </c>
      <c r="NB296" s="115">
        <v>0.92</v>
      </c>
      <c r="NC296" s="115">
        <v>0.95813953488372094</v>
      </c>
      <c r="ND296" s="4">
        <f t="shared" si="316"/>
        <v>5</v>
      </c>
      <c r="NE296" s="114">
        <f t="shared" si="317"/>
        <v>0.1</v>
      </c>
      <c r="NF296" s="116">
        <v>90</v>
      </c>
      <c r="NG296" s="118">
        <v>100</v>
      </c>
      <c r="NH296" s="4">
        <f t="shared" si="318"/>
        <v>5</v>
      </c>
      <c r="NI296" s="114">
        <f t="shared" si="319"/>
        <v>0.08</v>
      </c>
      <c r="NJ296" s="114">
        <v>0.85</v>
      </c>
      <c r="NK296" s="114">
        <v>0.92105263157894701</v>
      </c>
      <c r="NM296" s="4">
        <f t="shared" si="320"/>
        <v>5</v>
      </c>
      <c r="NN296" s="114">
        <f t="shared" si="321"/>
        <v>0.06</v>
      </c>
      <c r="NO296" s="114">
        <v>0.4</v>
      </c>
      <c r="NP296" s="114">
        <v>0.62790697674418605</v>
      </c>
      <c r="NQ296" s="4">
        <f t="shared" si="322"/>
        <v>5</v>
      </c>
      <c r="NR296" s="114">
        <f t="shared" si="323"/>
        <v>0.06</v>
      </c>
      <c r="ZQ296" s="114">
        <v>0.95</v>
      </c>
      <c r="ZR296" s="114">
        <v>0.99391833188531697</v>
      </c>
      <c r="ZS296" s="4">
        <f t="shared" si="324"/>
        <v>5</v>
      </c>
      <c r="ZT296" s="114">
        <f t="shared" si="325"/>
        <v>0.05</v>
      </c>
      <c r="ZU296" s="4">
        <v>2</v>
      </c>
      <c r="ZV296" s="4">
        <f t="shared" si="326"/>
        <v>5</v>
      </c>
      <c r="ZW296" s="114">
        <f t="shared" si="327"/>
        <v>0.05</v>
      </c>
      <c r="ACD296" s="114">
        <f t="shared" si="328"/>
        <v>0.48</v>
      </c>
      <c r="ACE296" s="114">
        <f t="shared" si="329"/>
        <v>0.4</v>
      </c>
      <c r="ACF296" s="114">
        <f t="shared" si="330"/>
        <v>0.1</v>
      </c>
      <c r="ACG296" s="114">
        <f t="shared" si="331"/>
        <v>0.98</v>
      </c>
      <c r="ACN296" s="119" t="str">
        <f t="shared" si="332"/>
        <v>TERIMA</v>
      </c>
      <c r="ACO296" s="120">
        <f t="shared" si="340"/>
        <v>670000</v>
      </c>
      <c r="ACP296" s="120">
        <f t="shared" si="333"/>
        <v>268000</v>
      </c>
      <c r="ADH296" s="121">
        <f t="shared" si="334"/>
        <v>321600</v>
      </c>
      <c r="ADI296" s="121">
        <f t="shared" si="335"/>
        <v>268000</v>
      </c>
      <c r="ADJ296" s="121">
        <f t="shared" si="336"/>
        <v>67000</v>
      </c>
      <c r="ADL296" s="121">
        <f t="shared" si="337"/>
        <v>100000</v>
      </c>
      <c r="ADM296" s="121">
        <f t="shared" si="338"/>
        <v>756600</v>
      </c>
      <c r="ADN296" s="121">
        <f t="shared" si="339"/>
        <v>756600</v>
      </c>
      <c r="ADO296" s="4" t="s">
        <v>1398</v>
      </c>
    </row>
    <row r="297" spans="1:795" x14ac:dyDescent="0.25">
      <c r="A297" s="4">
        <f t="shared" si="300"/>
        <v>293</v>
      </c>
      <c r="B297" s="4">
        <v>70827</v>
      </c>
      <c r="C297" s="4" t="s">
        <v>741</v>
      </c>
      <c r="G297" s="4" t="s">
        <v>351</v>
      </c>
      <c r="O297" s="4">
        <v>22</v>
      </c>
      <c r="P297" s="4">
        <v>21</v>
      </c>
      <c r="Q297" s="4">
        <v>0</v>
      </c>
      <c r="R297" s="4">
        <v>0</v>
      </c>
      <c r="S297" s="4">
        <v>0</v>
      </c>
      <c r="T297" s="4">
        <v>1</v>
      </c>
      <c r="U297" s="4">
        <v>0</v>
      </c>
      <c r="V297" s="4">
        <f t="shared" si="301"/>
        <v>0</v>
      </c>
      <c r="W297" s="4">
        <v>21</v>
      </c>
      <c r="X297" s="4">
        <v>20</v>
      </c>
      <c r="Y297" s="4">
        <v>7.75</v>
      </c>
      <c r="BQ297" s="4">
        <v>0</v>
      </c>
      <c r="BR297" s="114">
        <f t="shared" si="302"/>
        <v>1</v>
      </c>
      <c r="BS297" s="4">
        <f t="shared" si="303"/>
        <v>5</v>
      </c>
      <c r="BT297" s="114">
        <f t="shared" si="304"/>
        <v>0.1</v>
      </c>
      <c r="BU297" s="4">
        <v>0</v>
      </c>
      <c r="BV297" s="114">
        <f t="shared" si="305"/>
        <v>1</v>
      </c>
      <c r="BW297" s="4">
        <f t="shared" si="306"/>
        <v>5</v>
      </c>
      <c r="BX297" s="114">
        <f t="shared" si="307"/>
        <v>0.15</v>
      </c>
      <c r="BY297" s="4">
        <f t="shared" si="308"/>
        <v>9300</v>
      </c>
      <c r="BZ297" s="4">
        <v>10114.6</v>
      </c>
      <c r="CA297" s="115">
        <f t="shared" si="309"/>
        <v>1.0875913978494625</v>
      </c>
      <c r="CB297" s="4">
        <f t="shared" si="310"/>
        <v>5</v>
      </c>
      <c r="CC297" s="114">
        <f t="shared" si="311"/>
        <v>0.1</v>
      </c>
      <c r="CD297" s="4">
        <v>300</v>
      </c>
      <c r="CE297" s="116">
        <v>263.89984939759</v>
      </c>
      <c r="CF297" s="4">
        <f t="shared" si="312"/>
        <v>5</v>
      </c>
      <c r="CG297" s="114">
        <f t="shared" si="313"/>
        <v>0.15</v>
      </c>
      <c r="MX297" s="116">
        <v>95</v>
      </c>
      <c r="MY297" s="116">
        <v>98.0555555555555</v>
      </c>
      <c r="MZ297" s="4">
        <f t="shared" si="314"/>
        <v>5</v>
      </c>
      <c r="NA297" s="114">
        <f t="shared" si="315"/>
        <v>0.1</v>
      </c>
      <c r="NB297" s="115">
        <v>0.92</v>
      </c>
      <c r="NC297" s="115">
        <v>0.96896551724137903</v>
      </c>
      <c r="ND297" s="4">
        <f t="shared" si="316"/>
        <v>5</v>
      </c>
      <c r="NE297" s="114">
        <f t="shared" si="317"/>
        <v>0.1</v>
      </c>
      <c r="NF297" s="116">
        <v>90</v>
      </c>
      <c r="NG297" s="118">
        <v>95</v>
      </c>
      <c r="NH297" s="4">
        <f t="shared" si="318"/>
        <v>5</v>
      </c>
      <c r="NI297" s="114">
        <f t="shared" si="319"/>
        <v>0.08</v>
      </c>
      <c r="NJ297" s="114">
        <v>0.85</v>
      </c>
      <c r="NK297" s="114">
        <v>0.94444444444444398</v>
      </c>
      <c r="NM297" s="4">
        <f t="shared" si="320"/>
        <v>5</v>
      </c>
      <c r="NN297" s="114">
        <f t="shared" si="321"/>
        <v>0.06</v>
      </c>
      <c r="NO297" s="114">
        <v>0.4</v>
      </c>
      <c r="NP297" s="114">
        <v>0.74137931034482796</v>
      </c>
      <c r="NQ297" s="4">
        <f t="shared" si="322"/>
        <v>5</v>
      </c>
      <c r="NR297" s="114">
        <f t="shared" si="323"/>
        <v>0.06</v>
      </c>
      <c r="ZQ297" s="114">
        <v>0.95</v>
      </c>
      <c r="ZR297" s="114">
        <v>0.98641765704583995</v>
      </c>
      <c r="ZS297" s="4">
        <f t="shared" si="324"/>
        <v>5</v>
      </c>
      <c r="ZT297" s="114">
        <f t="shared" si="325"/>
        <v>0.05</v>
      </c>
      <c r="ZU297" s="4">
        <v>2</v>
      </c>
      <c r="ZV297" s="4">
        <f t="shared" si="326"/>
        <v>5</v>
      </c>
      <c r="ZW297" s="114">
        <f t="shared" si="327"/>
        <v>0.05</v>
      </c>
      <c r="ACD297" s="114">
        <f t="shared" si="328"/>
        <v>0.5</v>
      </c>
      <c r="ACE297" s="114">
        <f t="shared" si="329"/>
        <v>0.4</v>
      </c>
      <c r="ACF297" s="114">
        <f t="shared" si="330"/>
        <v>0.1</v>
      </c>
      <c r="ACG297" s="114">
        <f t="shared" si="331"/>
        <v>1</v>
      </c>
      <c r="ACN297" s="119" t="str">
        <f t="shared" si="332"/>
        <v>TERIMA</v>
      </c>
      <c r="ACO297" s="120">
        <f t="shared" si="340"/>
        <v>670000</v>
      </c>
      <c r="ACP297" s="120">
        <f t="shared" si="333"/>
        <v>268000</v>
      </c>
      <c r="ADH297" s="121">
        <f t="shared" si="334"/>
        <v>335000</v>
      </c>
      <c r="ADI297" s="121">
        <f t="shared" si="335"/>
        <v>268000</v>
      </c>
      <c r="ADJ297" s="121">
        <f t="shared" si="336"/>
        <v>67000</v>
      </c>
      <c r="ADL297" s="121">
        <f t="shared" si="337"/>
        <v>200000</v>
      </c>
      <c r="ADM297" s="121">
        <f t="shared" si="338"/>
        <v>870000</v>
      </c>
      <c r="ADN297" s="121">
        <f t="shared" si="339"/>
        <v>870000</v>
      </c>
      <c r="ADO297" s="4" t="s">
        <v>1398</v>
      </c>
    </row>
    <row r="298" spans="1:795" x14ac:dyDescent="0.25">
      <c r="A298" s="4">
        <f t="shared" si="300"/>
        <v>294</v>
      </c>
      <c r="B298" s="4">
        <v>30444</v>
      </c>
      <c r="C298" s="4" t="s">
        <v>748</v>
      </c>
      <c r="G298" s="4" t="s">
        <v>351</v>
      </c>
      <c r="O298" s="4">
        <v>22</v>
      </c>
      <c r="P298" s="4">
        <v>21</v>
      </c>
      <c r="Q298" s="4">
        <v>0</v>
      </c>
      <c r="R298" s="4">
        <v>0</v>
      </c>
      <c r="S298" s="4">
        <v>0</v>
      </c>
      <c r="T298" s="4">
        <v>1</v>
      </c>
      <c r="U298" s="4">
        <v>0</v>
      </c>
      <c r="V298" s="4">
        <f t="shared" si="301"/>
        <v>0</v>
      </c>
      <c r="W298" s="4">
        <v>21</v>
      </c>
      <c r="X298" s="4">
        <v>20</v>
      </c>
      <c r="Y298" s="4">
        <v>7.75</v>
      </c>
      <c r="BQ298" s="4">
        <v>0</v>
      </c>
      <c r="BR298" s="114">
        <f t="shared" si="302"/>
        <v>1</v>
      </c>
      <c r="BS298" s="4">
        <f t="shared" si="303"/>
        <v>5</v>
      </c>
      <c r="BT298" s="114">
        <f t="shared" si="304"/>
        <v>0.1</v>
      </c>
      <c r="BU298" s="4">
        <v>0</v>
      </c>
      <c r="BV298" s="114">
        <f t="shared" si="305"/>
        <v>1</v>
      </c>
      <c r="BW298" s="4">
        <f t="shared" si="306"/>
        <v>5</v>
      </c>
      <c r="BX298" s="114">
        <f t="shared" si="307"/>
        <v>0.15</v>
      </c>
      <c r="BY298" s="4">
        <f t="shared" si="308"/>
        <v>9300</v>
      </c>
      <c r="BZ298" s="4">
        <v>9283.65</v>
      </c>
      <c r="CA298" s="115">
        <f t="shared" si="309"/>
        <v>0.99824193548387097</v>
      </c>
      <c r="CB298" s="4">
        <f t="shared" si="310"/>
        <v>2</v>
      </c>
      <c r="CC298" s="114">
        <f t="shared" si="311"/>
        <v>0.04</v>
      </c>
      <c r="CD298" s="4">
        <v>300</v>
      </c>
      <c r="CE298" s="116">
        <v>315.760809567617</v>
      </c>
      <c r="CF298" s="4">
        <f t="shared" si="312"/>
        <v>1</v>
      </c>
      <c r="CG298" s="114">
        <f t="shared" si="313"/>
        <v>0.03</v>
      </c>
      <c r="MX298" s="116">
        <v>95</v>
      </c>
      <c r="MY298" s="116">
        <v>88.75</v>
      </c>
      <c r="MZ298" s="4">
        <f t="shared" si="314"/>
        <v>1</v>
      </c>
      <c r="NA298" s="114">
        <f t="shared" si="315"/>
        <v>0.02</v>
      </c>
      <c r="NB298" s="115">
        <v>0.92</v>
      </c>
      <c r="NC298" s="115">
        <v>0.98571428571428599</v>
      </c>
      <c r="ND298" s="4">
        <f t="shared" si="316"/>
        <v>5</v>
      </c>
      <c r="NE298" s="114">
        <f t="shared" si="317"/>
        <v>0.1</v>
      </c>
      <c r="NF298" s="116">
        <v>90</v>
      </c>
      <c r="NG298" s="118">
        <v>100</v>
      </c>
      <c r="NH298" s="4">
        <f t="shared" si="318"/>
        <v>5</v>
      </c>
      <c r="NI298" s="114">
        <f t="shared" si="319"/>
        <v>0.08</v>
      </c>
      <c r="NJ298" s="114">
        <v>0.85</v>
      </c>
      <c r="NK298" s="114">
        <v>0.85714285714285698</v>
      </c>
      <c r="NM298" s="4">
        <f t="shared" si="320"/>
        <v>5</v>
      </c>
      <c r="NN298" s="114">
        <f t="shared" si="321"/>
        <v>0.06</v>
      </c>
      <c r="NO298" s="114">
        <v>0.4</v>
      </c>
      <c r="NP298" s="114">
        <v>0.85714285714285698</v>
      </c>
      <c r="NQ298" s="4">
        <f t="shared" si="322"/>
        <v>5</v>
      </c>
      <c r="NR298" s="114">
        <f t="shared" si="323"/>
        <v>0.06</v>
      </c>
      <c r="ZQ298" s="114">
        <v>0.95</v>
      </c>
      <c r="ZR298" s="114">
        <v>0.98973305954825497</v>
      </c>
      <c r="ZS298" s="4">
        <f t="shared" si="324"/>
        <v>5</v>
      </c>
      <c r="ZT298" s="114">
        <f t="shared" si="325"/>
        <v>0.05</v>
      </c>
      <c r="ZU298" s="4">
        <v>2</v>
      </c>
      <c r="ZV298" s="4">
        <f t="shared" si="326"/>
        <v>5</v>
      </c>
      <c r="ZW298" s="114">
        <f t="shared" si="327"/>
        <v>0.05</v>
      </c>
      <c r="ACD298" s="114">
        <f t="shared" si="328"/>
        <v>0.31999999999999995</v>
      </c>
      <c r="ACE298" s="114">
        <f t="shared" si="329"/>
        <v>0.32</v>
      </c>
      <c r="ACF298" s="114">
        <f t="shared" si="330"/>
        <v>0.1</v>
      </c>
      <c r="ACG298" s="114">
        <f t="shared" si="331"/>
        <v>0.73999999999999988</v>
      </c>
      <c r="ACN298" s="119" t="str">
        <f t="shared" si="332"/>
        <v>TERIMA</v>
      </c>
      <c r="ACO298" s="120">
        <f t="shared" si="340"/>
        <v>670000</v>
      </c>
      <c r="ACP298" s="120">
        <f t="shared" si="333"/>
        <v>214400</v>
      </c>
      <c r="ADH298" s="121">
        <f t="shared" si="334"/>
        <v>214399.99999999997</v>
      </c>
      <c r="ADI298" s="121">
        <f t="shared" si="335"/>
        <v>214400</v>
      </c>
      <c r="ADJ298" s="121">
        <f t="shared" si="336"/>
        <v>67000</v>
      </c>
      <c r="ADL298" s="121">
        <f t="shared" si="337"/>
        <v>0</v>
      </c>
      <c r="ADM298" s="121">
        <f t="shared" si="338"/>
        <v>495800</v>
      </c>
      <c r="ADN298" s="121">
        <f t="shared" si="339"/>
        <v>495800</v>
      </c>
      <c r="ADO298" s="4" t="s">
        <v>1398</v>
      </c>
    </row>
    <row r="299" spans="1:795" x14ac:dyDescent="0.25">
      <c r="A299" s="4">
        <f t="shared" si="300"/>
        <v>295</v>
      </c>
      <c r="B299" s="4">
        <v>30446</v>
      </c>
      <c r="C299" s="4" t="s">
        <v>752</v>
      </c>
      <c r="G299" s="4" t="s">
        <v>351</v>
      </c>
      <c r="O299" s="4">
        <v>22</v>
      </c>
      <c r="P299" s="4">
        <v>22</v>
      </c>
      <c r="Q299" s="4">
        <v>0</v>
      </c>
      <c r="R299" s="4">
        <v>0</v>
      </c>
      <c r="S299" s="4">
        <v>1</v>
      </c>
      <c r="T299" s="4">
        <v>1</v>
      </c>
      <c r="U299" s="4">
        <v>0</v>
      </c>
      <c r="V299" s="4">
        <f t="shared" si="301"/>
        <v>1</v>
      </c>
      <c r="W299" s="4">
        <v>22</v>
      </c>
      <c r="X299" s="4">
        <v>21</v>
      </c>
      <c r="Y299" s="4">
        <v>7.75</v>
      </c>
      <c r="BQ299" s="4">
        <v>0</v>
      </c>
      <c r="BR299" s="114">
        <f t="shared" si="302"/>
        <v>1</v>
      </c>
      <c r="BS299" s="4">
        <f t="shared" si="303"/>
        <v>5</v>
      </c>
      <c r="BT299" s="114">
        <f t="shared" si="304"/>
        <v>0.1</v>
      </c>
      <c r="BU299" s="4">
        <v>1</v>
      </c>
      <c r="BV299" s="114">
        <f t="shared" si="305"/>
        <v>0.95454545454545459</v>
      </c>
      <c r="BW299" s="4">
        <f t="shared" si="306"/>
        <v>1</v>
      </c>
      <c r="BX299" s="114">
        <f t="shared" si="307"/>
        <v>0.03</v>
      </c>
      <c r="BY299" s="4">
        <f t="shared" si="308"/>
        <v>9765</v>
      </c>
      <c r="BZ299" s="4">
        <v>9634</v>
      </c>
      <c r="CA299" s="115">
        <f t="shared" si="309"/>
        <v>0.98658474142345109</v>
      </c>
      <c r="CB299" s="4">
        <f t="shared" si="310"/>
        <v>2</v>
      </c>
      <c r="CC299" s="114">
        <f t="shared" si="311"/>
        <v>0.04</v>
      </c>
      <c r="CD299" s="4">
        <v>300</v>
      </c>
      <c r="CE299" s="116">
        <v>297.10174639331802</v>
      </c>
      <c r="CF299" s="4">
        <f t="shared" si="312"/>
        <v>5</v>
      </c>
      <c r="CG299" s="114">
        <f t="shared" si="313"/>
        <v>0.15</v>
      </c>
      <c r="MX299" s="116">
        <v>95</v>
      </c>
      <c r="MY299" s="116">
        <v>98.3333333333333</v>
      </c>
      <c r="MZ299" s="4">
        <f t="shared" si="314"/>
        <v>5</v>
      </c>
      <c r="NA299" s="114">
        <f t="shared" si="315"/>
        <v>0.1</v>
      </c>
      <c r="NB299" s="115">
        <v>0.92</v>
      </c>
      <c r="NC299" s="115">
        <v>0.95555555555555505</v>
      </c>
      <c r="ND299" s="4">
        <f t="shared" si="316"/>
        <v>5</v>
      </c>
      <c r="NE299" s="114">
        <f t="shared" si="317"/>
        <v>0.1</v>
      </c>
      <c r="NF299" s="116">
        <v>90</v>
      </c>
      <c r="NG299" s="118">
        <v>95</v>
      </c>
      <c r="NH299" s="4">
        <f t="shared" si="318"/>
        <v>5</v>
      </c>
      <c r="NI299" s="114">
        <f t="shared" si="319"/>
        <v>0.08</v>
      </c>
      <c r="NJ299" s="114">
        <v>0.85</v>
      </c>
      <c r="NK299" s="114">
        <v>0.9375</v>
      </c>
      <c r="NM299" s="4">
        <f t="shared" si="320"/>
        <v>5</v>
      </c>
      <c r="NN299" s="114">
        <f t="shared" si="321"/>
        <v>0.06</v>
      </c>
      <c r="NO299" s="114">
        <v>0.4</v>
      </c>
      <c r="NP299" s="114">
        <v>0.69444444444444398</v>
      </c>
      <c r="NQ299" s="4">
        <f t="shared" si="322"/>
        <v>5</v>
      </c>
      <c r="NR299" s="114">
        <f t="shared" si="323"/>
        <v>0.06</v>
      </c>
      <c r="ZQ299" s="114">
        <v>0.95</v>
      </c>
      <c r="ZR299" s="114">
        <v>0.99737991266375503</v>
      </c>
      <c r="ZS299" s="4">
        <f t="shared" si="324"/>
        <v>5</v>
      </c>
      <c r="ZT299" s="114">
        <f t="shared" si="325"/>
        <v>0.05</v>
      </c>
      <c r="ZU299" s="4">
        <v>2</v>
      </c>
      <c r="ZV299" s="4">
        <f t="shared" si="326"/>
        <v>5</v>
      </c>
      <c r="ZW299" s="114">
        <f t="shared" si="327"/>
        <v>0.05</v>
      </c>
      <c r="ACD299" s="114">
        <f t="shared" si="328"/>
        <v>0.32</v>
      </c>
      <c r="ACE299" s="114">
        <f t="shared" si="329"/>
        <v>0.4</v>
      </c>
      <c r="ACF299" s="114">
        <f t="shared" si="330"/>
        <v>0.1</v>
      </c>
      <c r="ACG299" s="114">
        <f t="shared" si="331"/>
        <v>0.82</v>
      </c>
      <c r="ACN299" s="119" t="str">
        <f t="shared" si="332"/>
        <v>TERIMA</v>
      </c>
      <c r="ACO299" s="120">
        <f t="shared" si="340"/>
        <v>670000</v>
      </c>
      <c r="ACP299" s="120">
        <f t="shared" si="333"/>
        <v>268000</v>
      </c>
      <c r="ADH299" s="121">
        <f t="shared" si="334"/>
        <v>214400</v>
      </c>
      <c r="ADI299" s="121">
        <f t="shared" si="335"/>
        <v>268000</v>
      </c>
      <c r="ADJ299" s="121">
        <f t="shared" si="336"/>
        <v>67000</v>
      </c>
      <c r="ADL299" s="121">
        <f t="shared" si="337"/>
        <v>0</v>
      </c>
      <c r="ADM299" s="121">
        <f t="shared" si="338"/>
        <v>549400</v>
      </c>
      <c r="ADN299" s="121">
        <f t="shared" si="339"/>
        <v>549400</v>
      </c>
      <c r="ADO299" s="4" t="s">
        <v>1398</v>
      </c>
    </row>
    <row r="300" spans="1:795" x14ac:dyDescent="0.25">
      <c r="A300" s="4">
        <f t="shared" si="300"/>
        <v>296</v>
      </c>
      <c r="B300" s="4">
        <v>78870</v>
      </c>
      <c r="C300" s="4" t="s">
        <v>763</v>
      </c>
      <c r="G300" s="4" t="s">
        <v>351</v>
      </c>
      <c r="O300" s="4">
        <v>22</v>
      </c>
      <c r="P300" s="4">
        <v>21</v>
      </c>
      <c r="Q300" s="4">
        <v>0</v>
      </c>
      <c r="R300" s="4">
        <v>0</v>
      </c>
      <c r="S300" s="4">
        <v>0</v>
      </c>
      <c r="T300" s="4">
        <v>1</v>
      </c>
      <c r="U300" s="4">
        <v>0</v>
      </c>
      <c r="V300" s="4">
        <f t="shared" si="301"/>
        <v>0</v>
      </c>
      <c r="W300" s="4">
        <v>21</v>
      </c>
      <c r="X300" s="4">
        <v>20</v>
      </c>
      <c r="Y300" s="4">
        <v>7.75</v>
      </c>
      <c r="BQ300" s="4">
        <v>0</v>
      </c>
      <c r="BR300" s="114">
        <f t="shared" si="302"/>
        <v>1</v>
      </c>
      <c r="BS300" s="4">
        <f t="shared" si="303"/>
        <v>5</v>
      </c>
      <c r="BT300" s="114">
        <f t="shared" si="304"/>
        <v>0.1</v>
      </c>
      <c r="BU300" s="4">
        <v>0</v>
      </c>
      <c r="BV300" s="114">
        <f t="shared" si="305"/>
        <v>1</v>
      </c>
      <c r="BW300" s="4">
        <f t="shared" si="306"/>
        <v>5</v>
      </c>
      <c r="BX300" s="114">
        <f t="shared" si="307"/>
        <v>0.15</v>
      </c>
      <c r="BY300" s="4">
        <f t="shared" si="308"/>
        <v>9300</v>
      </c>
      <c r="BZ300" s="4">
        <v>9830.1833333333307</v>
      </c>
      <c r="CA300" s="115">
        <f t="shared" si="309"/>
        <v>1.0570089605734765</v>
      </c>
      <c r="CB300" s="4">
        <f t="shared" si="310"/>
        <v>5</v>
      </c>
      <c r="CC300" s="114">
        <f t="shared" si="311"/>
        <v>0.1</v>
      </c>
      <c r="CD300" s="4">
        <v>300</v>
      </c>
      <c r="CE300" s="116">
        <v>297.69781144781098</v>
      </c>
      <c r="CF300" s="4">
        <f t="shared" si="312"/>
        <v>5</v>
      </c>
      <c r="CG300" s="114">
        <f t="shared" si="313"/>
        <v>0.15</v>
      </c>
      <c r="MX300" s="116">
        <v>95</v>
      </c>
      <c r="MY300" s="116">
        <v>98.8888888888889</v>
      </c>
      <c r="MZ300" s="4">
        <f t="shared" si="314"/>
        <v>5</v>
      </c>
      <c r="NA300" s="114">
        <f t="shared" si="315"/>
        <v>0.1</v>
      </c>
      <c r="NB300" s="115">
        <v>0.92</v>
      </c>
      <c r="NC300" s="115">
        <v>0.94285714285714295</v>
      </c>
      <c r="ND300" s="4">
        <f t="shared" si="316"/>
        <v>5</v>
      </c>
      <c r="NE300" s="114">
        <f t="shared" si="317"/>
        <v>0.1</v>
      </c>
      <c r="NF300" s="116">
        <v>90</v>
      </c>
      <c r="NG300" s="118">
        <v>100</v>
      </c>
      <c r="NH300" s="4">
        <f t="shared" si="318"/>
        <v>5</v>
      </c>
      <c r="NI300" s="114">
        <f t="shared" si="319"/>
        <v>0.08</v>
      </c>
      <c r="NJ300" s="114">
        <v>0.85</v>
      </c>
      <c r="NK300" s="114">
        <v>0.87878787878787901</v>
      </c>
      <c r="NM300" s="4">
        <f t="shared" si="320"/>
        <v>5</v>
      </c>
      <c r="NN300" s="114">
        <f t="shared" si="321"/>
        <v>0.06</v>
      </c>
      <c r="NO300" s="114">
        <v>0.4</v>
      </c>
      <c r="NP300" s="114">
        <v>0.8</v>
      </c>
      <c r="NQ300" s="4">
        <f t="shared" si="322"/>
        <v>5</v>
      </c>
      <c r="NR300" s="114">
        <f t="shared" si="323"/>
        <v>0.06</v>
      </c>
      <c r="ZQ300" s="114">
        <v>0.95</v>
      </c>
      <c r="ZR300" s="114">
        <v>0.99494949494949503</v>
      </c>
      <c r="ZS300" s="4">
        <f t="shared" si="324"/>
        <v>5</v>
      </c>
      <c r="ZT300" s="114">
        <f t="shared" si="325"/>
        <v>0.05</v>
      </c>
      <c r="ZU300" s="4">
        <v>2</v>
      </c>
      <c r="ZV300" s="4">
        <f t="shared" si="326"/>
        <v>5</v>
      </c>
      <c r="ZW300" s="114">
        <f t="shared" si="327"/>
        <v>0.05</v>
      </c>
      <c r="ACD300" s="114">
        <f t="shared" si="328"/>
        <v>0.5</v>
      </c>
      <c r="ACE300" s="114">
        <f t="shared" si="329"/>
        <v>0.4</v>
      </c>
      <c r="ACF300" s="114">
        <f t="shared" si="330"/>
        <v>0.1</v>
      </c>
      <c r="ACG300" s="114">
        <f t="shared" si="331"/>
        <v>1</v>
      </c>
      <c r="ACN300" s="119" t="str">
        <f t="shared" si="332"/>
        <v>TERIMA</v>
      </c>
      <c r="ACO300" s="120">
        <f t="shared" si="340"/>
        <v>670000</v>
      </c>
      <c r="ACP300" s="120">
        <f t="shared" si="333"/>
        <v>268000</v>
      </c>
      <c r="ADH300" s="121">
        <f t="shared" si="334"/>
        <v>335000</v>
      </c>
      <c r="ADI300" s="121">
        <f t="shared" si="335"/>
        <v>268000</v>
      </c>
      <c r="ADJ300" s="121">
        <f t="shared" si="336"/>
        <v>67000</v>
      </c>
      <c r="ADL300" s="121">
        <f t="shared" si="337"/>
        <v>200000</v>
      </c>
      <c r="ADM300" s="121">
        <f t="shared" si="338"/>
        <v>870000</v>
      </c>
      <c r="ADN300" s="121">
        <f t="shared" si="339"/>
        <v>870000</v>
      </c>
      <c r="ADO300" s="4" t="s">
        <v>1398</v>
      </c>
    </row>
    <row r="301" spans="1:795" x14ac:dyDescent="0.25">
      <c r="A301" s="4">
        <f t="shared" ref="A301:A332" si="341">ROW()-4</f>
        <v>297</v>
      </c>
      <c r="B301" s="4">
        <v>106615</v>
      </c>
      <c r="C301" s="4" t="s">
        <v>767</v>
      </c>
      <c r="G301" s="4" t="s">
        <v>351</v>
      </c>
      <c r="O301" s="4">
        <v>22</v>
      </c>
      <c r="P301" s="4">
        <v>19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f t="shared" ref="V301:V332" si="342">SUM(Q301:S301)</f>
        <v>0</v>
      </c>
      <c r="W301" s="4">
        <v>19</v>
      </c>
      <c r="X301" s="4">
        <v>19</v>
      </c>
      <c r="Y301" s="4">
        <v>7.75</v>
      </c>
      <c r="BQ301" s="4">
        <v>0</v>
      </c>
      <c r="BR301" s="114">
        <f t="shared" ref="BR301:BR332" si="343">(W301-BQ301)/W301</f>
        <v>1</v>
      </c>
      <c r="BS301" s="4">
        <f t="shared" ref="BS301:BS332" si="344">IF(R301&gt;0,0,IF(BQ301&gt;2,0,IF(BQ301=2,1,IF(BQ301=1,2,IF(BQ301&lt;=0,5)))))</f>
        <v>5</v>
      </c>
      <c r="BT301" s="114">
        <f t="shared" ref="BT301:BT332" si="345">BS301*$BQ$3/5</f>
        <v>0.1</v>
      </c>
      <c r="BU301" s="4">
        <v>0</v>
      </c>
      <c r="BV301" s="114">
        <f t="shared" ref="BV301:BV332" si="346">(W301-BU301)/W301</f>
        <v>1</v>
      </c>
      <c r="BW301" s="4">
        <f t="shared" ref="BW301:BW332" si="347">IF(R301&gt;0,0,IF(BU301&lt;=0,5,IF(BU301=1,1,0)))</f>
        <v>5</v>
      </c>
      <c r="BX301" s="114">
        <f t="shared" ref="BX301:BX332" si="348">BW301*$BU$3/5</f>
        <v>0.15</v>
      </c>
      <c r="BY301" s="4">
        <f t="shared" ref="BY301:BY332" si="349">X301*(Y301*60)</f>
        <v>8835</v>
      </c>
      <c r="BZ301" s="4">
        <v>9824.9666666666708</v>
      </c>
      <c r="CA301" s="115">
        <f t="shared" ref="CA301:CA332" si="350">BZ301/BY301</f>
        <v>1.1120505564987744</v>
      </c>
      <c r="CB301" s="4">
        <f t="shared" ref="CB301:CB332" si="351">IF(CA301&lt;=90%,1,IF(AND(CA301&gt;90%,CA301&lt;100%),2,IF(CA301=100%,3,IF(AND(CA301&gt;100%,CA301&lt;=105%),4,5))))</f>
        <v>5</v>
      </c>
      <c r="CC301" s="114">
        <f t="shared" ref="CC301:CC332" si="352">CB301*$BY$3/5</f>
        <v>0.1</v>
      </c>
      <c r="CD301" s="4">
        <v>300</v>
      </c>
      <c r="CE301" s="116">
        <v>287.30336351875798</v>
      </c>
      <c r="CF301" s="4">
        <f t="shared" ref="CF301:CF332" si="353">IF(CD301&gt;CE301,5,IF(CE301=CD301,3,1))</f>
        <v>5</v>
      </c>
      <c r="CG301" s="114">
        <f t="shared" ref="CG301:CG332" si="354">CF301*$CD$3/5</f>
        <v>0.15</v>
      </c>
      <c r="MX301" s="116">
        <v>95</v>
      </c>
      <c r="MY301" s="116">
        <v>100</v>
      </c>
      <c r="MZ301" s="4">
        <f t="shared" ref="MZ301:MZ332" si="355">IF(MY301&gt;MX301,5,IF(MY301=MX301,3,1))</f>
        <v>5</v>
      </c>
      <c r="NA301" s="114">
        <f t="shared" ref="NA301:NA332" si="356">MZ301*$MX$3/5</f>
        <v>0.1</v>
      </c>
      <c r="NB301" s="115">
        <v>0.92</v>
      </c>
      <c r="NC301" s="115">
        <v>0.91249999999999998</v>
      </c>
      <c r="ND301" s="4">
        <f t="shared" ref="ND301:ND332" si="357">IF(NC301&gt;NB301,5,IF(NC301=NB301,3,1))</f>
        <v>1</v>
      </c>
      <c r="NE301" s="114">
        <f t="shared" ref="NE301:NE332" si="358">ND301*$NB$3/5</f>
        <v>0.02</v>
      </c>
      <c r="NF301" s="116">
        <v>90</v>
      </c>
      <c r="NG301" s="118">
        <v>100</v>
      </c>
      <c r="NH301" s="4">
        <f t="shared" ref="NH301:NH332" si="359">IF(NG301&gt;NF301,5,IF(NG301=NF301,3,1))</f>
        <v>5</v>
      </c>
      <c r="NI301" s="114">
        <f t="shared" ref="NI301:NI332" si="360">NH301*$NF$3/5</f>
        <v>0.08</v>
      </c>
      <c r="NJ301" s="114">
        <v>0.85</v>
      </c>
      <c r="NK301" s="114">
        <v>0.90697674418604601</v>
      </c>
      <c r="NM301" s="4">
        <f t="shared" ref="NM301:NM332" si="361">IF(NL301=1,0,IF(NK301&gt;NJ301,5,IF(NJ301=NK301,4,IF(NK301="",3,1))))</f>
        <v>5</v>
      </c>
      <c r="NN301" s="114">
        <f t="shared" ref="NN301:NN332" si="362">NM301*$NJ$3/5</f>
        <v>0.06</v>
      </c>
      <c r="NO301" s="114">
        <v>0.4</v>
      </c>
      <c r="NP301" s="114">
        <v>0.625</v>
      </c>
      <c r="NQ301" s="4">
        <f t="shared" ref="NQ301:NQ332" si="363">IF(NP301&gt;NO301,5,IF(NP301=NO301,4,IF(NP301="",3,1)))</f>
        <v>5</v>
      </c>
      <c r="NR301" s="114">
        <f t="shared" ref="NR301:NR332" si="364">NQ301*$NO$3/5</f>
        <v>0.06</v>
      </c>
      <c r="ZQ301" s="114">
        <v>0.95</v>
      </c>
      <c r="ZR301" s="114">
        <v>0.99124087591240895</v>
      </c>
      <c r="ZS301" s="4">
        <f t="shared" ref="ZS301:ZS332" si="365">IF(ZR301&gt;ZQ301,5,IF(ZR301=ZQ301,4,IF(ZR301="",3,1)))</f>
        <v>5</v>
      </c>
      <c r="ZT301" s="114">
        <f t="shared" ref="ZT301:ZT332" si="366">ZS301*$ZQ$3/5</f>
        <v>0.05</v>
      </c>
      <c r="ZU301" s="4">
        <v>2</v>
      </c>
      <c r="ZV301" s="4">
        <f t="shared" ref="ZV301:ZV332" si="367">IF(ZU301&gt;1,5,IF(ZU301=1,3,1))</f>
        <v>5</v>
      </c>
      <c r="ZW301" s="114">
        <f t="shared" ref="ZW301:ZW332" si="368">ZV301*$ZU$3/5</f>
        <v>0.05</v>
      </c>
      <c r="ACD301" s="114">
        <f t="shared" ref="ACD301:ACD332" si="369">IFERROR(BT301+BX301+CC301+CG301,"")</f>
        <v>0.5</v>
      </c>
      <c r="ACE301" s="114">
        <f t="shared" ref="ACE301:ACE332" si="370">NA301+NE301+NI301+NN301+NR301</f>
        <v>0.32</v>
      </c>
      <c r="ACF301" s="114">
        <f t="shared" ref="ACF301:ACF332" si="371">ZT301+ZW301</f>
        <v>0.1</v>
      </c>
      <c r="ACG301" s="114">
        <f t="shared" ref="ACG301:ACG332" si="372">SUM(ACD301:ACF301)</f>
        <v>0.92</v>
      </c>
      <c r="ACK301" s="4" t="s">
        <v>1393</v>
      </c>
      <c r="ACN301" s="119" t="str">
        <f t="shared" ref="ACN301:ACN332" si="373">IF(AI301="TIDAK","GUGUR",IF(ACM301&gt;0,"GUGUR","TERIMA"))</f>
        <v>TERIMA</v>
      </c>
      <c r="ACO301" s="120">
        <f t="shared" si="340"/>
        <v>670000</v>
      </c>
      <c r="ACP301" s="120">
        <f t="shared" ref="ACP301:ACP332" si="374">ACO301*ACE301</f>
        <v>214400</v>
      </c>
      <c r="ADH301" s="121">
        <f t="shared" ref="ADH301:ADH332" si="375">IFERROR(ACO301*ACD301,"")</f>
        <v>335000</v>
      </c>
      <c r="ADI301" s="121">
        <f t="shared" ref="ADI301:ADI332" si="376">IFERROR(IF(M301="YA",(W301/O301)*ACP301,IF(N301="YA",(W301/O301)*ACP301,IF(U301&gt;0,(W301/O301)*ACP301,IF(ACK301&gt;0,ACP301*85%,IF(ACL301&gt;0,ACP301*60%,IF(ACM301&gt;0,ACP301*0%,ACP301)))))),"")</f>
        <v>182240</v>
      </c>
      <c r="ADJ301" s="121">
        <f t="shared" ref="ADJ301:ADJ332" si="377">IFERROR(ACF301*ACO301,"")</f>
        <v>67000</v>
      </c>
      <c r="ADL301" s="121">
        <f t="shared" ref="ADL301:ADL332" si="378">IFERROR(IF(ACN301="GUGUR",0,IF(ACG301=100%,200000,IF(AND(ACG301&gt;=98%,ACG301&lt;100%),100000,IF(AND(ACG301&gt;=97%,ACG301&lt;99%),50000,)))),"")</f>
        <v>0</v>
      </c>
      <c r="ADM301" s="121">
        <f t="shared" ref="ADM301:ADM332" si="379">SUM(ADH301:ADJ301,ADL301)</f>
        <v>584240</v>
      </c>
      <c r="ADN301" s="121">
        <f t="shared" ref="ADN301:ADN332" si="380">IF(M301="cumil",0,IF(ADM301="",IF(ADG301="",ACS301,ADG301),ADM301))</f>
        <v>584240</v>
      </c>
      <c r="ADO301" s="4" t="s">
        <v>1398</v>
      </c>
    </row>
    <row r="302" spans="1:795" x14ac:dyDescent="0.25">
      <c r="A302" s="4">
        <f t="shared" si="341"/>
        <v>298</v>
      </c>
      <c r="B302" s="4">
        <v>30605</v>
      </c>
      <c r="C302" s="4" t="s">
        <v>769</v>
      </c>
      <c r="G302" s="4" t="s">
        <v>351</v>
      </c>
      <c r="O302" s="4">
        <v>22</v>
      </c>
      <c r="P302" s="4">
        <v>21</v>
      </c>
      <c r="Q302" s="4">
        <v>0</v>
      </c>
      <c r="R302" s="4">
        <v>0</v>
      </c>
      <c r="S302" s="4">
        <v>1</v>
      </c>
      <c r="T302" s="4">
        <v>1</v>
      </c>
      <c r="U302" s="4">
        <v>0</v>
      </c>
      <c r="V302" s="4">
        <f t="shared" si="342"/>
        <v>1</v>
      </c>
      <c r="W302" s="4">
        <v>21</v>
      </c>
      <c r="X302" s="4">
        <v>20</v>
      </c>
      <c r="Y302" s="4">
        <v>7.75</v>
      </c>
      <c r="BQ302" s="4">
        <v>0</v>
      </c>
      <c r="BR302" s="114">
        <f t="shared" si="343"/>
        <v>1</v>
      </c>
      <c r="BS302" s="4">
        <f t="shared" si="344"/>
        <v>5</v>
      </c>
      <c r="BT302" s="114">
        <f t="shared" si="345"/>
        <v>0.1</v>
      </c>
      <c r="BU302" s="4">
        <v>1</v>
      </c>
      <c r="BV302" s="114">
        <f t="shared" si="346"/>
        <v>0.95238095238095233</v>
      </c>
      <c r="BW302" s="4">
        <f t="shared" si="347"/>
        <v>1</v>
      </c>
      <c r="BX302" s="114">
        <f t="shared" si="348"/>
        <v>0.03</v>
      </c>
      <c r="BY302" s="4">
        <f t="shared" si="349"/>
        <v>9300</v>
      </c>
      <c r="BZ302" s="4">
        <v>9343.5499999999993</v>
      </c>
      <c r="CA302" s="115">
        <f t="shared" si="350"/>
        <v>1.0046827956989246</v>
      </c>
      <c r="CB302" s="4">
        <f t="shared" si="351"/>
        <v>4</v>
      </c>
      <c r="CC302" s="114">
        <f t="shared" si="352"/>
        <v>0.08</v>
      </c>
      <c r="CD302" s="4">
        <v>300</v>
      </c>
      <c r="CE302" s="116">
        <v>349.918656056587</v>
      </c>
      <c r="CF302" s="4">
        <f t="shared" si="353"/>
        <v>1</v>
      </c>
      <c r="CG302" s="114">
        <f t="shared" si="354"/>
        <v>0.03</v>
      </c>
      <c r="MX302" s="116">
        <v>95</v>
      </c>
      <c r="MY302" s="116">
        <v>98.0555555555555</v>
      </c>
      <c r="MZ302" s="4">
        <f t="shared" si="355"/>
        <v>5</v>
      </c>
      <c r="NA302" s="114">
        <f t="shared" si="356"/>
        <v>0.1</v>
      </c>
      <c r="NB302" s="115">
        <v>0.92</v>
      </c>
      <c r="NC302" s="115">
        <v>0.89629629629629604</v>
      </c>
      <c r="ND302" s="4">
        <f t="shared" si="357"/>
        <v>1</v>
      </c>
      <c r="NE302" s="114">
        <f t="shared" si="358"/>
        <v>0.02</v>
      </c>
      <c r="NF302" s="116">
        <v>90</v>
      </c>
      <c r="NG302" s="118">
        <v>100</v>
      </c>
      <c r="NH302" s="4">
        <f t="shared" si="359"/>
        <v>5</v>
      </c>
      <c r="NI302" s="114">
        <f t="shared" si="360"/>
        <v>0.08</v>
      </c>
      <c r="NJ302" s="114">
        <v>0.85</v>
      </c>
      <c r="NK302" s="114">
        <v>0.88</v>
      </c>
      <c r="NM302" s="4">
        <f t="shared" si="361"/>
        <v>5</v>
      </c>
      <c r="NN302" s="114">
        <f t="shared" si="362"/>
        <v>0.06</v>
      </c>
      <c r="NO302" s="114">
        <v>0.4</v>
      </c>
      <c r="NP302" s="114">
        <v>0.51851851851851805</v>
      </c>
      <c r="NQ302" s="4">
        <f t="shared" si="363"/>
        <v>5</v>
      </c>
      <c r="NR302" s="114">
        <f t="shared" si="364"/>
        <v>0.06</v>
      </c>
      <c r="ZQ302" s="114">
        <v>0.95</v>
      </c>
      <c r="ZR302" s="114">
        <v>0.99181073703366696</v>
      </c>
      <c r="ZS302" s="4">
        <f t="shared" si="365"/>
        <v>5</v>
      </c>
      <c r="ZT302" s="114">
        <f t="shared" si="366"/>
        <v>0.05</v>
      </c>
      <c r="ZU302" s="4">
        <v>2</v>
      </c>
      <c r="ZV302" s="4">
        <f t="shared" si="367"/>
        <v>5</v>
      </c>
      <c r="ZW302" s="114">
        <f t="shared" si="368"/>
        <v>0.05</v>
      </c>
      <c r="ACD302" s="114">
        <f t="shared" si="369"/>
        <v>0.24000000000000002</v>
      </c>
      <c r="ACE302" s="114">
        <f t="shared" si="370"/>
        <v>0.32</v>
      </c>
      <c r="ACF302" s="114">
        <f t="shared" si="371"/>
        <v>0.1</v>
      </c>
      <c r="ACG302" s="114">
        <f t="shared" si="372"/>
        <v>0.66</v>
      </c>
      <c r="ACL302" s="4" t="s">
        <v>1395</v>
      </c>
      <c r="ACN302" s="119" t="str">
        <f t="shared" si="373"/>
        <v>TERIMA</v>
      </c>
      <c r="ACO302" s="120">
        <f t="shared" si="340"/>
        <v>670000</v>
      </c>
      <c r="ACP302" s="120">
        <f t="shared" si="374"/>
        <v>214400</v>
      </c>
      <c r="ADH302" s="121">
        <f t="shared" si="375"/>
        <v>160800</v>
      </c>
      <c r="ADI302" s="121">
        <f t="shared" si="376"/>
        <v>128640</v>
      </c>
      <c r="ADJ302" s="121">
        <f t="shared" si="377"/>
        <v>67000</v>
      </c>
      <c r="ADL302" s="121">
        <f t="shared" si="378"/>
        <v>0</v>
      </c>
      <c r="ADM302" s="121">
        <f t="shared" si="379"/>
        <v>356440</v>
      </c>
      <c r="ADN302" s="121">
        <f t="shared" si="380"/>
        <v>356440</v>
      </c>
      <c r="ADO302" s="4" t="s">
        <v>1398</v>
      </c>
    </row>
    <row r="303" spans="1:795" x14ac:dyDescent="0.25">
      <c r="A303" s="4">
        <f t="shared" si="341"/>
        <v>299</v>
      </c>
      <c r="B303" s="4">
        <v>80991</v>
      </c>
      <c r="C303" s="4" t="s">
        <v>772</v>
      </c>
      <c r="G303" s="4" t="s">
        <v>351</v>
      </c>
      <c r="O303" s="4">
        <v>22</v>
      </c>
      <c r="P303" s="4">
        <v>21</v>
      </c>
      <c r="Q303" s="4">
        <v>1</v>
      </c>
      <c r="R303" s="4">
        <v>0</v>
      </c>
      <c r="S303" s="4">
        <v>0</v>
      </c>
      <c r="T303" s="4">
        <v>1</v>
      </c>
      <c r="U303" s="4">
        <v>0</v>
      </c>
      <c r="V303" s="4">
        <f t="shared" si="342"/>
        <v>1</v>
      </c>
      <c r="W303" s="4">
        <v>20</v>
      </c>
      <c r="X303" s="4">
        <v>20</v>
      </c>
      <c r="Y303" s="4">
        <v>7.75</v>
      </c>
      <c r="BQ303" s="4">
        <v>0</v>
      </c>
      <c r="BR303" s="114">
        <f t="shared" si="343"/>
        <v>1</v>
      </c>
      <c r="BS303" s="4">
        <f t="shared" si="344"/>
        <v>5</v>
      </c>
      <c r="BT303" s="114">
        <f t="shared" si="345"/>
        <v>0.1</v>
      </c>
      <c r="BU303" s="4">
        <v>1</v>
      </c>
      <c r="BV303" s="114">
        <f t="shared" si="346"/>
        <v>0.95</v>
      </c>
      <c r="BW303" s="4">
        <f t="shared" si="347"/>
        <v>1</v>
      </c>
      <c r="BX303" s="114">
        <f t="shared" si="348"/>
        <v>0.03</v>
      </c>
      <c r="BY303" s="4">
        <f t="shared" si="349"/>
        <v>9300</v>
      </c>
      <c r="BZ303" s="4">
        <v>8935.4833333333299</v>
      </c>
      <c r="CA303" s="115">
        <f t="shared" si="350"/>
        <v>0.96080465949820748</v>
      </c>
      <c r="CB303" s="4">
        <f t="shared" si="351"/>
        <v>2</v>
      </c>
      <c r="CC303" s="114">
        <f t="shared" si="352"/>
        <v>0.04</v>
      </c>
      <c r="CD303" s="4">
        <v>300</v>
      </c>
      <c r="CE303" s="116">
        <v>284.147893379192</v>
      </c>
      <c r="CF303" s="4">
        <f t="shared" si="353"/>
        <v>5</v>
      </c>
      <c r="CG303" s="114">
        <f t="shared" si="354"/>
        <v>0.15</v>
      </c>
      <c r="MX303" s="116">
        <v>95</v>
      </c>
      <c r="MY303" s="116">
        <v>98.75</v>
      </c>
      <c r="MZ303" s="4">
        <f t="shared" si="355"/>
        <v>5</v>
      </c>
      <c r="NA303" s="114">
        <f t="shared" si="356"/>
        <v>0.1</v>
      </c>
      <c r="NB303" s="115">
        <v>0.92</v>
      </c>
      <c r="NC303" s="115">
        <v>0.97333333333333305</v>
      </c>
      <c r="ND303" s="4">
        <f t="shared" si="357"/>
        <v>5</v>
      </c>
      <c r="NE303" s="114">
        <f t="shared" si="358"/>
        <v>0.1</v>
      </c>
      <c r="NF303" s="116">
        <v>90</v>
      </c>
      <c r="NG303" s="118">
        <v>100</v>
      </c>
      <c r="NH303" s="4">
        <f t="shared" si="359"/>
        <v>5</v>
      </c>
      <c r="NI303" s="114">
        <f t="shared" si="360"/>
        <v>0.08</v>
      </c>
      <c r="NJ303" s="114">
        <v>0.85</v>
      </c>
      <c r="NK303" s="114">
        <v>0.92857142857142905</v>
      </c>
      <c r="NM303" s="4">
        <f t="shared" si="361"/>
        <v>5</v>
      </c>
      <c r="NN303" s="114">
        <f t="shared" si="362"/>
        <v>0.06</v>
      </c>
      <c r="NO303" s="114">
        <v>0.4</v>
      </c>
      <c r="NP303" s="114">
        <v>0.53333333333333299</v>
      </c>
      <c r="NQ303" s="4">
        <f t="shared" si="363"/>
        <v>5</v>
      </c>
      <c r="NR303" s="114">
        <f t="shared" si="364"/>
        <v>0.06</v>
      </c>
      <c r="ZQ303" s="114">
        <v>0.95</v>
      </c>
      <c r="ZR303" s="114">
        <v>0.99226139294926896</v>
      </c>
      <c r="ZS303" s="4">
        <f t="shared" si="365"/>
        <v>5</v>
      </c>
      <c r="ZT303" s="114">
        <f t="shared" si="366"/>
        <v>0.05</v>
      </c>
      <c r="ZU303" s="4">
        <v>2</v>
      </c>
      <c r="ZV303" s="4">
        <f t="shared" si="367"/>
        <v>5</v>
      </c>
      <c r="ZW303" s="114">
        <f t="shared" si="368"/>
        <v>0.05</v>
      </c>
      <c r="ACD303" s="114">
        <f t="shared" si="369"/>
        <v>0.32</v>
      </c>
      <c r="ACE303" s="114">
        <f t="shared" si="370"/>
        <v>0.4</v>
      </c>
      <c r="ACF303" s="114">
        <f t="shared" si="371"/>
        <v>0.1</v>
      </c>
      <c r="ACG303" s="114">
        <f t="shared" si="372"/>
        <v>0.82</v>
      </c>
      <c r="ACN303" s="119" t="str">
        <f t="shared" si="373"/>
        <v>TERIMA</v>
      </c>
      <c r="ACO303" s="120">
        <f t="shared" si="340"/>
        <v>670000</v>
      </c>
      <c r="ACP303" s="120">
        <f t="shared" si="374"/>
        <v>268000</v>
      </c>
      <c r="ADH303" s="121">
        <f t="shared" si="375"/>
        <v>214400</v>
      </c>
      <c r="ADI303" s="121">
        <f t="shared" si="376"/>
        <v>268000</v>
      </c>
      <c r="ADJ303" s="121">
        <f t="shared" si="377"/>
        <v>67000</v>
      </c>
      <c r="ADL303" s="121">
        <f t="shared" si="378"/>
        <v>0</v>
      </c>
      <c r="ADM303" s="121">
        <f t="shared" si="379"/>
        <v>549400</v>
      </c>
      <c r="ADN303" s="121">
        <f t="shared" si="380"/>
        <v>549400</v>
      </c>
      <c r="ADO303" s="4" t="s">
        <v>1398</v>
      </c>
    </row>
    <row r="304" spans="1:795" x14ac:dyDescent="0.25">
      <c r="A304" s="4">
        <f t="shared" si="341"/>
        <v>300</v>
      </c>
      <c r="B304" s="4">
        <v>159683</v>
      </c>
      <c r="C304" s="4" t="s">
        <v>776</v>
      </c>
      <c r="G304" s="4" t="s">
        <v>351</v>
      </c>
      <c r="O304" s="4">
        <v>22</v>
      </c>
      <c r="P304" s="4">
        <v>19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f t="shared" si="342"/>
        <v>0</v>
      </c>
      <c r="W304" s="4">
        <v>19</v>
      </c>
      <c r="X304" s="4">
        <v>19</v>
      </c>
      <c r="Y304" s="4">
        <v>7.75</v>
      </c>
      <c r="BQ304" s="4">
        <v>0</v>
      </c>
      <c r="BR304" s="114">
        <f t="shared" si="343"/>
        <v>1</v>
      </c>
      <c r="BS304" s="4">
        <f t="shared" si="344"/>
        <v>5</v>
      </c>
      <c r="BT304" s="114">
        <f t="shared" si="345"/>
        <v>0.1</v>
      </c>
      <c r="BU304" s="4">
        <v>0</v>
      </c>
      <c r="BV304" s="114">
        <f t="shared" si="346"/>
        <v>1</v>
      </c>
      <c r="BW304" s="4">
        <f t="shared" si="347"/>
        <v>5</v>
      </c>
      <c r="BX304" s="114">
        <f t="shared" si="348"/>
        <v>0.15</v>
      </c>
      <c r="BY304" s="4">
        <f t="shared" si="349"/>
        <v>8835</v>
      </c>
      <c r="BZ304" s="4">
        <v>9327.3333333333303</v>
      </c>
      <c r="CA304" s="115">
        <f t="shared" si="350"/>
        <v>1.0557253348424822</v>
      </c>
      <c r="CB304" s="4">
        <f t="shared" si="351"/>
        <v>5</v>
      </c>
      <c r="CC304" s="114">
        <f t="shared" si="352"/>
        <v>0.1</v>
      </c>
      <c r="CD304" s="4">
        <v>300</v>
      </c>
      <c r="CE304" s="116">
        <v>273.07195845697299</v>
      </c>
      <c r="CF304" s="4">
        <f t="shared" si="353"/>
        <v>5</v>
      </c>
      <c r="CG304" s="114">
        <f t="shared" si="354"/>
        <v>0.15</v>
      </c>
      <c r="MX304" s="116">
        <v>95</v>
      </c>
      <c r="MY304" s="116">
        <v>96.8055555555555</v>
      </c>
      <c r="MZ304" s="4">
        <f t="shared" si="355"/>
        <v>5</v>
      </c>
      <c r="NA304" s="114">
        <f t="shared" si="356"/>
        <v>0.1</v>
      </c>
      <c r="NB304" s="115">
        <v>0.92</v>
      </c>
      <c r="NC304" s="115">
        <v>0.94666666666666699</v>
      </c>
      <c r="ND304" s="4">
        <f t="shared" si="357"/>
        <v>5</v>
      </c>
      <c r="NE304" s="114">
        <f t="shared" si="358"/>
        <v>0.1</v>
      </c>
      <c r="NF304" s="116">
        <v>90</v>
      </c>
      <c r="NG304" s="118">
        <v>100</v>
      </c>
      <c r="NH304" s="4">
        <f t="shared" si="359"/>
        <v>5</v>
      </c>
      <c r="NI304" s="114">
        <f t="shared" si="360"/>
        <v>0.08</v>
      </c>
      <c r="NJ304" s="114">
        <v>0.85</v>
      </c>
      <c r="NK304" s="114">
        <v>0.90243902439024404</v>
      </c>
      <c r="NM304" s="4">
        <f t="shared" si="361"/>
        <v>5</v>
      </c>
      <c r="NN304" s="114">
        <f t="shared" si="362"/>
        <v>0.06</v>
      </c>
      <c r="NO304" s="114">
        <v>0.4</v>
      </c>
      <c r="NP304" s="114">
        <v>0.64444444444444404</v>
      </c>
      <c r="NQ304" s="4">
        <f t="shared" si="363"/>
        <v>5</v>
      </c>
      <c r="NR304" s="114">
        <f t="shared" si="364"/>
        <v>0.06</v>
      </c>
      <c r="ZQ304" s="114">
        <v>0.95</v>
      </c>
      <c r="ZR304" s="114">
        <v>0.99629080118694402</v>
      </c>
      <c r="ZS304" s="4">
        <f t="shared" si="365"/>
        <v>5</v>
      </c>
      <c r="ZT304" s="114">
        <f t="shared" si="366"/>
        <v>0.05</v>
      </c>
      <c r="ZU304" s="4">
        <v>2</v>
      </c>
      <c r="ZV304" s="4">
        <f t="shared" si="367"/>
        <v>5</v>
      </c>
      <c r="ZW304" s="114">
        <f t="shared" si="368"/>
        <v>0.05</v>
      </c>
      <c r="ACD304" s="114">
        <f t="shared" si="369"/>
        <v>0.5</v>
      </c>
      <c r="ACE304" s="114">
        <f t="shared" si="370"/>
        <v>0.4</v>
      </c>
      <c r="ACF304" s="114">
        <f t="shared" si="371"/>
        <v>0.1</v>
      </c>
      <c r="ACG304" s="114">
        <f t="shared" si="372"/>
        <v>1</v>
      </c>
      <c r="ACN304" s="119" t="str">
        <f t="shared" si="373"/>
        <v>TERIMA</v>
      </c>
      <c r="ACO304" s="120">
        <f t="shared" si="340"/>
        <v>670000</v>
      </c>
      <c r="ACP304" s="120">
        <f t="shared" si="374"/>
        <v>268000</v>
      </c>
      <c r="ADH304" s="121">
        <f t="shared" si="375"/>
        <v>335000</v>
      </c>
      <c r="ADI304" s="121">
        <f t="shared" si="376"/>
        <v>268000</v>
      </c>
      <c r="ADJ304" s="121">
        <f t="shared" si="377"/>
        <v>67000</v>
      </c>
      <c r="ADL304" s="121">
        <f t="shared" si="378"/>
        <v>200000</v>
      </c>
      <c r="ADM304" s="121">
        <f t="shared" si="379"/>
        <v>870000</v>
      </c>
      <c r="ADN304" s="121">
        <f t="shared" si="380"/>
        <v>870000</v>
      </c>
      <c r="ADO304" s="4" t="s">
        <v>1398</v>
      </c>
    </row>
    <row r="305" spans="1:795" x14ac:dyDescent="0.25">
      <c r="A305" s="4">
        <f t="shared" si="341"/>
        <v>301</v>
      </c>
      <c r="B305" s="4">
        <v>87817</v>
      </c>
      <c r="C305" s="4" t="s">
        <v>778</v>
      </c>
      <c r="G305" s="4" t="s">
        <v>351</v>
      </c>
      <c r="O305" s="4">
        <v>22</v>
      </c>
      <c r="P305" s="4">
        <v>21</v>
      </c>
      <c r="Q305" s="4">
        <v>0</v>
      </c>
      <c r="R305" s="4">
        <v>0</v>
      </c>
      <c r="S305" s="4">
        <v>0</v>
      </c>
      <c r="T305" s="4">
        <v>1</v>
      </c>
      <c r="U305" s="4">
        <v>0</v>
      </c>
      <c r="V305" s="4">
        <f t="shared" si="342"/>
        <v>0</v>
      </c>
      <c r="W305" s="4">
        <v>21</v>
      </c>
      <c r="X305" s="4">
        <v>20</v>
      </c>
      <c r="Y305" s="4">
        <v>7.75</v>
      </c>
      <c r="BQ305" s="4">
        <v>0</v>
      </c>
      <c r="BR305" s="114">
        <f t="shared" si="343"/>
        <v>1</v>
      </c>
      <c r="BS305" s="4">
        <f t="shared" si="344"/>
        <v>5</v>
      </c>
      <c r="BT305" s="114">
        <f t="shared" si="345"/>
        <v>0.1</v>
      </c>
      <c r="BU305" s="4">
        <v>0</v>
      </c>
      <c r="BV305" s="114">
        <f t="shared" si="346"/>
        <v>1</v>
      </c>
      <c r="BW305" s="4">
        <f t="shared" si="347"/>
        <v>5</v>
      </c>
      <c r="BX305" s="114">
        <f t="shared" si="348"/>
        <v>0.15</v>
      </c>
      <c r="BY305" s="4">
        <f t="shared" si="349"/>
        <v>9300</v>
      </c>
      <c r="BZ305" s="4">
        <v>9656.0833333333303</v>
      </c>
      <c r="CA305" s="115">
        <f t="shared" si="350"/>
        <v>1.0382885304659495</v>
      </c>
      <c r="CB305" s="4">
        <f t="shared" si="351"/>
        <v>4</v>
      </c>
      <c r="CC305" s="114">
        <f t="shared" si="352"/>
        <v>0.08</v>
      </c>
      <c r="CD305" s="4">
        <v>300</v>
      </c>
      <c r="CE305" s="116">
        <v>281.14341387373298</v>
      </c>
      <c r="CF305" s="4">
        <f t="shared" si="353"/>
        <v>5</v>
      </c>
      <c r="CG305" s="114">
        <f t="shared" si="354"/>
        <v>0.15</v>
      </c>
      <c r="MX305" s="116">
        <v>95</v>
      </c>
      <c r="MY305" s="116">
        <v>100</v>
      </c>
      <c r="MZ305" s="4">
        <f t="shared" si="355"/>
        <v>5</v>
      </c>
      <c r="NA305" s="114">
        <f t="shared" si="356"/>
        <v>0.1</v>
      </c>
      <c r="NB305" s="115">
        <v>0.92</v>
      </c>
      <c r="NC305" s="115">
        <v>0.95925925925925903</v>
      </c>
      <c r="ND305" s="4">
        <f t="shared" si="357"/>
        <v>5</v>
      </c>
      <c r="NE305" s="114">
        <f t="shared" si="358"/>
        <v>0.1</v>
      </c>
      <c r="NF305" s="116">
        <v>90</v>
      </c>
      <c r="NG305" s="118">
        <v>95</v>
      </c>
      <c r="NH305" s="4">
        <f t="shared" si="359"/>
        <v>5</v>
      </c>
      <c r="NI305" s="114">
        <f t="shared" si="360"/>
        <v>0.08</v>
      </c>
      <c r="NJ305" s="114">
        <v>0.85</v>
      </c>
      <c r="NK305" s="114">
        <v>0.92156862745098</v>
      </c>
      <c r="NM305" s="4">
        <f t="shared" si="361"/>
        <v>5</v>
      </c>
      <c r="NN305" s="114">
        <f t="shared" si="362"/>
        <v>0.06</v>
      </c>
      <c r="NO305" s="114">
        <v>0.4</v>
      </c>
      <c r="NP305" s="114">
        <v>0.70370370370370405</v>
      </c>
      <c r="NQ305" s="4">
        <f t="shared" si="363"/>
        <v>5</v>
      </c>
      <c r="NR305" s="114">
        <f t="shared" si="364"/>
        <v>0.06</v>
      </c>
      <c r="ZQ305" s="114">
        <v>0.95</v>
      </c>
      <c r="ZR305" s="114">
        <v>0.988308651597818</v>
      </c>
      <c r="ZS305" s="4">
        <f t="shared" si="365"/>
        <v>5</v>
      </c>
      <c r="ZT305" s="114">
        <f t="shared" si="366"/>
        <v>0.05</v>
      </c>
      <c r="ZU305" s="4">
        <v>2</v>
      </c>
      <c r="ZV305" s="4">
        <f t="shared" si="367"/>
        <v>5</v>
      </c>
      <c r="ZW305" s="114">
        <f t="shared" si="368"/>
        <v>0.05</v>
      </c>
      <c r="ACD305" s="114">
        <f t="shared" si="369"/>
        <v>0.48</v>
      </c>
      <c r="ACE305" s="114">
        <f t="shared" si="370"/>
        <v>0.4</v>
      </c>
      <c r="ACF305" s="114">
        <f t="shared" si="371"/>
        <v>0.1</v>
      </c>
      <c r="ACG305" s="114">
        <f t="shared" si="372"/>
        <v>0.98</v>
      </c>
      <c r="ACN305" s="119" t="str">
        <f t="shared" si="373"/>
        <v>TERIMA</v>
      </c>
      <c r="ACO305" s="120">
        <f t="shared" si="340"/>
        <v>670000</v>
      </c>
      <c r="ACP305" s="120">
        <f t="shared" si="374"/>
        <v>268000</v>
      </c>
      <c r="ADH305" s="121">
        <f t="shared" si="375"/>
        <v>321600</v>
      </c>
      <c r="ADI305" s="121">
        <f t="shared" si="376"/>
        <v>268000</v>
      </c>
      <c r="ADJ305" s="121">
        <f t="shared" si="377"/>
        <v>67000</v>
      </c>
      <c r="ADL305" s="121">
        <f t="shared" si="378"/>
        <v>100000</v>
      </c>
      <c r="ADM305" s="121">
        <f t="shared" si="379"/>
        <v>756600</v>
      </c>
      <c r="ADN305" s="121">
        <f t="shared" si="380"/>
        <v>756600</v>
      </c>
      <c r="ADO305" s="4" t="s">
        <v>1398</v>
      </c>
    </row>
    <row r="306" spans="1:795" x14ac:dyDescent="0.25">
      <c r="A306" s="4">
        <f t="shared" si="341"/>
        <v>302</v>
      </c>
      <c r="B306" s="4">
        <v>106619</v>
      </c>
      <c r="C306" s="4" t="s">
        <v>780</v>
      </c>
      <c r="G306" s="4" t="s">
        <v>351</v>
      </c>
      <c r="O306" s="4">
        <v>22</v>
      </c>
      <c r="P306" s="4">
        <v>19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f t="shared" si="342"/>
        <v>0</v>
      </c>
      <c r="W306" s="4">
        <v>19</v>
      </c>
      <c r="X306" s="4">
        <v>19</v>
      </c>
      <c r="Y306" s="4">
        <v>7.75</v>
      </c>
      <c r="BQ306" s="4">
        <v>0</v>
      </c>
      <c r="BR306" s="114">
        <f t="shared" si="343"/>
        <v>1</v>
      </c>
      <c r="BS306" s="4">
        <f t="shared" si="344"/>
        <v>5</v>
      </c>
      <c r="BT306" s="114">
        <f t="shared" si="345"/>
        <v>0.1</v>
      </c>
      <c r="BU306" s="4">
        <v>0</v>
      </c>
      <c r="BV306" s="114">
        <f t="shared" si="346"/>
        <v>1</v>
      </c>
      <c r="BW306" s="4">
        <f t="shared" si="347"/>
        <v>5</v>
      </c>
      <c r="BX306" s="114">
        <f t="shared" si="348"/>
        <v>0.15</v>
      </c>
      <c r="BY306" s="4">
        <f t="shared" si="349"/>
        <v>8835</v>
      </c>
      <c r="BZ306" s="4">
        <v>9263.1833333333307</v>
      </c>
      <c r="CA306" s="115">
        <f t="shared" si="350"/>
        <v>1.0484644406715711</v>
      </c>
      <c r="CB306" s="4">
        <f t="shared" si="351"/>
        <v>4</v>
      </c>
      <c r="CC306" s="114">
        <f t="shared" si="352"/>
        <v>0.08</v>
      </c>
      <c r="CD306" s="4">
        <v>300</v>
      </c>
      <c r="CE306" s="116">
        <v>279.74794315631999</v>
      </c>
      <c r="CF306" s="4">
        <f t="shared" si="353"/>
        <v>5</v>
      </c>
      <c r="CG306" s="114">
        <f t="shared" si="354"/>
        <v>0.15</v>
      </c>
      <c r="MX306" s="116">
        <v>95</v>
      </c>
      <c r="MY306" s="116">
        <v>96.9444444444445</v>
      </c>
      <c r="MZ306" s="4">
        <f t="shared" si="355"/>
        <v>5</v>
      </c>
      <c r="NA306" s="114">
        <f t="shared" si="356"/>
        <v>0.1</v>
      </c>
      <c r="NB306" s="115">
        <v>0.92</v>
      </c>
      <c r="NC306" s="115">
        <v>0.87878787878787901</v>
      </c>
      <c r="ND306" s="4">
        <f t="shared" si="357"/>
        <v>1</v>
      </c>
      <c r="NE306" s="114">
        <f t="shared" si="358"/>
        <v>0.02</v>
      </c>
      <c r="NF306" s="116">
        <v>90</v>
      </c>
      <c r="NG306" s="118">
        <v>100</v>
      </c>
      <c r="NH306" s="4">
        <f t="shared" si="359"/>
        <v>5</v>
      </c>
      <c r="NI306" s="114">
        <f t="shared" si="360"/>
        <v>0.08</v>
      </c>
      <c r="NJ306" s="114">
        <v>0.85</v>
      </c>
      <c r="NK306" s="114">
        <v>0.82142857142857095</v>
      </c>
      <c r="NM306" s="4">
        <f t="shared" si="361"/>
        <v>1</v>
      </c>
      <c r="NN306" s="114">
        <f t="shared" si="362"/>
        <v>1.2E-2</v>
      </c>
      <c r="NO306" s="114">
        <v>0.4</v>
      </c>
      <c r="NP306" s="114">
        <v>0.54545454545454497</v>
      </c>
      <c r="NQ306" s="4">
        <f t="shared" si="363"/>
        <v>5</v>
      </c>
      <c r="NR306" s="114">
        <f t="shared" si="364"/>
        <v>0.06</v>
      </c>
      <c r="ZQ306" s="114">
        <v>0.95</v>
      </c>
      <c r="ZR306" s="114">
        <v>0.98900169204737698</v>
      </c>
      <c r="ZS306" s="4">
        <f t="shared" si="365"/>
        <v>5</v>
      </c>
      <c r="ZT306" s="114">
        <f t="shared" si="366"/>
        <v>0.05</v>
      </c>
      <c r="ZU306" s="4">
        <v>2</v>
      </c>
      <c r="ZV306" s="4">
        <f t="shared" si="367"/>
        <v>5</v>
      </c>
      <c r="ZW306" s="114">
        <f t="shared" si="368"/>
        <v>0.05</v>
      </c>
      <c r="ACD306" s="114">
        <f t="shared" si="369"/>
        <v>0.48</v>
      </c>
      <c r="ACE306" s="114">
        <f t="shared" si="370"/>
        <v>0.27200000000000002</v>
      </c>
      <c r="ACF306" s="114">
        <f t="shared" si="371"/>
        <v>0.1</v>
      </c>
      <c r="ACG306" s="114">
        <f t="shared" si="372"/>
        <v>0.85199999999999998</v>
      </c>
      <c r="ACN306" s="119" t="str">
        <f t="shared" si="373"/>
        <v>TERIMA</v>
      </c>
      <c r="ACO306" s="120">
        <f t="shared" si="340"/>
        <v>670000</v>
      </c>
      <c r="ACP306" s="120">
        <f t="shared" si="374"/>
        <v>182240</v>
      </c>
      <c r="ADH306" s="121">
        <f t="shared" si="375"/>
        <v>321600</v>
      </c>
      <c r="ADI306" s="121">
        <f t="shared" si="376"/>
        <v>182240</v>
      </c>
      <c r="ADJ306" s="121">
        <f t="shared" si="377"/>
        <v>67000</v>
      </c>
      <c r="ADL306" s="121">
        <f t="shared" si="378"/>
        <v>0</v>
      </c>
      <c r="ADM306" s="121">
        <f t="shared" si="379"/>
        <v>570840</v>
      </c>
      <c r="ADN306" s="121">
        <f t="shared" si="380"/>
        <v>570840</v>
      </c>
      <c r="ADO306" s="4" t="s">
        <v>1398</v>
      </c>
    </row>
    <row r="307" spans="1:795" x14ac:dyDescent="0.25">
      <c r="A307" s="4">
        <f t="shared" si="341"/>
        <v>303</v>
      </c>
      <c r="B307" s="4">
        <v>79688</v>
      </c>
      <c r="C307" s="4" t="s">
        <v>782</v>
      </c>
      <c r="G307" s="4" t="s">
        <v>351</v>
      </c>
      <c r="O307" s="4">
        <v>22</v>
      </c>
      <c r="P307" s="4">
        <v>21</v>
      </c>
      <c r="Q307" s="4">
        <v>2</v>
      </c>
      <c r="R307" s="4">
        <v>0</v>
      </c>
      <c r="S307" s="4">
        <v>0</v>
      </c>
      <c r="T307" s="4">
        <v>1</v>
      </c>
      <c r="U307" s="4">
        <v>4</v>
      </c>
      <c r="V307" s="4">
        <f t="shared" si="342"/>
        <v>2</v>
      </c>
      <c r="W307" s="4">
        <v>15</v>
      </c>
      <c r="X307" s="4">
        <v>16</v>
      </c>
      <c r="Y307" s="4">
        <v>7.75</v>
      </c>
      <c r="BQ307" s="4">
        <v>0</v>
      </c>
      <c r="BR307" s="114">
        <f t="shared" si="343"/>
        <v>1</v>
      </c>
      <c r="BS307" s="4">
        <f t="shared" si="344"/>
        <v>5</v>
      </c>
      <c r="BT307" s="114">
        <f t="shared" si="345"/>
        <v>0.1</v>
      </c>
      <c r="BU307" s="4">
        <v>2</v>
      </c>
      <c r="BV307" s="114">
        <f t="shared" si="346"/>
        <v>0.8666666666666667</v>
      </c>
      <c r="BW307" s="4">
        <f t="shared" si="347"/>
        <v>0</v>
      </c>
      <c r="BX307" s="114">
        <f t="shared" si="348"/>
        <v>0</v>
      </c>
      <c r="BY307" s="4">
        <f t="shared" si="349"/>
        <v>7440</v>
      </c>
      <c r="BZ307" s="4">
        <v>6931.5333333333301</v>
      </c>
      <c r="CA307" s="115">
        <f t="shared" si="350"/>
        <v>0.93165770609318954</v>
      </c>
      <c r="CB307" s="4">
        <f t="shared" si="351"/>
        <v>2</v>
      </c>
      <c r="CC307" s="114">
        <f t="shared" si="352"/>
        <v>0.04</v>
      </c>
      <c r="CD307" s="4">
        <v>300</v>
      </c>
      <c r="CE307" s="116">
        <v>288.34460196292298</v>
      </c>
      <c r="CF307" s="4">
        <f t="shared" si="353"/>
        <v>5</v>
      </c>
      <c r="CG307" s="114">
        <f t="shared" si="354"/>
        <v>0.15</v>
      </c>
      <c r="MX307" s="116">
        <v>95</v>
      </c>
      <c r="MY307" s="116">
        <v>99.1666666666667</v>
      </c>
      <c r="MZ307" s="4">
        <f t="shared" si="355"/>
        <v>5</v>
      </c>
      <c r="NA307" s="114">
        <f t="shared" si="356"/>
        <v>0.1</v>
      </c>
      <c r="NB307" s="115">
        <v>0.92</v>
      </c>
      <c r="NC307" s="115">
        <v>0.95789473684210502</v>
      </c>
      <c r="ND307" s="4">
        <f t="shared" si="357"/>
        <v>5</v>
      </c>
      <c r="NE307" s="114">
        <f t="shared" si="358"/>
        <v>0.1</v>
      </c>
      <c r="NF307" s="116">
        <v>90</v>
      </c>
      <c r="NG307" s="118">
        <v>100</v>
      </c>
      <c r="NH307" s="4">
        <f t="shared" si="359"/>
        <v>5</v>
      </c>
      <c r="NI307" s="114">
        <f t="shared" si="360"/>
        <v>0.08</v>
      </c>
      <c r="NJ307" s="114">
        <v>0.85</v>
      </c>
      <c r="NK307" s="114">
        <v>1</v>
      </c>
      <c r="NM307" s="4">
        <f t="shared" si="361"/>
        <v>5</v>
      </c>
      <c r="NN307" s="114">
        <f t="shared" si="362"/>
        <v>0.06</v>
      </c>
      <c r="NO307" s="114">
        <v>0.4</v>
      </c>
      <c r="NP307" s="114">
        <v>0.68421052631578905</v>
      </c>
      <c r="NQ307" s="4">
        <f t="shared" si="363"/>
        <v>5</v>
      </c>
      <c r="NR307" s="114">
        <f t="shared" si="364"/>
        <v>0.06</v>
      </c>
      <c r="ZQ307" s="114">
        <v>0.95</v>
      </c>
      <c r="ZR307" s="114">
        <v>0.99454743729552897</v>
      </c>
      <c r="ZS307" s="4">
        <f t="shared" si="365"/>
        <v>5</v>
      </c>
      <c r="ZT307" s="114">
        <f t="shared" si="366"/>
        <v>0.05</v>
      </c>
      <c r="ZU307" s="4">
        <v>2</v>
      </c>
      <c r="ZV307" s="4">
        <f t="shared" si="367"/>
        <v>5</v>
      </c>
      <c r="ZW307" s="114">
        <f t="shared" si="368"/>
        <v>0.05</v>
      </c>
      <c r="ACD307" s="114">
        <f t="shared" si="369"/>
        <v>0.29000000000000004</v>
      </c>
      <c r="ACE307" s="114">
        <f t="shared" si="370"/>
        <v>0.4</v>
      </c>
      <c r="ACF307" s="114">
        <f t="shared" si="371"/>
        <v>0.1</v>
      </c>
      <c r="ACG307" s="114">
        <f t="shared" si="372"/>
        <v>0.79</v>
      </c>
      <c r="ACN307" s="119" t="str">
        <f t="shared" si="373"/>
        <v>TERIMA</v>
      </c>
      <c r="ACO307" s="120">
        <f t="shared" ref="ACO307:ACO338" si="381">IF(ACN307="GUGUR",0,IF(G307="AGENT IBC CC TELKOMSEL",670000,IF(G307="AGENT IBC PRIORITY CC TELKOMSEL",670000,IF(G307="AGENT PREPAID",670000,))))</f>
        <v>670000</v>
      </c>
      <c r="ACP307" s="120">
        <f t="shared" si="374"/>
        <v>268000</v>
      </c>
      <c r="ADH307" s="121">
        <f t="shared" si="375"/>
        <v>194300.00000000003</v>
      </c>
      <c r="ADI307" s="121">
        <f t="shared" si="376"/>
        <v>182727.27272727271</v>
      </c>
      <c r="ADJ307" s="121">
        <f t="shared" si="377"/>
        <v>67000</v>
      </c>
      <c r="ADL307" s="121">
        <f t="shared" si="378"/>
        <v>0</v>
      </c>
      <c r="ADM307" s="121">
        <f t="shared" si="379"/>
        <v>444027.27272727271</v>
      </c>
      <c r="ADN307" s="121">
        <f t="shared" si="380"/>
        <v>444027.27272727271</v>
      </c>
      <c r="ADO307" s="4" t="s">
        <v>1398</v>
      </c>
    </row>
    <row r="308" spans="1:795" x14ac:dyDescent="0.25">
      <c r="A308" s="4">
        <f t="shared" si="341"/>
        <v>304</v>
      </c>
      <c r="B308" s="4">
        <v>105784</v>
      </c>
      <c r="C308" s="4" t="s">
        <v>786</v>
      </c>
      <c r="G308" s="4" t="s">
        <v>351</v>
      </c>
      <c r="O308" s="4">
        <v>22</v>
      </c>
      <c r="P308" s="4">
        <v>21</v>
      </c>
      <c r="Q308" s="4">
        <v>0</v>
      </c>
      <c r="R308" s="4">
        <v>0</v>
      </c>
      <c r="S308" s="4">
        <v>0</v>
      </c>
      <c r="T308" s="4">
        <v>1</v>
      </c>
      <c r="U308" s="4">
        <v>0</v>
      </c>
      <c r="V308" s="4">
        <f t="shared" si="342"/>
        <v>0</v>
      </c>
      <c r="W308" s="4">
        <v>21</v>
      </c>
      <c r="X308" s="4">
        <v>20</v>
      </c>
      <c r="Y308" s="4">
        <v>7.75</v>
      </c>
      <c r="BQ308" s="4">
        <v>0</v>
      </c>
      <c r="BR308" s="114">
        <f t="shared" si="343"/>
        <v>1</v>
      </c>
      <c r="BS308" s="4">
        <f t="shared" si="344"/>
        <v>5</v>
      </c>
      <c r="BT308" s="114">
        <f t="shared" si="345"/>
        <v>0.1</v>
      </c>
      <c r="BU308" s="4">
        <v>0</v>
      </c>
      <c r="BV308" s="114">
        <f t="shared" si="346"/>
        <v>1</v>
      </c>
      <c r="BW308" s="4">
        <f t="shared" si="347"/>
        <v>5</v>
      </c>
      <c r="BX308" s="114">
        <f t="shared" si="348"/>
        <v>0.15</v>
      </c>
      <c r="BY308" s="4">
        <f t="shared" si="349"/>
        <v>9300</v>
      </c>
      <c r="BZ308" s="4">
        <v>9747.15</v>
      </c>
      <c r="CA308" s="115">
        <f t="shared" si="350"/>
        <v>1.0480806451612903</v>
      </c>
      <c r="CB308" s="4">
        <f t="shared" si="351"/>
        <v>4</v>
      </c>
      <c r="CC308" s="114">
        <f t="shared" si="352"/>
        <v>0.08</v>
      </c>
      <c r="CD308" s="4">
        <v>300</v>
      </c>
      <c r="CE308" s="116">
        <v>263.33785617367698</v>
      </c>
      <c r="CF308" s="4">
        <f t="shared" si="353"/>
        <v>5</v>
      </c>
      <c r="CG308" s="114">
        <f t="shared" si="354"/>
        <v>0.15</v>
      </c>
      <c r="MX308" s="116">
        <v>95</v>
      </c>
      <c r="MY308" s="116">
        <v>100</v>
      </c>
      <c r="MZ308" s="4">
        <f t="shared" si="355"/>
        <v>5</v>
      </c>
      <c r="NA308" s="114">
        <f t="shared" si="356"/>
        <v>0.1</v>
      </c>
      <c r="NB308" s="115">
        <v>0.92</v>
      </c>
      <c r="NC308" s="115">
        <v>0.90952380952380996</v>
      </c>
      <c r="ND308" s="4">
        <f t="shared" si="357"/>
        <v>1</v>
      </c>
      <c r="NE308" s="114">
        <f t="shared" si="358"/>
        <v>0.02</v>
      </c>
      <c r="NF308" s="116">
        <v>90</v>
      </c>
      <c r="NG308" s="118">
        <v>100</v>
      </c>
      <c r="NH308" s="4">
        <f t="shared" si="359"/>
        <v>5</v>
      </c>
      <c r="NI308" s="114">
        <f t="shared" si="360"/>
        <v>0.08</v>
      </c>
      <c r="NJ308" s="114">
        <v>0.85</v>
      </c>
      <c r="NK308" s="114">
        <v>0.90909090909090895</v>
      </c>
      <c r="NM308" s="4">
        <f t="shared" si="361"/>
        <v>5</v>
      </c>
      <c r="NN308" s="114">
        <f t="shared" si="362"/>
        <v>0.06</v>
      </c>
      <c r="NO308" s="114">
        <v>0.4</v>
      </c>
      <c r="NP308" s="114">
        <v>0.61904761904761896</v>
      </c>
      <c r="NQ308" s="4">
        <f t="shared" si="363"/>
        <v>5</v>
      </c>
      <c r="NR308" s="114">
        <f t="shared" si="364"/>
        <v>0.06</v>
      </c>
      <c r="ZQ308" s="114">
        <v>0.95</v>
      </c>
      <c r="ZR308" s="114">
        <v>0.992086330935252</v>
      </c>
      <c r="ZS308" s="4">
        <f t="shared" si="365"/>
        <v>5</v>
      </c>
      <c r="ZT308" s="114">
        <f t="shared" si="366"/>
        <v>0.05</v>
      </c>
      <c r="ZU308" s="4">
        <v>2</v>
      </c>
      <c r="ZV308" s="4">
        <f t="shared" si="367"/>
        <v>5</v>
      </c>
      <c r="ZW308" s="114">
        <f t="shared" si="368"/>
        <v>0.05</v>
      </c>
      <c r="ACD308" s="114">
        <f t="shared" si="369"/>
        <v>0.48</v>
      </c>
      <c r="ACE308" s="114">
        <f t="shared" si="370"/>
        <v>0.32</v>
      </c>
      <c r="ACF308" s="114">
        <f t="shared" si="371"/>
        <v>0.1</v>
      </c>
      <c r="ACG308" s="114">
        <f t="shared" si="372"/>
        <v>0.9</v>
      </c>
      <c r="ACN308" s="119" t="str">
        <f t="shared" si="373"/>
        <v>TERIMA</v>
      </c>
      <c r="ACO308" s="120">
        <f t="shared" si="381"/>
        <v>670000</v>
      </c>
      <c r="ACP308" s="120">
        <f t="shared" si="374"/>
        <v>214400</v>
      </c>
      <c r="ADH308" s="121">
        <f t="shared" si="375"/>
        <v>321600</v>
      </c>
      <c r="ADI308" s="121">
        <f t="shared" si="376"/>
        <v>214400</v>
      </c>
      <c r="ADJ308" s="121">
        <f t="shared" si="377"/>
        <v>67000</v>
      </c>
      <c r="ADL308" s="121">
        <f t="shared" si="378"/>
        <v>0</v>
      </c>
      <c r="ADM308" s="121">
        <f t="shared" si="379"/>
        <v>603000</v>
      </c>
      <c r="ADN308" s="121">
        <f t="shared" si="380"/>
        <v>603000</v>
      </c>
      <c r="ADO308" s="4" t="s">
        <v>1398</v>
      </c>
    </row>
    <row r="309" spans="1:795" x14ac:dyDescent="0.25">
      <c r="A309" s="4">
        <f t="shared" si="341"/>
        <v>305</v>
      </c>
      <c r="B309" s="4">
        <v>154674</v>
      </c>
      <c r="C309" s="4" t="s">
        <v>789</v>
      </c>
      <c r="G309" s="4" t="s">
        <v>351</v>
      </c>
      <c r="O309" s="4">
        <v>22</v>
      </c>
      <c r="P309" s="4">
        <v>19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f t="shared" si="342"/>
        <v>0</v>
      </c>
      <c r="W309" s="4">
        <v>19</v>
      </c>
      <c r="X309" s="4">
        <v>19</v>
      </c>
      <c r="Y309" s="4">
        <v>7.75</v>
      </c>
      <c r="BQ309" s="4">
        <v>0</v>
      </c>
      <c r="BR309" s="114">
        <f t="shared" si="343"/>
        <v>1</v>
      </c>
      <c r="BS309" s="4">
        <f t="shared" si="344"/>
        <v>5</v>
      </c>
      <c r="BT309" s="114">
        <f t="shared" si="345"/>
        <v>0.1</v>
      </c>
      <c r="BU309" s="4">
        <v>0</v>
      </c>
      <c r="BV309" s="114">
        <f t="shared" si="346"/>
        <v>1</v>
      </c>
      <c r="BW309" s="4">
        <f t="shared" si="347"/>
        <v>5</v>
      </c>
      <c r="BX309" s="114">
        <f t="shared" si="348"/>
        <v>0.15</v>
      </c>
      <c r="BY309" s="4">
        <f t="shared" si="349"/>
        <v>8835</v>
      </c>
      <c r="BZ309" s="4">
        <v>9582.2666666666701</v>
      </c>
      <c r="CA309" s="115">
        <f t="shared" si="350"/>
        <v>1.0845802678739864</v>
      </c>
      <c r="CB309" s="4">
        <f t="shared" si="351"/>
        <v>5</v>
      </c>
      <c r="CC309" s="114">
        <f t="shared" si="352"/>
        <v>0.1</v>
      </c>
      <c r="CD309" s="4">
        <v>300</v>
      </c>
      <c r="CE309" s="116">
        <v>317.85670498084301</v>
      </c>
      <c r="CF309" s="4">
        <f t="shared" si="353"/>
        <v>1</v>
      </c>
      <c r="CG309" s="114">
        <f t="shared" si="354"/>
        <v>0.03</v>
      </c>
      <c r="MX309" s="116">
        <v>95</v>
      </c>
      <c r="MY309" s="116">
        <v>98.8888888888889</v>
      </c>
      <c r="MZ309" s="4">
        <f t="shared" si="355"/>
        <v>5</v>
      </c>
      <c r="NA309" s="114">
        <f t="shared" si="356"/>
        <v>0.1</v>
      </c>
      <c r="NB309" s="115">
        <v>0.92</v>
      </c>
      <c r="NC309" s="115">
        <v>0.94426229508196702</v>
      </c>
      <c r="ND309" s="4">
        <f t="shared" si="357"/>
        <v>5</v>
      </c>
      <c r="NE309" s="114">
        <f t="shared" si="358"/>
        <v>0.1</v>
      </c>
      <c r="NF309" s="116">
        <v>90</v>
      </c>
      <c r="NG309" s="118">
        <v>100</v>
      </c>
      <c r="NH309" s="4">
        <f t="shared" si="359"/>
        <v>5</v>
      </c>
      <c r="NI309" s="114">
        <f t="shared" si="360"/>
        <v>0.08</v>
      </c>
      <c r="NJ309" s="114">
        <v>0.85</v>
      </c>
      <c r="NK309" s="114">
        <v>0.92857142857142905</v>
      </c>
      <c r="NM309" s="4">
        <f t="shared" si="361"/>
        <v>5</v>
      </c>
      <c r="NN309" s="114">
        <f t="shared" si="362"/>
        <v>0.06</v>
      </c>
      <c r="NO309" s="114">
        <v>0.4</v>
      </c>
      <c r="NP309" s="114">
        <v>0.63934426229508201</v>
      </c>
      <c r="NQ309" s="4">
        <f t="shared" si="363"/>
        <v>5</v>
      </c>
      <c r="NR309" s="114">
        <f t="shared" si="364"/>
        <v>0.06</v>
      </c>
      <c r="ZQ309" s="114">
        <v>0.95</v>
      </c>
      <c r="ZR309" s="114">
        <v>0.99463601532567003</v>
      </c>
      <c r="ZS309" s="4">
        <f t="shared" si="365"/>
        <v>5</v>
      </c>
      <c r="ZT309" s="114">
        <f t="shared" si="366"/>
        <v>0.05</v>
      </c>
      <c r="ZU309" s="4">
        <v>2</v>
      </c>
      <c r="ZV309" s="4">
        <f t="shared" si="367"/>
        <v>5</v>
      </c>
      <c r="ZW309" s="114">
        <f t="shared" si="368"/>
        <v>0.05</v>
      </c>
      <c r="ACD309" s="114">
        <f t="shared" si="369"/>
        <v>0.38</v>
      </c>
      <c r="ACE309" s="114">
        <f t="shared" si="370"/>
        <v>0.4</v>
      </c>
      <c r="ACF309" s="114">
        <f t="shared" si="371"/>
        <v>0.1</v>
      </c>
      <c r="ACG309" s="114">
        <f t="shared" si="372"/>
        <v>0.88</v>
      </c>
      <c r="ACN309" s="119" t="str">
        <f t="shared" si="373"/>
        <v>TERIMA</v>
      </c>
      <c r="ACO309" s="120">
        <f t="shared" si="381"/>
        <v>670000</v>
      </c>
      <c r="ACP309" s="120">
        <f t="shared" si="374"/>
        <v>268000</v>
      </c>
      <c r="ADH309" s="121">
        <f t="shared" si="375"/>
        <v>254600</v>
      </c>
      <c r="ADI309" s="121">
        <f t="shared" si="376"/>
        <v>268000</v>
      </c>
      <c r="ADJ309" s="121">
        <f t="shared" si="377"/>
        <v>67000</v>
      </c>
      <c r="ADL309" s="121">
        <f t="shared" si="378"/>
        <v>0</v>
      </c>
      <c r="ADM309" s="121">
        <f t="shared" si="379"/>
        <v>589600</v>
      </c>
      <c r="ADN309" s="121">
        <f t="shared" si="380"/>
        <v>589600</v>
      </c>
      <c r="ADO309" s="4" t="s">
        <v>1398</v>
      </c>
    </row>
    <row r="310" spans="1:795" x14ac:dyDescent="0.25">
      <c r="A310" s="4">
        <f t="shared" si="341"/>
        <v>306</v>
      </c>
      <c r="B310" s="4">
        <v>106439</v>
      </c>
      <c r="C310" s="4" t="s">
        <v>792</v>
      </c>
      <c r="G310" s="4" t="s">
        <v>351</v>
      </c>
      <c r="O310" s="4">
        <v>22</v>
      </c>
      <c r="P310" s="4">
        <v>21</v>
      </c>
      <c r="Q310" s="4">
        <v>0</v>
      </c>
      <c r="R310" s="4">
        <v>0</v>
      </c>
      <c r="S310" s="4">
        <v>1</v>
      </c>
      <c r="T310" s="4">
        <v>1</v>
      </c>
      <c r="U310" s="4">
        <v>0</v>
      </c>
      <c r="V310" s="4">
        <f t="shared" si="342"/>
        <v>1</v>
      </c>
      <c r="W310" s="4">
        <v>21</v>
      </c>
      <c r="X310" s="4">
        <v>20</v>
      </c>
      <c r="Y310" s="4">
        <v>7.75</v>
      </c>
      <c r="BQ310" s="4">
        <v>0</v>
      </c>
      <c r="BR310" s="114">
        <f t="shared" si="343"/>
        <v>1</v>
      </c>
      <c r="BS310" s="4">
        <f t="shared" si="344"/>
        <v>5</v>
      </c>
      <c r="BT310" s="114">
        <f t="shared" si="345"/>
        <v>0.1</v>
      </c>
      <c r="BU310" s="4">
        <v>1</v>
      </c>
      <c r="BV310" s="114">
        <f t="shared" si="346"/>
        <v>0.95238095238095233</v>
      </c>
      <c r="BW310" s="4">
        <f t="shared" si="347"/>
        <v>1</v>
      </c>
      <c r="BX310" s="114">
        <f t="shared" si="348"/>
        <v>0.03</v>
      </c>
      <c r="BY310" s="4">
        <f t="shared" si="349"/>
        <v>9300</v>
      </c>
      <c r="BZ310" s="4">
        <v>9231.7333333333299</v>
      </c>
      <c r="CA310" s="115">
        <f t="shared" si="350"/>
        <v>0.9926594982078849</v>
      </c>
      <c r="CB310" s="4">
        <f t="shared" si="351"/>
        <v>2</v>
      </c>
      <c r="CC310" s="114">
        <f t="shared" si="352"/>
        <v>0.04</v>
      </c>
      <c r="CD310" s="4">
        <v>300</v>
      </c>
      <c r="CE310" s="116">
        <v>277.07471264367803</v>
      </c>
      <c r="CF310" s="4">
        <f t="shared" si="353"/>
        <v>5</v>
      </c>
      <c r="CG310" s="114">
        <f t="shared" si="354"/>
        <v>0.15</v>
      </c>
      <c r="MX310" s="116">
        <v>95</v>
      </c>
      <c r="MY310" s="116">
        <v>97.2222222222222</v>
      </c>
      <c r="MZ310" s="4">
        <f t="shared" si="355"/>
        <v>5</v>
      </c>
      <c r="NA310" s="114">
        <f t="shared" si="356"/>
        <v>0.1</v>
      </c>
      <c r="NB310" s="115">
        <v>0.92</v>
      </c>
      <c r="NC310" s="115">
        <v>0.94838709677419397</v>
      </c>
      <c r="ND310" s="4">
        <f t="shared" si="357"/>
        <v>5</v>
      </c>
      <c r="NE310" s="114">
        <f t="shared" si="358"/>
        <v>0.1</v>
      </c>
      <c r="NF310" s="116">
        <v>90</v>
      </c>
      <c r="NG310" s="118">
        <v>100</v>
      </c>
      <c r="NH310" s="4">
        <f t="shared" si="359"/>
        <v>5</v>
      </c>
      <c r="NI310" s="114">
        <f t="shared" si="360"/>
        <v>0.08</v>
      </c>
      <c r="NJ310" s="114">
        <v>0.85</v>
      </c>
      <c r="NK310" s="114">
        <v>0.89534883720930203</v>
      </c>
      <c r="NM310" s="4">
        <f t="shared" si="361"/>
        <v>5</v>
      </c>
      <c r="NN310" s="114">
        <f t="shared" si="362"/>
        <v>0.06</v>
      </c>
      <c r="NO310" s="114">
        <v>0.4</v>
      </c>
      <c r="NP310" s="114">
        <v>0.78494623655913998</v>
      </c>
      <c r="NQ310" s="4">
        <f t="shared" si="363"/>
        <v>5</v>
      </c>
      <c r="NR310" s="114">
        <f t="shared" si="364"/>
        <v>0.06</v>
      </c>
      <c r="ZQ310" s="114">
        <v>0.95</v>
      </c>
      <c r="ZR310" s="114">
        <v>0.99261083743842404</v>
      </c>
      <c r="ZS310" s="4">
        <f t="shared" si="365"/>
        <v>5</v>
      </c>
      <c r="ZT310" s="114">
        <f t="shared" si="366"/>
        <v>0.05</v>
      </c>
      <c r="ZU310" s="4">
        <v>2</v>
      </c>
      <c r="ZV310" s="4">
        <f t="shared" si="367"/>
        <v>5</v>
      </c>
      <c r="ZW310" s="114">
        <f t="shared" si="368"/>
        <v>0.05</v>
      </c>
      <c r="ACD310" s="114">
        <f t="shared" si="369"/>
        <v>0.32</v>
      </c>
      <c r="ACE310" s="114">
        <f t="shared" si="370"/>
        <v>0.4</v>
      </c>
      <c r="ACF310" s="114">
        <f t="shared" si="371"/>
        <v>0.1</v>
      </c>
      <c r="ACG310" s="114">
        <f t="shared" si="372"/>
        <v>0.82</v>
      </c>
      <c r="ACN310" s="119" t="str">
        <f t="shared" si="373"/>
        <v>TERIMA</v>
      </c>
      <c r="ACO310" s="120">
        <f t="shared" si="381"/>
        <v>670000</v>
      </c>
      <c r="ACP310" s="120">
        <f t="shared" si="374"/>
        <v>268000</v>
      </c>
      <c r="ADH310" s="121">
        <f t="shared" si="375"/>
        <v>214400</v>
      </c>
      <c r="ADI310" s="121">
        <f t="shared" si="376"/>
        <v>268000</v>
      </c>
      <c r="ADJ310" s="121">
        <f t="shared" si="377"/>
        <v>67000</v>
      </c>
      <c r="ADL310" s="121">
        <f t="shared" si="378"/>
        <v>0</v>
      </c>
      <c r="ADM310" s="121">
        <f t="shared" si="379"/>
        <v>549400</v>
      </c>
      <c r="ADN310" s="121">
        <f t="shared" si="380"/>
        <v>549400</v>
      </c>
      <c r="ADO310" s="4" t="s">
        <v>1398</v>
      </c>
    </row>
    <row r="311" spans="1:795" x14ac:dyDescent="0.25">
      <c r="A311" s="4">
        <f t="shared" si="341"/>
        <v>307</v>
      </c>
      <c r="B311" s="4">
        <v>97926</v>
      </c>
      <c r="C311" s="4" t="s">
        <v>794</v>
      </c>
      <c r="G311" s="4" t="s">
        <v>351</v>
      </c>
      <c r="O311" s="4">
        <v>22</v>
      </c>
      <c r="P311" s="4">
        <v>21</v>
      </c>
      <c r="Q311" s="4">
        <v>1</v>
      </c>
      <c r="R311" s="4">
        <v>0</v>
      </c>
      <c r="S311" s="4">
        <v>0</v>
      </c>
      <c r="T311" s="4">
        <v>1</v>
      </c>
      <c r="U311" s="4">
        <v>0</v>
      </c>
      <c r="V311" s="4">
        <f t="shared" si="342"/>
        <v>1</v>
      </c>
      <c r="W311" s="4">
        <v>20</v>
      </c>
      <c r="X311" s="4">
        <v>20</v>
      </c>
      <c r="Y311" s="4">
        <v>7.75</v>
      </c>
      <c r="BQ311" s="4">
        <v>0</v>
      </c>
      <c r="BR311" s="114">
        <f t="shared" si="343"/>
        <v>1</v>
      </c>
      <c r="BS311" s="4">
        <f t="shared" si="344"/>
        <v>5</v>
      </c>
      <c r="BT311" s="114">
        <f t="shared" si="345"/>
        <v>0.1</v>
      </c>
      <c r="BU311" s="4">
        <v>1</v>
      </c>
      <c r="BV311" s="114">
        <f t="shared" si="346"/>
        <v>0.95</v>
      </c>
      <c r="BW311" s="4">
        <f t="shared" si="347"/>
        <v>1</v>
      </c>
      <c r="BX311" s="114">
        <f t="shared" si="348"/>
        <v>0.03</v>
      </c>
      <c r="BY311" s="4">
        <f t="shared" si="349"/>
        <v>9300</v>
      </c>
      <c r="BZ311" s="4">
        <v>9338.5666666666693</v>
      </c>
      <c r="CA311" s="115">
        <f t="shared" si="350"/>
        <v>1.0041469534050182</v>
      </c>
      <c r="CB311" s="4">
        <f t="shared" si="351"/>
        <v>4</v>
      </c>
      <c r="CC311" s="114">
        <f t="shared" si="352"/>
        <v>0.08</v>
      </c>
      <c r="CD311" s="4">
        <v>300</v>
      </c>
      <c r="CE311" s="116">
        <v>275.92772977219198</v>
      </c>
      <c r="CF311" s="4">
        <f t="shared" si="353"/>
        <v>5</v>
      </c>
      <c r="CG311" s="114">
        <f t="shared" si="354"/>
        <v>0.15</v>
      </c>
      <c r="MX311" s="116">
        <v>95</v>
      </c>
      <c r="MY311" s="116">
        <v>99.1666666666667</v>
      </c>
      <c r="MZ311" s="4">
        <f t="shared" si="355"/>
        <v>5</v>
      </c>
      <c r="NA311" s="114">
        <f t="shared" si="356"/>
        <v>0.1</v>
      </c>
      <c r="NB311" s="115">
        <v>0.92</v>
      </c>
      <c r="NC311" s="115">
        <v>0.93513513513513502</v>
      </c>
      <c r="ND311" s="4">
        <f t="shared" si="357"/>
        <v>5</v>
      </c>
      <c r="NE311" s="114">
        <f t="shared" si="358"/>
        <v>0.1</v>
      </c>
      <c r="NF311" s="116">
        <v>90</v>
      </c>
      <c r="NG311" s="118">
        <v>100</v>
      </c>
      <c r="NH311" s="4">
        <f t="shared" si="359"/>
        <v>5</v>
      </c>
      <c r="NI311" s="114">
        <f t="shared" si="360"/>
        <v>0.08</v>
      </c>
      <c r="NJ311" s="114">
        <v>0.85</v>
      </c>
      <c r="NK311" s="114">
        <v>0.88888888888888895</v>
      </c>
      <c r="NM311" s="4">
        <f t="shared" si="361"/>
        <v>5</v>
      </c>
      <c r="NN311" s="114">
        <f t="shared" si="362"/>
        <v>0.06</v>
      </c>
      <c r="NO311" s="114">
        <v>0.4</v>
      </c>
      <c r="NP311" s="114">
        <v>0.83783783783783805</v>
      </c>
      <c r="NQ311" s="4">
        <f t="shared" si="363"/>
        <v>5</v>
      </c>
      <c r="NR311" s="114">
        <f t="shared" si="364"/>
        <v>0.06</v>
      </c>
      <c r="ZQ311" s="114">
        <v>0.95</v>
      </c>
      <c r="ZR311" s="114">
        <v>0.99373321396598002</v>
      </c>
      <c r="ZS311" s="4">
        <f t="shared" si="365"/>
        <v>5</v>
      </c>
      <c r="ZT311" s="114">
        <f t="shared" si="366"/>
        <v>0.05</v>
      </c>
      <c r="ZU311" s="4">
        <v>2</v>
      </c>
      <c r="ZV311" s="4">
        <f t="shared" si="367"/>
        <v>5</v>
      </c>
      <c r="ZW311" s="114">
        <f t="shared" si="368"/>
        <v>0.05</v>
      </c>
      <c r="ACD311" s="114">
        <f t="shared" si="369"/>
        <v>0.36</v>
      </c>
      <c r="ACE311" s="114">
        <f t="shared" si="370"/>
        <v>0.4</v>
      </c>
      <c r="ACF311" s="114">
        <f t="shared" si="371"/>
        <v>0.1</v>
      </c>
      <c r="ACG311" s="114">
        <f t="shared" si="372"/>
        <v>0.86</v>
      </c>
      <c r="ACN311" s="119" t="str">
        <f t="shared" si="373"/>
        <v>TERIMA</v>
      </c>
      <c r="ACO311" s="120">
        <f t="shared" si="381"/>
        <v>670000</v>
      </c>
      <c r="ACP311" s="120">
        <f t="shared" si="374"/>
        <v>268000</v>
      </c>
      <c r="ADH311" s="121">
        <f t="shared" si="375"/>
        <v>241200</v>
      </c>
      <c r="ADI311" s="121">
        <f t="shared" si="376"/>
        <v>268000</v>
      </c>
      <c r="ADJ311" s="121">
        <f t="shared" si="377"/>
        <v>67000</v>
      </c>
      <c r="ADL311" s="121">
        <f t="shared" si="378"/>
        <v>0</v>
      </c>
      <c r="ADM311" s="121">
        <f t="shared" si="379"/>
        <v>576200</v>
      </c>
      <c r="ADN311" s="121">
        <f t="shared" si="380"/>
        <v>576200</v>
      </c>
      <c r="ADO311" s="4" t="s">
        <v>1398</v>
      </c>
    </row>
    <row r="312" spans="1:795" x14ac:dyDescent="0.25">
      <c r="A312" s="4">
        <f t="shared" si="341"/>
        <v>308</v>
      </c>
      <c r="B312" s="4">
        <v>156229</v>
      </c>
      <c r="C312" s="4" t="s">
        <v>796</v>
      </c>
      <c r="G312" s="4" t="s">
        <v>351</v>
      </c>
      <c r="O312" s="4">
        <v>22</v>
      </c>
      <c r="P312" s="4">
        <v>19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f t="shared" si="342"/>
        <v>0</v>
      </c>
      <c r="W312" s="4">
        <v>19</v>
      </c>
      <c r="X312" s="4">
        <v>19</v>
      </c>
      <c r="Y312" s="4">
        <v>7.75</v>
      </c>
      <c r="BQ312" s="4">
        <v>0</v>
      </c>
      <c r="BR312" s="114">
        <f t="shared" si="343"/>
        <v>1</v>
      </c>
      <c r="BS312" s="4">
        <f t="shared" si="344"/>
        <v>5</v>
      </c>
      <c r="BT312" s="114">
        <f t="shared" si="345"/>
        <v>0.1</v>
      </c>
      <c r="BU312" s="4">
        <v>0</v>
      </c>
      <c r="BV312" s="114">
        <f t="shared" si="346"/>
        <v>1</v>
      </c>
      <c r="BW312" s="4">
        <f t="shared" si="347"/>
        <v>5</v>
      </c>
      <c r="BX312" s="114">
        <f t="shared" si="348"/>
        <v>0.15</v>
      </c>
      <c r="BY312" s="4">
        <f t="shared" si="349"/>
        <v>8835</v>
      </c>
      <c r="BZ312" s="4">
        <v>9071.0166666666701</v>
      </c>
      <c r="CA312" s="115">
        <f t="shared" si="350"/>
        <v>1.0267138275797023</v>
      </c>
      <c r="CB312" s="4">
        <f t="shared" si="351"/>
        <v>4</v>
      </c>
      <c r="CC312" s="114">
        <f t="shared" si="352"/>
        <v>0.08</v>
      </c>
      <c r="CD312" s="4">
        <v>300</v>
      </c>
      <c r="CE312" s="116">
        <v>289.80906921241098</v>
      </c>
      <c r="CF312" s="4">
        <f t="shared" si="353"/>
        <v>5</v>
      </c>
      <c r="CG312" s="114">
        <f t="shared" si="354"/>
        <v>0.15</v>
      </c>
      <c r="MX312" s="116">
        <v>95</v>
      </c>
      <c r="MY312" s="116">
        <v>97.5</v>
      </c>
      <c r="MZ312" s="4">
        <f t="shared" si="355"/>
        <v>5</v>
      </c>
      <c r="NA312" s="114">
        <f t="shared" si="356"/>
        <v>0.1</v>
      </c>
      <c r="NB312" s="115">
        <v>0.92</v>
      </c>
      <c r="NC312" s="115">
        <v>0.86399999999999999</v>
      </c>
      <c r="ND312" s="4">
        <f t="shared" si="357"/>
        <v>1</v>
      </c>
      <c r="NE312" s="114">
        <f t="shared" si="358"/>
        <v>0.02</v>
      </c>
      <c r="NF312" s="116">
        <v>90</v>
      </c>
      <c r="NG312" s="118">
        <v>100</v>
      </c>
      <c r="NH312" s="4">
        <f t="shared" si="359"/>
        <v>5</v>
      </c>
      <c r="NI312" s="114">
        <f t="shared" si="360"/>
        <v>0.08</v>
      </c>
      <c r="NJ312" s="114">
        <v>0.85</v>
      </c>
      <c r="NK312" s="114">
        <v>0.80952380952380998</v>
      </c>
      <c r="NM312" s="4">
        <f t="shared" si="361"/>
        <v>1</v>
      </c>
      <c r="NN312" s="114">
        <f t="shared" si="362"/>
        <v>1.2E-2</v>
      </c>
      <c r="NO312" s="114">
        <v>0.4</v>
      </c>
      <c r="NP312" s="114">
        <v>0.48</v>
      </c>
      <c r="NQ312" s="4">
        <f t="shared" si="363"/>
        <v>5</v>
      </c>
      <c r="NR312" s="114">
        <f t="shared" si="364"/>
        <v>0.06</v>
      </c>
      <c r="ZQ312" s="114">
        <v>0.95</v>
      </c>
      <c r="ZR312" s="114">
        <v>0.98244147157190598</v>
      </c>
      <c r="ZS312" s="4">
        <f t="shared" si="365"/>
        <v>5</v>
      </c>
      <c r="ZT312" s="114">
        <f t="shared" si="366"/>
        <v>0.05</v>
      </c>
      <c r="ZU312" s="4">
        <v>2</v>
      </c>
      <c r="ZV312" s="4">
        <f t="shared" si="367"/>
        <v>5</v>
      </c>
      <c r="ZW312" s="114">
        <f t="shared" si="368"/>
        <v>0.05</v>
      </c>
      <c r="ACD312" s="114">
        <f t="shared" si="369"/>
        <v>0.48</v>
      </c>
      <c r="ACE312" s="114">
        <f t="shared" si="370"/>
        <v>0.27200000000000002</v>
      </c>
      <c r="ACF312" s="114">
        <f t="shared" si="371"/>
        <v>0.1</v>
      </c>
      <c r="ACG312" s="114">
        <f t="shared" si="372"/>
        <v>0.85199999999999998</v>
      </c>
      <c r="ACN312" s="119" t="str">
        <f t="shared" si="373"/>
        <v>TERIMA</v>
      </c>
      <c r="ACO312" s="120">
        <f t="shared" si="381"/>
        <v>670000</v>
      </c>
      <c r="ACP312" s="120">
        <f t="shared" si="374"/>
        <v>182240</v>
      </c>
      <c r="ADH312" s="121">
        <f t="shared" si="375"/>
        <v>321600</v>
      </c>
      <c r="ADI312" s="121">
        <f t="shared" si="376"/>
        <v>182240</v>
      </c>
      <c r="ADJ312" s="121">
        <f t="shared" si="377"/>
        <v>67000</v>
      </c>
      <c r="ADL312" s="121">
        <f t="shared" si="378"/>
        <v>0</v>
      </c>
      <c r="ADM312" s="121">
        <f t="shared" si="379"/>
        <v>570840</v>
      </c>
      <c r="ADN312" s="121">
        <f t="shared" si="380"/>
        <v>570840</v>
      </c>
      <c r="ADO312" s="4" t="s">
        <v>1398</v>
      </c>
    </row>
    <row r="313" spans="1:795" x14ac:dyDescent="0.25">
      <c r="A313" s="4">
        <f t="shared" si="341"/>
        <v>309</v>
      </c>
      <c r="B313" s="4">
        <v>86711</v>
      </c>
      <c r="C313" s="4" t="s">
        <v>801</v>
      </c>
      <c r="G313" s="4" t="s">
        <v>351</v>
      </c>
      <c r="O313" s="4">
        <v>22</v>
      </c>
      <c r="P313" s="4">
        <v>21</v>
      </c>
      <c r="Q313" s="4">
        <v>0</v>
      </c>
      <c r="R313" s="4">
        <v>0</v>
      </c>
      <c r="S313" s="4">
        <v>0</v>
      </c>
      <c r="T313" s="4">
        <v>1</v>
      </c>
      <c r="U313" s="4">
        <v>0</v>
      </c>
      <c r="V313" s="4">
        <f t="shared" si="342"/>
        <v>0</v>
      </c>
      <c r="W313" s="4">
        <v>21</v>
      </c>
      <c r="X313" s="4">
        <v>20</v>
      </c>
      <c r="Y313" s="4">
        <v>7.75</v>
      </c>
      <c r="BQ313" s="4">
        <v>0</v>
      </c>
      <c r="BR313" s="114">
        <f t="shared" si="343"/>
        <v>1</v>
      </c>
      <c r="BS313" s="4">
        <f t="shared" si="344"/>
        <v>5</v>
      </c>
      <c r="BT313" s="114">
        <f t="shared" si="345"/>
        <v>0.1</v>
      </c>
      <c r="BU313" s="4">
        <v>0</v>
      </c>
      <c r="BV313" s="114">
        <f t="shared" si="346"/>
        <v>1</v>
      </c>
      <c r="BW313" s="4">
        <f t="shared" si="347"/>
        <v>5</v>
      </c>
      <c r="BX313" s="114">
        <f t="shared" si="348"/>
        <v>0.15</v>
      </c>
      <c r="BY313" s="4">
        <f t="shared" si="349"/>
        <v>9300</v>
      </c>
      <c r="BZ313" s="4">
        <v>9554.2666666666701</v>
      </c>
      <c r="CA313" s="115">
        <f t="shared" si="350"/>
        <v>1.0273405017921151</v>
      </c>
      <c r="CB313" s="4">
        <f t="shared" si="351"/>
        <v>4</v>
      </c>
      <c r="CC313" s="114">
        <f t="shared" si="352"/>
        <v>0.08</v>
      </c>
      <c r="CD313" s="4">
        <v>300</v>
      </c>
      <c r="CE313" s="116">
        <v>317.90982776089197</v>
      </c>
      <c r="CF313" s="4">
        <f t="shared" si="353"/>
        <v>1</v>
      </c>
      <c r="CG313" s="114">
        <f t="shared" si="354"/>
        <v>0.03</v>
      </c>
      <c r="MX313" s="116">
        <v>95</v>
      </c>
      <c r="MY313" s="116">
        <v>100</v>
      </c>
      <c r="MZ313" s="4">
        <f t="shared" si="355"/>
        <v>5</v>
      </c>
      <c r="NA313" s="114">
        <f t="shared" si="356"/>
        <v>0.1</v>
      </c>
      <c r="NB313" s="115">
        <v>0.92</v>
      </c>
      <c r="NC313" s="115">
        <v>0.95</v>
      </c>
      <c r="ND313" s="4">
        <f t="shared" si="357"/>
        <v>5</v>
      </c>
      <c r="NE313" s="114">
        <f t="shared" si="358"/>
        <v>0.1</v>
      </c>
      <c r="NF313" s="116">
        <v>90</v>
      </c>
      <c r="NG313" s="118">
        <v>100</v>
      </c>
      <c r="NH313" s="4">
        <f t="shared" si="359"/>
        <v>5</v>
      </c>
      <c r="NI313" s="114">
        <f t="shared" si="360"/>
        <v>0.08</v>
      </c>
      <c r="NJ313" s="114">
        <v>0.85</v>
      </c>
      <c r="NK313" s="114">
        <v>0.89473684210526305</v>
      </c>
      <c r="NM313" s="4">
        <f t="shared" si="361"/>
        <v>5</v>
      </c>
      <c r="NN313" s="114">
        <f t="shared" si="362"/>
        <v>0.06</v>
      </c>
      <c r="NO313" s="114">
        <v>0.4</v>
      </c>
      <c r="NP313" s="114">
        <v>0.75</v>
      </c>
      <c r="NQ313" s="4">
        <f t="shared" si="363"/>
        <v>5</v>
      </c>
      <c r="NR313" s="114">
        <f t="shared" si="364"/>
        <v>0.06</v>
      </c>
      <c r="ZQ313" s="114">
        <v>0.95</v>
      </c>
      <c r="ZR313" s="114">
        <v>0.99043062200956899</v>
      </c>
      <c r="ZS313" s="4">
        <f t="shared" si="365"/>
        <v>5</v>
      </c>
      <c r="ZT313" s="114">
        <f t="shared" si="366"/>
        <v>0.05</v>
      </c>
      <c r="ZU313" s="4">
        <v>2</v>
      </c>
      <c r="ZV313" s="4">
        <f t="shared" si="367"/>
        <v>5</v>
      </c>
      <c r="ZW313" s="114">
        <f t="shared" si="368"/>
        <v>0.05</v>
      </c>
      <c r="ACD313" s="114">
        <f t="shared" si="369"/>
        <v>0.36</v>
      </c>
      <c r="ACE313" s="114">
        <f t="shared" si="370"/>
        <v>0.4</v>
      </c>
      <c r="ACF313" s="114">
        <f t="shared" si="371"/>
        <v>0.1</v>
      </c>
      <c r="ACG313" s="114">
        <f t="shared" si="372"/>
        <v>0.86</v>
      </c>
      <c r="ACN313" s="119" t="str">
        <f t="shared" si="373"/>
        <v>TERIMA</v>
      </c>
      <c r="ACO313" s="120">
        <f t="shared" si="381"/>
        <v>670000</v>
      </c>
      <c r="ACP313" s="120">
        <f t="shared" si="374"/>
        <v>268000</v>
      </c>
      <c r="ADH313" s="121">
        <f t="shared" si="375"/>
        <v>241200</v>
      </c>
      <c r="ADI313" s="121">
        <f t="shared" si="376"/>
        <v>268000</v>
      </c>
      <c r="ADJ313" s="121">
        <f t="shared" si="377"/>
        <v>67000</v>
      </c>
      <c r="ADL313" s="121">
        <f t="shared" si="378"/>
        <v>0</v>
      </c>
      <c r="ADM313" s="121">
        <f t="shared" si="379"/>
        <v>576200</v>
      </c>
      <c r="ADN313" s="121">
        <f t="shared" si="380"/>
        <v>576200</v>
      </c>
      <c r="ADO313" s="4" t="s">
        <v>1398</v>
      </c>
    </row>
    <row r="314" spans="1:795" x14ac:dyDescent="0.25">
      <c r="A314" s="4">
        <f t="shared" si="341"/>
        <v>310</v>
      </c>
      <c r="B314" s="4">
        <v>104711</v>
      </c>
      <c r="C314" s="4" t="s">
        <v>804</v>
      </c>
      <c r="G314" s="4" t="s">
        <v>351</v>
      </c>
      <c r="O314" s="4">
        <v>22</v>
      </c>
      <c r="P314" s="4">
        <v>19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f t="shared" si="342"/>
        <v>0</v>
      </c>
      <c r="W314" s="4">
        <v>19</v>
      </c>
      <c r="X314" s="4">
        <v>19</v>
      </c>
      <c r="Y314" s="4">
        <v>7.75</v>
      </c>
      <c r="BQ314" s="4">
        <v>0</v>
      </c>
      <c r="BR314" s="114">
        <f t="shared" si="343"/>
        <v>1</v>
      </c>
      <c r="BS314" s="4">
        <f t="shared" si="344"/>
        <v>5</v>
      </c>
      <c r="BT314" s="114">
        <f t="shared" si="345"/>
        <v>0.1</v>
      </c>
      <c r="BU314" s="4">
        <v>0</v>
      </c>
      <c r="BV314" s="114">
        <f t="shared" si="346"/>
        <v>1</v>
      </c>
      <c r="BW314" s="4">
        <f t="shared" si="347"/>
        <v>5</v>
      </c>
      <c r="BX314" s="114">
        <f t="shared" si="348"/>
        <v>0.15</v>
      </c>
      <c r="BY314" s="4">
        <f t="shared" si="349"/>
        <v>8835</v>
      </c>
      <c r="BZ314" s="4">
        <v>9036.9500000000007</v>
      </c>
      <c r="CA314" s="115">
        <f t="shared" si="350"/>
        <v>1.0228579513299378</v>
      </c>
      <c r="CB314" s="4">
        <f t="shared" si="351"/>
        <v>4</v>
      </c>
      <c r="CC314" s="114">
        <f t="shared" si="352"/>
        <v>0.08</v>
      </c>
      <c r="CD314" s="4">
        <v>300</v>
      </c>
      <c r="CE314" s="116">
        <v>304.73037037037</v>
      </c>
      <c r="CF314" s="4">
        <f t="shared" si="353"/>
        <v>1</v>
      </c>
      <c r="CG314" s="114">
        <f t="shared" si="354"/>
        <v>0.03</v>
      </c>
      <c r="MX314" s="116">
        <v>95</v>
      </c>
      <c r="MY314" s="116">
        <v>93.3333333333333</v>
      </c>
      <c r="MZ314" s="4">
        <f t="shared" si="355"/>
        <v>1</v>
      </c>
      <c r="NA314" s="114">
        <f t="shared" si="356"/>
        <v>0.02</v>
      </c>
      <c r="NB314" s="115">
        <v>0.92</v>
      </c>
      <c r="NC314" s="115">
        <v>0.96923076923076901</v>
      </c>
      <c r="ND314" s="4">
        <f t="shared" si="357"/>
        <v>5</v>
      </c>
      <c r="NE314" s="114">
        <f t="shared" si="358"/>
        <v>0.1</v>
      </c>
      <c r="NF314" s="116">
        <v>90</v>
      </c>
      <c r="NG314" s="118">
        <v>100</v>
      </c>
      <c r="NH314" s="4">
        <f t="shared" si="359"/>
        <v>5</v>
      </c>
      <c r="NI314" s="114">
        <f t="shared" si="360"/>
        <v>0.08</v>
      </c>
      <c r="NJ314" s="114">
        <v>0.85</v>
      </c>
      <c r="NK314" s="114">
        <v>0.90476190476190499</v>
      </c>
      <c r="NM314" s="4">
        <f t="shared" si="361"/>
        <v>5</v>
      </c>
      <c r="NN314" s="114">
        <f t="shared" si="362"/>
        <v>0.06</v>
      </c>
      <c r="NO314" s="114">
        <v>0.4</v>
      </c>
      <c r="NP314" s="114">
        <v>0.80769230769230804</v>
      </c>
      <c r="NQ314" s="4">
        <f t="shared" si="363"/>
        <v>5</v>
      </c>
      <c r="NR314" s="114">
        <f t="shared" si="364"/>
        <v>0.06</v>
      </c>
      <c r="ZQ314" s="114">
        <v>0.95</v>
      </c>
      <c r="ZR314" s="114">
        <v>0.98742138364779897</v>
      </c>
      <c r="ZS314" s="4">
        <f t="shared" si="365"/>
        <v>5</v>
      </c>
      <c r="ZT314" s="114">
        <f t="shared" si="366"/>
        <v>0.05</v>
      </c>
      <c r="ZU314" s="4">
        <v>2</v>
      </c>
      <c r="ZV314" s="4">
        <f t="shared" si="367"/>
        <v>5</v>
      </c>
      <c r="ZW314" s="114">
        <f t="shared" si="368"/>
        <v>0.05</v>
      </c>
      <c r="ACD314" s="114">
        <f t="shared" si="369"/>
        <v>0.36</v>
      </c>
      <c r="ACE314" s="114">
        <f t="shared" si="370"/>
        <v>0.32</v>
      </c>
      <c r="ACF314" s="114">
        <f t="shared" si="371"/>
        <v>0.1</v>
      </c>
      <c r="ACG314" s="114">
        <f t="shared" si="372"/>
        <v>0.77999999999999992</v>
      </c>
      <c r="ACK314" s="4" t="s">
        <v>1390</v>
      </c>
      <c r="ACN314" s="119" t="str">
        <f t="shared" si="373"/>
        <v>TERIMA</v>
      </c>
      <c r="ACO314" s="120">
        <f t="shared" si="381"/>
        <v>670000</v>
      </c>
      <c r="ACP314" s="120">
        <f t="shared" si="374"/>
        <v>214400</v>
      </c>
      <c r="ADH314" s="121">
        <f t="shared" si="375"/>
        <v>241200</v>
      </c>
      <c r="ADI314" s="121">
        <f t="shared" si="376"/>
        <v>182240</v>
      </c>
      <c r="ADJ314" s="121">
        <f t="shared" si="377"/>
        <v>67000</v>
      </c>
      <c r="ADL314" s="121">
        <f t="shared" si="378"/>
        <v>0</v>
      </c>
      <c r="ADM314" s="121">
        <f t="shared" si="379"/>
        <v>490440</v>
      </c>
      <c r="ADN314" s="121">
        <f t="shared" si="380"/>
        <v>490440</v>
      </c>
      <c r="ADO314" s="4" t="s">
        <v>1398</v>
      </c>
    </row>
    <row r="315" spans="1:795" x14ac:dyDescent="0.25">
      <c r="A315" s="4">
        <f t="shared" si="341"/>
        <v>311</v>
      </c>
      <c r="B315" s="4">
        <v>106436</v>
      </c>
      <c r="C315" s="4" t="s">
        <v>806</v>
      </c>
      <c r="G315" s="4" t="s">
        <v>351</v>
      </c>
      <c r="O315" s="4">
        <v>22</v>
      </c>
      <c r="P315" s="4">
        <v>20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f t="shared" si="342"/>
        <v>0</v>
      </c>
      <c r="W315" s="4">
        <v>20</v>
      </c>
      <c r="X315" s="4">
        <v>20</v>
      </c>
      <c r="Y315" s="4">
        <v>7.75</v>
      </c>
      <c r="BQ315" s="4">
        <v>0</v>
      </c>
      <c r="BR315" s="114">
        <f t="shared" si="343"/>
        <v>1</v>
      </c>
      <c r="BS315" s="4">
        <f t="shared" si="344"/>
        <v>5</v>
      </c>
      <c r="BT315" s="114">
        <f t="shared" si="345"/>
        <v>0.1</v>
      </c>
      <c r="BU315" s="4">
        <v>0</v>
      </c>
      <c r="BV315" s="114">
        <f t="shared" si="346"/>
        <v>1</v>
      </c>
      <c r="BW315" s="4">
        <f t="shared" si="347"/>
        <v>5</v>
      </c>
      <c r="BX315" s="114">
        <f t="shared" si="348"/>
        <v>0.15</v>
      </c>
      <c r="BY315" s="4">
        <f t="shared" si="349"/>
        <v>9300</v>
      </c>
      <c r="BZ315" s="4">
        <v>9990.1666666666697</v>
      </c>
      <c r="CA315" s="115">
        <f t="shared" si="350"/>
        <v>1.0742114695340506</v>
      </c>
      <c r="CB315" s="4">
        <f t="shared" si="351"/>
        <v>5</v>
      </c>
      <c r="CC315" s="114">
        <f t="shared" si="352"/>
        <v>0.1</v>
      </c>
      <c r="CD315" s="4">
        <v>300</v>
      </c>
      <c r="CE315" s="116">
        <v>297.63410301953797</v>
      </c>
      <c r="CF315" s="4">
        <f t="shared" si="353"/>
        <v>5</v>
      </c>
      <c r="CG315" s="114">
        <f t="shared" si="354"/>
        <v>0.15</v>
      </c>
      <c r="MX315" s="116">
        <v>95</v>
      </c>
      <c r="MY315" s="116">
        <v>99.1666666666667</v>
      </c>
      <c r="MZ315" s="4">
        <f t="shared" si="355"/>
        <v>5</v>
      </c>
      <c r="NA315" s="114">
        <f t="shared" si="356"/>
        <v>0.1</v>
      </c>
      <c r="NB315" s="115">
        <v>0.92</v>
      </c>
      <c r="NC315" s="115">
        <v>0.96666666666666701</v>
      </c>
      <c r="ND315" s="4">
        <f t="shared" si="357"/>
        <v>5</v>
      </c>
      <c r="NE315" s="114">
        <f t="shared" si="358"/>
        <v>0.1</v>
      </c>
      <c r="NF315" s="116">
        <v>90</v>
      </c>
      <c r="NG315" s="118">
        <v>100</v>
      </c>
      <c r="NH315" s="4">
        <f t="shared" si="359"/>
        <v>5</v>
      </c>
      <c r="NI315" s="114">
        <f t="shared" si="360"/>
        <v>0.08</v>
      </c>
      <c r="NJ315" s="114">
        <v>0.85</v>
      </c>
      <c r="NK315" s="114">
        <v>0.96153846153846201</v>
      </c>
      <c r="NM315" s="4">
        <f t="shared" si="361"/>
        <v>5</v>
      </c>
      <c r="NN315" s="114">
        <f t="shared" si="362"/>
        <v>0.06</v>
      </c>
      <c r="NO315" s="114">
        <v>0.4</v>
      </c>
      <c r="NP315" s="114">
        <v>0.73333333333333295</v>
      </c>
      <c r="NQ315" s="4">
        <f t="shared" si="363"/>
        <v>5</v>
      </c>
      <c r="NR315" s="114">
        <f t="shared" si="364"/>
        <v>0.06</v>
      </c>
      <c r="ZQ315" s="114">
        <v>0.95</v>
      </c>
      <c r="ZR315" s="114">
        <v>0.99380165289256195</v>
      </c>
      <c r="ZS315" s="4">
        <f t="shared" si="365"/>
        <v>5</v>
      </c>
      <c r="ZT315" s="114">
        <f t="shared" si="366"/>
        <v>0.05</v>
      </c>
      <c r="ZU315" s="4">
        <v>2</v>
      </c>
      <c r="ZV315" s="4">
        <f t="shared" si="367"/>
        <v>5</v>
      </c>
      <c r="ZW315" s="114">
        <f t="shared" si="368"/>
        <v>0.05</v>
      </c>
      <c r="ACD315" s="114">
        <f t="shared" si="369"/>
        <v>0.5</v>
      </c>
      <c r="ACE315" s="114">
        <f t="shared" si="370"/>
        <v>0.4</v>
      </c>
      <c r="ACF315" s="114">
        <f t="shared" si="371"/>
        <v>0.1</v>
      </c>
      <c r="ACG315" s="114">
        <f t="shared" si="372"/>
        <v>1</v>
      </c>
      <c r="ACN315" s="119" t="str">
        <f t="shared" si="373"/>
        <v>TERIMA</v>
      </c>
      <c r="ACO315" s="120">
        <f t="shared" si="381"/>
        <v>670000</v>
      </c>
      <c r="ACP315" s="120">
        <f t="shared" si="374"/>
        <v>268000</v>
      </c>
      <c r="ADH315" s="121">
        <f t="shared" si="375"/>
        <v>335000</v>
      </c>
      <c r="ADI315" s="121">
        <f t="shared" si="376"/>
        <v>268000</v>
      </c>
      <c r="ADJ315" s="121">
        <f t="shared" si="377"/>
        <v>67000</v>
      </c>
      <c r="ADL315" s="121">
        <f t="shared" si="378"/>
        <v>200000</v>
      </c>
      <c r="ADM315" s="121">
        <f t="shared" si="379"/>
        <v>870000</v>
      </c>
      <c r="ADN315" s="121">
        <f t="shared" si="380"/>
        <v>870000</v>
      </c>
      <c r="ADO315" s="4" t="s">
        <v>1398</v>
      </c>
    </row>
    <row r="316" spans="1:795" x14ac:dyDescent="0.25">
      <c r="A316" s="4">
        <f t="shared" si="341"/>
        <v>312</v>
      </c>
      <c r="B316" s="4">
        <v>81001</v>
      </c>
      <c r="C316" s="4" t="s">
        <v>813</v>
      </c>
      <c r="G316" s="4" t="s">
        <v>351</v>
      </c>
      <c r="O316" s="4">
        <v>22</v>
      </c>
      <c r="P316" s="4">
        <v>21</v>
      </c>
      <c r="Q316" s="4">
        <v>2</v>
      </c>
      <c r="R316" s="4">
        <v>0</v>
      </c>
      <c r="S316" s="4">
        <v>0</v>
      </c>
      <c r="T316" s="4">
        <v>1</v>
      </c>
      <c r="U316" s="4">
        <v>0</v>
      </c>
      <c r="V316" s="4">
        <f t="shared" si="342"/>
        <v>2</v>
      </c>
      <c r="W316" s="4">
        <v>19</v>
      </c>
      <c r="X316" s="4">
        <v>20</v>
      </c>
      <c r="Y316" s="4">
        <v>7.75</v>
      </c>
      <c r="BQ316" s="4">
        <v>0</v>
      </c>
      <c r="BR316" s="114">
        <f t="shared" si="343"/>
        <v>1</v>
      </c>
      <c r="BS316" s="4">
        <f t="shared" si="344"/>
        <v>5</v>
      </c>
      <c r="BT316" s="114">
        <f t="shared" si="345"/>
        <v>0.1</v>
      </c>
      <c r="BU316" s="4">
        <v>2</v>
      </c>
      <c r="BV316" s="114">
        <f t="shared" si="346"/>
        <v>0.89473684210526316</v>
      </c>
      <c r="BW316" s="4">
        <f t="shared" si="347"/>
        <v>0</v>
      </c>
      <c r="BX316" s="114">
        <f t="shared" si="348"/>
        <v>0</v>
      </c>
      <c r="BY316" s="4">
        <f t="shared" si="349"/>
        <v>9300</v>
      </c>
      <c r="BZ316" s="4">
        <v>9178.4833333333299</v>
      </c>
      <c r="CA316" s="115">
        <f t="shared" si="350"/>
        <v>0.98693369175627199</v>
      </c>
      <c r="CB316" s="4">
        <f t="shared" si="351"/>
        <v>2</v>
      </c>
      <c r="CC316" s="114">
        <f t="shared" si="352"/>
        <v>0.04</v>
      </c>
      <c r="CD316" s="4">
        <v>300</v>
      </c>
      <c r="CE316" s="116">
        <v>294.68330464716001</v>
      </c>
      <c r="CF316" s="4">
        <f t="shared" si="353"/>
        <v>5</v>
      </c>
      <c r="CG316" s="114">
        <f t="shared" si="354"/>
        <v>0.15</v>
      </c>
      <c r="MX316" s="116">
        <v>95</v>
      </c>
      <c r="MY316" s="116">
        <v>98.0555555555555</v>
      </c>
      <c r="MZ316" s="4">
        <f t="shared" si="355"/>
        <v>5</v>
      </c>
      <c r="NA316" s="114">
        <f t="shared" si="356"/>
        <v>0.1</v>
      </c>
      <c r="NB316" s="115">
        <v>0.92</v>
      </c>
      <c r="NC316" s="115">
        <v>0.94705882352941195</v>
      </c>
      <c r="ND316" s="4">
        <f t="shared" si="357"/>
        <v>5</v>
      </c>
      <c r="NE316" s="114">
        <f t="shared" si="358"/>
        <v>0.1</v>
      </c>
      <c r="NF316" s="116">
        <v>90</v>
      </c>
      <c r="NG316" s="118">
        <v>100</v>
      </c>
      <c r="NH316" s="4">
        <f t="shared" si="359"/>
        <v>5</v>
      </c>
      <c r="NI316" s="114">
        <f t="shared" si="360"/>
        <v>0.08</v>
      </c>
      <c r="NJ316" s="114">
        <v>0.85</v>
      </c>
      <c r="NK316" s="114">
        <v>0.921875</v>
      </c>
      <c r="NM316" s="4">
        <f t="shared" si="361"/>
        <v>5</v>
      </c>
      <c r="NN316" s="114">
        <f t="shared" si="362"/>
        <v>0.06</v>
      </c>
      <c r="NO316" s="114">
        <v>0.4</v>
      </c>
      <c r="NP316" s="114">
        <v>0.60294117647058798</v>
      </c>
      <c r="NQ316" s="4">
        <f t="shared" si="363"/>
        <v>5</v>
      </c>
      <c r="NR316" s="114">
        <f t="shared" si="364"/>
        <v>0.06</v>
      </c>
      <c r="ZQ316" s="114">
        <v>0.95</v>
      </c>
      <c r="ZR316" s="114">
        <v>0.99163568773234201</v>
      </c>
      <c r="ZS316" s="4">
        <f t="shared" si="365"/>
        <v>5</v>
      </c>
      <c r="ZT316" s="114">
        <f t="shared" si="366"/>
        <v>0.05</v>
      </c>
      <c r="ZU316" s="4">
        <v>2</v>
      </c>
      <c r="ZV316" s="4">
        <f t="shared" si="367"/>
        <v>5</v>
      </c>
      <c r="ZW316" s="114">
        <f t="shared" si="368"/>
        <v>0.05</v>
      </c>
      <c r="ACD316" s="114">
        <f t="shared" si="369"/>
        <v>0.29000000000000004</v>
      </c>
      <c r="ACE316" s="114">
        <f t="shared" si="370"/>
        <v>0.4</v>
      </c>
      <c r="ACF316" s="114">
        <f t="shared" si="371"/>
        <v>0.1</v>
      </c>
      <c r="ACG316" s="114">
        <f t="shared" si="372"/>
        <v>0.79</v>
      </c>
      <c r="ACN316" s="119" t="str">
        <f t="shared" si="373"/>
        <v>TERIMA</v>
      </c>
      <c r="ACO316" s="120">
        <f t="shared" si="381"/>
        <v>670000</v>
      </c>
      <c r="ACP316" s="120">
        <f t="shared" si="374"/>
        <v>268000</v>
      </c>
      <c r="ADH316" s="121">
        <f t="shared" si="375"/>
        <v>194300.00000000003</v>
      </c>
      <c r="ADI316" s="121">
        <f t="shared" si="376"/>
        <v>268000</v>
      </c>
      <c r="ADJ316" s="121">
        <f t="shared" si="377"/>
        <v>67000</v>
      </c>
      <c r="ADL316" s="121">
        <f t="shared" si="378"/>
        <v>0</v>
      </c>
      <c r="ADM316" s="121">
        <f t="shared" si="379"/>
        <v>529300</v>
      </c>
      <c r="ADN316" s="121">
        <f t="shared" si="380"/>
        <v>529300</v>
      </c>
      <c r="ADO316" s="4" t="s">
        <v>1398</v>
      </c>
    </row>
    <row r="317" spans="1:795" x14ac:dyDescent="0.25">
      <c r="A317" s="4">
        <f t="shared" si="341"/>
        <v>313</v>
      </c>
      <c r="B317" s="4">
        <v>84656</v>
      </c>
      <c r="C317" s="4" t="s">
        <v>816</v>
      </c>
      <c r="G317" s="4" t="s">
        <v>351</v>
      </c>
      <c r="O317" s="4">
        <v>22</v>
      </c>
      <c r="P317" s="4">
        <v>19</v>
      </c>
      <c r="Q317" s="4">
        <v>2</v>
      </c>
      <c r="R317" s="4">
        <v>0</v>
      </c>
      <c r="S317" s="4">
        <v>0</v>
      </c>
      <c r="T317" s="4">
        <v>0</v>
      </c>
      <c r="U317" s="4">
        <v>0</v>
      </c>
      <c r="V317" s="4">
        <f t="shared" si="342"/>
        <v>2</v>
      </c>
      <c r="W317" s="4">
        <v>17</v>
      </c>
      <c r="X317" s="4">
        <v>19</v>
      </c>
      <c r="Y317" s="4">
        <v>7.75</v>
      </c>
      <c r="BQ317" s="4">
        <v>0</v>
      </c>
      <c r="BR317" s="114">
        <f t="shared" si="343"/>
        <v>1</v>
      </c>
      <c r="BS317" s="4">
        <f t="shared" si="344"/>
        <v>5</v>
      </c>
      <c r="BT317" s="114">
        <f t="shared" si="345"/>
        <v>0.1</v>
      </c>
      <c r="BU317" s="4">
        <v>2</v>
      </c>
      <c r="BV317" s="114">
        <f t="shared" si="346"/>
        <v>0.88235294117647056</v>
      </c>
      <c r="BW317" s="4">
        <f t="shared" si="347"/>
        <v>0</v>
      </c>
      <c r="BX317" s="114">
        <f t="shared" si="348"/>
        <v>0</v>
      </c>
      <c r="BY317" s="4">
        <f t="shared" si="349"/>
        <v>8835</v>
      </c>
      <c r="BZ317" s="4">
        <v>8610.0333333333292</v>
      </c>
      <c r="CA317" s="115">
        <f t="shared" si="350"/>
        <v>0.97453687983399317</v>
      </c>
      <c r="CB317" s="4">
        <f t="shared" si="351"/>
        <v>2</v>
      </c>
      <c r="CC317" s="114">
        <f t="shared" si="352"/>
        <v>0.04</v>
      </c>
      <c r="CD317" s="4">
        <v>300</v>
      </c>
      <c r="CE317" s="116">
        <v>349.13648068669499</v>
      </c>
      <c r="CF317" s="4">
        <f t="shared" si="353"/>
        <v>1</v>
      </c>
      <c r="CG317" s="114">
        <f t="shared" si="354"/>
        <v>0.03</v>
      </c>
      <c r="MX317" s="116">
        <v>95</v>
      </c>
      <c r="MY317" s="116">
        <v>99.1666666666667</v>
      </c>
      <c r="MZ317" s="4">
        <f t="shared" si="355"/>
        <v>5</v>
      </c>
      <c r="NA317" s="114">
        <f t="shared" si="356"/>
        <v>0.1</v>
      </c>
      <c r="NB317" s="115">
        <v>0.92</v>
      </c>
      <c r="NC317" s="115">
        <v>0.93571428571428605</v>
      </c>
      <c r="ND317" s="4">
        <f t="shared" si="357"/>
        <v>5</v>
      </c>
      <c r="NE317" s="114">
        <f t="shared" si="358"/>
        <v>0.1</v>
      </c>
      <c r="NF317" s="116">
        <v>90</v>
      </c>
      <c r="NG317" s="118">
        <v>100</v>
      </c>
      <c r="NH317" s="4">
        <f t="shared" si="359"/>
        <v>5</v>
      </c>
      <c r="NI317" s="114">
        <f t="shared" si="360"/>
        <v>0.08</v>
      </c>
      <c r="NJ317" s="114">
        <v>0.85</v>
      </c>
      <c r="NK317" s="114">
        <v>0.92592592592592604</v>
      </c>
      <c r="NM317" s="4">
        <f t="shared" si="361"/>
        <v>5</v>
      </c>
      <c r="NN317" s="114">
        <f t="shared" si="362"/>
        <v>0.06</v>
      </c>
      <c r="NO317" s="114">
        <v>0.4</v>
      </c>
      <c r="NP317" s="114">
        <v>0.75</v>
      </c>
      <c r="NQ317" s="4">
        <f t="shared" si="363"/>
        <v>5</v>
      </c>
      <c r="NR317" s="114">
        <f t="shared" si="364"/>
        <v>0.06</v>
      </c>
      <c r="ZQ317" s="114">
        <v>0.95</v>
      </c>
      <c r="ZR317" s="114">
        <v>0.9892578125</v>
      </c>
      <c r="ZS317" s="4">
        <f t="shared" si="365"/>
        <v>5</v>
      </c>
      <c r="ZT317" s="114">
        <f t="shared" si="366"/>
        <v>0.05</v>
      </c>
      <c r="ZU317" s="4">
        <v>2</v>
      </c>
      <c r="ZV317" s="4">
        <f t="shared" si="367"/>
        <v>5</v>
      </c>
      <c r="ZW317" s="114">
        <f t="shared" si="368"/>
        <v>0.05</v>
      </c>
      <c r="ACD317" s="114">
        <f t="shared" si="369"/>
        <v>0.17</v>
      </c>
      <c r="ACE317" s="114">
        <f t="shared" si="370"/>
        <v>0.4</v>
      </c>
      <c r="ACF317" s="114">
        <f t="shared" si="371"/>
        <v>0.1</v>
      </c>
      <c r="ACG317" s="114">
        <f t="shared" si="372"/>
        <v>0.67</v>
      </c>
      <c r="ACN317" s="119" t="str">
        <f t="shared" si="373"/>
        <v>TERIMA</v>
      </c>
      <c r="ACO317" s="120">
        <f t="shared" si="381"/>
        <v>670000</v>
      </c>
      <c r="ACP317" s="120">
        <f t="shared" si="374"/>
        <v>268000</v>
      </c>
      <c r="ADH317" s="121">
        <f t="shared" si="375"/>
        <v>113900.00000000001</v>
      </c>
      <c r="ADI317" s="121">
        <f t="shared" si="376"/>
        <v>268000</v>
      </c>
      <c r="ADJ317" s="121">
        <f t="shared" si="377"/>
        <v>67000</v>
      </c>
      <c r="ADL317" s="121">
        <f t="shared" si="378"/>
        <v>0</v>
      </c>
      <c r="ADM317" s="121">
        <f t="shared" si="379"/>
        <v>448900</v>
      </c>
      <c r="ADN317" s="121">
        <f t="shared" si="380"/>
        <v>448900</v>
      </c>
      <c r="ADO317" s="4" t="s">
        <v>1398</v>
      </c>
    </row>
    <row r="318" spans="1:795" x14ac:dyDescent="0.25">
      <c r="A318" s="4">
        <f t="shared" si="341"/>
        <v>314</v>
      </c>
      <c r="B318" s="4">
        <v>178114</v>
      </c>
      <c r="C318" s="4" t="s">
        <v>820</v>
      </c>
      <c r="G318" s="4" t="s">
        <v>351</v>
      </c>
      <c r="O318" s="4">
        <v>22</v>
      </c>
      <c r="P318" s="4">
        <v>18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f t="shared" si="342"/>
        <v>0</v>
      </c>
      <c r="W318" s="4">
        <v>18</v>
      </c>
      <c r="X318" s="4">
        <v>18</v>
      </c>
      <c r="Y318" s="4">
        <v>7.75</v>
      </c>
      <c r="BQ318" s="4">
        <v>0</v>
      </c>
      <c r="BR318" s="114">
        <f t="shared" si="343"/>
        <v>1</v>
      </c>
      <c r="BS318" s="4">
        <f t="shared" si="344"/>
        <v>5</v>
      </c>
      <c r="BT318" s="114">
        <f t="shared" si="345"/>
        <v>0.1</v>
      </c>
      <c r="BU318" s="4">
        <v>0</v>
      </c>
      <c r="BV318" s="114">
        <f t="shared" si="346"/>
        <v>1</v>
      </c>
      <c r="BW318" s="4">
        <f t="shared" si="347"/>
        <v>5</v>
      </c>
      <c r="BX318" s="114">
        <f t="shared" si="348"/>
        <v>0.15</v>
      </c>
      <c r="BY318" s="4">
        <f t="shared" si="349"/>
        <v>8370</v>
      </c>
      <c r="BZ318" s="4">
        <v>8759.9</v>
      </c>
      <c r="CA318" s="115">
        <f t="shared" si="350"/>
        <v>1.0465830346475506</v>
      </c>
      <c r="CB318" s="4">
        <f t="shared" si="351"/>
        <v>4</v>
      </c>
      <c r="CC318" s="114">
        <f t="shared" si="352"/>
        <v>0.08</v>
      </c>
      <c r="CD318" s="4">
        <v>300</v>
      </c>
      <c r="CE318" s="116">
        <v>260.71883289124702</v>
      </c>
      <c r="CF318" s="4">
        <f t="shared" si="353"/>
        <v>5</v>
      </c>
      <c r="CG318" s="114">
        <f t="shared" si="354"/>
        <v>0.15</v>
      </c>
      <c r="MX318" s="116">
        <v>95</v>
      </c>
      <c r="MY318" s="116">
        <v>95.8333333333333</v>
      </c>
      <c r="MZ318" s="4">
        <f t="shared" si="355"/>
        <v>5</v>
      </c>
      <c r="NA318" s="114">
        <f t="shared" si="356"/>
        <v>0.1</v>
      </c>
      <c r="NB318" s="115">
        <v>0.92</v>
      </c>
      <c r="NC318" s="115">
        <v>0.94285714285714295</v>
      </c>
      <c r="ND318" s="4">
        <f t="shared" si="357"/>
        <v>5</v>
      </c>
      <c r="NE318" s="114">
        <f t="shared" si="358"/>
        <v>0.1</v>
      </c>
      <c r="NF318" s="116">
        <v>90</v>
      </c>
      <c r="NG318" s="118">
        <v>100</v>
      </c>
      <c r="NH318" s="4">
        <f t="shared" si="359"/>
        <v>5</v>
      </c>
      <c r="NI318" s="114">
        <f t="shared" si="360"/>
        <v>0.08</v>
      </c>
      <c r="NJ318" s="114">
        <v>0.85</v>
      </c>
      <c r="NK318" s="114">
        <v>0.84</v>
      </c>
      <c r="NM318" s="4">
        <f t="shared" si="361"/>
        <v>1</v>
      </c>
      <c r="NN318" s="114">
        <f t="shared" si="362"/>
        <v>1.2E-2</v>
      </c>
      <c r="NO318" s="114">
        <v>0.4</v>
      </c>
      <c r="NP318" s="114">
        <v>0.60714285714285698</v>
      </c>
      <c r="NQ318" s="4">
        <f t="shared" si="363"/>
        <v>5</v>
      </c>
      <c r="NR318" s="114">
        <f t="shared" si="364"/>
        <v>0.06</v>
      </c>
      <c r="ZQ318" s="114">
        <v>0.95</v>
      </c>
      <c r="ZR318" s="114">
        <v>0.98395721925133695</v>
      </c>
      <c r="ZS318" s="4">
        <f t="shared" si="365"/>
        <v>5</v>
      </c>
      <c r="ZT318" s="114">
        <f t="shared" si="366"/>
        <v>0.05</v>
      </c>
      <c r="ZU318" s="4">
        <v>2</v>
      </c>
      <c r="ZV318" s="4">
        <f t="shared" si="367"/>
        <v>5</v>
      </c>
      <c r="ZW318" s="114">
        <f t="shared" si="368"/>
        <v>0.05</v>
      </c>
      <c r="ACD318" s="114">
        <f t="shared" si="369"/>
        <v>0.48</v>
      </c>
      <c r="ACE318" s="114">
        <f t="shared" si="370"/>
        <v>0.35200000000000004</v>
      </c>
      <c r="ACF318" s="114">
        <f t="shared" si="371"/>
        <v>0.1</v>
      </c>
      <c r="ACG318" s="114">
        <f t="shared" si="372"/>
        <v>0.93200000000000005</v>
      </c>
      <c r="ACN318" s="119" t="str">
        <f t="shared" si="373"/>
        <v>TERIMA</v>
      </c>
      <c r="ACO318" s="120">
        <f t="shared" si="381"/>
        <v>670000</v>
      </c>
      <c r="ACP318" s="120">
        <f t="shared" si="374"/>
        <v>235840.00000000003</v>
      </c>
      <c r="ADH318" s="121">
        <f t="shared" si="375"/>
        <v>321600</v>
      </c>
      <c r="ADI318" s="121">
        <f t="shared" si="376"/>
        <v>235840.00000000003</v>
      </c>
      <c r="ADJ318" s="121">
        <f t="shared" si="377"/>
        <v>67000</v>
      </c>
      <c r="ADL318" s="121">
        <f t="shared" si="378"/>
        <v>0</v>
      </c>
      <c r="ADM318" s="121">
        <f t="shared" si="379"/>
        <v>624440</v>
      </c>
      <c r="ADN318" s="121">
        <f t="shared" si="380"/>
        <v>624440</v>
      </c>
      <c r="ADO318" s="4" t="s">
        <v>1398</v>
      </c>
    </row>
    <row r="319" spans="1:795" x14ac:dyDescent="0.25">
      <c r="A319" s="4">
        <f t="shared" si="341"/>
        <v>315</v>
      </c>
      <c r="B319" s="4">
        <v>178142</v>
      </c>
      <c r="C319" s="4" t="s">
        <v>822</v>
      </c>
      <c r="G319" s="4" t="s">
        <v>351</v>
      </c>
      <c r="O319" s="4">
        <v>22</v>
      </c>
      <c r="P319" s="4">
        <v>18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f t="shared" si="342"/>
        <v>0</v>
      </c>
      <c r="W319" s="4">
        <v>18</v>
      </c>
      <c r="X319" s="4">
        <v>18</v>
      </c>
      <c r="Y319" s="4">
        <v>7.75</v>
      </c>
      <c r="BQ319" s="4">
        <v>0</v>
      </c>
      <c r="BR319" s="114">
        <f t="shared" si="343"/>
        <v>1</v>
      </c>
      <c r="BS319" s="4">
        <f t="shared" si="344"/>
        <v>5</v>
      </c>
      <c r="BT319" s="114">
        <f t="shared" si="345"/>
        <v>0.1</v>
      </c>
      <c r="BU319" s="4">
        <v>0</v>
      </c>
      <c r="BV319" s="114">
        <f t="shared" si="346"/>
        <v>1</v>
      </c>
      <c r="BW319" s="4">
        <f t="shared" si="347"/>
        <v>5</v>
      </c>
      <c r="BX319" s="114">
        <f t="shared" si="348"/>
        <v>0.15</v>
      </c>
      <c r="BY319" s="4">
        <f t="shared" si="349"/>
        <v>8370</v>
      </c>
      <c r="BZ319" s="4">
        <v>8915.9</v>
      </c>
      <c r="CA319" s="115">
        <f t="shared" si="350"/>
        <v>1.0652210274790919</v>
      </c>
      <c r="CB319" s="4">
        <f t="shared" si="351"/>
        <v>5</v>
      </c>
      <c r="CC319" s="114">
        <f t="shared" si="352"/>
        <v>0.1</v>
      </c>
      <c r="CD319" s="4">
        <v>300</v>
      </c>
      <c r="CE319" s="116">
        <v>291.11772853185602</v>
      </c>
      <c r="CF319" s="4">
        <f t="shared" si="353"/>
        <v>5</v>
      </c>
      <c r="CG319" s="114">
        <f t="shared" si="354"/>
        <v>0.15</v>
      </c>
      <c r="MX319" s="116">
        <v>95</v>
      </c>
      <c r="MY319" s="116">
        <v>97.2222222222222</v>
      </c>
      <c r="MZ319" s="4">
        <f t="shared" si="355"/>
        <v>5</v>
      </c>
      <c r="NA319" s="114">
        <f t="shared" si="356"/>
        <v>0.1</v>
      </c>
      <c r="NB319" s="115">
        <v>0.92</v>
      </c>
      <c r="NC319" s="115">
        <v>0.94074074074074099</v>
      </c>
      <c r="ND319" s="4">
        <f t="shared" si="357"/>
        <v>5</v>
      </c>
      <c r="NE319" s="114">
        <f t="shared" si="358"/>
        <v>0.1</v>
      </c>
      <c r="NF319" s="116">
        <v>90</v>
      </c>
      <c r="NG319" s="118">
        <v>100</v>
      </c>
      <c r="NH319" s="4">
        <f t="shared" si="359"/>
        <v>5</v>
      </c>
      <c r="NI319" s="114">
        <f t="shared" si="360"/>
        <v>0.08</v>
      </c>
      <c r="NJ319" s="114">
        <v>0.85</v>
      </c>
      <c r="NK319" s="114">
        <v>0.78947368421052599</v>
      </c>
      <c r="NM319" s="4">
        <f t="shared" si="361"/>
        <v>1</v>
      </c>
      <c r="NN319" s="114">
        <f t="shared" si="362"/>
        <v>1.2E-2</v>
      </c>
      <c r="NO319" s="114">
        <v>0.4</v>
      </c>
      <c r="NP319" s="114">
        <v>0.48148148148148101</v>
      </c>
      <c r="NQ319" s="4">
        <f t="shared" si="363"/>
        <v>5</v>
      </c>
      <c r="NR319" s="114">
        <f t="shared" si="364"/>
        <v>0.06</v>
      </c>
      <c r="ZQ319" s="114">
        <v>0.95</v>
      </c>
      <c r="ZR319" s="114">
        <v>0.97805642633228795</v>
      </c>
      <c r="ZS319" s="4">
        <f t="shared" si="365"/>
        <v>5</v>
      </c>
      <c r="ZT319" s="114">
        <f t="shared" si="366"/>
        <v>0.05</v>
      </c>
      <c r="ZU319" s="4">
        <v>2</v>
      </c>
      <c r="ZV319" s="4">
        <f t="shared" si="367"/>
        <v>5</v>
      </c>
      <c r="ZW319" s="114">
        <f t="shared" si="368"/>
        <v>0.05</v>
      </c>
      <c r="ACD319" s="114">
        <f t="shared" si="369"/>
        <v>0.5</v>
      </c>
      <c r="ACE319" s="114">
        <f t="shared" si="370"/>
        <v>0.35200000000000004</v>
      </c>
      <c r="ACF319" s="114">
        <f t="shared" si="371"/>
        <v>0.1</v>
      </c>
      <c r="ACG319" s="114">
        <f t="shared" si="372"/>
        <v>0.95200000000000007</v>
      </c>
      <c r="ACN319" s="119" t="str">
        <f t="shared" si="373"/>
        <v>TERIMA</v>
      </c>
      <c r="ACO319" s="120">
        <f t="shared" si="381"/>
        <v>670000</v>
      </c>
      <c r="ACP319" s="120">
        <f t="shared" si="374"/>
        <v>235840.00000000003</v>
      </c>
      <c r="ADH319" s="121">
        <f t="shared" si="375"/>
        <v>335000</v>
      </c>
      <c r="ADI319" s="121">
        <f t="shared" si="376"/>
        <v>235840.00000000003</v>
      </c>
      <c r="ADJ319" s="121">
        <f t="shared" si="377"/>
        <v>67000</v>
      </c>
      <c r="ADL319" s="121">
        <f t="shared" si="378"/>
        <v>0</v>
      </c>
      <c r="ADM319" s="121">
        <f t="shared" si="379"/>
        <v>637840</v>
      </c>
      <c r="ADN319" s="121">
        <f t="shared" si="380"/>
        <v>637840</v>
      </c>
      <c r="ADO319" s="4" t="s">
        <v>1398</v>
      </c>
    </row>
    <row r="320" spans="1:795" x14ac:dyDescent="0.25">
      <c r="A320" s="4">
        <f t="shared" si="341"/>
        <v>316</v>
      </c>
      <c r="B320" s="4">
        <v>178145</v>
      </c>
      <c r="C320" s="4" t="s">
        <v>824</v>
      </c>
      <c r="G320" s="4" t="s">
        <v>351</v>
      </c>
      <c r="O320" s="4">
        <v>22</v>
      </c>
      <c r="P320" s="4">
        <v>19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f t="shared" si="342"/>
        <v>0</v>
      </c>
      <c r="W320" s="4">
        <v>19</v>
      </c>
      <c r="X320" s="4">
        <v>19</v>
      </c>
      <c r="Y320" s="4">
        <v>7.75</v>
      </c>
      <c r="BQ320" s="4">
        <v>0</v>
      </c>
      <c r="BR320" s="114">
        <f t="shared" si="343"/>
        <v>1</v>
      </c>
      <c r="BS320" s="4">
        <f t="shared" si="344"/>
        <v>5</v>
      </c>
      <c r="BT320" s="114">
        <f t="shared" si="345"/>
        <v>0.1</v>
      </c>
      <c r="BU320" s="4">
        <v>0</v>
      </c>
      <c r="BV320" s="114">
        <f t="shared" si="346"/>
        <v>1</v>
      </c>
      <c r="BW320" s="4">
        <f t="shared" si="347"/>
        <v>5</v>
      </c>
      <c r="BX320" s="114">
        <f t="shared" si="348"/>
        <v>0.15</v>
      </c>
      <c r="BY320" s="4">
        <f t="shared" si="349"/>
        <v>8835</v>
      </c>
      <c r="BZ320" s="4">
        <v>9361.2999999999993</v>
      </c>
      <c r="CA320" s="115">
        <f t="shared" si="350"/>
        <v>1.0595698924731183</v>
      </c>
      <c r="CB320" s="4">
        <f t="shared" si="351"/>
        <v>5</v>
      </c>
      <c r="CC320" s="114">
        <f t="shared" si="352"/>
        <v>0.1</v>
      </c>
      <c r="CD320" s="4">
        <v>300</v>
      </c>
      <c r="CE320" s="116">
        <v>283.45788043478302</v>
      </c>
      <c r="CF320" s="4">
        <f t="shared" si="353"/>
        <v>5</v>
      </c>
      <c r="CG320" s="114">
        <f t="shared" si="354"/>
        <v>0.15</v>
      </c>
      <c r="MX320" s="116">
        <v>95</v>
      </c>
      <c r="MY320" s="116">
        <v>98.3333333333333</v>
      </c>
      <c r="MZ320" s="4">
        <f t="shared" si="355"/>
        <v>5</v>
      </c>
      <c r="NA320" s="114">
        <f t="shared" si="356"/>
        <v>0.1</v>
      </c>
      <c r="NB320" s="115">
        <v>0.92</v>
      </c>
      <c r="NC320" s="115">
        <v>0.88333333333333297</v>
      </c>
      <c r="ND320" s="4">
        <f t="shared" si="357"/>
        <v>1</v>
      </c>
      <c r="NE320" s="114">
        <f t="shared" si="358"/>
        <v>0.02</v>
      </c>
      <c r="NF320" s="116">
        <v>90</v>
      </c>
      <c r="NG320" s="118">
        <v>100</v>
      </c>
      <c r="NH320" s="4">
        <f t="shared" si="359"/>
        <v>5</v>
      </c>
      <c r="NI320" s="114">
        <f t="shared" si="360"/>
        <v>0.08</v>
      </c>
      <c r="NJ320" s="114">
        <v>0.85</v>
      </c>
      <c r="NK320" s="114">
        <v>0.8</v>
      </c>
      <c r="NM320" s="4">
        <f t="shared" si="361"/>
        <v>1</v>
      </c>
      <c r="NN320" s="114">
        <f t="shared" si="362"/>
        <v>1.2E-2</v>
      </c>
      <c r="NO320" s="114">
        <v>0.4</v>
      </c>
      <c r="NP320" s="114">
        <v>0.66666666666666696</v>
      </c>
      <c r="NQ320" s="4">
        <f t="shared" si="363"/>
        <v>5</v>
      </c>
      <c r="NR320" s="114">
        <f t="shared" si="364"/>
        <v>0.06</v>
      </c>
      <c r="ZQ320" s="114">
        <v>0.95</v>
      </c>
      <c r="ZR320" s="114">
        <v>0.98534798534798496</v>
      </c>
      <c r="ZS320" s="4">
        <f t="shared" si="365"/>
        <v>5</v>
      </c>
      <c r="ZT320" s="114">
        <f t="shared" si="366"/>
        <v>0.05</v>
      </c>
      <c r="ZU320" s="4">
        <v>2</v>
      </c>
      <c r="ZV320" s="4">
        <f t="shared" si="367"/>
        <v>5</v>
      </c>
      <c r="ZW320" s="114">
        <f t="shared" si="368"/>
        <v>0.05</v>
      </c>
      <c r="ACD320" s="114">
        <f t="shared" si="369"/>
        <v>0.5</v>
      </c>
      <c r="ACE320" s="114">
        <f t="shared" si="370"/>
        <v>0.27200000000000002</v>
      </c>
      <c r="ACF320" s="114">
        <f t="shared" si="371"/>
        <v>0.1</v>
      </c>
      <c r="ACG320" s="114">
        <f t="shared" si="372"/>
        <v>0.872</v>
      </c>
      <c r="ACN320" s="119" t="str">
        <f t="shared" si="373"/>
        <v>TERIMA</v>
      </c>
      <c r="ACO320" s="120">
        <f t="shared" si="381"/>
        <v>670000</v>
      </c>
      <c r="ACP320" s="120">
        <f t="shared" si="374"/>
        <v>182240</v>
      </c>
      <c r="ADH320" s="121">
        <f t="shared" si="375"/>
        <v>335000</v>
      </c>
      <c r="ADI320" s="121">
        <f t="shared" si="376"/>
        <v>182240</v>
      </c>
      <c r="ADJ320" s="121">
        <f t="shared" si="377"/>
        <v>67000</v>
      </c>
      <c r="ADL320" s="121">
        <f t="shared" si="378"/>
        <v>0</v>
      </c>
      <c r="ADM320" s="121">
        <f t="shared" si="379"/>
        <v>584240</v>
      </c>
      <c r="ADN320" s="121">
        <f t="shared" si="380"/>
        <v>584240</v>
      </c>
      <c r="ADO320" s="4" t="s">
        <v>1398</v>
      </c>
    </row>
    <row r="321" spans="1:795" x14ac:dyDescent="0.25">
      <c r="A321" s="4">
        <f t="shared" si="341"/>
        <v>317</v>
      </c>
      <c r="B321" s="4">
        <v>178147</v>
      </c>
      <c r="C321" s="4" t="s">
        <v>826</v>
      </c>
      <c r="G321" s="4" t="s">
        <v>351</v>
      </c>
      <c r="O321" s="4">
        <v>22</v>
      </c>
      <c r="P321" s="4">
        <v>18</v>
      </c>
      <c r="Q321" s="4">
        <v>1</v>
      </c>
      <c r="R321" s="4">
        <v>0</v>
      </c>
      <c r="S321" s="4">
        <v>0</v>
      </c>
      <c r="T321" s="4">
        <v>0</v>
      </c>
      <c r="U321" s="4">
        <v>0</v>
      </c>
      <c r="V321" s="4">
        <f t="shared" si="342"/>
        <v>1</v>
      </c>
      <c r="W321" s="4">
        <v>17</v>
      </c>
      <c r="X321" s="4">
        <v>18</v>
      </c>
      <c r="Y321" s="4">
        <v>7.75</v>
      </c>
      <c r="BQ321" s="4">
        <v>0</v>
      </c>
      <c r="BR321" s="114">
        <f t="shared" si="343"/>
        <v>1</v>
      </c>
      <c r="BS321" s="4">
        <f t="shared" si="344"/>
        <v>5</v>
      </c>
      <c r="BT321" s="114">
        <f t="shared" si="345"/>
        <v>0.1</v>
      </c>
      <c r="BU321" s="4">
        <v>1</v>
      </c>
      <c r="BV321" s="114">
        <f t="shared" si="346"/>
        <v>0.94117647058823528</v>
      </c>
      <c r="BW321" s="4">
        <f t="shared" si="347"/>
        <v>1</v>
      </c>
      <c r="BX321" s="114">
        <f t="shared" si="348"/>
        <v>0.03</v>
      </c>
      <c r="BY321" s="4">
        <f t="shared" si="349"/>
        <v>8370</v>
      </c>
      <c r="BZ321" s="4">
        <v>8651.4166666666697</v>
      </c>
      <c r="CA321" s="115">
        <f t="shared" si="350"/>
        <v>1.0336220629231385</v>
      </c>
      <c r="CB321" s="4">
        <f t="shared" si="351"/>
        <v>4</v>
      </c>
      <c r="CC321" s="114">
        <f t="shared" si="352"/>
        <v>0.08</v>
      </c>
      <c r="CD321" s="4">
        <v>300</v>
      </c>
      <c r="CE321" s="116">
        <v>302.94369973190402</v>
      </c>
      <c r="CF321" s="4">
        <f t="shared" si="353"/>
        <v>1</v>
      </c>
      <c r="CG321" s="114">
        <f t="shared" si="354"/>
        <v>0.03</v>
      </c>
      <c r="MX321" s="116">
        <v>95</v>
      </c>
      <c r="MY321" s="116">
        <v>100</v>
      </c>
      <c r="MZ321" s="4">
        <f t="shared" si="355"/>
        <v>5</v>
      </c>
      <c r="NA321" s="114">
        <f t="shared" si="356"/>
        <v>0.1</v>
      </c>
      <c r="NB321" s="115">
        <v>0.92</v>
      </c>
      <c r="NC321" s="115">
        <v>0.93225806451612903</v>
      </c>
      <c r="ND321" s="4">
        <f t="shared" si="357"/>
        <v>5</v>
      </c>
      <c r="NE321" s="114">
        <f t="shared" si="358"/>
        <v>0.1</v>
      </c>
      <c r="NF321" s="116">
        <v>90</v>
      </c>
      <c r="NG321" s="118">
        <v>100</v>
      </c>
      <c r="NH321" s="4">
        <f t="shared" si="359"/>
        <v>5</v>
      </c>
      <c r="NI321" s="114">
        <f t="shared" si="360"/>
        <v>0.08</v>
      </c>
      <c r="NJ321" s="114">
        <v>0.85</v>
      </c>
      <c r="NK321" s="114">
        <v>0.80357142857142905</v>
      </c>
      <c r="NM321" s="4">
        <f t="shared" si="361"/>
        <v>1</v>
      </c>
      <c r="NN321" s="114">
        <f t="shared" si="362"/>
        <v>1.2E-2</v>
      </c>
      <c r="NO321" s="114">
        <v>0.4</v>
      </c>
      <c r="NP321" s="114">
        <v>0.64516129032258096</v>
      </c>
      <c r="NQ321" s="4">
        <f t="shared" si="363"/>
        <v>5</v>
      </c>
      <c r="NR321" s="114">
        <f t="shared" si="364"/>
        <v>0.06</v>
      </c>
      <c r="ZQ321" s="114">
        <v>0.95</v>
      </c>
      <c r="ZR321" s="114">
        <v>0.99142857142857099</v>
      </c>
      <c r="ZS321" s="4">
        <f t="shared" si="365"/>
        <v>5</v>
      </c>
      <c r="ZT321" s="114">
        <f t="shared" si="366"/>
        <v>0.05</v>
      </c>
      <c r="ZU321" s="4">
        <v>2</v>
      </c>
      <c r="ZV321" s="4">
        <f t="shared" si="367"/>
        <v>5</v>
      </c>
      <c r="ZW321" s="114">
        <f t="shared" si="368"/>
        <v>0.05</v>
      </c>
      <c r="ACD321" s="114">
        <f t="shared" si="369"/>
        <v>0.24000000000000002</v>
      </c>
      <c r="ACE321" s="114">
        <f t="shared" si="370"/>
        <v>0.35200000000000004</v>
      </c>
      <c r="ACF321" s="114">
        <f t="shared" si="371"/>
        <v>0.1</v>
      </c>
      <c r="ACG321" s="114">
        <f t="shared" si="372"/>
        <v>0.69200000000000006</v>
      </c>
      <c r="ACN321" s="119" t="str">
        <f t="shared" si="373"/>
        <v>TERIMA</v>
      </c>
      <c r="ACO321" s="120">
        <f t="shared" si="381"/>
        <v>670000</v>
      </c>
      <c r="ACP321" s="120">
        <f t="shared" si="374"/>
        <v>235840.00000000003</v>
      </c>
      <c r="ADH321" s="121">
        <f t="shared" si="375"/>
        <v>160800</v>
      </c>
      <c r="ADI321" s="121">
        <f t="shared" si="376"/>
        <v>235840.00000000003</v>
      </c>
      <c r="ADJ321" s="121">
        <f t="shared" si="377"/>
        <v>67000</v>
      </c>
      <c r="ADL321" s="121">
        <f t="shared" si="378"/>
        <v>0</v>
      </c>
      <c r="ADM321" s="121">
        <f t="shared" si="379"/>
        <v>463640</v>
      </c>
      <c r="ADN321" s="121">
        <f t="shared" si="380"/>
        <v>463640</v>
      </c>
      <c r="ADO321" s="4" t="s">
        <v>1398</v>
      </c>
    </row>
    <row r="322" spans="1:795" x14ac:dyDescent="0.25">
      <c r="A322" s="4">
        <f t="shared" si="341"/>
        <v>318</v>
      </c>
      <c r="B322" s="4">
        <v>178154</v>
      </c>
      <c r="C322" s="4" t="s">
        <v>828</v>
      </c>
      <c r="G322" s="4" t="s">
        <v>351</v>
      </c>
      <c r="O322" s="4">
        <v>22</v>
      </c>
      <c r="P322" s="4">
        <v>18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f t="shared" si="342"/>
        <v>0</v>
      </c>
      <c r="W322" s="4">
        <v>18</v>
      </c>
      <c r="X322" s="4">
        <v>18</v>
      </c>
      <c r="Y322" s="4">
        <v>7.75</v>
      </c>
      <c r="BQ322" s="4">
        <v>0</v>
      </c>
      <c r="BR322" s="114">
        <f t="shared" si="343"/>
        <v>1</v>
      </c>
      <c r="BS322" s="4">
        <f t="shared" si="344"/>
        <v>5</v>
      </c>
      <c r="BT322" s="114">
        <f t="shared" si="345"/>
        <v>0.1</v>
      </c>
      <c r="BU322" s="4">
        <v>0</v>
      </c>
      <c r="BV322" s="114">
        <f t="shared" si="346"/>
        <v>1</v>
      </c>
      <c r="BW322" s="4">
        <f t="shared" si="347"/>
        <v>5</v>
      </c>
      <c r="BX322" s="114">
        <f t="shared" si="348"/>
        <v>0.15</v>
      </c>
      <c r="BY322" s="4">
        <f t="shared" si="349"/>
        <v>8370</v>
      </c>
      <c r="BZ322" s="4">
        <v>8810.75</v>
      </c>
      <c r="CA322" s="115">
        <f t="shared" si="350"/>
        <v>1.052658303464755</v>
      </c>
      <c r="CB322" s="4">
        <f t="shared" si="351"/>
        <v>5</v>
      </c>
      <c r="CC322" s="114">
        <f t="shared" si="352"/>
        <v>0.1</v>
      </c>
      <c r="CD322" s="4">
        <v>300</v>
      </c>
      <c r="CE322" s="116">
        <v>287.88823959094202</v>
      </c>
      <c r="CF322" s="4">
        <f t="shared" si="353"/>
        <v>5</v>
      </c>
      <c r="CG322" s="114">
        <f t="shared" si="354"/>
        <v>0.15</v>
      </c>
      <c r="MX322" s="116">
        <v>95</v>
      </c>
      <c r="MY322" s="116">
        <v>98.0555555555555</v>
      </c>
      <c r="MZ322" s="4">
        <f t="shared" si="355"/>
        <v>5</v>
      </c>
      <c r="NA322" s="114">
        <f t="shared" si="356"/>
        <v>0.1</v>
      </c>
      <c r="NB322" s="115">
        <v>0.92</v>
      </c>
      <c r="NC322" s="115">
        <v>0.92500000000000004</v>
      </c>
      <c r="ND322" s="4">
        <f t="shared" si="357"/>
        <v>5</v>
      </c>
      <c r="NE322" s="114">
        <f t="shared" si="358"/>
        <v>0.1</v>
      </c>
      <c r="NF322" s="116">
        <v>90</v>
      </c>
      <c r="NG322" s="118">
        <v>100</v>
      </c>
      <c r="NH322" s="4">
        <f t="shared" si="359"/>
        <v>5</v>
      </c>
      <c r="NI322" s="114">
        <f t="shared" si="360"/>
        <v>0.08</v>
      </c>
      <c r="NJ322" s="114">
        <v>0.85</v>
      </c>
      <c r="NK322" s="114">
        <v>0.88888888888888895</v>
      </c>
      <c r="NM322" s="4">
        <f t="shared" si="361"/>
        <v>5</v>
      </c>
      <c r="NN322" s="114">
        <f t="shared" si="362"/>
        <v>0.06</v>
      </c>
      <c r="NO322" s="114">
        <v>0.4</v>
      </c>
      <c r="NP322" s="114">
        <v>0.75</v>
      </c>
      <c r="NQ322" s="4">
        <f t="shared" si="363"/>
        <v>5</v>
      </c>
      <c r="NR322" s="114">
        <f t="shared" si="364"/>
        <v>0.06</v>
      </c>
      <c r="ZQ322" s="114">
        <v>0.95</v>
      </c>
      <c r="ZR322" s="114">
        <v>0.98774885145482405</v>
      </c>
      <c r="ZS322" s="4">
        <f t="shared" si="365"/>
        <v>5</v>
      </c>
      <c r="ZT322" s="114">
        <f t="shared" si="366"/>
        <v>0.05</v>
      </c>
      <c r="ZU322" s="4">
        <v>2</v>
      </c>
      <c r="ZV322" s="4">
        <f t="shared" si="367"/>
        <v>5</v>
      </c>
      <c r="ZW322" s="114">
        <f t="shared" si="368"/>
        <v>0.05</v>
      </c>
      <c r="ACD322" s="114">
        <f t="shared" si="369"/>
        <v>0.5</v>
      </c>
      <c r="ACE322" s="114">
        <f t="shared" si="370"/>
        <v>0.4</v>
      </c>
      <c r="ACF322" s="114">
        <f t="shared" si="371"/>
        <v>0.1</v>
      </c>
      <c r="ACG322" s="114">
        <f t="shared" si="372"/>
        <v>1</v>
      </c>
      <c r="ACN322" s="119" t="str">
        <f t="shared" si="373"/>
        <v>TERIMA</v>
      </c>
      <c r="ACO322" s="120">
        <f t="shared" si="381"/>
        <v>670000</v>
      </c>
      <c r="ACP322" s="120">
        <f t="shared" si="374"/>
        <v>268000</v>
      </c>
      <c r="ADH322" s="121">
        <f t="shared" si="375"/>
        <v>335000</v>
      </c>
      <c r="ADI322" s="121">
        <f t="shared" si="376"/>
        <v>268000</v>
      </c>
      <c r="ADJ322" s="121">
        <f t="shared" si="377"/>
        <v>67000</v>
      </c>
      <c r="ADL322" s="121">
        <f t="shared" si="378"/>
        <v>200000</v>
      </c>
      <c r="ADM322" s="121">
        <f t="shared" si="379"/>
        <v>870000</v>
      </c>
      <c r="ADN322" s="121">
        <f t="shared" si="380"/>
        <v>870000</v>
      </c>
      <c r="ADO322" s="4" t="s">
        <v>1398</v>
      </c>
    </row>
    <row r="323" spans="1:795" x14ac:dyDescent="0.25">
      <c r="A323" s="4">
        <f t="shared" si="341"/>
        <v>319</v>
      </c>
      <c r="B323" s="4">
        <v>178109</v>
      </c>
      <c r="C323" s="4" t="s">
        <v>830</v>
      </c>
      <c r="G323" s="4" t="s">
        <v>351</v>
      </c>
      <c r="O323" s="4">
        <v>22</v>
      </c>
      <c r="P323" s="4">
        <v>19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f t="shared" si="342"/>
        <v>0</v>
      </c>
      <c r="W323" s="4">
        <v>19</v>
      </c>
      <c r="X323" s="4">
        <v>19</v>
      </c>
      <c r="Y323" s="4">
        <v>7.75</v>
      </c>
      <c r="BQ323" s="4">
        <v>0</v>
      </c>
      <c r="BR323" s="114">
        <f t="shared" si="343"/>
        <v>1</v>
      </c>
      <c r="BS323" s="4">
        <f t="shared" si="344"/>
        <v>5</v>
      </c>
      <c r="BT323" s="114">
        <f t="shared" si="345"/>
        <v>0.1</v>
      </c>
      <c r="BU323" s="4">
        <v>0</v>
      </c>
      <c r="BV323" s="114">
        <f t="shared" si="346"/>
        <v>1</v>
      </c>
      <c r="BW323" s="4">
        <f t="shared" si="347"/>
        <v>5</v>
      </c>
      <c r="BX323" s="114">
        <f t="shared" si="348"/>
        <v>0.15</v>
      </c>
      <c r="BY323" s="4">
        <f t="shared" si="349"/>
        <v>8835</v>
      </c>
      <c r="BZ323" s="4">
        <v>9804.0666666666693</v>
      </c>
      <c r="CA323" s="115">
        <f t="shared" si="350"/>
        <v>1.1096849651009246</v>
      </c>
      <c r="CB323" s="4">
        <f t="shared" si="351"/>
        <v>5</v>
      </c>
      <c r="CC323" s="114">
        <f t="shared" si="352"/>
        <v>0.1</v>
      </c>
      <c r="CD323" s="4">
        <v>300</v>
      </c>
      <c r="CE323" s="116">
        <v>282.450398262129</v>
      </c>
      <c r="CF323" s="4">
        <f t="shared" si="353"/>
        <v>5</v>
      </c>
      <c r="CG323" s="114">
        <f t="shared" si="354"/>
        <v>0.15</v>
      </c>
      <c r="MX323" s="116">
        <v>95</v>
      </c>
      <c r="MY323" s="116">
        <v>95</v>
      </c>
      <c r="MZ323" s="4">
        <f t="shared" si="355"/>
        <v>3</v>
      </c>
      <c r="NA323" s="114">
        <f t="shared" si="356"/>
        <v>6.0000000000000012E-2</v>
      </c>
      <c r="NB323" s="115">
        <v>0.92</v>
      </c>
      <c r="NC323" s="115">
        <v>0.91063829787233996</v>
      </c>
      <c r="ND323" s="4">
        <f t="shared" si="357"/>
        <v>1</v>
      </c>
      <c r="NE323" s="114">
        <f t="shared" si="358"/>
        <v>0.02</v>
      </c>
      <c r="NF323" s="116">
        <v>90</v>
      </c>
      <c r="NG323" s="118">
        <v>100</v>
      </c>
      <c r="NH323" s="4">
        <f t="shared" si="359"/>
        <v>5</v>
      </c>
      <c r="NI323" s="114">
        <f t="shared" si="360"/>
        <v>0.08</v>
      </c>
      <c r="NJ323" s="114">
        <v>0.85</v>
      </c>
      <c r="NK323" s="114">
        <v>0.88095238095238104</v>
      </c>
      <c r="NM323" s="4">
        <f t="shared" si="361"/>
        <v>5</v>
      </c>
      <c r="NN323" s="114">
        <f t="shared" si="362"/>
        <v>0.06</v>
      </c>
      <c r="NO323" s="114">
        <v>0.4</v>
      </c>
      <c r="NP323" s="114">
        <v>0.63829787234042601</v>
      </c>
      <c r="NQ323" s="4">
        <f t="shared" si="363"/>
        <v>5</v>
      </c>
      <c r="NR323" s="114">
        <f t="shared" si="364"/>
        <v>0.06</v>
      </c>
      <c r="ZQ323" s="114">
        <v>0.95</v>
      </c>
      <c r="ZR323" s="114">
        <v>0.98289962825278798</v>
      </c>
      <c r="ZS323" s="4">
        <f t="shared" si="365"/>
        <v>5</v>
      </c>
      <c r="ZT323" s="114">
        <f t="shared" si="366"/>
        <v>0.05</v>
      </c>
      <c r="ZU323" s="4">
        <v>2</v>
      </c>
      <c r="ZV323" s="4">
        <f t="shared" si="367"/>
        <v>5</v>
      </c>
      <c r="ZW323" s="114">
        <f t="shared" si="368"/>
        <v>0.05</v>
      </c>
      <c r="ACD323" s="114">
        <f t="shared" si="369"/>
        <v>0.5</v>
      </c>
      <c r="ACE323" s="114">
        <f t="shared" si="370"/>
        <v>0.28000000000000003</v>
      </c>
      <c r="ACF323" s="114">
        <f t="shared" si="371"/>
        <v>0.1</v>
      </c>
      <c r="ACG323" s="114">
        <f t="shared" si="372"/>
        <v>0.88</v>
      </c>
      <c r="ACK323" s="4" t="s">
        <v>1390</v>
      </c>
      <c r="ACN323" s="119" t="str">
        <f t="shared" si="373"/>
        <v>TERIMA</v>
      </c>
      <c r="ACO323" s="120">
        <f t="shared" si="381"/>
        <v>670000</v>
      </c>
      <c r="ACP323" s="120">
        <f t="shared" si="374"/>
        <v>187600.00000000003</v>
      </c>
      <c r="ADH323" s="121">
        <f t="shared" si="375"/>
        <v>335000</v>
      </c>
      <c r="ADI323" s="121">
        <f t="shared" si="376"/>
        <v>159460.00000000003</v>
      </c>
      <c r="ADJ323" s="121">
        <f t="shared" si="377"/>
        <v>67000</v>
      </c>
      <c r="ADL323" s="121">
        <f t="shared" si="378"/>
        <v>0</v>
      </c>
      <c r="ADM323" s="121">
        <f t="shared" si="379"/>
        <v>561460</v>
      </c>
      <c r="ADN323" s="121">
        <f t="shared" si="380"/>
        <v>561460</v>
      </c>
      <c r="ADO323" s="4" t="s">
        <v>1398</v>
      </c>
    </row>
    <row r="324" spans="1:795" x14ac:dyDescent="0.25">
      <c r="A324" s="4">
        <f t="shared" si="341"/>
        <v>320</v>
      </c>
      <c r="B324" s="4">
        <v>178138</v>
      </c>
      <c r="C324" s="4" t="s">
        <v>832</v>
      </c>
      <c r="G324" s="4" t="s">
        <v>351</v>
      </c>
      <c r="O324" s="4">
        <v>22</v>
      </c>
      <c r="P324" s="4">
        <v>19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f t="shared" si="342"/>
        <v>0</v>
      </c>
      <c r="W324" s="4">
        <v>19</v>
      </c>
      <c r="X324" s="4">
        <v>19</v>
      </c>
      <c r="Y324" s="4">
        <v>7.75</v>
      </c>
      <c r="BQ324" s="4">
        <v>0</v>
      </c>
      <c r="BR324" s="114">
        <f t="shared" si="343"/>
        <v>1</v>
      </c>
      <c r="BS324" s="4">
        <f t="shared" si="344"/>
        <v>5</v>
      </c>
      <c r="BT324" s="114">
        <f t="shared" si="345"/>
        <v>0.1</v>
      </c>
      <c r="BU324" s="4">
        <v>0</v>
      </c>
      <c r="BV324" s="114">
        <f t="shared" si="346"/>
        <v>1</v>
      </c>
      <c r="BW324" s="4">
        <f t="shared" si="347"/>
        <v>5</v>
      </c>
      <c r="BX324" s="114">
        <f t="shared" si="348"/>
        <v>0.15</v>
      </c>
      <c r="BY324" s="4">
        <f t="shared" si="349"/>
        <v>8835</v>
      </c>
      <c r="BZ324" s="4">
        <v>9206.3333333333303</v>
      </c>
      <c r="CA324" s="115">
        <f t="shared" si="350"/>
        <v>1.0420298056970378</v>
      </c>
      <c r="CB324" s="4">
        <f t="shared" si="351"/>
        <v>4</v>
      </c>
      <c r="CC324" s="114">
        <f t="shared" si="352"/>
        <v>0.08</v>
      </c>
      <c r="CD324" s="4">
        <v>300</v>
      </c>
      <c r="CE324" s="116">
        <v>275.74924288310098</v>
      </c>
      <c r="CF324" s="4">
        <f t="shared" si="353"/>
        <v>5</v>
      </c>
      <c r="CG324" s="114">
        <f t="shared" si="354"/>
        <v>0.15</v>
      </c>
      <c r="MX324" s="116">
        <v>95</v>
      </c>
      <c r="MY324" s="116">
        <v>80</v>
      </c>
      <c r="MZ324" s="4">
        <f t="shared" si="355"/>
        <v>1</v>
      </c>
      <c r="NA324" s="114">
        <f t="shared" si="356"/>
        <v>0.02</v>
      </c>
      <c r="NB324" s="115">
        <v>0.92</v>
      </c>
      <c r="NC324" s="115">
        <v>0.90909090909090895</v>
      </c>
      <c r="ND324" s="4">
        <f t="shared" si="357"/>
        <v>1</v>
      </c>
      <c r="NE324" s="114">
        <f t="shared" si="358"/>
        <v>0.02</v>
      </c>
      <c r="NF324" s="116">
        <v>90</v>
      </c>
      <c r="NG324" s="118">
        <v>100</v>
      </c>
      <c r="NH324" s="4">
        <f t="shared" si="359"/>
        <v>5</v>
      </c>
      <c r="NI324" s="114">
        <f t="shared" si="360"/>
        <v>0.08</v>
      </c>
      <c r="NJ324" s="114">
        <v>0.85</v>
      </c>
      <c r="NK324" s="114">
        <v>0.85714285714285698</v>
      </c>
      <c r="NM324" s="4">
        <f t="shared" si="361"/>
        <v>5</v>
      </c>
      <c r="NN324" s="114">
        <f t="shared" si="362"/>
        <v>0.06</v>
      </c>
      <c r="NO324" s="114">
        <v>0.4</v>
      </c>
      <c r="NP324" s="114">
        <v>0.45454545454545497</v>
      </c>
      <c r="NQ324" s="4">
        <f t="shared" si="363"/>
        <v>5</v>
      </c>
      <c r="NR324" s="114">
        <f t="shared" si="364"/>
        <v>0.06</v>
      </c>
      <c r="ZQ324" s="114">
        <v>0.95</v>
      </c>
      <c r="ZR324" s="114">
        <v>0.98663271801400398</v>
      </c>
      <c r="ZS324" s="4">
        <f t="shared" si="365"/>
        <v>5</v>
      </c>
      <c r="ZT324" s="114">
        <f t="shared" si="366"/>
        <v>0.05</v>
      </c>
      <c r="ZU324" s="4">
        <v>2</v>
      </c>
      <c r="ZV324" s="4">
        <f t="shared" si="367"/>
        <v>5</v>
      </c>
      <c r="ZW324" s="114">
        <f t="shared" si="368"/>
        <v>0.05</v>
      </c>
      <c r="ACD324" s="114">
        <f t="shared" si="369"/>
        <v>0.48</v>
      </c>
      <c r="ACE324" s="114">
        <f t="shared" si="370"/>
        <v>0.24</v>
      </c>
      <c r="ACF324" s="114">
        <f t="shared" si="371"/>
        <v>0.1</v>
      </c>
      <c r="ACG324" s="114">
        <f t="shared" si="372"/>
        <v>0.82</v>
      </c>
      <c r="ACN324" s="119" t="str">
        <f t="shared" si="373"/>
        <v>TERIMA</v>
      </c>
      <c r="ACO324" s="120">
        <f t="shared" si="381"/>
        <v>670000</v>
      </c>
      <c r="ACP324" s="120">
        <f t="shared" si="374"/>
        <v>160800</v>
      </c>
      <c r="ADH324" s="121">
        <f t="shared" si="375"/>
        <v>321600</v>
      </c>
      <c r="ADI324" s="121">
        <f t="shared" si="376"/>
        <v>160800</v>
      </c>
      <c r="ADJ324" s="121">
        <f t="shared" si="377"/>
        <v>67000</v>
      </c>
      <c r="ADL324" s="121">
        <f t="shared" si="378"/>
        <v>0</v>
      </c>
      <c r="ADM324" s="121">
        <f t="shared" si="379"/>
        <v>549400</v>
      </c>
      <c r="ADN324" s="121">
        <f t="shared" si="380"/>
        <v>549400</v>
      </c>
      <c r="ADO324" s="4" t="s">
        <v>1398</v>
      </c>
    </row>
    <row r="325" spans="1:795" x14ac:dyDescent="0.25">
      <c r="A325" s="4">
        <f t="shared" si="341"/>
        <v>321</v>
      </c>
      <c r="B325" s="4">
        <v>178144</v>
      </c>
      <c r="C325" s="4" t="s">
        <v>836</v>
      </c>
      <c r="G325" s="4" t="s">
        <v>351</v>
      </c>
      <c r="O325" s="4">
        <v>22</v>
      </c>
      <c r="P325" s="4">
        <v>19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f t="shared" si="342"/>
        <v>0</v>
      </c>
      <c r="W325" s="4">
        <v>19</v>
      </c>
      <c r="X325" s="4">
        <v>19</v>
      </c>
      <c r="Y325" s="4">
        <v>7.75</v>
      </c>
      <c r="BQ325" s="4">
        <v>0</v>
      </c>
      <c r="BR325" s="114">
        <f t="shared" si="343"/>
        <v>1</v>
      </c>
      <c r="BS325" s="4">
        <f t="shared" si="344"/>
        <v>5</v>
      </c>
      <c r="BT325" s="114">
        <f t="shared" si="345"/>
        <v>0.1</v>
      </c>
      <c r="BU325" s="4">
        <v>0</v>
      </c>
      <c r="BV325" s="114">
        <f t="shared" si="346"/>
        <v>1</v>
      </c>
      <c r="BW325" s="4">
        <f t="shared" si="347"/>
        <v>5</v>
      </c>
      <c r="BX325" s="114">
        <f t="shared" si="348"/>
        <v>0.15</v>
      </c>
      <c r="BY325" s="4">
        <f t="shared" si="349"/>
        <v>8835</v>
      </c>
      <c r="BZ325" s="4">
        <v>9225.8333333333303</v>
      </c>
      <c r="CA325" s="115">
        <f t="shared" si="350"/>
        <v>1.0442369364270889</v>
      </c>
      <c r="CB325" s="4">
        <f t="shared" si="351"/>
        <v>4</v>
      </c>
      <c r="CC325" s="114">
        <f t="shared" si="352"/>
        <v>0.08</v>
      </c>
      <c r="CD325" s="4">
        <v>300</v>
      </c>
      <c r="CE325" s="116">
        <v>292.52093908629399</v>
      </c>
      <c r="CF325" s="4">
        <f t="shared" si="353"/>
        <v>5</v>
      </c>
      <c r="CG325" s="114">
        <f t="shared" si="354"/>
        <v>0.15</v>
      </c>
      <c r="MX325" s="116">
        <v>95</v>
      </c>
      <c r="MY325" s="116">
        <v>85.5555555555556</v>
      </c>
      <c r="MZ325" s="4">
        <f t="shared" si="355"/>
        <v>1</v>
      </c>
      <c r="NA325" s="114">
        <f t="shared" si="356"/>
        <v>0.02</v>
      </c>
      <c r="NB325" s="115">
        <v>0.92</v>
      </c>
      <c r="NC325" s="115">
        <v>0.93714285714285706</v>
      </c>
      <c r="ND325" s="4">
        <f t="shared" si="357"/>
        <v>5</v>
      </c>
      <c r="NE325" s="114">
        <f t="shared" si="358"/>
        <v>0.1</v>
      </c>
      <c r="NF325" s="116">
        <v>90</v>
      </c>
      <c r="NG325" s="118">
        <v>100</v>
      </c>
      <c r="NH325" s="4">
        <f t="shared" si="359"/>
        <v>5</v>
      </c>
      <c r="NI325" s="114">
        <f t="shared" si="360"/>
        <v>0.08</v>
      </c>
      <c r="NJ325" s="114">
        <v>0.85</v>
      </c>
      <c r="NK325" s="114">
        <v>0.82758620689655205</v>
      </c>
      <c r="NM325" s="4">
        <f t="shared" si="361"/>
        <v>1</v>
      </c>
      <c r="NN325" s="114">
        <f t="shared" si="362"/>
        <v>1.2E-2</v>
      </c>
      <c r="NO325" s="114">
        <v>0.4</v>
      </c>
      <c r="NP325" s="114">
        <v>0.57142857142857095</v>
      </c>
      <c r="NQ325" s="4">
        <f t="shared" si="363"/>
        <v>5</v>
      </c>
      <c r="NR325" s="114">
        <f t="shared" si="364"/>
        <v>0.06</v>
      </c>
      <c r="ZQ325" s="114">
        <v>0.95</v>
      </c>
      <c r="ZR325" s="114">
        <v>0.98667512690355297</v>
      </c>
      <c r="ZS325" s="4">
        <f t="shared" si="365"/>
        <v>5</v>
      </c>
      <c r="ZT325" s="114">
        <f t="shared" si="366"/>
        <v>0.05</v>
      </c>
      <c r="ZU325" s="4">
        <v>2</v>
      </c>
      <c r="ZV325" s="4">
        <f t="shared" si="367"/>
        <v>5</v>
      </c>
      <c r="ZW325" s="114">
        <f t="shared" si="368"/>
        <v>0.05</v>
      </c>
      <c r="ACD325" s="114">
        <f t="shared" si="369"/>
        <v>0.48</v>
      </c>
      <c r="ACE325" s="114">
        <f t="shared" si="370"/>
        <v>0.27200000000000002</v>
      </c>
      <c r="ACF325" s="114">
        <f t="shared" si="371"/>
        <v>0.1</v>
      </c>
      <c r="ACG325" s="114">
        <f t="shared" si="372"/>
        <v>0.85199999999999998</v>
      </c>
      <c r="ACK325" s="4" t="s">
        <v>1391</v>
      </c>
      <c r="ACN325" s="119" t="str">
        <f t="shared" si="373"/>
        <v>TERIMA</v>
      </c>
      <c r="ACO325" s="120">
        <f t="shared" si="381"/>
        <v>670000</v>
      </c>
      <c r="ACP325" s="120">
        <f t="shared" si="374"/>
        <v>182240</v>
      </c>
      <c r="ADH325" s="121">
        <f t="shared" si="375"/>
        <v>321600</v>
      </c>
      <c r="ADI325" s="121">
        <f t="shared" si="376"/>
        <v>154904</v>
      </c>
      <c r="ADJ325" s="121">
        <f t="shared" si="377"/>
        <v>67000</v>
      </c>
      <c r="ADL325" s="121">
        <f t="shared" si="378"/>
        <v>0</v>
      </c>
      <c r="ADM325" s="121">
        <f t="shared" si="379"/>
        <v>543504</v>
      </c>
      <c r="ADN325" s="121">
        <f t="shared" si="380"/>
        <v>543504</v>
      </c>
      <c r="ADO325" s="4" t="s">
        <v>1398</v>
      </c>
    </row>
    <row r="326" spans="1:795" x14ac:dyDescent="0.25">
      <c r="A326" s="4">
        <f t="shared" si="341"/>
        <v>322</v>
      </c>
      <c r="B326" s="4">
        <v>178152</v>
      </c>
      <c r="C326" s="4" t="s">
        <v>838</v>
      </c>
      <c r="G326" s="4" t="s">
        <v>351</v>
      </c>
      <c r="O326" s="4">
        <v>22</v>
      </c>
      <c r="P326" s="4">
        <v>18</v>
      </c>
      <c r="Q326" s="4">
        <v>1</v>
      </c>
      <c r="R326" s="4">
        <v>0</v>
      </c>
      <c r="S326" s="4">
        <v>0</v>
      </c>
      <c r="T326" s="4">
        <v>0</v>
      </c>
      <c r="U326" s="4">
        <v>0</v>
      </c>
      <c r="V326" s="4">
        <f t="shared" si="342"/>
        <v>1</v>
      </c>
      <c r="W326" s="4">
        <v>17</v>
      </c>
      <c r="X326" s="4">
        <v>18</v>
      </c>
      <c r="Y326" s="4">
        <v>7.75</v>
      </c>
      <c r="BQ326" s="4">
        <v>0</v>
      </c>
      <c r="BR326" s="114">
        <f t="shared" si="343"/>
        <v>1</v>
      </c>
      <c r="BS326" s="4">
        <f t="shared" si="344"/>
        <v>5</v>
      </c>
      <c r="BT326" s="114">
        <f t="shared" si="345"/>
        <v>0.1</v>
      </c>
      <c r="BU326" s="4">
        <v>1</v>
      </c>
      <c r="BV326" s="114">
        <f t="shared" si="346"/>
        <v>0.94117647058823528</v>
      </c>
      <c r="BW326" s="4">
        <f t="shared" si="347"/>
        <v>1</v>
      </c>
      <c r="BX326" s="114">
        <f t="shared" si="348"/>
        <v>0.03</v>
      </c>
      <c r="BY326" s="4">
        <f t="shared" si="349"/>
        <v>8370</v>
      </c>
      <c r="BZ326" s="4">
        <v>8633.1</v>
      </c>
      <c r="CA326" s="115">
        <f t="shared" si="350"/>
        <v>1.0314336917562725</v>
      </c>
      <c r="CB326" s="4">
        <f t="shared" si="351"/>
        <v>4</v>
      </c>
      <c r="CC326" s="114">
        <f t="shared" si="352"/>
        <v>0.08</v>
      </c>
      <c r="CD326" s="4">
        <v>300</v>
      </c>
      <c r="CE326" s="116">
        <v>303.52672292545702</v>
      </c>
      <c r="CF326" s="4">
        <f t="shared" si="353"/>
        <v>1</v>
      </c>
      <c r="CG326" s="114">
        <f t="shared" si="354"/>
        <v>0.03</v>
      </c>
      <c r="MX326" s="116">
        <v>95</v>
      </c>
      <c r="MY326" s="116">
        <v>100</v>
      </c>
      <c r="MZ326" s="4">
        <f t="shared" si="355"/>
        <v>5</v>
      </c>
      <c r="NA326" s="114">
        <f t="shared" si="356"/>
        <v>0.1</v>
      </c>
      <c r="NB326" s="115">
        <v>0.92</v>
      </c>
      <c r="NC326" s="115">
        <v>0.93220338983050799</v>
      </c>
      <c r="ND326" s="4">
        <f t="shared" si="357"/>
        <v>5</v>
      </c>
      <c r="NE326" s="114">
        <f t="shared" si="358"/>
        <v>0.1</v>
      </c>
      <c r="NF326" s="116">
        <v>90</v>
      </c>
      <c r="NG326" s="118">
        <v>100</v>
      </c>
      <c r="NH326" s="4">
        <f t="shared" si="359"/>
        <v>5</v>
      </c>
      <c r="NI326" s="114">
        <f t="shared" si="360"/>
        <v>0.08</v>
      </c>
      <c r="NJ326" s="114">
        <v>0.85</v>
      </c>
      <c r="NK326" s="114">
        <v>0.69387755102040805</v>
      </c>
      <c r="NM326" s="4">
        <f t="shared" si="361"/>
        <v>1</v>
      </c>
      <c r="NN326" s="114">
        <f t="shared" si="362"/>
        <v>1.2E-2</v>
      </c>
      <c r="NO326" s="114">
        <v>0.4</v>
      </c>
      <c r="NP326" s="114">
        <v>0.62711864406779705</v>
      </c>
      <c r="NQ326" s="4">
        <f t="shared" si="363"/>
        <v>5</v>
      </c>
      <c r="NR326" s="114">
        <f t="shared" si="364"/>
        <v>0.06</v>
      </c>
      <c r="ZQ326" s="114">
        <v>0.95</v>
      </c>
      <c r="ZR326" s="114">
        <v>0.98301329394387005</v>
      </c>
      <c r="ZS326" s="4">
        <f t="shared" si="365"/>
        <v>5</v>
      </c>
      <c r="ZT326" s="114">
        <f t="shared" si="366"/>
        <v>0.05</v>
      </c>
      <c r="ZU326" s="4">
        <v>2</v>
      </c>
      <c r="ZV326" s="4">
        <f t="shared" si="367"/>
        <v>5</v>
      </c>
      <c r="ZW326" s="114">
        <f t="shared" si="368"/>
        <v>0.05</v>
      </c>
      <c r="ACD326" s="114">
        <f t="shared" si="369"/>
        <v>0.24000000000000002</v>
      </c>
      <c r="ACE326" s="114">
        <f t="shared" si="370"/>
        <v>0.35200000000000004</v>
      </c>
      <c r="ACF326" s="114">
        <f t="shared" si="371"/>
        <v>0.1</v>
      </c>
      <c r="ACG326" s="114">
        <f t="shared" si="372"/>
        <v>0.69200000000000006</v>
      </c>
      <c r="ACN326" s="119" t="str">
        <f t="shared" si="373"/>
        <v>TERIMA</v>
      </c>
      <c r="ACO326" s="120">
        <f t="shared" si="381"/>
        <v>670000</v>
      </c>
      <c r="ACP326" s="120">
        <f t="shared" si="374"/>
        <v>235840.00000000003</v>
      </c>
      <c r="ADH326" s="121">
        <f t="shared" si="375"/>
        <v>160800</v>
      </c>
      <c r="ADI326" s="121">
        <f t="shared" si="376"/>
        <v>235840.00000000003</v>
      </c>
      <c r="ADJ326" s="121">
        <f t="shared" si="377"/>
        <v>67000</v>
      </c>
      <c r="ADL326" s="121">
        <f t="shared" si="378"/>
        <v>0</v>
      </c>
      <c r="ADM326" s="121">
        <f t="shared" si="379"/>
        <v>463640</v>
      </c>
      <c r="ADN326" s="121">
        <f t="shared" si="380"/>
        <v>463640</v>
      </c>
      <c r="ADO326" s="4" t="s">
        <v>1398</v>
      </c>
    </row>
    <row r="327" spans="1:795" x14ac:dyDescent="0.25">
      <c r="A327" s="4">
        <f t="shared" si="341"/>
        <v>323</v>
      </c>
      <c r="B327" s="4">
        <v>175525</v>
      </c>
      <c r="C327" s="4" t="s">
        <v>840</v>
      </c>
      <c r="G327" s="4" t="s">
        <v>351</v>
      </c>
      <c r="O327" s="4">
        <v>22</v>
      </c>
      <c r="P327" s="4">
        <v>18</v>
      </c>
      <c r="Q327" s="4">
        <v>2</v>
      </c>
      <c r="R327" s="4">
        <v>0</v>
      </c>
      <c r="S327" s="4">
        <v>0</v>
      </c>
      <c r="T327" s="4">
        <v>0</v>
      </c>
      <c r="U327" s="4">
        <v>0</v>
      </c>
      <c r="V327" s="4">
        <f t="shared" si="342"/>
        <v>2</v>
      </c>
      <c r="W327" s="4">
        <v>16</v>
      </c>
      <c r="X327" s="4">
        <v>18</v>
      </c>
      <c r="Y327" s="4">
        <v>7.75</v>
      </c>
      <c r="BQ327" s="4">
        <v>0</v>
      </c>
      <c r="BR327" s="114">
        <f t="shared" si="343"/>
        <v>1</v>
      </c>
      <c r="BS327" s="4">
        <f t="shared" si="344"/>
        <v>5</v>
      </c>
      <c r="BT327" s="114">
        <f t="shared" si="345"/>
        <v>0.1</v>
      </c>
      <c r="BU327" s="4">
        <v>2</v>
      </c>
      <c r="BV327" s="114">
        <f t="shared" si="346"/>
        <v>0.875</v>
      </c>
      <c r="BW327" s="4">
        <f t="shared" si="347"/>
        <v>0</v>
      </c>
      <c r="BX327" s="114">
        <f t="shared" si="348"/>
        <v>0</v>
      </c>
      <c r="BY327" s="4">
        <f t="shared" si="349"/>
        <v>8370</v>
      </c>
      <c r="BZ327" s="4">
        <v>7681</v>
      </c>
      <c r="CA327" s="115">
        <f t="shared" si="350"/>
        <v>0.91768219832735964</v>
      </c>
      <c r="CB327" s="4">
        <f t="shared" si="351"/>
        <v>2</v>
      </c>
      <c r="CC327" s="114">
        <f t="shared" si="352"/>
        <v>0.04</v>
      </c>
      <c r="CD327" s="4">
        <v>300</v>
      </c>
      <c r="CE327" s="116">
        <v>259.692139737991</v>
      </c>
      <c r="CF327" s="4">
        <f t="shared" si="353"/>
        <v>5</v>
      </c>
      <c r="CG327" s="114">
        <f t="shared" si="354"/>
        <v>0.15</v>
      </c>
      <c r="MX327" s="116">
        <v>95</v>
      </c>
      <c r="MY327" s="116">
        <v>98.8888888888889</v>
      </c>
      <c r="MZ327" s="4">
        <f t="shared" si="355"/>
        <v>5</v>
      </c>
      <c r="NA327" s="114">
        <f t="shared" si="356"/>
        <v>0.1</v>
      </c>
      <c r="NB327" s="115">
        <v>0.92</v>
      </c>
      <c r="NC327" s="115">
        <v>0.93333333333333302</v>
      </c>
      <c r="ND327" s="4">
        <f t="shared" si="357"/>
        <v>5</v>
      </c>
      <c r="NE327" s="114">
        <f t="shared" si="358"/>
        <v>0.1</v>
      </c>
      <c r="NF327" s="116">
        <v>90</v>
      </c>
      <c r="NG327" s="118">
        <v>95</v>
      </c>
      <c r="NH327" s="4">
        <f t="shared" si="359"/>
        <v>5</v>
      </c>
      <c r="NI327" s="114">
        <f t="shared" si="360"/>
        <v>0.08</v>
      </c>
      <c r="NJ327" s="114">
        <v>0.85</v>
      </c>
      <c r="NK327" s="114">
        <v>0.96428571428571397</v>
      </c>
      <c r="NM327" s="4">
        <f t="shared" si="361"/>
        <v>5</v>
      </c>
      <c r="NN327" s="114">
        <f t="shared" si="362"/>
        <v>0.06</v>
      </c>
      <c r="NO327" s="114">
        <v>0.4</v>
      </c>
      <c r="NP327" s="114">
        <v>0.81818181818181801</v>
      </c>
      <c r="NQ327" s="4">
        <f t="shared" si="363"/>
        <v>5</v>
      </c>
      <c r="NR327" s="114">
        <f t="shared" si="364"/>
        <v>0.06</v>
      </c>
      <c r="ZQ327" s="114">
        <v>0.95</v>
      </c>
      <c r="ZR327" s="114">
        <v>0.98513625103220503</v>
      </c>
      <c r="ZS327" s="4">
        <f t="shared" si="365"/>
        <v>5</v>
      </c>
      <c r="ZT327" s="114">
        <f t="shared" si="366"/>
        <v>0.05</v>
      </c>
      <c r="ZU327" s="4">
        <v>2</v>
      </c>
      <c r="ZV327" s="4">
        <f t="shared" si="367"/>
        <v>5</v>
      </c>
      <c r="ZW327" s="114">
        <f t="shared" si="368"/>
        <v>0.05</v>
      </c>
      <c r="ACD327" s="114">
        <f t="shared" si="369"/>
        <v>0.29000000000000004</v>
      </c>
      <c r="ACE327" s="114">
        <f t="shared" si="370"/>
        <v>0.4</v>
      </c>
      <c r="ACF327" s="114">
        <f t="shared" si="371"/>
        <v>0.1</v>
      </c>
      <c r="ACG327" s="114">
        <f t="shared" si="372"/>
        <v>0.79</v>
      </c>
      <c r="ACN327" s="119" t="str">
        <f t="shared" si="373"/>
        <v>TERIMA</v>
      </c>
      <c r="ACO327" s="120">
        <f t="shared" si="381"/>
        <v>670000</v>
      </c>
      <c r="ACP327" s="120">
        <f t="shared" si="374"/>
        <v>268000</v>
      </c>
      <c r="ADH327" s="121">
        <f t="shared" si="375"/>
        <v>194300.00000000003</v>
      </c>
      <c r="ADI327" s="121">
        <f t="shared" si="376"/>
        <v>268000</v>
      </c>
      <c r="ADJ327" s="121">
        <f t="shared" si="377"/>
        <v>67000</v>
      </c>
      <c r="ADL327" s="121">
        <f t="shared" si="378"/>
        <v>0</v>
      </c>
      <c r="ADM327" s="121">
        <f t="shared" si="379"/>
        <v>529300</v>
      </c>
      <c r="ADN327" s="121">
        <f t="shared" si="380"/>
        <v>529300</v>
      </c>
      <c r="ADO327" s="4" t="s">
        <v>1398</v>
      </c>
    </row>
    <row r="328" spans="1:795" x14ac:dyDescent="0.25">
      <c r="A328" s="4">
        <f t="shared" si="341"/>
        <v>324</v>
      </c>
      <c r="B328" s="4">
        <v>156541</v>
      </c>
      <c r="C328" s="4" t="s">
        <v>841</v>
      </c>
      <c r="G328" s="4" t="s">
        <v>351</v>
      </c>
      <c r="O328" s="4">
        <v>22</v>
      </c>
      <c r="P328" s="4">
        <v>19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f t="shared" si="342"/>
        <v>0</v>
      </c>
      <c r="W328" s="4">
        <v>19</v>
      </c>
      <c r="X328" s="4">
        <v>19</v>
      </c>
      <c r="Y328" s="4">
        <v>7.75</v>
      </c>
      <c r="BQ328" s="4">
        <v>0</v>
      </c>
      <c r="BR328" s="114">
        <f t="shared" si="343"/>
        <v>1</v>
      </c>
      <c r="BS328" s="4">
        <f t="shared" si="344"/>
        <v>5</v>
      </c>
      <c r="BT328" s="114">
        <f t="shared" si="345"/>
        <v>0.1</v>
      </c>
      <c r="BU328" s="4">
        <v>0</v>
      </c>
      <c r="BV328" s="114">
        <f t="shared" si="346"/>
        <v>1</v>
      </c>
      <c r="BW328" s="4">
        <f t="shared" si="347"/>
        <v>5</v>
      </c>
      <c r="BX328" s="114">
        <f t="shared" si="348"/>
        <v>0.15</v>
      </c>
      <c r="BY328" s="4">
        <f t="shared" si="349"/>
        <v>8835</v>
      </c>
      <c r="BZ328" s="4">
        <v>9243.6166666666704</v>
      </c>
      <c r="CA328" s="115">
        <f t="shared" si="350"/>
        <v>1.0462497641954351</v>
      </c>
      <c r="CB328" s="4">
        <f t="shared" si="351"/>
        <v>4</v>
      </c>
      <c r="CC328" s="114">
        <f t="shared" si="352"/>
        <v>0.08</v>
      </c>
      <c r="CD328" s="4">
        <v>300</v>
      </c>
      <c r="CE328" s="116">
        <v>297.91301272984401</v>
      </c>
      <c r="CF328" s="4">
        <f t="shared" si="353"/>
        <v>5</v>
      </c>
      <c r="CG328" s="114">
        <f t="shared" si="354"/>
        <v>0.15</v>
      </c>
      <c r="MX328" s="116">
        <v>95</v>
      </c>
      <c r="MY328" s="116">
        <v>100</v>
      </c>
      <c r="MZ328" s="4">
        <f t="shared" si="355"/>
        <v>5</v>
      </c>
      <c r="NA328" s="114">
        <f t="shared" si="356"/>
        <v>0.1</v>
      </c>
      <c r="NB328" s="115">
        <v>0.92</v>
      </c>
      <c r="NC328" s="115">
        <v>0.91578947368421004</v>
      </c>
      <c r="ND328" s="4">
        <f t="shared" si="357"/>
        <v>1</v>
      </c>
      <c r="NE328" s="114">
        <f t="shared" si="358"/>
        <v>0.02</v>
      </c>
      <c r="NF328" s="116">
        <v>90</v>
      </c>
      <c r="NG328" s="118">
        <v>100</v>
      </c>
      <c r="NH328" s="4">
        <f t="shared" si="359"/>
        <v>5</v>
      </c>
      <c r="NI328" s="114">
        <f t="shared" si="360"/>
        <v>0.08</v>
      </c>
      <c r="NJ328" s="114">
        <v>0.85</v>
      </c>
      <c r="NK328" s="114">
        <v>0.90625</v>
      </c>
      <c r="NM328" s="4">
        <f t="shared" si="361"/>
        <v>5</v>
      </c>
      <c r="NN328" s="114">
        <f t="shared" si="362"/>
        <v>0.06</v>
      </c>
      <c r="NO328" s="114">
        <v>0.4</v>
      </c>
      <c r="NP328" s="114">
        <v>0.63157894736842102</v>
      </c>
      <c r="NQ328" s="4">
        <f t="shared" si="363"/>
        <v>5</v>
      </c>
      <c r="NR328" s="114">
        <f t="shared" si="364"/>
        <v>0.06</v>
      </c>
      <c r="ZQ328" s="114">
        <v>0.95</v>
      </c>
      <c r="ZR328" s="114">
        <v>0.98509687034277205</v>
      </c>
      <c r="ZS328" s="4">
        <f t="shared" si="365"/>
        <v>5</v>
      </c>
      <c r="ZT328" s="114">
        <f t="shared" si="366"/>
        <v>0.05</v>
      </c>
      <c r="ZU328" s="4">
        <v>2</v>
      </c>
      <c r="ZV328" s="4">
        <f t="shared" si="367"/>
        <v>5</v>
      </c>
      <c r="ZW328" s="114">
        <f t="shared" si="368"/>
        <v>0.05</v>
      </c>
      <c r="ACD328" s="114">
        <f t="shared" si="369"/>
        <v>0.48</v>
      </c>
      <c r="ACE328" s="114">
        <f t="shared" si="370"/>
        <v>0.32</v>
      </c>
      <c r="ACF328" s="114">
        <f t="shared" si="371"/>
        <v>0.1</v>
      </c>
      <c r="ACG328" s="114">
        <f t="shared" si="372"/>
        <v>0.9</v>
      </c>
      <c r="ACK328" s="4" t="s">
        <v>1391</v>
      </c>
      <c r="ACN328" s="119" t="str">
        <f t="shared" si="373"/>
        <v>TERIMA</v>
      </c>
      <c r="ACO328" s="120">
        <f t="shared" si="381"/>
        <v>670000</v>
      </c>
      <c r="ACP328" s="120">
        <f t="shared" si="374"/>
        <v>214400</v>
      </c>
      <c r="ADH328" s="121">
        <f t="shared" si="375"/>
        <v>321600</v>
      </c>
      <c r="ADI328" s="121">
        <f t="shared" si="376"/>
        <v>182240</v>
      </c>
      <c r="ADJ328" s="121">
        <f t="shared" si="377"/>
        <v>67000</v>
      </c>
      <c r="ADL328" s="121">
        <f t="shared" si="378"/>
        <v>0</v>
      </c>
      <c r="ADM328" s="121">
        <f t="shared" si="379"/>
        <v>570840</v>
      </c>
      <c r="ADN328" s="121">
        <f t="shared" si="380"/>
        <v>570840</v>
      </c>
      <c r="ADO328" s="4" t="s">
        <v>1398</v>
      </c>
    </row>
    <row r="329" spans="1:795" x14ac:dyDescent="0.25">
      <c r="A329" s="4">
        <f t="shared" si="341"/>
        <v>325</v>
      </c>
      <c r="B329" s="4">
        <v>168484</v>
      </c>
      <c r="C329" s="4" t="s">
        <v>845</v>
      </c>
      <c r="G329" s="4" t="s">
        <v>351</v>
      </c>
      <c r="O329" s="4">
        <v>22</v>
      </c>
      <c r="P329" s="4">
        <v>18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f t="shared" si="342"/>
        <v>0</v>
      </c>
      <c r="W329" s="4">
        <v>18</v>
      </c>
      <c r="X329" s="4">
        <v>18</v>
      </c>
      <c r="Y329" s="4">
        <v>7.75</v>
      </c>
      <c r="BQ329" s="4">
        <v>0</v>
      </c>
      <c r="BR329" s="114">
        <f t="shared" si="343"/>
        <v>1</v>
      </c>
      <c r="BS329" s="4">
        <f t="shared" si="344"/>
        <v>5</v>
      </c>
      <c r="BT329" s="114">
        <f t="shared" si="345"/>
        <v>0.1</v>
      </c>
      <c r="BU329" s="4">
        <v>0</v>
      </c>
      <c r="BV329" s="114">
        <f t="shared" si="346"/>
        <v>1</v>
      </c>
      <c r="BW329" s="4">
        <f t="shared" si="347"/>
        <v>5</v>
      </c>
      <c r="BX329" s="114">
        <f t="shared" si="348"/>
        <v>0.15</v>
      </c>
      <c r="BY329" s="4">
        <f t="shared" si="349"/>
        <v>8370</v>
      </c>
      <c r="BZ329" s="4">
        <v>8636.7666666666701</v>
      </c>
      <c r="CA329" s="115">
        <f t="shared" si="350"/>
        <v>1.031871764237356</v>
      </c>
      <c r="CB329" s="4">
        <f t="shared" si="351"/>
        <v>4</v>
      </c>
      <c r="CC329" s="114">
        <f t="shared" si="352"/>
        <v>0.08</v>
      </c>
      <c r="CD329" s="4">
        <v>300</v>
      </c>
      <c r="CE329" s="116">
        <v>278.84850590688001</v>
      </c>
      <c r="CF329" s="4">
        <f t="shared" si="353"/>
        <v>5</v>
      </c>
      <c r="CG329" s="114">
        <f t="shared" si="354"/>
        <v>0.15</v>
      </c>
      <c r="MX329" s="116">
        <v>95</v>
      </c>
      <c r="MY329" s="116">
        <v>91.3888888888889</v>
      </c>
      <c r="MZ329" s="4">
        <f t="shared" si="355"/>
        <v>1</v>
      </c>
      <c r="NA329" s="114">
        <f t="shared" si="356"/>
        <v>0.02</v>
      </c>
      <c r="NB329" s="115">
        <v>0.92</v>
      </c>
      <c r="NC329" s="115">
        <v>0.90909090909090895</v>
      </c>
      <c r="ND329" s="4">
        <f t="shared" si="357"/>
        <v>1</v>
      </c>
      <c r="NE329" s="114">
        <f t="shared" si="358"/>
        <v>0.02</v>
      </c>
      <c r="NF329" s="116">
        <v>90</v>
      </c>
      <c r="NG329" s="118">
        <v>95</v>
      </c>
      <c r="NH329" s="4">
        <f t="shared" si="359"/>
        <v>5</v>
      </c>
      <c r="NI329" s="114">
        <f t="shared" si="360"/>
        <v>0.08</v>
      </c>
      <c r="NJ329" s="114">
        <v>0.85</v>
      </c>
      <c r="NK329" s="114">
        <v>0.88888888888888895</v>
      </c>
      <c r="NM329" s="4">
        <f t="shared" si="361"/>
        <v>5</v>
      </c>
      <c r="NN329" s="114">
        <f t="shared" si="362"/>
        <v>0.06</v>
      </c>
      <c r="NO329" s="114">
        <v>0.4</v>
      </c>
      <c r="NP329" s="114">
        <v>0.72727272727272696</v>
      </c>
      <c r="NQ329" s="4">
        <f t="shared" si="363"/>
        <v>5</v>
      </c>
      <c r="NR329" s="114">
        <f t="shared" si="364"/>
        <v>0.06</v>
      </c>
      <c r="ZQ329" s="114">
        <v>0.95</v>
      </c>
      <c r="ZR329" s="114">
        <v>0.99027102154273805</v>
      </c>
      <c r="ZS329" s="4">
        <f t="shared" si="365"/>
        <v>5</v>
      </c>
      <c r="ZT329" s="114">
        <f t="shared" si="366"/>
        <v>0.05</v>
      </c>
      <c r="ZU329" s="4">
        <v>2</v>
      </c>
      <c r="ZV329" s="4">
        <f t="shared" si="367"/>
        <v>5</v>
      </c>
      <c r="ZW329" s="114">
        <f t="shared" si="368"/>
        <v>0.05</v>
      </c>
      <c r="ACD329" s="114">
        <f t="shared" si="369"/>
        <v>0.48</v>
      </c>
      <c r="ACE329" s="114">
        <f t="shared" si="370"/>
        <v>0.24</v>
      </c>
      <c r="ACF329" s="114">
        <f t="shared" si="371"/>
        <v>0.1</v>
      </c>
      <c r="ACG329" s="114">
        <f t="shared" si="372"/>
        <v>0.82</v>
      </c>
      <c r="ACN329" s="119" t="str">
        <f t="shared" si="373"/>
        <v>TERIMA</v>
      </c>
      <c r="ACO329" s="120">
        <f t="shared" si="381"/>
        <v>670000</v>
      </c>
      <c r="ACP329" s="120">
        <f t="shared" si="374"/>
        <v>160800</v>
      </c>
      <c r="ADH329" s="121">
        <f t="shared" si="375"/>
        <v>321600</v>
      </c>
      <c r="ADI329" s="121">
        <f t="shared" si="376"/>
        <v>160800</v>
      </c>
      <c r="ADJ329" s="121">
        <f t="shared" si="377"/>
        <v>67000</v>
      </c>
      <c r="ADL329" s="121">
        <f t="shared" si="378"/>
        <v>0</v>
      </c>
      <c r="ADM329" s="121">
        <f t="shared" si="379"/>
        <v>549400</v>
      </c>
      <c r="ADN329" s="121">
        <f t="shared" si="380"/>
        <v>549400</v>
      </c>
      <c r="ADO329" s="4" t="s">
        <v>1398</v>
      </c>
    </row>
    <row r="330" spans="1:795" x14ac:dyDescent="0.25">
      <c r="A330" s="4">
        <f t="shared" si="341"/>
        <v>326</v>
      </c>
      <c r="B330" s="4">
        <v>157009</v>
      </c>
      <c r="C330" s="4" t="s">
        <v>847</v>
      </c>
      <c r="G330" s="4" t="s">
        <v>351</v>
      </c>
      <c r="O330" s="4">
        <v>22</v>
      </c>
      <c r="P330" s="4">
        <v>19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f t="shared" si="342"/>
        <v>0</v>
      </c>
      <c r="W330" s="4">
        <v>19</v>
      </c>
      <c r="X330" s="4">
        <v>19</v>
      </c>
      <c r="Y330" s="4">
        <v>7.75</v>
      </c>
      <c r="BQ330" s="4">
        <v>0</v>
      </c>
      <c r="BR330" s="114">
        <f t="shared" si="343"/>
        <v>1</v>
      </c>
      <c r="BS330" s="4">
        <f t="shared" si="344"/>
        <v>5</v>
      </c>
      <c r="BT330" s="114">
        <f t="shared" si="345"/>
        <v>0.1</v>
      </c>
      <c r="BU330" s="4">
        <v>0</v>
      </c>
      <c r="BV330" s="114">
        <f t="shared" si="346"/>
        <v>1</v>
      </c>
      <c r="BW330" s="4">
        <f t="shared" si="347"/>
        <v>5</v>
      </c>
      <c r="BX330" s="114">
        <f t="shared" si="348"/>
        <v>0.15</v>
      </c>
      <c r="BY330" s="4">
        <f t="shared" si="349"/>
        <v>8835</v>
      </c>
      <c r="BZ330" s="4">
        <v>9200.0333333333292</v>
      </c>
      <c r="CA330" s="115">
        <f t="shared" si="350"/>
        <v>1.0413167326919444</v>
      </c>
      <c r="CB330" s="4">
        <f t="shared" si="351"/>
        <v>4</v>
      </c>
      <c r="CC330" s="114">
        <f t="shared" si="352"/>
        <v>0.08</v>
      </c>
      <c r="CD330" s="4">
        <v>300</v>
      </c>
      <c r="CE330" s="116">
        <v>292.49659863945601</v>
      </c>
      <c r="CF330" s="4">
        <f t="shared" si="353"/>
        <v>5</v>
      </c>
      <c r="CG330" s="114">
        <f t="shared" si="354"/>
        <v>0.15</v>
      </c>
      <c r="MX330" s="116">
        <v>95</v>
      </c>
      <c r="MY330" s="116">
        <v>100</v>
      </c>
      <c r="MZ330" s="4">
        <f t="shared" si="355"/>
        <v>5</v>
      </c>
      <c r="NA330" s="114">
        <f t="shared" si="356"/>
        <v>0.1</v>
      </c>
      <c r="NB330" s="115">
        <v>0.92</v>
      </c>
      <c r="NC330" s="115">
        <v>0.95</v>
      </c>
      <c r="ND330" s="4">
        <f t="shared" si="357"/>
        <v>5</v>
      </c>
      <c r="NE330" s="114">
        <f t="shared" si="358"/>
        <v>0.1</v>
      </c>
      <c r="NF330" s="116">
        <v>90</v>
      </c>
      <c r="NG330" s="118">
        <v>100</v>
      </c>
      <c r="NH330" s="4">
        <f t="shared" si="359"/>
        <v>5</v>
      </c>
      <c r="NI330" s="114">
        <f t="shared" si="360"/>
        <v>0.08</v>
      </c>
      <c r="NJ330" s="114">
        <v>0.85</v>
      </c>
      <c r="NK330" s="114">
        <v>1</v>
      </c>
      <c r="NM330" s="4">
        <f t="shared" si="361"/>
        <v>5</v>
      </c>
      <c r="NN330" s="114">
        <f t="shared" si="362"/>
        <v>0.06</v>
      </c>
      <c r="NO330" s="114">
        <v>0.4</v>
      </c>
      <c r="NP330" s="114">
        <v>1</v>
      </c>
      <c r="NQ330" s="4">
        <f t="shared" si="363"/>
        <v>5</v>
      </c>
      <c r="NR330" s="114">
        <f t="shared" si="364"/>
        <v>0.06</v>
      </c>
      <c r="ZQ330" s="114">
        <v>0.95</v>
      </c>
      <c r="ZR330" s="114">
        <v>0.97103658536585402</v>
      </c>
      <c r="ZS330" s="4">
        <f t="shared" si="365"/>
        <v>5</v>
      </c>
      <c r="ZT330" s="114">
        <f t="shared" si="366"/>
        <v>0.05</v>
      </c>
      <c r="ZU330" s="4">
        <v>2</v>
      </c>
      <c r="ZV330" s="4">
        <f t="shared" si="367"/>
        <v>5</v>
      </c>
      <c r="ZW330" s="114">
        <f t="shared" si="368"/>
        <v>0.05</v>
      </c>
      <c r="ACD330" s="114">
        <f t="shared" si="369"/>
        <v>0.48</v>
      </c>
      <c r="ACE330" s="114">
        <f t="shared" si="370"/>
        <v>0.4</v>
      </c>
      <c r="ACF330" s="114">
        <f t="shared" si="371"/>
        <v>0.1</v>
      </c>
      <c r="ACG330" s="114">
        <f t="shared" si="372"/>
        <v>0.98</v>
      </c>
      <c r="ACN330" s="119" t="str">
        <f t="shared" si="373"/>
        <v>TERIMA</v>
      </c>
      <c r="ACO330" s="120">
        <f t="shared" si="381"/>
        <v>670000</v>
      </c>
      <c r="ACP330" s="120">
        <f t="shared" si="374"/>
        <v>268000</v>
      </c>
      <c r="ADH330" s="121">
        <f t="shared" si="375"/>
        <v>321600</v>
      </c>
      <c r="ADI330" s="121">
        <f t="shared" si="376"/>
        <v>268000</v>
      </c>
      <c r="ADJ330" s="121">
        <f t="shared" si="377"/>
        <v>67000</v>
      </c>
      <c r="ADL330" s="121">
        <f t="shared" si="378"/>
        <v>100000</v>
      </c>
      <c r="ADM330" s="121">
        <f t="shared" si="379"/>
        <v>756600</v>
      </c>
      <c r="ADN330" s="121">
        <f t="shared" si="380"/>
        <v>756600</v>
      </c>
      <c r="ADO330" s="4" t="s">
        <v>1398</v>
      </c>
    </row>
    <row r="331" spans="1:795" x14ac:dyDescent="0.25">
      <c r="A331" s="4">
        <f t="shared" si="341"/>
        <v>327</v>
      </c>
      <c r="B331" s="4">
        <v>161144</v>
      </c>
      <c r="C331" s="4" t="s">
        <v>849</v>
      </c>
      <c r="G331" s="4" t="s">
        <v>351</v>
      </c>
      <c r="O331" s="4">
        <v>22</v>
      </c>
      <c r="P331" s="4">
        <v>18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f t="shared" si="342"/>
        <v>0</v>
      </c>
      <c r="W331" s="4">
        <v>18</v>
      </c>
      <c r="X331" s="4">
        <v>18</v>
      </c>
      <c r="Y331" s="4">
        <v>7.75</v>
      </c>
      <c r="BQ331" s="4">
        <v>0</v>
      </c>
      <c r="BR331" s="114">
        <f t="shared" si="343"/>
        <v>1</v>
      </c>
      <c r="BS331" s="4">
        <f t="shared" si="344"/>
        <v>5</v>
      </c>
      <c r="BT331" s="114">
        <f t="shared" si="345"/>
        <v>0.1</v>
      </c>
      <c r="BU331" s="4">
        <v>0</v>
      </c>
      <c r="BV331" s="114">
        <f t="shared" si="346"/>
        <v>1</v>
      </c>
      <c r="BW331" s="4">
        <f t="shared" si="347"/>
        <v>5</v>
      </c>
      <c r="BX331" s="114">
        <f t="shared" si="348"/>
        <v>0.15</v>
      </c>
      <c r="BY331" s="4">
        <f t="shared" si="349"/>
        <v>8370</v>
      </c>
      <c r="BZ331" s="4">
        <v>8686.0833333333303</v>
      </c>
      <c r="CA331" s="115">
        <f t="shared" si="350"/>
        <v>1.0377638391079247</v>
      </c>
      <c r="CB331" s="4">
        <f t="shared" si="351"/>
        <v>4</v>
      </c>
      <c r="CC331" s="114">
        <f t="shared" si="352"/>
        <v>0.08</v>
      </c>
      <c r="CD331" s="4">
        <v>300</v>
      </c>
      <c r="CE331" s="116">
        <v>277.441750841751</v>
      </c>
      <c r="CF331" s="4">
        <f t="shared" si="353"/>
        <v>5</v>
      </c>
      <c r="CG331" s="114">
        <f t="shared" si="354"/>
        <v>0.15</v>
      </c>
      <c r="MX331" s="116">
        <v>95</v>
      </c>
      <c r="MY331" s="116">
        <v>100</v>
      </c>
      <c r="MZ331" s="4">
        <f t="shared" si="355"/>
        <v>5</v>
      </c>
      <c r="NA331" s="114">
        <f t="shared" si="356"/>
        <v>0.1</v>
      </c>
      <c r="NB331" s="115">
        <v>0.92</v>
      </c>
      <c r="NC331" s="115">
        <v>0.90416666666666701</v>
      </c>
      <c r="ND331" s="4">
        <f t="shared" si="357"/>
        <v>1</v>
      </c>
      <c r="NE331" s="114">
        <f t="shared" si="358"/>
        <v>0.02</v>
      </c>
      <c r="NF331" s="116">
        <v>90</v>
      </c>
      <c r="NG331" s="118">
        <v>100</v>
      </c>
      <c r="NH331" s="4">
        <f t="shared" si="359"/>
        <v>5</v>
      </c>
      <c r="NI331" s="114">
        <f t="shared" si="360"/>
        <v>0.08</v>
      </c>
      <c r="NJ331" s="114">
        <v>0.85</v>
      </c>
      <c r="NK331" s="114">
        <v>0.88636363636363602</v>
      </c>
      <c r="NM331" s="4">
        <f t="shared" si="361"/>
        <v>5</v>
      </c>
      <c r="NN331" s="114">
        <f t="shared" si="362"/>
        <v>0.06</v>
      </c>
      <c r="NO331" s="114">
        <v>0.4</v>
      </c>
      <c r="NP331" s="114">
        <v>0.66666666666666696</v>
      </c>
      <c r="NQ331" s="4">
        <f t="shared" si="363"/>
        <v>5</v>
      </c>
      <c r="NR331" s="114">
        <f t="shared" si="364"/>
        <v>0.06</v>
      </c>
      <c r="ZQ331" s="114">
        <v>0.95</v>
      </c>
      <c r="ZR331" s="114">
        <v>0.97784568372803704</v>
      </c>
      <c r="ZS331" s="4">
        <f t="shared" si="365"/>
        <v>5</v>
      </c>
      <c r="ZT331" s="114">
        <f t="shared" si="366"/>
        <v>0.05</v>
      </c>
      <c r="ZU331" s="4">
        <v>2</v>
      </c>
      <c r="ZV331" s="4">
        <f t="shared" si="367"/>
        <v>5</v>
      </c>
      <c r="ZW331" s="114">
        <f t="shared" si="368"/>
        <v>0.05</v>
      </c>
      <c r="ACD331" s="114">
        <f t="shared" si="369"/>
        <v>0.48</v>
      </c>
      <c r="ACE331" s="114">
        <f t="shared" si="370"/>
        <v>0.32</v>
      </c>
      <c r="ACF331" s="114">
        <f t="shared" si="371"/>
        <v>0.1</v>
      </c>
      <c r="ACG331" s="114">
        <f t="shared" si="372"/>
        <v>0.9</v>
      </c>
      <c r="ACN331" s="119" t="str">
        <f t="shared" si="373"/>
        <v>TERIMA</v>
      </c>
      <c r="ACO331" s="120">
        <f t="shared" si="381"/>
        <v>670000</v>
      </c>
      <c r="ACP331" s="120">
        <f t="shared" si="374"/>
        <v>214400</v>
      </c>
      <c r="ADH331" s="121">
        <f t="shared" si="375"/>
        <v>321600</v>
      </c>
      <c r="ADI331" s="121">
        <f t="shared" si="376"/>
        <v>214400</v>
      </c>
      <c r="ADJ331" s="121">
        <f t="shared" si="377"/>
        <v>67000</v>
      </c>
      <c r="ADL331" s="121">
        <f t="shared" si="378"/>
        <v>0</v>
      </c>
      <c r="ADM331" s="121">
        <f t="shared" si="379"/>
        <v>603000</v>
      </c>
      <c r="ADN331" s="121">
        <f t="shared" si="380"/>
        <v>603000</v>
      </c>
      <c r="ADO331" s="4" t="s">
        <v>1398</v>
      </c>
    </row>
    <row r="332" spans="1:795" x14ac:dyDescent="0.25">
      <c r="A332" s="4">
        <f t="shared" si="341"/>
        <v>328</v>
      </c>
      <c r="B332" s="4">
        <v>157017</v>
      </c>
      <c r="C332" s="4" t="s">
        <v>851</v>
      </c>
      <c r="G332" s="4" t="s">
        <v>351</v>
      </c>
      <c r="O332" s="4">
        <v>22</v>
      </c>
      <c r="P332" s="4">
        <v>19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f t="shared" si="342"/>
        <v>0</v>
      </c>
      <c r="W332" s="4">
        <v>19</v>
      </c>
      <c r="X332" s="4">
        <v>19</v>
      </c>
      <c r="Y332" s="4">
        <v>7.75</v>
      </c>
      <c r="BQ332" s="4">
        <v>0</v>
      </c>
      <c r="BR332" s="114">
        <f t="shared" si="343"/>
        <v>1</v>
      </c>
      <c r="BS332" s="4">
        <f t="shared" si="344"/>
        <v>5</v>
      </c>
      <c r="BT332" s="114">
        <f t="shared" si="345"/>
        <v>0.1</v>
      </c>
      <c r="BU332" s="4">
        <v>0</v>
      </c>
      <c r="BV332" s="114">
        <f t="shared" si="346"/>
        <v>1</v>
      </c>
      <c r="BW332" s="4">
        <f t="shared" si="347"/>
        <v>5</v>
      </c>
      <c r="BX332" s="114">
        <f t="shared" si="348"/>
        <v>0.15</v>
      </c>
      <c r="BY332" s="4">
        <f t="shared" si="349"/>
        <v>8835</v>
      </c>
      <c r="BZ332" s="4">
        <v>9339.5833333333303</v>
      </c>
      <c r="CA332" s="115">
        <f t="shared" si="350"/>
        <v>1.0571118656857192</v>
      </c>
      <c r="CB332" s="4">
        <f t="shared" si="351"/>
        <v>5</v>
      </c>
      <c r="CC332" s="114">
        <f t="shared" si="352"/>
        <v>0.1</v>
      </c>
      <c r="CD332" s="4">
        <v>300</v>
      </c>
      <c r="CE332" s="116">
        <v>282.27099236641197</v>
      </c>
      <c r="CF332" s="4">
        <f t="shared" si="353"/>
        <v>5</v>
      </c>
      <c r="CG332" s="114">
        <f t="shared" si="354"/>
        <v>0.15</v>
      </c>
      <c r="MX332" s="116">
        <v>95</v>
      </c>
      <c r="MY332" s="116">
        <v>98.8888888888889</v>
      </c>
      <c r="MZ332" s="4">
        <f t="shared" si="355"/>
        <v>5</v>
      </c>
      <c r="NA332" s="114">
        <f t="shared" si="356"/>
        <v>0.1</v>
      </c>
      <c r="NB332" s="115">
        <v>0.92</v>
      </c>
      <c r="NC332" s="115">
        <v>0.98666666666666702</v>
      </c>
      <c r="ND332" s="4">
        <f t="shared" si="357"/>
        <v>5</v>
      </c>
      <c r="NE332" s="114">
        <f t="shared" si="358"/>
        <v>0.1</v>
      </c>
      <c r="NF332" s="116">
        <v>90</v>
      </c>
      <c r="NG332" s="118">
        <v>100</v>
      </c>
      <c r="NH332" s="4">
        <f t="shared" si="359"/>
        <v>5</v>
      </c>
      <c r="NI332" s="114">
        <f t="shared" si="360"/>
        <v>0.08</v>
      </c>
      <c r="NJ332" s="114">
        <v>0.85</v>
      </c>
      <c r="NK332" s="114">
        <v>1</v>
      </c>
      <c r="NM332" s="4">
        <f t="shared" si="361"/>
        <v>5</v>
      </c>
      <c r="NN332" s="114">
        <f t="shared" si="362"/>
        <v>0.06</v>
      </c>
      <c r="NO332" s="114">
        <v>0.4</v>
      </c>
      <c r="NP332" s="114">
        <v>1</v>
      </c>
      <c r="NQ332" s="4">
        <f t="shared" si="363"/>
        <v>5</v>
      </c>
      <c r="NR332" s="114">
        <f t="shared" si="364"/>
        <v>0.06</v>
      </c>
      <c r="ZQ332" s="114">
        <v>0.95</v>
      </c>
      <c r="ZR332" s="114">
        <v>0.97805212620027404</v>
      </c>
      <c r="ZS332" s="4">
        <f t="shared" si="365"/>
        <v>5</v>
      </c>
      <c r="ZT332" s="114">
        <f t="shared" si="366"/>
        <v>0.05</v>
      </c>
      <c r="ZU332" s="4">
        <v>2</v>
      </c>
      <c r="ZV332" s="4">
        <f t="shared" si="367"/>
        <v>5</v>
      </c>
      <c r="ZW332" s="114">
        <f t="shared" si="368"/>
        <v>0.05</v>
      </c>
      <c r="ACD332" s="114">
        <f t="shared" si="369"/>
        <v>0.5</v>
      </c>
      <c r="ACE332" s="114">
        <f t="shared" si="370"/>
        <v>0.4</v>
      </c>
      <c r="ACF332" s="114">
        <f t="shared" si="371"/>
        <v>0.1</v>
      </c>
      <c r="ACG332" s="114">
        <f t="shared" si="372"/>
        <v>1</v>
      </c>
      <c r="ACN332" s="119" t="str">
        <f t="shared" si="373"/>
        <v>TERIMA</v>
      </c>
      <c r="ACO332" s="120">
        <f t="shared" si="381"/>
        <v>670000</v>
      </c>
      <c r="ACP332" s="120">
        <f t="shared" si="374"/>
        <v>268000</v>
      </c>
      <c r="ADH332" s="121">
        <f t="shared" si="375"/>
        <v>335000</v>
      </c>
      <c r="ADI332" s="121">
        <f t="shared" si="376"/>
        <v>268000</v>
      </c>
      <c r="ADJ332" s="121">
        <f t="shared" si="377"/>
        <v>67000</v>
      </c>
      <c r="ADL332" s="121">
        <f t="shared" si="378"/>
        <v>200000</v>
      </c>
      <c r="ADM332" s="121">
        <f t="shared" si="379"/>
        <v>870000</v>
      </c>
      <c r="ADN332" s="121">
        <f t="shared" si="380"/>
        <v>870000</v>
      </c>
      <c r="ADO332" s="4" t="s">
        <v>1398</v>
      </c>
    </row>
    <row r="333" spans="1:795" x14ac:dyDescent="0.25">
      <c r="A333" s="4">
        <f t="shared" ref="A333:A368" si="382">ROW()-4</f>
        <v>329</v>
      </c>
      <c r="B333" s="4">
        <v>160063</v>
      </c>
      <c r="C333" s="4" t="s">
        <v>853</v>
      </c>
      <c r="G333" s="4" t="s">
        <v>351</v>
      </c>
      <c r="O333" s="4">
        <v>22</v>
      </c>
      <c r="P333" s="4">
        <v>18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f t="shared" ref="V333:V368" si="383">SUM(Q333:S333)</f>
        <v>0</v>
      </c>
      <c r="W333" s="4">
        <v>18</v>
      </c>
      <c r="X333" s="4">
        <v>18</v>
      </c>
      <c r="Y333" s="4">
        <v>7.75</v>
      </c>
      <c r="BQ333" s="4">
        <v>0</v>
      </c>
      <c r="BR333" s="114">
        <f t="shared" ref="BR333:BR364" si="384">(W333-BQ333)/W333</f>
        <v>1</v>
      </c>
      <c r="BS333" s="4">
        <f t="shared" ref="BS333:BS368" si="385">IF(R333&gt;0,0,IF(BQ333&gt;2,0,IF(BQ333=2,1,IF(BQ333=1,2,IF(BQ333&lt;=0,5)))))</f>
        <v>5</v>
      </c>
      <c r="BT333" s="114">
        <f t="shared" ref="BT333:BT364" si="386">BS333*$BQ$3/5</f>
        <v>0.1</v>
      </c>
      <c r="BU333" s="4">
        <v>0</v>
      </c>
      <c r="BV333" s="114">
        <f t="shared" ref="BV333:BV364" si="387">(W333-BU333)/W333</f>
        <v>1</v>
      </c>
      <c r="BW333" s="4">
        <f t="shared" ref="BW333:BW368" si="388">IF(R333&gt;0,0,IF(BU333&lt;=0,5,IF(BU333=1,1,0)))</f>
        <v>5</v>
      </c>
      <c r="BX333" s="114">
        <f t="shared" ref="BX333:BX364" si="389">BW333*$BU$3/5</f>
        <v>0.15</v>
      </c>
      <c r="BY333" s="4">
        <f t="shared" ref="BY333:BY368" si="390">X333*(Y333*60)</f>
        <v>8370</v>
      </c>
      <c r="BZ333" s="4">
        <v>8831.6666666666697</v>
      </c>
      <c r="CA333" s="115">
        <f t="shared" ref="CA333:CA364" si="391">BZ333/BY333</f>
        <v>1.0551573078454803</v>
      </c>
      <c r="CB333" s="4">
        <f t="shared" ref="CB333:CB364" si="392">IF(CA333&lt;=90%,1,IF(AND(CA333&gt;90%,CA333&lt;100%),2,IF(CA333=100%,3,IF(AND(CA333&gt;100%,CA333&lt;=105%),4,5))))</f>
        <v>5</v>
      </c>
      <c r="CC333" s="114">
        <f t="shared" ref="CC333:CC364" si="393">CB333*$BY$3/5</f>
        <v>0.1</v>
      </c>
      <c r="CD333" s="4">
        <v>300</v>
      </c>
      <c r="CE333" s="116">
        <v>286.24644886363598</v>
      </c>
      <c r="CF333" s="4">
        <f t="shared" ref="CF333:CF364" si="394">IF(CD333&gt;CE333,5,IF(CE333=CD333,3,1))</f>
        <v>5</v>
      </c>
      <c r="CG333" s="114">
        <f t="shared" ref="CG333:CG364" si="395">CF333*$CD$3/5</f>
        <v>0.15</v>
      </c>
      <c r="MX333" s="116">
        <v>95</v>
      </c>
      <c r="MY333" s="116">
        <v>98.0555555555555</v>
      </c>
      <c r="MZ333" s="4">
        <f t="shared" ref="MZ333:MZ358" si="396">IF(MY333&gt;MX333,5,IF(MY333=MX333,3,1))</f>
        <v>5</v>
      </c>
      <c r="NA333" s="114">
        <f t="shared" ref="NA333:NA358" si="397">MZ333*$MX$3/5</f>
        <v>0.1</v>
      </c>
      <c r="NB333" s="115">
        <v>0.92</v>
      </c>
      <c r="NC333" s="115">
        <v>0.93725490196078398</v>
      </c>
      <c r="ND333" s="4">
        <f t="shared" ref="ND333:ND358" si="398">IF(NC333&gt;NB333,5,IF(NC333=NB333,3,1))</f>
        <v>5</v>
      </c>
      <c r="NE333" s="114">
        <f t="shared" ref="NE333:NE358" si="399">ND333*$NB$3/5</f>
        <v>0.1</v>
      </c>
      <c r="NF333" s="116">
        <v>90</v>
      </c>
      <c r="NG333" s="118">
        <v>100</v>
      </c>
      <c r="NH333" s="4">
        <f t="shared" ref="NH333:NH358" si="400">IF(NG333&gt;NF333,5,IF(NG333=NF333,3,1))</f>
        <v>5</v>
      </c>
      <c r="NI333" s="114">
        <f t="shared" ref="NI333:NI358" si="401">NH333*$NF$3/5</f>
        <v>0.08</v>
      </c>
      <c r="NJ333" s="114">
        <v>0.85</v>
      </c>
      <c r="NK333" s="114">
        <v>0.875</v>
      </c>
      <c r="NM333" s="4">
        <f t="shared" ref="NM333:NM358" si="402">IF(NL333=1,0,IF(NK333&gt;NJ333,5,IF(NJ333=NK333,4,IF(NK333="",3,1))))</f>
        <v>5</v>
      </c>
      <c r="NN333" s="114">
        <f t="shared" ref="NN333:NN358" si="403">NM333*$NJ$3/5</f>
        <v>0.06</v>
      </c>
      <c r="NO333" s="114">
        <v>0.4</v>
      </c>
      <c r="NP333" s="114">
        <v>0.72549019607843102</v>
      </c>
      <c r="NQ333" s="4">
        <f t="shared" ref="NQ333:NQ358" si="404">IF(NP333&gt;NO333,5,IF(NP333=NO333,4,IF(NP333="",3,1)))</f>
        <v>5</v>
      </c>
      <c r="NR333" s="114">
        <f t="shared" ref="NR333:NR358" si="405">NQ333*$NO$3/5</f>
        <v>0.06</v>
      </c>
      <c r="ZQ333" s="114">
        <v>0.95</v>
      </c>
      <c r="ZR333" s="114">
        <v>0.99018867924528298</v>
      </c>
      <c r="ZS333" s="4">
        <f t="shared" ref="ZS333:ZS364" si="406">IF(ZR333&gt;ZQ333,5,IF(ZR333=ZQ333,4,IF(ZR333="",3,1)))</f>
        <v>5</v>
      </c>
      <c r="ZT333" s="114">
        <f t="shared" ref="ZT333:ZT364" si="407">ZS333*$ZQ$3/5</f>
        <v>0.05</v>
      </c>
      <c r="ZU333" s="4">
        <v>2</v>
      </c>
      <c r="ZV333" s="4">
        <f t="shared" ref="ZV333:ZV364" si="408">IF(ZU333&gt;1,5,IF(ZU333=1,3,1))</f>
        <v>5</v>
      </c>
      <c r="ZW333" s="114">
        <f t="shared" ref="ZW333:ZW364" si="409">ZV333*$ZU$3/5</f>
        <v>0.05</v>
      </c>
      <c r="ACD333" s="114">
        <f t="shared" ref="ACD333:ACD368" si="410">IFERROR(BT333+BX333+CC333+CG333,"")</f>
        <v>0.5</v>
      </c>
      <c r="ACE333" s="114">
        <f t="shared" ref="ACE333:ACE358" si="411">NA333+NE333+NI333+NN333+NR333</f>
        <v>0.4</v>
      </c>
      <c r="ACF333" s="114">
        <f t="shared" ref="ACF333:ACF368" si="412">ZT333+ZW333</f>
        <v>0.1</v>
      </c>
      <c r="ACG333" s="114">
        <f t="shared" ref="ACG333:ACG364" si="413">SUM(ACD333:ACF333)</f>
        <v>1</v>
      </c>
      <c r="ACN333" s="119" t="str">
        <f t="shared" ref="ACN333:ACN364" si="414">IF(AI333="TIDAK","GUGUR",IF(ACM333&gt;0,"GUGUR","TERIMA"))</f>
        <v>TERIMA</v>
      </c>
      <c r="ACO333" s="120">
        <f t="shared" si="381"/>
        <v>670000</v>
      </c>
      <c r="ACP333" s="120">
        <f t="shared" ref="ACP333:ACP364" si="415">ACO333*ACE333</f>
        <v>268000</v>
      </c>
      <c r="ADH333" s="121">
        <f t="shared" ref="ADH333:ADH368" si="416">IFERROR(ACO333*ACD333,"")</f>
        <v>335000</v>
      </c>
      <c r="ADI333" s="121">
        <f t="shared" ref="ADI333:ADI368" si="417">IFERROR(IF(M333="YA",(W333/O333)*ACP333,IF(N333="YA",(W333/O333)*ACP333,IF(U333&gt;0,(W333/O333)*ACP333,IF(ACK333&gt;0,ACP333*85%,IF(ACL333&gt;0,ACP333*60%,IF(ACM333&gt;0,ACP333*0%,ACP333)))))),"")</f>
        <v>268000</v>
      </c>
      <c r="ADJ333" s="121">
        <f t="shared" ref="ADJ333:ADJ368" si="418">IFERROR(ACF333*ACO333,"")</f>
        <v>67000</v>
      </c>
      <c r="ADL333" s="121">
        <f t="shared" ref="ADL333:ADL368" si="419">IFERROR(IF(ACN333="GUGUR",0,IF(ACG333=100%,200000,IF(AND(ACG333&gt;=98%,ACG333&lt;100%),100000,IF(AND(ACG333&gt;=97%,ACG333&lt;99%),50000,)))),"")</f>
        <v>200000</v>
      </c>
      <c r="ADM333" s="121">
        <f t="shared" ref="ADM333:ADM364" si="420">SUM(ADH333:ADJ333,ADL333)</f>
        <v>870000</v>
      </c>
      <c r="ADN333" s="121">
        <f t="shared" ref="ADN333:ADN364" si="421">IF(M333="cumil",0,IF(ADM333="",IF(ADG333="",ACS333,ADG333),ADM333))</f>
        <v>870000</v>
      </c>
      <c r="ADO333" s="4" t="s">
        <v>1398</v>
      </c>
    </row>
    <row r="334" spans="1:795" x14ac:dyDescent="0.25">
      <c r="A334" s="4">
        <f t="shared" si="382"/>
        <v>330</v>
      </c>
      <c r="B334" s="4">
        <v>181872</v>
      </c>
      <c r="C334" s="4" t="s">
        <v>855</v>
      </c>
      <c r="G334" s="4" t="s">
        <v>351</v>
      </c>
      <c r="O334" s="4">
        <v>22</v>
      </c>
      <c r="P334" s="4">
        <v>18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f t="shared" si="383"/>
        <v>0</v>
      </c>
      <c r="W334" s="4">
        <v>18</v>
      </c>
      <c r="X334" s="4">
        <v>18</v>
      </c>
      <c r="Y334" s="4">
        <v>7.75</v>
      </c>
      <c r="BQ334" s="4">
        <v>0</v>
      </c>
      <c r="BR334" s="114">
        <f t="shared" si="384"/>
        <v>1</v>
      </c>
      <c r="BS334" s="4">
        <f t="shared" si="385"/>
        <v>5</v>
      </c>
      <c r="BT334" s="114">
        <f t="shared" si="386"/>
        <v>0.1</v>
      </c>
      <c r="BU334" s="4">
        <v>0</v>
      </c>
      <c r="BV334" s="114">
        <f t="shared" si="387"/>
        <v>1</v>
      </c>
      <c r="BW334" s="4">
        <f t="shared" si="388"/>
        <v>5</v>
      </c>
      <c r="BX334" s="114">
        <f t="shared" si="389"/>
        <v>0.15</v>
      </c>
      <c r="BY334" s="4">
        <f t="shared" si="390"/>
        <v>8370</v>
      </c>
      <c r="BZ334" s="4">
        <v>9184.9833333333299</v>
      </c>
      <c r="CA334" s="115">
        <f t="shared" si="391"/>
        <v>1.0973695738749498</v>
      </c>
      <c r="CB334" s="4">
        <f t="shared" si="392"/>
        <v>5</v>
      </c>
      <c r="CC334" s="114">
        <f t="shared" si="393"/>
        <v>0.1</v>
      </c>
      <c r="CD334" s="4">
        <v>300</v>
      </c>
      <c r="CE334" s="116">
        <v>316.271301976823</v>
      </c>
      <c r="CF334" s="4">
        <f t="shared" si="394"/>
        <v>1</v>
      </c>
      <c r="CG334" s="114">
        <f t="shared" si="395"/>
        <v>0.03</v>
      </c>
      <c r="MX334" s="116">
        <v>95</v>
      </c>
      <c r="MY334" s="116">
        <v>100</v>
      </c>
      <c r="MZ334" s="4">
        <f t="shared" si="396"/>
        <v>5</v>
      </c>
      <c r="NA334" s="114">
        <f t="shared" si="397"/>
        <v>0.1</v>
      </c>
      <c r="NB334" s="115">
        <v>0.92</v>
      </c>
      <c r="NC334" s="115">
        <v>0.93142857142857105</v>
      </c>
      <c r="ND334" s="4">
        <f t="shared" si="398"/>
        <v>5</v>
      </c>
      <c r="NE334" s="114">
        <f t="shared" si="399"/>
        <v>0.1</v>
      </c>
      <c r="NF334" s="116">
        <v>90</v>
      </c>
      <c r="NG334" s="118">
        <v>100</v>
      </c>
      <c r="NH334" s="4">
        <f t="shared" si="400"/>
        <v>5</v>
      </c>
      <c r="NI334" s="114">
        <f t="shared" si="401"/>
        <v>0.08</v>
      </c>
      <c r="NJ334" s="114">
        <v>0.85</v>
      </c>
      <c r="NK334" s="114">
        <v>0.89655172413793105</v>
      </c>
      <c r="NL334" s="4">
        <v>1</v>
      </c>
      <c r="NM334" s="4">
        <f t="shared" si="402"/>
        <v>0</v>
      </c>
      <c r="NN334" s="114">
        <f t="shared" si="403"/>
        <v>0</v>
      </c>
      <c r="NO334" s="114">
        <v>0.4</v>
      </c>
      <c r="NP334" s="114">
        <v>0.68571428571428605</v>
      </c>
      <c r="NQ334" s="4">
        <f t="shared" si="404"/>
        <v>5</v>
      </c>
      <c r="NR334" s="114">
        <f t="shared" si="405"/>
        <v>0.06</v>
      </c>
      <c r="ZQ334" s="114">
        <v>0.95</v>
      </c>
      <c r="ZR334" s="114">
        <v>0.98934550989345504</v>
      </c>
      <c r="ZS334" s="4">
        <f t="shared" si="406"/>
        <v>5</v>
      </c>
      <c r="ZT334" s="114">
        <f t="shared" si="407"/>
        <v>0.05</v>
      </c>
      <c r="ZU334" s="4">
        <v>2</v>
      </c>
      <c r="ZV334" s="4">
        <f t="shared" si="408"/>
        <v>5</v>
      </c>
      <c r="ZW334" s="114">
        <f t="shared" si="409"/>
        <v>0.05</v>
      </c>
      <c r="ACD334" s="114">
        <f t="shared" si="410"/>
        <v>0.38</v>
      </c>
      <c r="ACE334" s="114">
        <f t="shared" si="411"/>
        <v>0.34</v>
      </c>
      <c r="ACF334" s="114">
        <f t="shared" si="412"/>
        <v>0.1</v>
      </c>
      <c r="ACG334" s="114">
        <f t="shared" si="413"/>
        <v>0.82</v>
      </c>
      <c r="ACK334" s="4" t="s">
        <v>1393</v>
      </c>
      <c r="ACN334" s="119" t="str">
        <f t="shared" si="414"/>
        <v>TERIMA</v>
      </c>
      <c r="ACO334" s="120">
        <f t="shared" si="381"/>
        <v>670000</v>
      </c>
      <c r="ACP334" s="120">
        <f t="shared" si="415"/>
        <v>227800.00000000003</v>
      </c>
      <c r="ADH334" s="121">
        <f t="shared" si="416"/>
        <v>254600</v>
      </c>
      <c r="ADI334" s="121">
        <f t="shared" si="417"/>
        <v>193630.00000000003</v>
      </c>
      <c r="ADJ334" s="121">
        <f t="shared" si="418"/>
        <v>67000</v>
      </c>
      <c r="ADL334" s="121">
        <f t="shared" si="419"/>
        <v>0</v>
      </c>
      <c r="ADM334" s="121">
        <f t="shared" si="420"/>
        <v>515230</v>
      </c>
      <c r="ADN334" s="121">
        <f t="shared" si="421"/>
        <v>515230</v>
      </c>
      <c r="ADO334" s="4" t="s">
        <v>1398</v>
      </c>
    </row>
    <row r="335" spans="1:795" x14ac:dyDescent="0.25">
      <c r="A335" s="4">
        <f t="shared" si="382"/>
        <v>331</v>
      </c>
      <c r="B335" s="4">
        <v>181873</v>
      </c>
      <c r="C335" s="4" t="s">
        <v>857</v>
      </c>
      <c r="G335" s="4" t="s">
        <v>351</v>
      </c>
      <c r="O335" s="4">
        <v>22</v>
      </c>
      <c r="P335" s="4">
        <v>19</v>
      </c>
      <c r="Q335" s="4">
        <v>2</v>
      </c>
      <c r="R335" s="4">
        <v>0</v>
      </c>
      <c r="S335" s="4">
        <v>0</v>
      </c>
      <c r="T335" s="4">
        <v>0</v>
      </c>
      <c r="U335" s="4">
        <v>0</v>
      </c>
      <c r="V335" s="4">
        <f t="shared" si="383"/>
        <v>2</v>
      </c>
      <c r="W335" s="4">
        <v>17</v>
      </c>
      <c r="X335" s="4">
        <v>19</v>
      </c>
      <c r="Y335" s="4">
        <v>7.75</v>
      </c>
      <c r="BQ335" s="4">
        <v>0</v>
      </c>
      <c r="BR335" s="114">
        <f t="shared" si="384"/>
        <v>1</v>
      </c>
      <c r="BS335" s="4">
        <f t="shared" si="385"/>
        <v>5</v>
      </c>
      <c r="BT335" s="114">
        <f t="shared" si="386"/>
        <v>0.1</v>
      </c>
      <c r="BU335" s="4">
        <v>2</v>
      </c>
      <c r="BV335" s="114">
        <f t="shared" si="387"/>
        <v>0.88235294117647056</v>
      </c>
      <c r="BW335" s="4">
        <f t="shared" si="388"/>
        <v>0</v>
      </c>
      <c r="BX335" s="114">
        <f t="shared" si="389"/>
        <v>0</v>
      </c>
      <c r="BY335" s="4">
        <f t="shared" si="390"/>
        <v>8835</v>
      </c>
      <c r="BZ335" s="4">
        <v>8183.6666666666697</v>
      </c>
      <c r="CA335" s="115">
        <f t="shared" si="391"/>
        <v>0.92627806074325636</v>
      </c>
      <c r="CB335" s="4">
        <f t="shared" si="392"/>
        <v>2</v>
      </c>
      <c r="CC335" s="114">
        <f t="shared" si="393"/>
        <v>0.04</v>
      </c>
      <c r="CD335" s="4">
        <v>300</v>
      </c>
      <c r="CE335" s="116">
        <v>264.342419080068</v>
      </c>
      <c r="CF335" s="4">
        <f t="shared" si="394"/>
        <v>5</v>
      </c>
      <c r="CG335" s="114">
        <f t="shared" si="395"/>
        <v>0.15</v>
      </c>
      <c r="MX335" s="116">
        <v>95</v>
      </c>
      <c r="MY335" s="116">
        <v>93.6111111111111</v>
      </c>
      <c r="MZ335" s="4">
        <f t="shared" si="396"/>
        <v>1</v>
      </c>
      <c r="NA335" s="114">
        <f t="shared" si="397"/>
        <v>0.02</v>
      </c>
      <c r="NB335" s="115">
        <v>0.92</v>
      </c>
      <c r="NC335" s="115">
        <v>0.88888888888888895</v>
      </c>
      <c r="ND335" s="4">
        <f t="shared" si="398"/>
        <v>1</v>
      </c>
      <c r="NE335" s="114">
        <f t="shared" si="399"/>
        <v>0.02</v>
      </c>
      <c r="NF335" s="116">
        <v>90</v>
      </c>
      <c r="NG335" s="118">
        <v>100</v>
      </c>
      <c r="NH335" s="4">
        <f t="shared" si="400"/>
        <v>5</v>
      </c>
      <c r="NI335" s="114">
        <f t="shared" si="401"/>
        <v>0.08</v>
      </c>
      <c r="NJ335" s="114">
        <v>0.85</v>
      </c>
      <c r="NK335" s="114">
        <v>0.4</v>
      </c>
      <c r="NM335" s="4">
        <f t="shared" si="402"/>
        <v>1</v>
      </c>
      <c r="NN335" s="114">
        <f t="shared" si="403"/>
        <v>1.2E-2</v>
      </c>
      <c r="NO335" s="114">
        <v>0.4</v>
      </c>
      <c r="NP335" s="114">
        <v>0.66666666666666696</v>
      </c>
      <c r="NQ335" s="4">
        <f t="shared" si="404"/>
        <v>5</v>
      </c>
      <c r="NR335" s="114">
        <f t="shared" si="405"/>
        <v>0.06</v>
      </c>
      <c r="ZQ335" s="114">
        <v>0.95</v>
      </c>
      <c r="ZR335" s="114">
        <v>0.98684210526315796</v>
      </c>
      <c r="ZS335" s="4">
        <f t="shared" si="406"/>
        <v>5</v>
      </c>
      <c r="ZT335" s="114">
        <f t="shared" si="407"/>
        <v>0.05</v>
      </c>
      <c r="ZU335" s="4">
        <v>2</v>
      </c>
      <c r="ZV335" s="4">
        <f t="shared" si="408"/>
        <v>5</v>
      </c>
      <c r="ZW335" s="114">
        <f t="shared" si="409"/>
        <v>0.05</v>
      </c>
      <c r="ACD335" s="114">
        <f t="shared" si="410"/>
        <v>0.29000000000000004</v>
      </c>
      <c r="ACE335" s="114">
        <f t="shared" si="411"/>
        <v>0.192</v>
      </c>
      <c r="ACF335" s="114">
        <f t="shared" si="412"/>
        <v>0.1</v>
      </c>
      <c r="ACG335" s="114">
        <f t="shared" si="413"/>
        <v>0.58200000000000007</v>
      </c>
      <c r="ACN335" s="119" t="str">
        <f t="shared" si="414"/>
        <v>TERIMA</v>
      </c>
      <c r="ACO335" s="120">
        <f t="shared" si="381"/>
        <v>670000</v>
      </c>
      <c r="ACP335" s="120">
        <f t="shared" si="415"/>
        <v>128640</v>
      </c>
      <c r="ADH335" s="121">
        <f t="shared" si="416"/>
        <v>194300.00000000003</v>
      </c>
      <c r="ADI335" s="121">
        <f t="shared" si="417"/>
        <v>128640</v>
      </c>
      <c r="ADJ335" s="121">
        <f t="shared" si="418"/>
        <v>67000</v>
      </c>
      <c r="ADL335" s="121">
        <f t="shared" si="419"/>
        <v>0</v>
      </c>
      <c r="ADM335" s="121">
        <f t="shared" si="420"/>
        <v>389940</v>
      </c>
      <c r="ADN335" s="121">
        <f t="shared" si="421"/>
        <v>389940</v>
      </c>
      <c r="ADO335" s="4" t="s">
        <v>1398</v>
      </c>
    </row>
    <row r="336" spans="1:795" x14ac:dyDescent="0.25">
      <c r="A336" s="4">
        <f t="shared" si="382"/>
        <v>332</v>
      </c>
      <c r="B336" s="4">
        <v>181874</v>
      </c>
      <c r="C336" s="4" t="s">
        <v>859</v>
      </c>
      <c r="G336" s="4" t="s">
        <v>351</v>
      </c>
      <c r="O336" s="4">
        <v>22</v>
      </c>
      <c r="P336" s="4">
        <v>18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f t="shared" si="383"/>
        <v>0</v>
      </c>
      <c r="W336" s="4">
        <v>18</v>
      </c>
      <c r="X336" s="4">
        <v>18</v>
      </c>
      <c r="Y336" s="4">
        <v>7.75</v>
      </c>
      <c r="BQ336" s="4">
        <v>0</v>
      </c>
      <c r="BR336" s="114">
        <f t="shared" si="384"/>
        <v>1</v>
      </c>
      <c r="BS336" s="4">
        <f t="shared" si="385"/>
        <v>5</v>
      </c>
      <c r="BT336" s="114">
        <f t="shared" si="386"/>
        <v>0.1</v>
      </c>
      <c r="BU336" s="4">
        <v>0</v>
      </c>
      <c r="BV336" s="114">
        <f t="shared" si="387"/>
        <v>1</v>
      </c>
      <c r="BW336" s="4">
        <f t="shared" si="388"/>
        <v>5</v>
      </c>
      <c r="BX336" s="114">
        <f t="shared" si="389"/>
        <v>0.15</v>
      </c>
      <c r="BY336" s="4">
        <f t="shared" si="390"/>
        <v>8370</v>
      </c>
      <c r="BZ336" s="4">
        <v>8890.0833333333303</v>
      </c>
      <c r="CA336" s="115">
        <f t="shared" si="391"/>
        <v>1.0621365989645557</v>
      </c>
      <c r="CB336" s="4">
        <f t="shared" si="392"/>
        <v>5</v>
      </c>
      <c r="CC336" s="114">
        <f t="shared" si="393"/>
        <v>0.1</v>
      </c>
      <c r="CD336" s="4">
        <v>300</v>
      </c>
      <c r="CE336" s="116">
        <v>276.80318471337603</v>
      </c>
      <c r="CF336" s="4">
        <f t="shared" si="394"/>
        <v>5</v>
      </c>
      <c r="CG336" s="114">
        <f t="shared" si="395"/>
        <v>0.15</v>
      </c>
      <c r="MX336" s="116">
        <v>95</v>
      </c>
      <c r="MY336" s="116">
        <v>98.8888888888889</v>
      </c>
      <c r="MZ336" s="4">
        <f t="shared" si="396"/>
        <v>5</v>
      </c>
      <c r="NA336" s="114">
        <f t="shared" si="397"/>
        <v>0.1</v>
      </c>
      <c r="NB336" s="115">
        <v>0.92</v>
      </c>
      <c r="NC336" s="115">
        <v>0.84615384615384603</v>
      </c>
      <c r="ND336" s="4">
        <f t="shared" si="398"/>
        <v>1</v>
      </c>
      <c r="NE336" s="114">
        <f t="shared" si="399"/>
        <v>0.02</v>
      </c>
      <c r="NF336" s="116">
        <v>90</v>
      </c>
      <c r="NG336" s="118">
        <v>100</v>
      </c>
      <c r="NH336" s="4">
        <f t="shared" si="400"/>
        <v>5</v>
      </c>
      <c r="NI336" s="114">
        <f t="shared" si="401"/>
        <v>0.08</v>
      </c>
      <c r="NJ336" s="114">
        <v>0.85</v>
      </c>
      <c r="NK336" s="114">
        <v>1</v>
      </c>
      <c r="NM336" s="4">
        <f t="shared" si="402"/>
        <v>5</v>
      </c>
      <c r="NN336" s="114">
        <f t="shared" si="403"/>
        <v>0.06</v>
      </c>
      <c r="NO336" s="114">
        <v>0.4</v>
      </c>
      <c r="NP336" s="114">
        <v>0.53846153846153799</v>
      </c>
      <c r="NQ336" s="4">
        <f t="shared" si="404"/>
        <v>5</v>
      </c>
      <c r="NR336" s="114">
        <f t="shared" si="405"/>
        <v>0.06</v>
      </c>
      <c r="ZQ336" s="114">
        <v>0.95</v>
      </c>
      <c r="ZR336" s="114">
        <v>0.98795986622073595</v>
      </c>
      <c r="ZS336" s="4">
        <f t="shared" si="406"/>
        <v>5</v>
      </c>
      <c r="ZT336" s="114">
        <f t="shared" si="407"/>
        <v>0.05</v>
      </c>
      <c r="ZU336" s="4">
        <v>2</v>
      </c>
      <c r="ZV336" s="4">
        <f t="shared" si="408"/>
        <v>5</v>
      </c>
      <c r="ZW336" s="114">
        <f t="shared" si="409"/>
        <v>0.05</v>
      </c>
      <c r="ACD336" s="114">
        <f t="shared" si="410"/>
        <v>0.5</v>
      </c>
      <c r="ACE336" s="114">
        <f t="shared" si="411"/>
        <v>0.32</v>
      </c>
      <c r="ACF336" s="114">
        <f t="shared" si="412"/>
        <v>0.1</v>
      </c>
      <c r="ACG336" s="114">
        <f t="shared" si="413"/>
        <v>0.92</v>
      </c>
      <c r="ACK336" s="4" t="s">
        <v>1391</v>
      </c>
      <c r="ACN336" s="119" t="str">
        <f t="shared" si="414"/>
        <v>TERIMA</v>
      </c>
      <c r="ACO336" s="120">
        <f t="shared" si="381"/>
        <v>670000</v>
      </c>
      <c r="ACP336" s="120">
        <f t="shared" si="415"/>
        <v>214400</v>
      </c>
      <c r="ADH336" s="121">
        <f t="shared" si="416"/>
        <v>335000</v>
      </c>
      <c r="ADI336" s="121">
        <f t="shared" si="417"/>
        <v>182240</v>
      </c>
      <c r="ADJ336" s="121">
        <f t="shared" si="418"/>
        <v>67000</v>
      </c>
      <c r="ADL336" s="121">
        <f t="shared" si="419"/>
        <v>0</v>
      </c>
      <c r="ADM336" s="121">
        <f t="shared" si="420"/>
        <v>584240</v>
      </c>
      <c r="ADN336" s="121">
        <f t="shared" si="421"/>
        <v>584240</v>
      </c>
      <c r="ADO336" s="4" t="s">
        <v>1398</v>
      </c>
    </row>
    <row r="337" spans="1:795" x14ac:dyDescent="0.25">
      <c r="A337" s="4">
        <f t="shared" si="382"/>
        <v>333</v>
      </c>
      <c r="B337" s="4">
        <v>181875</v>
      </c>
      <c r="C337" s="4" t="s">
        <v>861</v>
      </c>
      <c r="G337" s="4" t="s">
        <v>351</v>
      </c>
      <c r="O337" s="4">
        <v>22</v>
      </c>
      <c r="P337" s="4">
        <v>19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f t="shared" si="383"/>
        <v>0</v>
      </c>
      <c r="W337" s="4">
        <v>19</v>
      </c>
      <c r="X337" s="4">
        <v>19</v>
      </c>
      <c r="Y337" s="4">
        <v>7.75</v>
      </c>
      <c r="BQ337" s="4">
        <v>0</v>
      </c>
      <c r="BR337" s="114">
        <f t="shared" si="384"/>
        <v>1</v>
      </c>
      <c r="BS337" s="4">
        <f t="shared" si="385"/>
        <v>5</v>
      </c>
      <c r="BT337" s="114">
        <f t="shared" si="386"/>
        <v>0.1</v>
      </c>
      <c r="BU337" s="4">
        <v>0</v>
      </c>
      <c r="BV337" s="114">
        <f t="shared" si="387"/>
        <v>1</v>
      </c>
      <c r="BW337" s="4">
        <f t="shared" si="388"/>
        <v>5</v>
      </c>
      <c r="BX337" s="114">
        <f t="shared" si="389"/>
        <v>0.15</v>
      </c>
      <c r="BY337" s="4">
        <f t="shared" si="390"/>
        <v>8835</v>
      </c>
      <c r="BZ337" s="4">
        <v>9670.8333333333303</v>
      </c>
      <c r="CA337" s="115">
        <f t="shared" si="391"/>
        <v>1.094604791548764</v>
      </c>
      <c r="CB337" s="4">
        <f t="shared" si="392"/>
        <v>5</v>
      </c>
      <c r="CC337" s="114">
        <f t="shared" si="393"/>
        <v>0.1</v>
      </c>
      <c r="CD337" s="4">
        <v>300</v>
      </c>
      <c r="CE337" s="116">
        <v>284.25436893203897</v>
      </c>
      <c r="CF337" s="4">
        <f t="shared" si="394"/>
        <v>5</v>
      </c>
      <c r="CG337" s="114">
        <f t="shared" si="395"/>
        <v>0.15</v>
      </c>
      <c r="MX337" s="116">
        <v>95</v>
      </c>
      <c r="MY337" s="116">
        <v>90.8333333333333</v>
      </c>
      <c r="MZ337" s="4">
        <f t="shared" si="396"/>
        <v>1</v>
      </c>
      <c r="NA337" s="114">
        <f t="shared" si="397"/>
        <v>0.02</v>
      </c>
      <c r="NB337" s="115">
        <v>0.92</v>
      </c>
      <c r="NC337" s="115">
        <v>0.81904761904761902</v>
      </c>
      <c r="ND337" s="4">
        <f t="shared" si="398"/>
        <v>1</v>
      </c>
      <c r="NE337" s="114">
        <f t="shared" si="399"/>
        <v>0.02</v>
      </c>
      <c r="NF337" s="116">
        <v>90</v>
      </c>
      <c r="NG337" s="118">
        <v>100</v>
      </c>
      <c r="NH337" s="4">
        <f t="shared" si="400"/>
        <v>5</v>
      </c>
      <c r="NI337" s="114">
        <f t="shared" si="401"/>
        <v>0.08</v>
      </c>
      <c r="NJ337" s="114">
        <v>0.85</v>
      </c>
      <c r="NK337" s="114">
        <v>0.76923076923076905</v>
      </c>
      <c r="NM337" s="4">
        <f t="shared" si="402"/>
        <v>1</v>
      </c>
      <c r="NN337" s="114">
        <f t="shared" si="403"/>
        <v>1.2E-2</v>
      </c>
      <c r="NO337" s="114">
        <v>0.4</v>
      </c>
      <c r="NP337" s="114">
        <v>0.28571428571428598</v>
      </c>
      <c r="NQ337" s="4">
        <f t="shared" si="404"/>
        <v>1</v>
      </c>
      <c r="NR337" s="114">
        <f t="shared" si="405"/>
        <v>1.2E-2</v>
      </c>
      <c r="ZQ337" s="114">
        <v>0.95</v>
      </c>
      <c r="ZR337" s="114">
        <v>0.97928802588996799</v>
      </c>
      <c r="ZS337" s="4">
        <f t="shared" si="406"/>
        <v>5</v>
      </c>
      <c r="ZT337" s="114">
        <f t="shared" si="407"/>
        <v>0.05</v>
      </c>
      <c r="ZU337" s="4">
        <v>2</v>
      </c>
      <c r="ZV337" s="4">
        <f t="shared" si="408"/>
        <v>5</v>
      </c>
      <c r="ZW337" s="114">
        <f t="shared" si="409"/>
        <v>0.05</v>
      </c>
      <c r="ACD337" s="114">
        <f t="shared" si="410"/>
        <v>0.5</v>
      </c>
      <c r="ACE337" s="114">
        <f t="shared" si="411"/>
        <v>0.14400000000000002</v>
      </c>
      <c r="ACF337" s="114">
        <f t="shared" si="412"/>
        <v>0.1</v>
      </c>
      <c r="ACG337" s="114">
        <f t="shared" si="413"/>
        <v>0.74399999999999999</v>
      </c>
      <c r="ACK337" s="4" t="s">
        <v>1393</v>
      </c>
      <c r="ACN337" s="119" t="str">
        <f t="shared" si="414"/>
        <v>TERIMA</v>
      </c>
      <c r="ACO337" s="120">
        <f t="shared" si="381"/>
        <v>670000</v>
      </c>
      <c r="ACP337" s="120">
        <f t="shared" si="415"/>
        <v>96480.000000000015</v>
      </c>
      <c r="ADH337" s="121">
        <f t="shared" si="416"/>
        <v>335000</v>
      </c>
      <c r="ADI337" s="121">
        <f t="shared" si="417"/>
        <v>82008.000000000015</v>
      </c>
      <c r="ADJ337" s="121">
        <f t="shared" si="418"/>
        <v>67000</v>
      </c>
      <c r="ADL337" s="121">
        <f t="shared" si="419"/>
        <v>0</v>
      </c>
      <c r="ADM337" s="121">
        <f t="shared" si="420"/>
        <v>484008</v>
      </c>
      <c r="ADN337" s="121">
        <f t="shared" si="421"/>
        <v>484008</v>
      </c>
      <c r="ADO337" s="4" t="s">
        <v>1398</v>
      </c>
    </row>
    <row r="338" spans="1:795" x14ac:dyDescent="0.25">
      <c r="A338" s="4">
        <f t="shared" si="382"/>
        <v>334</v>
      </c>
      <c r="B338" s="4">
        <v>181878</v>
      </c>
      <c r="C338" s="4" t="s">
        <v>865</v>
      </c>
      <c r="G338" s="4" t="s">
        <v>351</v>
      </c>
      <c r="O338" s="4">
        <v>22</v>
      </c>
      <c r="P338" s="4">
        <v>19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f t="shared" si="383"/>
        <v>0</v>
      </c>
      <c r="W338" s="4">
        <v>19</v>
      </c>
      <c r="X338" s="4">
        <v>19</v>
      </c>
      <c r="Y338" s="4">
        <v>7.75</v>
      </c>
      <c r="BQ338" s="4">
        <v>0</v>
      </c>
      <c r="BR338" s="114">
        <f t="shared" si="384"/>
        <v>1</v>
      </c>
      <c r="BS338" s="4">
        <f t="shared" si="385"/>
        <v>5</v>
      </c>
      <c r="BT338" s="114">
        <f t="shared" si="386"/>
        <v>0.1</v>
      </c>
      <c r="BU338" s="4">
        <v>0</v>
      </c>
      <c r="BV338" s="114">
        <f t="shared" si="387"/>
        <v>1</v>
      </c>
      <c r="BW338" s="4">
        <f t="shared" si="388"/>
        <v>5</v>
      </c>
      <c r="BX338" s="114">
        <f t="shared" si="389"/>
        <v>0.15</v>
      </c>
      <c r="BY338" s="4">
        <f t="shared" si="390"/>
        <v>8835</v>
      </c>
      <c r="BZ338" s="4">
        <v>9345.8166666666693</v>
      </c>
      <c r="CA338" s="115">
        <f t="shared" si="391"/>
        <v>1.0578173929447277</v>
      </c>
      <c r="CB338" s="4">
        <f t="shared" si="392"/>
        <v>5</v>
      </c>
      <c r="CC338" s="114">
        <f t="shared" si="393"/>
        <v>0.1</v>
      </c>
      <c r="CD338" s="4">
        <v>300</v>
      </c>
      <c r="CE338" s="116">
        <v>304.029468289558</v>
      </c>
      <c r="CF338" s="4">
        <f t="shared" si="394"/>
        <v>1</v>
      </c>
      <c r="CG338" s="114">
        <f t="shared" si="395"/>
        <v>0.03</v>
      </c>
      <c r="MX338" s="116">
        <v>95</v>
      </c>
      <c r="MY338" s="116">
        <v>96.3194444444445</v>
      </c>
      <c r="MZ338" s="4">
        <f t="shared" si="396"/>
        <v>5</v>
      </c>
      <c r="NA338" s="114">
        <f t="shared" si="397"/>
        <v>0.1</v>
      </c>
      <c r="NB338" s="115">
        <v>0.92</v>
      </c>
      <c r="NC338" s="115">
        <v>0.91500000000000004</v>
      </c>
      <c r="ND338" s="4">
        <f t="shared" si="398"/>
        <v>1</v>
      </c>
      <c r="NE338" s="114">
        <f t="shared" si="399"/>
        <v>0.02</v>
      </c>
      <c r="NF338" s="116">
        <v>90</v>
      </c>
      <c r="NG338" s="118">
        <v>100</v>
      </c>
      <c r="NH338" s="4">
        <f t="shared" si="400"/>
        <v>5</v>
      </c>
      <c r="NI338" s="114">
        <f t="shared" si="401"/>
        <v>0.08</v>
      </c>
      <c r="NJ338" s="114">
        <v>0.85</v>
      </c>
      <c r="NK338" s="114">
        <v>0.66666666666666696</v>
      </c>
      <c r="NM338" s="4">
        <f t="shared" si="402"/>
        <v>1</v>
      </c>
      <c r="NN338" s="114">
        <f t="shared" si="403"/>
        <v>1.2E-2</v>
      </c>
      <c r="NO338" s="114">
        <v>0.4</v>
      </c>
      <c r="NP338" s="114">
        <v>0.625</v>
      </c>
      <c r="NQ338" s="4">
        <f t="shared" si="404"/>
        <v>5</v>
      </c>
      <c r="NR338" s="114">
        <f t="shared" si="405"/>
        <v>0.06</v>
      </c>
      <c r="ZQ338" s="114">
        <v>0.95</v>
      </c>
      <c r="ZR338" s="114">
        <v>0.99117447386286495</v>
      </c>
      <c r="ZS338" s="4">
        <f t="shared" si="406"/>
        <v>5</v>
      </c>
      <c r="ZT338" s="114">
        <f t="shared" si="407"/>
        <v>0.05</v>
      </c>
      <c r="ZU338" s="4">
        <v>2</v>
      </c>
      <c r="ZV338" s="4">
        <f t="shared" si="408"/>
        <v>5</v>
      </c>
      <c r="ZW338" s="114">
        <f t="shared" si="409"/>
        <v>0.05</v>
      </c>
      <c r="ACD338" s="114">
        <f t="shared" si="410"/>
        <v>0.38</v>
      </c>
      <c r="ACE338" s="114">
        <f t="shared" si="411"/>
        <v>0.27200000000000002</v>
      </c>
      <c r="ACF338" s="114">
        <f t="shared" si="412"/>
        <v>0.1</v>
      </c>
      <c r="ACG338" s="114">
        <f t="shared" si="413"/>
        <v>0.752</v>
      </c>
      <c r="ACL338" s="4" t="s">
        <v>1392</v>
      </c>
      <c r="ACN338" s="119" t="str">
        <f t="shared" si="414"/>
        <v>TERIMA</v>
      </c>
      <c r="ACO338" s="120">
        <f t="shared" si="381"/>
        <v>670000</v>
      </c>
      <c r="ACP338" s="120">
        <f t="shared" si="415"/>
        <v>182240</v>
      </c>
      <c r="ADH338" s="121">
        <f t="shared" si="416"/>
        <v>254600</v>
      </c>
      <c r="ADI338" s="121">
        <f t="shared" si="417"/>
        <v>109344</v>
      </c>
      <c r="ADJ338" s="121">
        <f t="shared" si="418"/>
        <v>67000</v>
      </c>
      <c r="ADL338" s="121">
        <f t="shared" si="419"/>
        <v>0</v>
      </c>
      <c r="ADM338" s="121">
        <f t="shared" si="420"/>
        <v>430944</v>
      </c>
      <c r="ADN338" s="121">
        <f t="shared" si="421"/>
        <v>430944</v>
      </c>
      <c r="ADO338" s="4" t="s">
        <v>1398</v>
      </c>
    </row>
    <row r="339" spans="1:795" x14ac:dyDescent="0.25">
      <c r="A339" s="4">
        <f t="shared" si="382"/>
        <v>335</v>
      </c>
      <c r="B339" s="4">
        <v>181879</v>
      </c>
      <c r="C339" s="4" t="s">
        <v>867</v>
      </c>
      <c r="G339" s="4" t="s">
        <v>351</v>
      </c>
      <c r="O339" s="4">
        <v>22</v>
      </c>
      <c r="P339" s="4">
        <v>18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f t="shared" si="383"/>
        <v>0</v>
      </c>
      <c r="W339" s="4">
        <v>18</v>
      </c>
      <c r="X339" s="4">
        <v>18</v>
      </c>
      <c r="Y339" s="4">
        <v>7.75</v>
      </c>
      <c r="BQ339" s="4">
        <v>0</v>
      </c>
      <c r="BR339" s="114">
        <f t="shared" si="384"/>
        <v>1</v>
      </c>
      <c r="BS339" s="4">
        <f t="shared" si="385"/>
        <v>5</v>
      </c>
      <c r="BT339" s="114">
        <f t="shared" si="386"/>
        <v>0.1</v>
      </c>
      <c r="BU339" s="4">
        <v>0</v>
      </c>
      <c r="BV339" s="114">
        <f t="shared" si="387"/>
        <v>1</v>
      </c>
      <c r="BW339" s="4">
        <f t="shared" si="388"/>
        <v>5</v>
      </c>
      <c r="BX339" s="114">
        <f t="shared" si="389"/>
        <v>0.15</v>
      </c>
      <c r="BY339" s="4">
        <f t="shared" si="390"/>
        <v>8370</v>
      </c>
      <c r="BZ339" s="4">
        <v>8696.2999999999993</v>
      </c>
      <c r="CA339" s="115">
        <f t="shared" si="391"/>
        <v>1.038984468339307</v>
      </c>
      <c r="CB339" s="4">
        <f t="shared" si="392"/>
        <v>4</v>
      </c>
      <c r="CC339" s="114">
        <f t="shared" si="393"/>
        <v>0.08</v>
      </c>
      <c r="CD339" s="4">
        <v>300</v>
      </c>
      <c r="CE339" s="116">
        <v>273.544818817546</v>
      </c>
      <c r="CF339" s="4">
        <f t="shared" si="394"/>
        <v>5</v>
      </c>
      <c r="CG339" s="114">
        <f t="shared" si="395"/>
        <v>0.15</v>
      </c>
      <c r="MX339" s="116">
        <v>95</v>
      </c>
      <c r="MY339" s="116">
        <v>88.0555555555556</v>
      </c>
      <c r="MZ339" s="4">
        <f t="shared" si="396"/>
        <v>1</v>
      </c>
      <c r="NA339" s="114">
        <f t="shared" si="397"/>
        <v>0.02</v>
      </c>
      <c r="NB339" s="115">
        <v>0.92</v>
      </c>
      <c r="NC339" s="115">
        <v>0.91851851851851896</v>
      </c>
      <c r="ND339" s="4">
        <f t="shared" si="398"/>
        <v>1</v>
      </c>
      <c r="NE339" s="114">
        <f t="shared" si="399"/>
        <v>0.02</v>
      </c>
      <c r="NF339" s="116">
        <v>90</v>
      </c>
      <c r="NG339" s="118">
        <v>100</v>
      </c>
      <c r="NH339" s="4">
        <f t="shared" si="400"/>
        <v>5</v>
      </c>
      <c r="NI339" s="114">
        <f t="shared" si="401"/>
        <v>0.08</v>
      </c>
      <c r="NJ339" s="114">
        <v>0.85</v>
      </c>
      <c r="NK339" s="114">
        <v>0.77777777777777801</v>
      </c>
      <c r="NM339" s="4">
        <f t="shared" si="402"/>
        <v>1</v>
      </c>
      <c r="NN339" s="114">
        <f t="shared" si="403"/>
        <v>1.2E-2</v>
      </c>
      <c r="NO339" s="114">
        <v>0.4</v>
      </c>
      <c r="NP339" s="114">
        <v>0.62962962962962998</v>
      </c>
      <c r="NQ339" s="4">
        <f t="shared" si="404"/>
        <v>5</v>
      </c>
      <c r="NR339" s="114">
        <f t="shared" si="405"/>
        <v>0.06</v>
      </c>
      <c r="ZQ339" s="114">
        <v>0.95</v>
      </c>
      <c r="ZR339" s="114">
        <v>0.98855218855218896</v>
      </c>
      <c r="ZS339" s="4">
        <f t="shared" si="406"/>
        <v>5</v>
      </c>
      <c r="ZT339" s="114">
        <f t="shared" si="407"/>
        <v>0.05</v>
      </c>
      <c r="ZU339" s="4">
        <v>2</v>
      </c>
      <c r="ZV339" s="4">
        <f t="shared" si="408"/>
        <v>5</v>
      </c>
      <c r="ZW339" s="114">
        <f t="shared" si="409"/>
        <v>0.05</v>
      </c>
      <c r="ACD339" s="114">
        <f t="shared" si="410"/>
        <v>0.48</v>
      </c>
      <c r="ACE339" s="114">
        <f t="shared" si="411"/>
        <v>0.192</v>
      </c>
      <c r="ACF339" s="114">
        <f t="shared" si="412"/>
        <v>0.1</v>
      </c>
      <c r="ACG339" s="114">
        <f t="shared" si="413"/>
        <v>0.77199999999999991</v>
      </c>
      <c r="ACN339" s="119" t="str">
        <f t="shared" si="414"/>
        <v>TERIMA</v>
      </c>
      <c r="ACO339" s="120">
        <f t="shared" ref="ACO339:ACO355" si="422">IF(ACN339="GUGUR",0,IF(G339="AGENT IBC CC TELKOMSEL",670000,IF(G339="AGENT IBC PRIORITY CC TELKOMSEL",670000,IF(G339="AGENT PREPAID",670000,))))</f>
        <v>670000</v>
      </c>
      <c r="ACP339" s="120">
        <f t="shared" si="415"/>
        <v>128640</v>
      </c>
      <c r="ADH339" s="121">
        <f t="shared" si="416"/>
        <v>321600</v>
      </c>
      <c r="ADI339" s="121">
        <f t="shared" si="417"/>
        <v>128640</v>
      </c>
      <c r="ADJ339" s="121">
        <f t="shared" si="418"/>
        <v>67000</v>
      </c>
      <c r="ADL339" s="121">
        <f t="shared" si="419"/>
        <v>0</v>
      </c>
      <c r="ADM339" s="121">
        <f t="shared" si="420"/>
        <v>517240</v>
      </c>
      <c r="ADN339" s="121">
        <f t="shared" si="421"/>
        <v>517240</v>
      </c>
      <c r="ADO339" s="4" t="s">
        <v>1398</v>
      </c>
    </row>
    <row r="340" spans="1:795" x14ac:dyDescent="0.25">
      <c r="A340" s="4">
        <f t="shared" si="382"/>
        <v>336</v>
      </c>
      <c r="B340" s="4">
        <v>182236</v>
      </c>
      <c r="C340" s="4" t="s">
        <v>869</v>
      </c>
      <c r="G340" s="4" t="s">
        <v>351</v>
      </c>
      <c r="O340" s="4">
        <v>22</v>
      </c>
      <c r="P340" s="4">
        <v>19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f t="shared" si="383"/>
        <v>0</v>
      </c>
      <c r="W340" s="4">
        <v>19</v>
      </c>
      <c r="X340" s="4">
        <v>19</v>
      </c>
      <c r="Y340" s="4">
        <v>7.75</v>
      </c>
      <c r="BQ340" s="4">
        <v>0</v>
      </c>
      <c r="BR340" s="114">
        <f t="shared" si="384"/>
        <v>1</v>
      </c>
      <c r="BS340" s="4">
        <f t="shared" si="385"/>
        <v>5</v>
      </c>
      <c r="BT340" s="114">
        <f t="shared" si="386"/>
        <v>0.1</v>
      </c>
      <c r="BU340" s="4">
        <v>0</v>
      </c>
      <c r="BV340" s="114">
        <f t="shared" si="387"/>
        <v>1</v>
      </c>
      <c r="BW340" s="4">
        <f t="shared" si="388"/>
        <v>5</v>
      </c>
      <c r="BX340" s="114">
        <f t="shared" si="389"/>
        <v>0.15</v>
      </c>
      <c r="BY340" s="4">
        <f t="shared" si="390"/>
        <v>8835</v>
      </c>
      <c r="BZ340" s="4">
        <v>9490.1</v>
      </c>
      <c r="CA340" s="115">
        <f t="shared" si="391"/>
        <v>1.074148273910583</v>
      </c>
      <c r="CB340" s="4">
        <f t="shared" si="392"/>
        <v>5</v>
      </c>
      <c r="CC340" s="114">
        <f t="shared" si="393"/>
        <v>0.1</v>
      </c>
      <c r="CD340" s="4">
        <v>300</v>
      </c>
      <c r="CE340" s="116">
        <v>279.50733886407102</v>
      </c>
      <c r="CF340" s="4">
        <f t="shared" si="394"/>
        <v>5</v>
      </c>
      <c r="CG340" s="114">
        <f t="shared" si="395"/>
        <v>0.15</v>
      </c>
      <c r="MX340" s="116">
        <v>95</v>
      </c>
      <c r="MY340" s="116">
        <v>95.8333333333333</v>
      </c>
      <c r="MZ340" s="4">
        <f t="shared" si="396"/>
        <v>5</v>
      </c>
      <c r="NA340" s="114">
        <f t="shared" si="397"/>
        <v>0.1</v>
      </c>
      <c r="NB340" s="115">
        <v>0.92</v>
      </c>
      <c r="NC340" s="115">
        <v>0.86923076923076903</v>
      </c>
      <c r="ND340" s="4">
        <f t="shared" si="398"/>
        <v>1</v>
      </c>
      <c r="NE340" s="114">
        <f t="shared" si="399"/>
        <v>0.02</v>
      </c>
      <c r="NF340" s="116">
        <v>90</v>
      </c>
      <c r="NG340" s="118">
        <v>100</v>
      </c>
      <c r="NH340" s="4">
        <f t="shared" si="400"/>
        <v>5</v>
      </c>
      <c r="NI340" s="114">
        <f t="shared" si="401"/>
        <v>0.08</v>
      </c>
      <c r="NJ340" s="114">
        <v>0.85</v>
      </c>
      <c r="NK340" s="114">
        <v>0.66666666666666696</v>
      </c>
      <c r="NM340" s="4">
        <f t="shared" si="402"/>
        <v>1</v>
      </c>
      <c r="NN340" s="114">
        <f t="shared" si="403"/>
        <v>1.2E-2</v>
      </c>
      <c r="NO340" s="114">
        <v>0.4</v>
      </c>
      <c r="NP340" s="114">
        <v>0.53846153846153799</v>
      </c>
      <c r="NQ340" s="4">
        <f t="shared" si="404"/>
        <v>5</v>
      </c>
      <c r="NR340" s="114">
        <f t="shared" si="405"/>
        <v>0.06</v>
      </c>
      <c r="ZQ340" s="114">
        <v>0.95</v>
      </c>
      <c r="ZR340" s="114">
        <v>0.98661971830985895</v>
      </c>
      <c r="ZS340" s="4">
        <f t="shared" si="406"/>
        <v>5</v>
      </c>
      <c r="ZT340" s="114">
        <f t="shared" si="407"/>
        <v>0.05</v>
      </c>
      <c r="ZU340" s="4">
        <v>2</v>
      </c>
      <c r="ZV340" s="4">
        <f t="shared" si="408"/>
        <v>5</v>
      </c>
      <c r="ZW340" s="114">
        <f t="shared" si="409"/>
        <v>0.05</v>
      </c>
      <c r="ACD340" s="114">
        <f t="shared" si="410"/>
        <v>0.5</v>
      </c>
      <c r="ACE340" s="114">
        <f t="shared" si="411"/>
        <v>0.27200000000000002</v>
      </c>
      <c r="ACF340" s="114">
        <f t="shared" si="412"/>
        <v>0.1</v>
      </c>
      <c r="ACG340" s="114">
        <f t="shared" si="413"/>
        <v>0.872</v>
      </c>
      <c r="ACN340" s="119" t="str">
        <f t="shared" si="414"/>
        <v>TERIMA</v>
      </c>
      <c r="ACO340" s="120">
        <f t="shared" si="422"/>
        <v>670000</v>
      </c>
      <c r="ACP340" s="120">
        <f t="shared" si="415"/>
        <v>182240</v>
      </c>
      <c r="ADH340" s="121">
        <f t="shared" si="416"/>
        <v>335000</v>
      </c>
      <c r="ADI340" s="121">
        <f t="shared" si="417"/>
        <v>182240</v>
      </c>
      <c r="ADJ340" s="121">
        <f t="shared" si="418"/>
        <v>67000</v>
      </c>
      <c r="ADL340" s="121">
        <f t="shared" si="419"/>
        <v>0</v>
      </c>
      <c r="ADM340" s="121">
        <f t="shared" si="420"/>
        <v>584240</v>
      </c>
      <c r="ADN340" s="121">
        <f t="shared" si="421"/>
        <v>584240</v>
      </c>
      <c r="ADO340" s="4" t="s">
        <v>1398</v>
      </c>
    </row>
    <row r="341" spans="1:795" x14ac:dyDescent="0.25">
      <c r="A341" s="4">
        <f t="shared" si="382"/>
        <v>337</v>
      </c>
      <c r="B341" s="4">
        <v>182232</v>
      </c>
      <c r="C341" s="4" t="s">
        <v>871</v>
      </c>
      <c r="G341" s="4" t="s">
        <v>351</v>
      </c>
      <c r="O341" s="4">
        <v>22</v>
      </c>
      <c r="P341" s="4">
        <v>18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f t="shared" si="383"/>
        <v>0</v>
      </c>
      <c r="W341" s="4">
        <v>18</v>
      </c>
      <c r="X341" s="4">
        <v>18</v>
      </c>
      <c r="Y341" s="4">
        <v>7.75</v>
      </c>
      <c r="BQ341" s="4">
        <v>0</v>
      </c>
      <c r="BR341" s="114">
        <f t="shared" si="384"/>
        <v>1</v>
      </c>
      <c r="BS341" s="4">
        <f t="shared" si="385"/>
        <v>5</v>
      </c>
      <c r="BT341" s="114">
        <f t="shared" si="386"/>
        <v>0.1</v>
      </c>
      <c r="BU341" s="4">
        <v>0</v>
      </c>
      <c r="BV341" s="114">
        <f t="shared" si="387"/>
        <v>1</v>
      </c>
      <c r="BW341" s="4">
        <f t="shared" si="388"/>
        <v>5</v>
      </c>
      <c r="BX341" s="114">
        <f t="shared" si="389"/>
        <v>0.15</v>
      </c>
      <c r="BY341" s="4">
        <f t="shared" si="390"/>
        <v>8370</v>
      </c>
      <c r="BZ341" s="4">
        <v>8941.9333333333307</v>
      </c>
      <c r="CA341" s="115">
        <f t="shared" si="391"/>
        <v>1.0683313420947826</v>
      </c>
      <c r="CB341" s="4">
        <f t="shared" si="392"/>
        <v>5</v>
      </c>
      <c r="CC341" s="114">
        <f t="shared" si="393"/>
        <v>0.1</v>
      </c>
      <c r="CD341" s="4">
        <v>300</v>
      </c>
      <c r="CE341" s="116">
        <v>299.95066666666702</v>
      </c>
      <c r="CF341" s="4">
        <f t="shared" si="394"/>
        <v>5</v>
      </c>
      <c r="CG341" s="114">
        <f t="shared" si="395"/>
        <v>0.15</v>
      </c>
      <c r="MX341" s="116">
        <v>95</v>
      </c>
      <c r="MY341" s="116">
        <v>98.5416666666667</v>
      </c>
      <c r="MZ341" s="4">
        <f t="shared" si="396"/>
        <v>5</v>
      </c>
      <c r="NA341" s="114">
        <f t="shared" si="397"/>
        <v>0.1</v>
      </c>
      <c r="NB341" s="115">
        <v>0.92</v>
      </c>
      <c r="NC341" s="115">
        <v>0.92413793103448305</v>
      </c>
      <c r="ND341" s="4">
        <f t="shared" si="398"/>
        <v>5</v>
      </c>
      <c r="NE341" s="114">
        <f t="shared" si="399"/>
        <v>0.1</v>
      </c>
      <c r="NF341" s="116">
        <v>90</v>
      </c>
      <c r="NG341" s="118">
        <v>100</v>
      </c>
      <c r="NH341" s="4">
        <f t="shared" si="400"/>
        <v>5</v>
      </c>
      <c r="NI341" s="114">
        <f t="shared" si="401"/>
        <v>0.08</v>
      </c>
      <c r="NJ341" s="114">
        <v>0.85</v>
      </c>
      <c r="NK341" s="114">
        <v>0.875</v>
      </c>
      <c r="NL341" s="4">
        <v>1</v>
      </c>
      <c r="NM341" s="4">
        <f t="shared" si="402"/>
        <v>0</v>
      </c>
      <c r="NN341" s="114">
        <f t="shared" si="403"/>
        <v>0</v>
      </c>
      <c r="NO341" s="114">
        <v>0.4</v>
      </c>
      <c r="NP341" s="114">
        <v>0.62068965517241403</v>
      </c>
      <c r="NQ341" s="4">
        <f t="shared" si="404"/>
        <v>5</v>
      </c>
      <c r="NR341" s="114">
        <f t="shared" si="405"/>
        <v>0.06</v>
      </c>
      <c r="ZQ341" s="114">
        <v>0.95</v>
      </c>
      <c r="ZR341" s="114">
        <v>0.98733333333333295</v>
      </c>
      <c r="ZS341" s="4">
        <f t="shared" si="406"/>
        <v>5</v>
      </c>
      <c r="ZT341" s="114">
        <f t="shared" si="407"/>
        <v>0.05</v>
      </c>
      <c r="ZU341" s="4">
        <v>2</v>
      </c>
      <c r="ZV341" s="4">
        <f t="shared" si="408"/>
        <v>5</v>
      </c>
      <c r="ZW341" s="114">
        <f t="shared" si="409"/>
        <v>0.05</v>
      </c>
      <c r="ACD341" s="114">
        <f t="shared" si="410"/>
        <v>0.5</v>
      </c>
      <c r="ACE341" s="114">
        <f t="shared" si="411"/>
        <v>0.34</v>
      </c>
      <c r="ACF341" s="114">
        <f t="shared" si="412"/>
        <v>0.1</v>
      </c>
      <c r="ACG341" s="114">
        <f t="shared" si="413"/>
        <v>0.94000000000000006</v>
      </c>
      <c r="ACN341" s="119" t="str">
        <f t="shared" si="414"/>
        <v>TERIMA</v>
      </c>
      <c r="ACO341" s="120">
        <f t="shared" si="422"/>
        <v>670000</v>
      </c>
      <c r="ACP341" s="120">
        <f t="shared" si="415"/>
        <v>227800.00000000003</v>
      </c>
      <c r="ADH341" s="121">
        <f t="shared" si="416"/>
        <v>335000</v>
      </c>
      <c r="ADI341" s="121">
        <f t="shared" si="417"/>
        <v>227800.00000000003</v>
      </c>
      <c r="ADJ341" s="121">
        <f t="shared" si="418"/>
        <v>67000</v>
      </c>
      <c r="ADL341" s="121">
        <f t="shared" si="419"/>
        <v>0</v>
      </c>
      <c r="ADM341" s="121">
        <f t="shared" si="420"/>
        <v>629800</v>
      </c>
      <c r="ADN341" s="121">
        <f t="shared" si="421"/>
        <v>629800</v>
      </c>
      <c r="ADO341" s="4" t="s">
        <v>1398</v>
      </c>
    </row>
    <row r="342" spans="1:795" x14ac:dyDescent="0.25">
      <c r="A342" s="4">
        <f t="shared" si="382"/>
        <v>338</v>
      </c>
      <c r="B342" s="4">
        <v>182915</v>
      </c>
      <c r="C342" s="4" t="s">
        <v>879</v>
      </c>
      <c r="G342" s="4" t="s">
        <v>351</v>
      </c>
      <c r="O342" s="4">
        <v>22</v>
      </c>
      <c r="P342" s="4">
        <v>19</v>
      </c>
      <c r="Q342" s="4">
        <v>1</v>
      </c>
      <c r="R342" s="4">
        <v>0</v>
      </c>
      <c r="S342" s="4">
        <v>0</v>
      </c>
      <c r="T342" s="4">
        <v>0</v>
      </c>
      <c r="U342" s="4">
        <v>0</v>
      </c>
      <c r="V342" s="4">
        <f t="shared" si="383"/>
        <v>1</v>
      </c>
      <c r="W342" s="4">
        <v>18</v>
      </c>
      <c r="X342" s="4">
        <v>19</v>
      </c>
      <c r="Y342" s="4">
        <v>7.75</v>
      </c>
      <c r="BQ342" s="4">
        <v>0</v>
      </c>
      <c r="BR342" s="114">
        <f t="shared" si="384"/>
        <v>1</v>
      </c>
      <c r="BS342" s="4">
        <f t="shared" si="385"/>
        <v>5</v>
      </c>
      <c r="BT342" s="114">
        <f t="shared" si="386"/>
        <v>0.1</v>
      </c>
      <c r="BU342" s="4">
        <v>1</v>
      </c>
      <c r="BV342" s="114">
        <f t="shared" si="387"/>
        <v>0.94444444444444442</v>
      </c>
      <c r="BW342" s="4">
        <f t="shared" si="388"/>
        <v>1</v>
      </c>
      <c r="BX342" s="114">
        <f t="shared" si="389"/>
        <v>0.03</v>
      </c>
      <c r="BY342" s="4">
        <f t="shared" si="390"/>
        <v>8835</v>
      </c>
      <c r="BZ342" s="4">
        <v>8528.0333333333292</v>
      </c>
      <c r="CA342" s="115">
        <f t="shared" si="391"/>
        <v>0.96525561214865074</v>
      </c>
      <c r="CB342" s="4">
        <f t="shared" si="392"/>
        <v>2</v>
      </c>
      <c r="CC342" s="114">
        <f t="shared" si="393"/>
        <v>0.04</v>
      </c>
      <c r="CD342" s="4">
        <v>300</v>
      </c>
      <c r="CE342" s="116">
        <v>263.765625</v>
      </c>
      <c r="CF342" s="4">
        <f t="shared" si="394"/>
        <v>5</v>
      </c>
      <c r="CG342" s="114">
        <f t="shared" si="395"/>
        <v>0.15</v>
      </c>
      <c r="MX342" s="116">
        <v>95</v>
      </c>
      <c r="MY342" s="116">
        <v>99.3333333333333</v>
      </c>
      <c r="MZ342" s="4">
        <f t="shared" si="396"/>
        <v>5</v>
      </c>
      <c r="NA342" s="114">
        <f t="shared" si="397"/>
        <v>0.1</v>
      </c>
      <c r="NB342" s="115">
        <v>0.92</v>
      </c>
      <c r="NC342" s="115">
        <v>0.82857142857142896</v>
      </c>
      <c r="ND342" s="4">
        <f t="shared" si="398"/>
        <v>1</v>
      </c>
      <c r="NE342" s="114">
        <f t="shared" si="399"/>
        <v>0.02</v>
      </c>
      <c r="NF342" s="116">
        <v>90</v>
      </c>
      <c r="NG342" s="118">
        <v>90</v>
      </c>
      <c r="NH342" s="4">
        <f t="shared" si="400"/>
        <v>3</v>
      </c>
      <c r="NI342" s="114">
        <f t="shared" si="401"/>
        <v>4.8000000000000001E-2</v>
      </c>
      <c r="NJ342" s="114">
        <v>0.85</v>
      </c>
      <c r="NK342" s="114">
        <v>0.5</v>
      </c>
      <c r="NM342" s="4">
        <f t="shared" si="402"/>
        <v>1</v>
      </c>
      <c r="NN342" s="114">
        <f t="shared" si="403"/>
        <v>1.2E-2</v>
      </c>
      <c r="NO342" s="114">
        <v>0.4</v>
      </c>
      <c r="NP342" s="114">
        <v>0.33333333333333298</v>
      </c>
      <c r="NQ342" s="4">
        <f t="shared" si="404"/>
        <v>1</v>
      </c>
      <c r="NR342" s="114">
        <f t="shared" si="405"/>
        <v>1.2E-2</v>
      </c>
      <c r="ZQ342" s="114">
        <v>0.95</v>
      </c>
      <c r="ZR342" s="114">
        <v>0.97975415762834395</v>
      </c>
      <c r="ZS342" s="4">
        <f t="shared" si="406"/>
        <v>5</v>
      </c>
      <c r="ZT342" s="114">
        <f t="shared" si="407"/>
        <v>0.05</v>
      </c>
      <c r="ZU342" s="4">
        <v>2</v>
      </c>
      <c r="ZV342" s="4">
        <f t="shared" si="408"/>
        <v>5</v>
      </c>
      <c r="ZW342" s="114">
        <f t="shared" si="409"/>
        <v>0.05</v>
      </c>
      <c r="ACD342" s="114">
        <f t="shared" si="410"/>
        <v>0.32</v>
      </c>
      <c r="ACE342" s="114">
        <f t="shared" si="411"/>
        <v>0.19200000000000003</v>
      </c>
      <c r="ACF342" s="114">
        <f t="shared" si="412"/>
        <v>0.1</v>
      </c>
      <c r="ACG342" s="114">
        <f t="shared" si="413"/>
        <v>0.61199999999999999</v>
      </c>
      <c r="ACK342" s="4" t="s">
        <v>1393</v>
      </c>
      <c r="ACN342" s="119" t="str">
        <f t="shared" si="414"/>
        <v>TERIMA</v>
      </c>
      <c r="ACO342" s="120">
        <f t="shared" si="422"/>
        <v>670000</v>
      </c>
      <c r="ACP342" s="120">
        <f t="shared" si="415"/>
        <v>128640.00000000001</v>
      </c>
      <c r="ADH342" s="121">
        <f t="shared" si="416"/>
        <v>214400</v>
      </c>
      <c r="ADI342" s="121">
        <f t="shared" si="417"/>
        <v>109344.00000000001</v>
      </c>
      <c r="ADJ342" s="121">
        <f t="shared" si="418"/>
        <v>67000</v>
      </c>
      <c r="ADL342" s="121">
        <f t="shared" si="419"/>
        <v>0</v>
      </c>
      <c r="ADM342" s="121">
        <f t="shared" si="420"/>
        <v>390744</v>
      </c>
      <c r="ADN342" s="121">
        <f t="shared" si="421"/>
        <v>390744</v>
      </c>
      <c r="ADO342" s="4" t="s">
        <v>1398</v>
      </c>
    </row>
    <row r="343" spans="1:795" x14ac:dyDescent="0.25">
      <c r="A343" s="4">
        <f t="shared" si="382"/>
        <v>339</v>
      </c>
      <c r="B343" s="4">
        <v>182918</v>
      </c>
      <c r="C343" s="4" t="s">
        <v>881</v>
      </c>
      <c r="G343" s="4" t="s">
        <v>351</v>
      </c>
      <c r="O343" s="4">
        <v>22</v>
      </c>
      <c r="P343" s="4">
        <v>19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f t="shared" si="383"/>
        <v>0</v>
      </c>
      <c r="W343" s="4">
        <v>19</v>
      </c>
      <c r="X343" s="4">
        <v>19</v>
      </c>
      <c r="Y343" s="4">
        <v>7.75</v>
      </c>
      <c r="BQ343" s="4">
        <v>0</v>
      </c>
      <c r="BR343" s="114">
        <f t="shared" si="384"/>
        <v>1</v>
      </c>
      <c r="BS343" s="4">
        <f t="shared" si="385"/>
        <v>5</v>
      </c>
      <c r="BT343" s="114">
        <f t="shared" si="386"/>
        <v>0.1</v>
      </c>
      <c r="BU343" s="4">
        <v>0</v>
      </c>
      <c r="BV343" s="114">
        <f t="shared" si="387"/>
        <v>1</v>
      </c>
      <c r="BW343" s="4">
        <f t="shared" si="388"/>
        <v>5</v>
      </c>
      <c r="BX343" s="114">
        <f t="shared" si="389"/>
        <v>0.15</v>
      </c>
      <c r="BY343" s="4">
        <f t="shared" si="390"/>
        <v>8835</v>
      </c>
      <c r="BZ343" s="4">
        <v>9248.8833333333296</v>
      </c>
      <c r="CA343" s="115">
        <f t="shared" si="391"/>
        <v>1.0468458781362002</v>
      </c>
      <c r="CB343" s="4">
        <f t="shared" si="392"/>
        <v>4</v>
      </c>
      <c r="CC343" s="114">
        <f t="shared" si="393"/>
        <v>0.08</v>
      </c>
      <c r="CD343" s="4">
        <v>300</v>
      </c>
      <c r="CE343" s="116">
        <v>349.90340030911898</v>
      </c>
      <c r="CF343" s="4">
        <f t="shared" si="394"/>
        <v>1</v>
      </c>
      <c r="CG343" s="114">
        <f t="shared" si="395"/>
        <v>0.03</v>
      </c>
      <c r="MX343" s="116">
        <v>95</v>
      </c>
      <c r="MY343" s="116">
        <v>98.1666666666667</v>
      </c>
      <c r="MZ343" s="4">
        <f t="shared" si="396"/>
        <v>5</v>
      </c>
      <c r="NA343" s="114">
        <f t="shared" si="397"/>
        <v>0.1</v>
      </c>
      <c r="NB343" s="115">
        <v>0.92</v>
      </c>
      <c r="NC343" s="115">
        <v>0.876595744680851</v>
      </c>
      <c r="ND343" s="4">
        <f t="shared" si="398"/>
        <v>1</v>
      </c>
      <c r="NE343" s="114">
        <f t="shared" si="399"/>
        <v>0.02</v>
      </c>
      <c r="NF343" s="116">
        <v>90</v>
      </c>
      <c r="NG343" s="118">
        <v>100</v>
      </c>
      <c r="NH343" s="4">
        <f t="shared" si="400"/>
        <v>5</v>
      </c>
      <c r="NI343" s="114">
        <f t="shared" si="401"/>
        <v>0.08</v>
      </c>
      <c r="NJ343" s="114">
        <v>0.85</v>
      </c>
      <c r="NK343" s="114">
        <v>0.72222222222222199</v>
      </c>
      <c r="NM343" s="4">
        <f t="shared" si="402"/>
        <v>1</v>
      </c>
      <c r="NN343" s="114">
        <f t="shared" si="403"/>
        <v>1.2E-2</v>
      </c>
      <c r="NO343" s="114">
        <v>0.4</v>
      </c>
      <c r="NP343" s="114">
        <v>0.44680851063829802</v>
      </c>
      <c r="NQ343" s="4">
        <f t="shared" si="404"/>
        <v>5</v>
      </c>
      <c r="NR343" s="114">
        <f t="shared" si="405"/>
        <v>0.06</v>
      </c>
      <c r="ZQ343" s="114">
        <v>0.95</v>
      </c>
      <c r="ZR343" s="114">
        <v>0.98180242634315396</v>
      </c>
      <c r="ZS343" s="4">
        <f t="shared" si="406"/>
        <v>5</v>
      </c>
      <c r="ZT343" s="114">
        <f t="shared" si="407"/>
        <v>0.05</v>
      </c>
      <c r="ZU343" s="4">
        <v>2</v>
      </c>
      <c r="ZV343" s="4">
        <f t="shared" si="408"/>
        <v>5</v>
      </c>
      <c r="ZW343" s="114">
        <f t="shared" si="409"/>
        <v>0.05</v>
      </c>
      <c r="ACD343" s="114">
        <f t="shared" si="410"/>
        <v>0.36</v>
      </c>
      <c r="ACE343" s="114">
        <f t="shared" si="411"/>
        <v>0.27200000000000002</v>
      </c>
      <c r="ACF343" s="114">
        <f t="shared" si="412"/>
        <v>0.1</v>
      </c>
      <c r="ACG343" s="114">
        <f t="shared" si="413"/>
        <v>0.73199999999999998</v>
      </c>
      <c r="ACL343" s="4" t="s">
        <v>1392</v>
      </c>
      <c r="ACN343" s="119" t="str">
        <f t="shared" si="414"/>
        <v>TERIMA</v>
      </c>
      <c r="ACO343" s="120">
        <f t="shared" si="422"/>
        <v>670000</v>
      </c>
      <c r="ACP343" s="120">
        <f t="shared" si="415"/>
        <v>182240</v>
      </c>
      <c r="ADH343" s="121">
        <f t="shared" si="416"/>
        <v>241200</v>
      </c>
      <c r="ADI343" s="121">
        <f t="shared" si="417"/>
        <v>109344</v>
      </c>
      <c r="ADJ343" s="121">
        <f t="shared" si="418"/>
        <v>67000</v>
      </c>
      <c r="ADL343" s="121">
        <f t="shared" si="419"/>
        <v>0</v>
      </c>
      <c r="ADM343" s="121">
        <f t="shared" si="420"/>
        <v>417544</v>
      </c>
      <c r="ADN343" s="121">
        <f t="shared" si="421"/>
        <v>417544</v>
      </c>
      <c r="ADO343" s="4" t="s">
        <v>1398</v>
      </c>
    </row>
    <row r="344" spans="1:795" x14ac:dyDescent="0.25">
      <c r="A344" s="4">
        <f t="shared" si="382"/>
        <v>340</v>
      </c>
      <c r="B344" s="4">
        <v>182920</v>
      </c>
      <c r="C344" s="4" t="s">
        <v>883</v>
      </c>
      <c r="G344" s="4" t="s">
        <v>351</v>
      </c>
      <c r="O344" s="4">
        <v>22</v>
      </c>
      <c r="P344" s="4">
        <v>19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f t="shared" si="383"/>
        <v>0</v>
      </c>
      <c r="W344" s="4">
        <v>19</v>
      </c>
      <c r="X344" s="4">
        <v>19</v>
      </c>
      <c r="Y344" s="4">
        <v>7.75</v>
      </c>
      <c r="BQ344" s="4">
        <v>0</v>
      </c>
      <c r="BR344" s="114">
        <f t="shared" si="384"/>
        <v>1</v>
      </c>
      <c r="BS344" s="4">
        <f t="shared" si="385"/>
        <v>5</v>
      </c>
      <c r="BT344" s="114">
        <f t="shared" si="386"/>
        <v>0.1</v>
      </c>
      <c r="BU344" s="4">
        <v>0</v>
      </c>
      <c r="BV344" s="114">
        <f t="shared" si="387"/>
        <v>1</v>
      </c>
      <c r="BW344" s="4">
        <f t="shared" si="388"/>
        <v>5</v>
      </c>
      <c r="BX344" s="114">
        <f t="shared" si="389"/>
        <v>0.15</v>
      </c>
      <c r="BY344" s="4">
        <f t="shared" si="390"/>
        <v>8835</v>
      </c>
      <c r="BZ344" s="4">
        <v>9022.6333333333296</v>
      </c>
      <c r="CA344" s="115">
        <f t="shared" si="391"/>
        <v>1.0212375023580453</v>
      </c>
      <c r="CB344" s="4">
        <f t="shared" si="392"/>
        <v>4</v>
      </c>
      <c r="CC344" s="114">
        <f t="shared" si="393"/>
        <v>0.08</v>
      </c>
      <c r="CD344" s="4">
        <v>300</v>
      </c>
      <c r="CE344" s="116">
        <v>286.23153942428002</v>
      </c>
      <c r="CF344" s="4">
        <f t="shared" si="394"/>
        <v>5</v>
      </c>
      <c r="CG344" s="114">
        <f t="shared" si="395"/>
        <v>0.15</v>
      </c>
      <c r="MX344" s="116">
        <v>95</v>
      </c>
      <c r="MY344" s="116">
        <v>98.8888888888889</v>
      </c>
      <c r="MZ344" s="4">
        <f t="shared" si="396"/>
        <v>5</v>
      </c>
      <c r="NA344" s="114">
        <f t="shared" si="397"/>
        <v>0.1</v>
      </c>
      <c r="NB344" s="115">
        <v>0.92</v>
      </c>
      <c r="NC344" s="115">
        <v>0.91666666666666696</v>
      </c>
      <c r="ND344" s="4">
        <f t="shared" si="398"/>
        <v>1</v>
      </c>
      <c r="NE344" s="114">
        <f t="shared" si="399"/>
        <v>0.02</v>
      </c>
      <c r="NF344" s="116">
        <v>90</v>
      </c>
      <c r="NG344" s="118">
        <v>100</v>
      </c>
      <c r="NH344" s="4">
        <f t="shared" si="400"/>
        <v>5</v>
      </c>
      <c r="NI344" s="114">
        <f t="shared" si="401"/>
        <v>0.08</v>
      </c>
      <c r="NJ344" s="114">
        <v>0.85</v>
      </c>
      <c r="NK344" s="114">
        <v>0.66666666666666696</v>
      </c>
      <c r="NM344" s="4">
        <f t="shared" si="402"/>
        <v>1</v>
      </c>
      <c r="NN344" s="114">
        <f t="shared" si="403"/>
        <v>1.2E-2</v>
      </c>
      <c r="NO344" s="114">
        <v>0.4</v>
      </c>
      <c r="NP344" s="114">
        <v>0.5</v>
      </c>
      <c r="NQ344" s="4">
        <f t="shared" si="404"/>
        <v>5</v>
      </c>
      <c r="NR344" s="114">
        <f t="shared" si="405"/>
        <v>0.06</v>
      </c>
      <c r="ZQ344" s="114">
        <v>0.95</v>
      </c>
      <c r="ZR344" s="114">
        <v>0.97779319916724505</v>
      </c>
      <c r="ZS344" s="4">
        <f t="shared" si="406"/>
        <v>5</v>
      </c>
      <c r="ZT344" s="114">
        <f t="shared" si="407"/>
        <v>0.05</v>
      </c>
      <c r="ZU344" s="4">
        <v>2</v>
      </c>
      <c r="ZV344" s="4">
        <f t="shared" si="408"/>
        <v>5</v>
      </c>
      <c r="ZW344" s="114">
        <f t="shared" si="409"/>
        <v>0.05</v>
      </c>
      <c r="ACD344" s="114">
        <f t="shared" si="410"/>
        <v>0.48</v>
      </c>
      <c r="ACE344" s="114">
        <f t="shared" si="411"/>
        <v>0.27200000000000002</v>
      </c>
      <c r="ACF344" s="114">
        <f t="shared" si="412"/>
        <v>0.1</v>
      </c>
      <c r="ACG344" s="114">
        <f t="shared" si="413"/>
        <v>0.85199999999999998</v>
      </c>
      <c r="ACK344" s="4" t="s">
        <v>1391</v>
      </c>
      <c r="ACN344" s="119" t="str">
        <f t="shared" si="414"/>
        <v>TERIMA</v>
      </c>
      <c r="ACO344" s="120">
        <f t="shared" si="422"/>
        <v>670000</v>
      </c>
      <c r="ACP344" s="120">
        <f t="shared" si="415"/>
        <v>182240</v>
      </c>
      <c r="ADH344" s="121">
        <f t="shared" si="416"/>
        <v>321600</v>
      </c>
      <c r="ADI344" s="121">
        <f t="shared" si="417"/>
        <v>154904</v>
      </c>
      <c r="ADJ344" s="121">
        <f t="shared" si="418"/>
        <v>67000</v>
      </c>
      <c r="ADL344" s="121">
        <f t="shared" si="419"/>
        <v>0</v>
      </c>
      <c r="ADM344" s="121">
        <f t="shared" si="420"/>
        <v>543504</v>
      </c>
      <c r="ADN344" s="121">
        <f t="shared" si="421"/>
        <v>543504</v>
      </c>
      <c r="ADO344" s="4" t="s">
        <v>1398</v>
      </c>
    </row>
    <row r="345" spans="1:795" x14ac:dyDescent="0.25">
      <c r="A345" s="4">
        <f t="shared" si="382"/>
        <v>341</v>
      </c>
      <c r="B345" s="4">
        <v>182923</v>
      </c>
      <c r="C345" s="4" t="s">
        <v>885</v>
      </c>
      <c r="G345" s="4" t="s">
        <v>351</v>
      </c>
      <c r="O345" s="4">
        <v>22</v>
      </c>
      <c r="P345" s="4">
        <v>19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f t="shared" si="383"/>
        <v>0</v>
      </c>
      <c r="W345" s="4">
        <v>19</v>
      </c>
      <c r="X345" s="4">
        <v>19</v>
      </c>
      <c r="Y345" s="4">
        <v>7.75</v>
      </c>
      <c r="BQ345" s="4">
        <v>0</v>
      </c>
      <c r="BR345" s="114">
        <f t="shared" si="384"/>
        <v>1</v>
      </c>
      <c r="BS345" s="4">
        <f t="shared" si="385"/>
        <v>5</v>
      </c>
      <c r="BT345" s="114">
        <f t="shared" si="386"/>
        <v>0.1</v>
      </c>
      <c r="BU345" s="4">
        <v>0</v>
      </c>
      <c r="BV345" s="114">
        <f t="shared" si="387"/>
        <v>1</v>
      </c>
      <c r="BW345" s="4">
        <f t="shared" si="388"/>
        <v>5</v>
      </c>
      <c r="BX345" s="114">
        <f t="shared" si="389"/>
        <v>0.15</v>
      </c>
      <c r="BY345" s="4">
        <f t="shared" si="390"/>
        <v>8835</v>
      </c>
      <c r="BZ345" s="4">
        <v>9023.0166666666701</v>
      </c>
      <c r="CA345" s="115">
        <f t="shared" si="391"/>
        <v>1.0212808903980386</v>
      </c>
      <c r="CB345" s="4">
        <f t="shared" si="392"/>
        <v>4</v>
      </c>
      <c r="CC345" s="114">
        <f t="shared" si="393"/>
        <v>0.08</v>
      </c>
      <c r="CD345" s="4">
        <v>300</v>
      </c>
      <c r="CE345" s="116">
        <v>281.67043189368798</v>
      </c>
      <c r="CF345" s="4">
        <f t="shared" si="394"/>
        <v>5</v>
      </c>
      <c r="CG345" s="114">
        <f t="shared" si="395"/>
        <v>0.15</v>
      </c>
      <c r="MX345" s="116">
        <v>95</v>
      </c>
      <c r="MY345" s="116">
        <v>94.4444444444445</v>
      </c>
      <c r="MZ345" s="4">
        <f t="shared" si="396"/>
        <v>1</v>
      </c>
      <c r="NA345" s="114">
        <f t="shared" si="397"/>
        <v>0.02</v>
      </c>
      <c r="NB345" s="115">
        <v>0.92</v>
      </c>
      <c r="NC345" s="115">
        <v>0.92941176470588205</v>
      </c>
      <c r="ND345" s="4">
        <f t="shared" si="398"/>
        <v>5</v>
      </c>
      <c r="NE345" s="114">
        <f t="shared" si="399"/>
        <v>0.1</v>
      </c>
      <c r="NF345" s="116">
        <v>90</v>
      </c>
      <c r="NG345" s="118">
        <v>95</v>
      </c>
      <c r="NH345" s="4">
        <f t="shared" si="400"/>
        <v>5</v>
      </c>
      <c r="NI345" s="114">
        <f t="shared" si="401"/>
        <v>0.08</v>
      </c>
      <c r="NJ345" s="114">
        <v>0.85</v>
      </c>
      <c r="NK345" s="114">
        <v>0.72</v>
      </c>
      <c r="NL345" s="4">
        <v>1</v>
      </c>
      <c r="NM345" s="4">
        <f t="shared" si="402"/>
        <v>0</v>
      </c>
      <c r="NN345" s="114">
        <f t="shared" si="403"/>
        <v>0</v>
      </c>
      <c r="NO345" s="114">
        <v>0.4</v>
      </c>
      <c r="NP345" s="114">
        <v>0.79411764705882304</v>
      </c>
      <c r="NQ345" s="4">
        <f t="shared" si="404"/>
        <v>5</v>
      </c>
      <c r="NR345" s="114">
        <f t="shared" si="405"/>
        <v>0.06</v>
      </c>
      <c r="ZQ345" s="114">
        <v>0.95</v>
      </c>
      <c r="ZR345" s="114">
        <v>0.98688046647230299</v>
      </c>
      <c r="ZS345" s="4">
        <f t="shared" si="406"/>
        <v>5</v>
      </c>
      <c r="ZT345" s="114">
        <f t="shared" si="407"/>
        <v>0.05</v>
      </c>
      <c r="ZU345" s="4">
        <v>2</v>
      </c>
      <c r="ZV345" s="4">
        <f t="shared" si="408"/>
        <v>5</v>
      </c>
      <c r="ZW345" s="114">
        <f t="shared" si="409"/>
        <v>0.05</v>
      </c>
      <c r="ACD345" s="114">
        <f t="shared" si="410"/>
        <v>0.48</v>
      </c>
      <c r="ACE345" s="114">
        <f t="shared" si="411"/>
        <v>0.26</v>
      </c>
      <c r="ACF345" s="114">
        <f t="shared" si="412"/>
        <v>0.1</v>
      </c>
      <c r="ACG345" s="114">
        <f t="shared" si="413"/>
        <v>0.84</v>
      </c>
      <c r="ACN345" s="119" t="str">
        <f t="shared" si="414"/>
        <v>TERIMA</v>
      </c>
      <c r="ACO345" s="120">
        <f t="shared" si="422"/>
        <v>670000</v>
      </c>
      <c r="ACP345" s="120">
        <f t="shared" si="415"/>
        <v>174200</v>
      </c>
      <c r="ADH345" s="121">
        <f t="shared" si="416"/>
        <v>321600</v>
      </c>
      <c r="ADI345" s="121">
        <f t="shared" si="417"/>
        <v>174200</v>
      </c>
      <c r="ADJ345" s="121">
        <f t="shared" si="418"/>
        <v>67000</v>
      </c>
      <c r="ADL345" s="121">
        <f t="shared" si="419"/>
        <v>0</v>
      </c>
      <c r="ADM345" s="121">
        <f t="shared" si="420"/>
        <v>562800</v>
      </c>
      <c r="ADN345" s="121">
        <f t="shared" si="421"/>
        <v>562800</v>
      </c>
      <c r="ADO345" s="4" t="s">
        <v>1398</v>
      </c>
    </row>
    <row r="346" spans="1:795" x14ac:dyDescent="0.25">
      <c r="A346" s="4">
        <f t="shared" si="382"/>
        <v>342</v>
      </c>
      <c r="B346" s="4">
        <v>182924</v>
      </c>
      <c r="C346" s="4" t="s">
        <v>887</v>
      </c>
      <c r="G346" s="4" t="s">
        <v>351</v>
      </c>
      <c r="O346" s="4">
        <v>22</v>
      </c>
      <c r="P346" s="4">
        <v>19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f t="shared" si="383"/>
        <v>0</v>
      </c>
      <c r="W346" s="4">
        <v>19</v>
      </c>
      <c r="X346" s="4">
        <v>19</v>
      </c>
      <c r="Y346" s="4">
        <v>7.75</v>
      </c>
      <c r="BQ346" s="4">
        <v>0</v>
      </c>
      <c r="BR346" s="114">
        <f t="shared" si="384"/>
        <v>1</v>
      </c>
      <c r="BS346" s="4">
        <f t="shared" si="385"/>
        <v>5</v>
      </c>
      <c r="BT346" s="114">
        <f t="shared" si="386"/>
        <v>0.1</v>
      </c>
      <c r="BU346" s="4">
        <v>0</v>
      </c>
      <c r="BV346" s="114">
        <f t="shared" si="387"/>
        <v>1</v>
      </c>
      <c r="BW346" s="4">
        <f t="shared" si="388"/>
        <v>5</v>
      </c>
      <c r="BX346" s="114">
        <f t="shared" si="389"/>
        <v>0.15</v>
      </c>
      <c r="BY346" s="4">
        <f t="shared" si="390"/>
        <v>8835</v>
      </c>
      <c r="BZ346" s="4">
        <v>9219.8333333333303</v>
      </c>
      <c r="CA346" s="115">
        <f t="shared" si="391"/>
        <v>1.0435578192793808</v>
      </c>
      <c r="CB346" s="4">
        <f t="shared" si="392"/>
        <v>4</v>
      </c>
      <c r="CC346" s="114">
        <f t="shared" si="393"/>
        <v>0.08</v>
      </c>
      <c r="CD346" s="4">
        <v>300</v>
      </c>
      <c r="CE346" s="116">
        <v>305.755020080321</v>
      </c>
      <c r="CF346" s="4">
        <f t="shared" si="394"/>
        <v>1</v>
      </c>
      <c r="CG346" s="114">
        <f t="shared" si="395"/>
        <v>0.03</v>
      </c>
      <c r="MX346" s="116">
        <v>95</v>
      </c>
      <c r="MY346" s="116">
        <v>99.375</v>
      </c>
      <c r="MZ346" s="4">
        <f t="shared" si="396"/>
        <v>5</v>
      </c>
      <c r="NA346" s="114">
        <f t="shared" si="397"/>
        <v>0.1</v>
      </c>
      <c r="NB346" s="115">
        <v>0.92</v>
      </c>
      <c r="NC346" s="115">
        <v>0.96170212765957497</v>
      </c>
      <c r="ND346" s="4">
        <f t="shared" si="398"/>
        <v>5</v>
      </c>
      <c r="NE346" s="114">
        <f t="shared" si="399"/>
        <v>0.1</v>
      </c>
      <c r="NF346" s="116">
        <v>90</v>
      </c>
      <c r="NG346" s="118">
        <v>100</v>
      </c>
      <c r="NH346" s="4">
        <f t="shared" si="400"/>
        <v>5</v>
      </c>
      <c r="NI346" s="114">
        <f t="shared" si="401"/>
        <v>0.08</v>
      </c>
      <c r="NJ346" s="114">
        <v>0.85</v>
      </c>
      <c r="NK346" s="114">
        <v>0.81081081081081097</v>
      </c>
      <c r="NL346" s="4">
        <v>1</v>
      </c>
      <c r="NM346" s="4">
        <f t="shared" si="402"/>
        <v>0</v>
      </c>
      <c r="NN346" s="114">
        <f t="shared" si="403"/>
        <v>0</v>
      </c>
      <c r="NO346" s="114">
        <v>0.4</v>
      </c>
      <c r="NP346" s="114">
        <v>0.61702127659574502</v>
      </c>
      <c r="NQ346" s="4">
        <f t="shared" si="404"/>
        <v>5</v>
      </c>
      <c r="NR346" s="114">
        <f t="shared" si="405"/>
        <v>0.06</v>
      </c>
      <c r="ZQ346" s="114">
        <v>0.95</v>
      </c>
      <c r="ZR346" s="114">
        <v>0.98658192090395502</v>
      </c>
      <c r="ZS346" s="4">
        <f t="shared" si="406"/>
        <v>5</v>
      </c>
      <c r="ZT346" s="114">
        <f t="shared" si="407"/>
        <v>0.05</v>
      </c>
      <c r="ZU346" s="4">
        <v>2</v>
      </c>
      <c r="ZV346" s="4">
        <f t="shared" si="408"/>
        <v>5</v>
      </c>
      <c r="ZW346" s="114">
        <f t="shared" si="409"/>
        <v>0.05</v>
      </c>
      <c r="ACD346" s="114">
        <f t="shared" si="410"/>
        <v>0.36</v>
      </c>
      <c r="ACE346" s="114">
        <f t="shared" si="411"/>
        <v>0.34</v>
      </c>
      <c r="ACF346" s="114">
        <f t="shared" si="412"/>
        <v>0.1</v>
      </c>
      <c r="ACG346" s="114">
        <f t="shared" si="413"/>
        <v>0.79999999999999993</v>
      </c>
      <c r="ACK346" s="4" t="s">
        <v>1391</v>
      </c>
      <c r="ACN346" s="119" t="str">
        <f t="shared" si="414"/>
        <v>TERIMA</v>
      </c>
      <c r="ACO346" s="120">
        <f t="shared" si="422"/>
        <v>670000</v>
      </c>
      <c r="ACP346" s="120">
        <f t="shared" si="415"/>
        <v>227800.00000000003</v>
      </c>
      <c r="ADH346" s="121">
        <f t="shared" si="416"/>
        <v>241200</v>
      </c>
      <c r="ADI346" s="121">
        <f t="shared" si="417"/>
        <v>193630.00000000003</v>
      </c>
      <c r="ADJ346" s="121">
        <f t="shared" si="418"/>
        <v>67000</v>
      </c>
      <c r="ADL346" s="121">
        <f t="shared" si="419"/>
        <v>0</v>
      </c>
      <c r="ADM346" s="121">
        <f t="shared" si="420"/>
        <v>501830</v>
      </c>
      <c r="ADN346" s="121">
        <f t="shared" si="421"/>
        <v>501830</v>
      </c>
      <c r="ADO346" s="4" t="s">
        <v>1398</v>
      </c>
    </row>
    <row r="347" spans="1:795" x14ac:dyDescent="0.25">
      <c r="A347" s="4">
        <f t="shared" si="382"/>
        <v>343</v>
      </c>
      <c r="B347" s="4">
        <v>183339</v>
      </c>
      <c r="C347" s="4" t="s">
        <v>889</v>
      </c>
      <c r="G347" s="4" t="s">
        <v>351</v>
      </c>
      <c r="O347" s="4">
        <v>22</v>
      </c>
      <c r="P347" s="4">
        <v>19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f t="shared" si="383"/>
        <v>0</v>
      </c>
      <c r="W347" s="4">
        <v>19</v>
      </c>
      <c r="X347" s="4">
        <v>19</v>
      </c>
      <c r="Y347" s="4">
        <v>7.75</v>
      </c>
      <c r="BQ347" s="4">
        <v>0</v>
      </c>
      <c r="BR347" s="114">
        <f t="shared" si="384"/>
        <v>1</v>
      </c>
      <c r="BS347" s="4">
        <f t="shared" si="385"/>
        <v>5</v>
      </c>
      <c r="BT347" s="114">
        <f t="shared" si="386"/>
        <v>0.1</v>
      </c>
      <c r="BU347" s="4">
        <v>0</v>
      </c>
      <c r="BV347" s="114">
        <f t="shared" si="387"/>
        <v>1</v>
      </c>
      <c r="BW347" s="4">
        <f t="shared" si="388"/>
        <v>5</v>
      </c>
      <c r="BX347" s="114">
        <f t="shared" si="389"/>
        <v>0.15</v>
      </c>
      <c r="BY347" s="4">
        <f t="shared" si="390"/>
        <v>8835</v>
      </c>
      <c r="BZ347" s="4">
        <v>9324.4</v>
      </c>
      <c r="CA347" s="115">
        <f t="shared" si="391"/>
        <v>1.0553933220147143</v>
      </c>
      <c r="CB347" s="4">
        <f t="shared" si="392"/>
        <v>5</v>
      </c>
      <c r="CC347" s="114">
        <f t="shared" si="393"/>
        <v>0.1</v>
      </c>
      <c r="CD347" s="4">
        <v>300</v>
      </c>
      <c r="CE347" s="116">
        <v>265.93546576879902</v>
      </c>
      <c r="CF347" s="4">
        <f t="shared" si="394"/>
        <v>5</v>
      </c>
      <c r="CG347" s="114">
        <f t="shared" si="395"/>
        <v>0.15</v>
      </c>
      <c r="MX347" s="116">
        <v>95</v>
      </c>
      <c r="MY347" s="116">
        <v>100</v>
      </c>
      <c r="MZ347" s="4">
        <f t="shared" si="396"/>
        <v>5</v>
      </c>
      <c r="NA347" s="114">
        <f t="shared" si="397"/>
        <v>0.1</v>
      </c>
      <c r="NB347" s="115">
        <v>0.92</v>
      </c>
      <c r="NC347" s="115">
        <v>0.90588235294117603</v>
      </c>
      <c r="ND347" s="4">
        <f t="shared" si="398"/>
        <v>1</v>
      </c>
      <c r="NE347" s="114">
        <f t="shared" si="399"/>
        <v>0.02</v>
      </c>
      <c r="NF347" s="116">
        <v>90</v>
      </c>
      <c r="NG347" s="118">
        <v>100</v>
      </c>
      <c r="NH347" s="4">
        <f t="shared" si="400"/>
        <v>5</v>
      </c>
      <c r="NI347" s="114">
        <f t="shared" si="401"/>
        <v>0.08</v>
      </c>
      <c r="NJ347" s="114">
        <v>0.85</v>
      </c>
      <c r="NK347" s="114">
        <v>0.60869565217391297</v>
      </c>
      <c r="NM347" s="4">
        <f t="shared" si="402"/>
        <v>1</v>
      </c>
      <c r="NN347" s="114">
        <f t="shared" si="403"/>
        <v>1.2E-2</v>
      </c>
      <c r="NO347" s="114">
        <v>0.4</v>
      </c>
      <c r="NP347" s="114">
        <v>0.47058823529411797</v>
      </c>
      <c r="NQ347" s="4">
        <f t="shared" si="404"/>
        <v>5</v>
      </c>
      <c r="NR347" s="114">
        <f t="shared" si="405"/>
        <v>0.06</v>
      </c>
      <c r="ZQ347" s="114">
        <v>0.95</v>
      </c>
      <c r="ZR347" s="114">
        <v>0.98684210526315796</v>
      </c>
      <c r="ZS347" s="4">
        <f t="shared" si="406"/>
        <v>5</v>
      </c>
      <c r="ZT347" s="114">
        <f t="shared" si="407"/>
        <v>0.05</v>
      </c>
      <c r="ZU347" s="4">
        <v>2</v>
      </c>
      <c r="ZV347" s="4">
        <f t="shared" si="408"/>
        <v>5</v>
      </c>
      <c r="ZW347" s="114">
        <f t="shared" si="409"/>
        <v>0.05</v>
      </c>
      <c r="ACD347" s="114">
        <f t="shared" si="410"/>
        <v>0.5</v>
      </c>
      <c r="ACE347" s="114">
        <f t="shared" si="411"/>
        <v>0.27200000000000002</v>
      </c>
      <c r="ACF347" s="114">
        <f t="shared" si="412"/>
        <v>0.1</v>
      </c>
      <c r="ACG347" s="114">
        <f t="shared" si="413"/>
        <v>0.872</v>
      </c>
      <c r="ACN347" s="119" t="str">
        <f t="shared" si="414"/>
        <v>TERIMA</v>
      </c>
      <c r="ACO347" s="120">
        <f t="shared" si="422"/>
        <v>670000</v>
      </c>
      <c r="ACP347" s="120">
        <f t="shared" si="415"/>
        <v>182240</v>
      </c>
      <c r="ADH347" s="121">
        <f t="shared" si="416"/>
        <v>335000</v>
      </c>
      <c r="ADI347" s="121">
        <f t="shared" si="417"/>
        <v>182240</v>
      </c>
      <c r="ADJ347" s="121">
        <f t="shared" si="418"/>
        <v>67000</v>
      </c>
      <c r="ADL347" s="121">
        <f t="shared" si="419"/>
        <v>0</v>
      </c>
      <c r="ADM347" s="121">
        <f t="shared" si="420"/>
        <v>584240</v>
      </c>
      <c r="ADN347" s="121">
        <f t="shared" si="421"/>
        <v>584240</v>
      </c>
      <c r="ADO347" s="4" t="s">
        <v>1398</v>
      </c>
    </row>
    <row r="348" spans="1:795" x14ac:dyDescent="0.25">
      <c r="A348" s="4">
        <f t="shared" si="382"/>
        <v>344</v>
      </c>
      <c r="B348" s="4">
        <v>183342</v>
      </c>
      <c r="C348" s="4" t="s">
        <v>891</v>
      </c>
      <c r="G348" s="4" t="s">
        <v>351</v>
      </c>
      <c r="O348" s="4">
        <v>22</v>
      </c>
      <c r="P348" s="4">
        <v>19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f t="shared" si="383"/>
        <v>0</v>
      </c>
      <c r="W348" s="4">
        <v>19</v>
      </c>
      <c r="X348" s="4">
        <v>19</v>
      </c>
      <c r="Y348" s="4">
        <v>7.75</v>
      </c>
      <c r="BQ348" s="4">
        <v>0</v>
      </c>
      <c r="BR348" s="114">
        <f t="shared" si="384"/>
        <v>1</v>
      </c>
      <c r="BS348" s="4">
        <f t="shared" si="385"/>
        <v>5</v>
      </c>
      <c r="BT348" s="114">
        <f t="shared" si="386"/>
        <v>0.1</v>
      </c>
      <c r="BU348" s="4">
        <v>0</v>
      </c>
      <c r="BV348" s="114">
        <f t="shared" si="387"/>
        <v>1</v>
      </c>
      <c r="BW348" s="4">
        <f t="shared" si="388"/>
        <v>5</v>
      </c>
      <c r="BX348" s="114">
        <f t="shared" si="389"/>
        <v>0.15</v>
      </c>
      <c r="BY348" s="4">
        <f t="shared" si="390"/>
        <v>8835</v>
      </c>
      <c r="BZ348" s="4">
        <v>9344.1666666666697</v>
      </c>
      <c r="CA348" s="115">
        <f t="shared" si="391"/>
        <v>1.0576306357291081</v>
      </c>
      <c r="CB348" s="4">
        <f t="shared" si="392"/>
        <v>5</v>
      </c>
      <c r="CC348" s="114">
        <f t="shared" si="393"/>
        <v>0.1</v>
      </c>
      <c r="CD348" s="4">
        <v>300</v>
      </c>
      <c r="CE348" s="116">
        <v>270.79016786570702</v>
      </c>
      <c r="CF348" s="4">
        <f t="shared" si="394"/>
        <v>5</v>
      </c>
      <c r="CG348" s="114">
        <f t="shared" si="395"/>
        <v>0.15</v>
      </c>
      <c r="MX348" s="116">
        <v>95</v>
      </c>
      <c r="MY348" s="116">
        <v>97.5555555555555</v>
      </c>
      <c r="MZ348" s="4">
        <f t="shared" si="396"/>
        <v>5</v>
      </c>
      <c r="NA348" s="114">
        <f t="shared" si="397"/>
        <v>0.1</v>
      </c>
      <c r="NB348" s="115">
        <v>0.92</v>
      </c>
      <c r="NC348" s="115">
        <v>0.89696969696969697</v>
      </c>
      <c r="ND348" s="4">
        <f t="shared" si="398"/>
        <v>1</v>
      </c>
      <c r="NE348" s="114">
        <f t="shared" si="399"/>
        <v>0.02</v>
      </c>
      <c r="NF348" s="116">
        <v>90</v>
      </c>
      <c r="NG348" s="118">
        <v>100</v>
      </c>
      <c r="NH348" s="4">
        <f t="shared" si="400"/>
        <v>5</v>
      </c>
      <c r="NI348" s="114">
        <f t="shared" si="401"/>
        <v>0.08</v>
      </c>
      <c r="NJ348" s="114">
        <v>0.85</v>
      </c>
      <c r="NK348" s="114">
        <v>0.80952380952380998</v>
      </c>
      <c r="NM348" s="4">
        <f t="shared" si="402"/>
        <v>1</v>
      </c>
      <c r="NN348" s="114">
        <f t="shared" si="403"/>
        <v>1.2E-2</v>
      </c>
      <c r="NO348" s="114">
        <v>0.4</v>
      </c>
      <c r="NP348" s="114">
        <v>0.51515151515151503</v>
      </c>
      <c r="NQ348" s="4">
        <f t="shared" si="404"/>
        <v>5</v>
      </c>
      <c r="NR348" s="114">
        <f t="shared" si="405"/>
        <v>0.06</v>
      </c>
      <c r="ZQ348" s="114">
        <v>0.95</v>
      </c>
      <c r="ZR348" s="114">
        <v>0.98251513113651601</v>
      </c>
      <c r="ZS348" s="4">
        <f t="shared" si="406"/>
        <v>5</v>
      </c>
      <c r="ZT348" s="114">
        <f t="shared" si="407"/>
        <v>0.05</v>
      </c>
      <c r="ZU348" s="4">
        <v>2</v>
      </c>
      <c r="ZV348" s="4">
        <f t="shared" si="408"/>
        <v>5</v>
      </c>
      <c r="ZW348" s="114">
        <f t="shared" si="409"/>
        <v>0.05</v>
      </c>
      <c r="ACD348" s="114">
        <f t="shared" si="410"/>
        <v>0.5</v>
      </c>
      <c r="ACE348" s="114">
        <f t="shared" si="411"/>
        <v>0.27200000000000002</v>
      </c>
      <c r="ACF348" s="114">
        <f t="shared" si="412"/>
        <v>0.1</v>
      </c>
      <c r="ACG348" s="114">
        <f t="shared" si="413"/>
        <v>0.872</v>
      </c>
      <c r="ACN348" s="119" t="str">
        <f t="shared" si="414"/>
        <v>TERIMA</v>
      </c>
      <c r="ACO348" s="120">
        <f t="shared" si="422"/>
        <v>670000</v>
      </c>
      <c r="ACP348" s="120">
        <f t="shared" si="415"/>
        <v>182240</v>
      </c>
      <c r="ADH348" s="121">
        <f t="shared" si="416"/>
        <v>335000</v>
      </c>
      <c r="ADI348" s="121">
        <f t="shared" si="417"/>
        <v>182240</v>
      </c>
      <c r="ADJ348" s="121">
        <f t="shared" si="418"/>
        <v>67000</v>
      </c>
      <c r="ADL348" s="121">
        <f t="shared" si="419"/>
        <v>0</v>
      </c>
      <c r="ADM348" s="121">
        <f t="shared" si="420"/>
        <v>584240</v>
      </c>
      <c r="ADN348" s="121">
        <f t="shared" si="421"/>
        <v>584240</v>
      </c>
      <c r="ADO348" s="4" t="s">
        <v>1398</v>
      </c>
    </row>
    <row r="349" spans="1:795" x14ac:dyDescent="0.25">
      <c r="A349" s="4">
        <f t="shared" si="382"/>
        <v>345</v>
      </c>
      <c r="B349" s="4">
        <v>183345</v>
      </c>
      <c r="C349" s="4" t="s">
        <v>893</v>
      </c>
      <c r="G349" s="4" t="s">
        <v>351</v>
      </c>
      <c r="O349" s="4">
        <v>22</v>
      </c>
      <c r="P349" s="4">
        <v>19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f t="shared" si="383"/>
        <v>0</v>
      </c>
      <c r="W349" s="4">
        <v>19</v>
      </c>
      <c r="X349" s="4">
        <v>19</v>
      </c>
      <c r="Y349" s="4">
        <v>7.75</v>
      </c>
      <c r="BQ349" s="4">
        <v>0</v>
      </c>
      <c r="BR349" s="114">
        <f t="shared" si="384"/>
        <v>1</v>
      </c>
      <c r="BS349" s="4">
        <f t="shared" si="385"/>
        <v>5</v>
      </c>
      <c r="BT349" s="114">
        <f t="shared" si="386"/>
        <v>0.1</v>
      </c>
      <c r="BU349" s="4">
        <v>0</v>
      </c>
      <c r="BV349" s="114">
        <f t="shared" si="387"/>
        <v>1</v>
      </c>
      <c r="BW349" s="4">
        <f t="shared" si="388"/>
        <v>5</v>
      </c>
      <c r="BX349" s="114">
        <f t="shared" si="389"/>
        <v>0.15</v>
      </c>
      <c r="BY349" s="4">
        <f t="shared" si="390"/>
        <v>8835</v>
      </c>
      <c r="BZ349" s="4">
        <v>9118.7666666666701</v>
      </c>
      <c r="CA349" s="115">
        <f t="shared" si="391"/>
        <v>1.0321184682135449</v>
      </c>
      <c r="CB349" s="4">
        <f t="shared" si="392"/>
        <v>4</v>
      </c>
      <c r="CC349" s="114">
        <f t="shared" si="393"/>
        <v>0.08</v>
      </c>
      <c r="CD349" s="4">
        <v>300</v>
      </c>
      <c r="CE349" s="116">
        <v>294.04778156996599</v>
      </c>
      <c r="CF349" s="4">
        <f t="shared" si="394"/>
        <v>5</v>
      </c>
      <c r="CG349" s="114">
        <f t="shared" si="395"/>
        <v>0.15</v>
      </c>
      <c r="MX349" s="116">
        <v>95</v>
      </c>
      <c r="MY349" s="116">
        <v>100</v>
      </c>
      <c r="MZ349" s="4">
        <f t="shared" si="396"/>
        <v>5</v>
      </c>
      <c r="NA349" s="114">
        <f t="shared" si="397"/>
        <v>0.1</v>
      </c>
      <c r="NB349" s="115">
        <v>0.92</v>
      </c>
      <c r="NC349" s="115">
        <v>0.875</v>
      </c>
      <c r="ND349" s="4">
        <f t="shared" si="398"/>
        <v>1</v>
      </c>
      <c r="NE349" s="114">
        <f t="shared" si="399"/>
        <v>0.02</v>
      </c>
      <c r="NF349" s="116">
        <v>90</v>
      </c>
      <c r="NG349" s="118">
        <v>100</v>
      </c>
      <c r="NH349" s="4">
        <f t="shared" si="400"/>
        <v>5</v>
      </c>
      <c r="NI349" s="114">
        <f t="shared" si="401"/>
        <v>0.08</v>
      </c>
      <c r="NJ349" s="114">
        <v>0.85</v>
      </c>
      <c r="NK349" s="114">
        <v>0.76923076923076905</v>
      </c>
      <c r="NM349" s="4">
        <f t="shared" si="402"/>
        <v>1</v>
      </c>
      <c r="NN349" s="114">
        <f t="shared" si="403"/>
        <v>1.2E-2</v>
      </c>
      <c r="NO349" s="114">
        <v>0.4</v>
      </c>
      <c r="NP349" s="114">
        <v>0.4375</v>
      </c>
      <c r="NQ349" s="4">
        <f t="shared" si="404"/>
        <v>5</v>
      </c>
      <c r="NR349" s="114">
        <f t="shared" si="405"/>
        <v>0.06</v>
      </c>
      <c r="ZQ349" s="114">
        <v>0.95</v>
      </c>
      <c r="ZR349" s="114">
        <v>0.984520123839009</v>
      </c>
      <c r="ZS349" s="4">
        <f t="shared" si="406"/>
        <v>5</v>
      </c>
      <c r="ZT349" s="114">
        <f t="shared" si="407"/>
        <v>0.05</v>
      </c>
      <c r="ZU349" s="4">
        <v>2</v>
      </c>
      <c r="ZV349" s="4">
        <f t="shared" si="408"/>
        <v>5</v>
      </c>
      <c r="ZW349" s="114">
        <f t="shared" si="409"/>
        <v>0.05</v>
      </c>
      <c r="ACD349" s="114">
        <f t="shared" si="410"/>
        <v>0.48</v>
      </c>
      <c r="ACE349" s="114">
        <f t="shared" si="411"/>
        <v>0.27200000000000002</v>
      </c>
      <c r="ACF349" s="114">
        <f t="shared" si="412"/>
        <v>0.1</v>
      </c>
      <c r="ACG349" s="114">
        <f t="shared" si="413"/>
        <v>0.85199999999999998</v>
      </c>
      <c r="ACK349" s="4" t="s">
        <v>1393</v>
      </c>
      <c r="ACN349" s="119" t="str">
        <f t="shared" si="414"/>
        <v>TERIMA</v>
      </c>
      <c r="ACO349" s="120">
        <f t="shared" si="422"/>
        <v>670000</v>
      </c>
      <c r="ACP349" s="120">
        <f t="shared" si="415"/>
        <v>182240</v>
      </c>
      <c r="ADH349" s="121">
        <f t="shared" si="416"/>
        <v>321600</v>
      </c>
      <c r="ADI349" s="121">
        <f t="shared" si="417"/>
        <v>154904</v>
      </c>
      <c r="ADJ349" s="121">
        <f t="shared" si="418"/>
        <v>67000</v>
      </c>
      <c r="ADL349" s="121">
        <f t="shared" si="419"/>
        <v>0</v>
      </c>
      <c r="ADM349" s="121">
        <f t="shared" si="420"/>
        <v>543504</v>
      </c>
      <c r="ADN349" s="121">
        <f t="shared" si="421"/>
        <v>543504</v>
      </c>
      <c r="ADO349" s="4" t="s">
        <v>1398</v>
      </c>
    </row>
    <row r="350" spans="1:795" x14ac:dyDescent="0.25">
      <c r="A350" s="4">
        <f t="shared" si="382"/>
        <v>346</v>
      </c>
      <c r="B350" s="4">
        <v>183238</v>
      </c>
      <c r="C350" s="4" t="s">
        <v>895</v>
      </c>
      <c r="G350" s="4" t="s">
        <v>351</v>
      </c>
      <c r="O350" s="4">
        <v>22</v>
      </c>
      <c r="P350" s="4">
        <v>19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f t="shared" si="383"/>
        <v>0</v>
      </c>
      <c r="W350" s="4">
        <v>19</v>
      </c>
      <c r="X350" s="4">
        <v>19</v>
      </c>
      <c r="Y350" s="4">
        <v>7.75</v>
      </c>
      <c r="BQ350" s="4">
        <v>0</v>
      </c>
      <c r="BR350" s="114">
        <f t="shared" si="384"/>
        <v>1</v>
      </c>
      <c r="BS350" s="4">
        <f t="shared" si="385"/>
        <v>5</v>
      </c>
      <c r="BT350" s="114">
        <f t="shared" si="386"/>
        <v>0.1</v>
      </c>
      <c r="BU350" s="4">
        <v>0</v>
      </c>
      <c r="BV350" s="114">
        <f t="shared" si="387"/>
        <v>1</v>
      </c>
      <c r="BW350" s="4">
        <f t="shared" si="388"/>
        <v>5</v>
      </c>
      <c r="BX350" s="114">
        <f t="shared" si="389"/>
        <v>0.15</v>
      </c>
      <c r="BY350" s="4">
        <f t="shared" si="390"/>
        <v>8835</v>
      </c>
      <c r="BZ350" s="4">
        <v>9129.2333333333299</v>
      </c>
      <c r="CA350" s="115">
        <f t="shared" si="391"/>
        <v>1.0333031503489905</v>
      </c>
      <c r="CB350" s="4">
        <f t="shared" si="392"/>
        <v>4</v>
      </c>
      <c r="CC350" s="114">
        <f t="shared" si="393"/>
        <v>0.08</v>
      </c>
      <c r="CD350" s="4">
        <v>300</v>
      </c>
      <c r="CE350" s="116">
        <v>365.12978889757602</v>
      </c>
      <c r="CF350" s="4">
        <f t="shared" si="394"/>
        <v>1</v>
      </c>
      <c r="CG350" s="114">
        <f t="shared" si="395"/>
        <v>0.03</v>
      </c>
      <c r="MX350" s="116">
        <v>95</v>
      </c>
      <c r="MY350" s="116">
        <v>99.1666666666667</v>
      </c>
      <c r="MZ350" s="4">
        <f t="shared" si="396"/>
        <v>5</v>
      </c>
      <c r="NA350" s="114">
        <f t="shared" si="397"/>
        <v>0.1</v>
      </c>
      <c r="NB350" s="115">
        <v>0.92</v>
      </c>
      <c r="NC350" s="115">
        <v>0.85714285714285698</v>
      </c>
      <c r="ND350" s="4">
        <f t="shared" si="398"/>
        <v>1</v>
      </c>
      <c r="NE350" s="114">
        <f t="shared" si="399"/>
        <v>0.02</v>
      </c>
      <c r="NF350" s="116">
        <v>90</v>
      </c>
      <c r="NG350" s="118">
        <v>100</v>
      </c>
      <c r="NH350" s="4">
        <f t="shared" si="400"/>
        <v>5</v>
      </c>
      <c r="NI350" s="114">
        <f t="shared" si="401"/>
        <v>0.08</v>
      </c>
      <c r="NJ350" s="114">
        <v>0.85</v>
      </c>
      <c r="NK350" s="114">
        <v>0.80952380952380998</v>
      </c>
      <c r="NM350" s="4">
        <f t="shared" si="402"/>
        <v>1</v>
      </c>
      <c r="NN350" s="114">
        <f t="shared" si="403"/>
        <v>1.2E-2</v>
      </c>
      <c r="NO350" s="114">
        <v>0.4</v>
      </c>
      <c r="NP350" s="114">
        <v>0.39285714285714302</v>
      </c>
      <c r="NQ350" s="4">
        <f t="shared" si="404"/>
        <v>1</v>
      </c>
      <c r="NR350" s="114">
        <f t="shared" si="405"/>
        <v>1.2E-2</v>
      </c>
      <c r="ZQ350" s="114">
        <v>0.95</v>
      </c>
      <c r="ZR350" s="114">
        <v>0.98311111111111105</v>
      </c>
      <c r="ZS350" s="4">
        <f t="shared" si="406"/>
        <v>5</v>
      </c>
      <c r="ZT350" s="114">
        <f t="shared" si="407"/>
        <v>0.05</v>
      </c>
      <c r="ZU350" s="4">
        <v>2</v>
      </c>
      <c r="ZV350" s="4">
        <f t="shared" si="408"/>
        <v>5</v>
      </c>
      <c r="ZW350" s="114">
        <f t="shared" si="409"/>
        <v>0.05</v>
      </c>
      <c r="ACD350" s="114">
        <f t="shared" si="410"/>
        <v>0.36</v>
      </c>
      <c r="ACE350" s="114">
        <f t="shared" si="411"/>
        <v>0.22400000000000003</v>
      </c>
      <c r="ACF350" s="114">
        <f t="shared" si="412"/>
        <v>0.1</v>
      </c>
      <c r="ACG350" s="114">
        <f t="shared" si="413"/>
        <v>0.68400000000000005</v>
      </c>
      <c r="ACK350" s="4" t="s">
        <v>1391</v>
      </c>
      <c r="ACN350" s="119" t="str">
        <f t="shared" si="414"/>
        <v>TERIMA</v>
      </c>
      <c r="ACO350" s="120">
        <f t="shared" si="422"/>
        <v>670000</v>
      </c>
      <c r="ACP350" s="120">
        <f t="shared" si="415"/>
        <v>150080.00000000003</v>
      </c>
      <c r="ADH350" s="121">
        <f t="shared" si="416"/>
        <v>241200</v>
      </c>
      <c r="ADI350" s="121">
        <f t="shared" si="417"/>
        <v>127568.00000000001</v>
      </c>
      <c r="ADJ350" s="121">
        <f t="shared" si="418"/>
        <v>67000</v>
      </c>
      <c r="ADL350" s="121">
        <f t="shared" si="419"/>
        <v>0</v>
      </c>
      <c r="ADM350" s="121">
        <f t="shared" si="420"/>
        <v>435768</v>
      </c>
      <c r="ADN350" s="121">
        <f t="shared" si="421"/>
        <v>435768</v>
      </c>
      <c r="ADO350" s="4" t="s">
        <v>1398</v>
      </c>
    </row>
    <row r="351" spans="1:795" x14ac:dyDescent="0.25">
      <c r="A351" s="4">
        <f t="shared" si="382"/>
        <v>347</v>
      </c>
      <c r="B351" s="4">
        <v>183243</v>
      </c>
      <c r="C351" s="4" t="s">
        <v>896</v>
      </c>
      <c r="G351" s="4" t="s">
        <v>351</v>
      </c>
      <c r="O351" s="4">
        <v>22</v>
      </c>
      <c r="P351" s="4">
        <v>19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f t="shared" si="383"/>
        <v>0</v>
      </c>
      <c r="W351" s="4">
        <v>19</v>
      </c>
      <c r="X351" s="4">
        <v>19</v>
      </c>
      <c r="Y351" s="4">
        <v>7.75</v>
      </c>
      <c r="BQ351" s="4">
        <v>0</v>
      </c>
      <c r="BR351" s="114">
        <f t="shared" si="384"/>
        <v>1</v>
      </c>
      <c r="BS351" s="4">
        <f t="shared" si="385"/>
        <v>5</v>
      </c>
      <c r="BT351" s="114">
        <f t="shared" si="386"/>
        <v>0.1</v>
      </c>
      <c r="BU351" s="4">
        <v>0</v>
      </c>
      <c r="BV351" s="114">
        <f t="shared" si="387"/>
        <v>1</v>
      </c>
      <c r="BW351" s="4">
        <f t="shared" si="388"/>
        <v>5</v>
      </c>
      <c r="BX351" s="114">
        <f t="shared" si="389"/>
        <v>0.15</v>
      </c>
      <c r="BY351" s="4">
        <f t="shared" si="390"/>
        <v>8835</v>
      </c>
      <c r="BZ351" s="4">
        <v>9105.8166666666693</v>
      </c>
      <c r="CA351" s="115">
        <f t="shared" si="391"/>
        <v>1.0306527070364084</v>
      </c>
      <c r="CB351" s="4">
        <f t="shared" si="392"/>
        <v>4</v>
      </c>
      <c r="CC351" s="114">
        <f t="shared" si="393"/>
        <v>0.08</v>
      </c>
      <c r="CD351" s="4">
        <v>300</v>
      </c>
      <c r="CE351" s="116">
        <v>289.51201747997101</v>
      </c>
      <c r="CF351" s="4">
        <f t="shared" si="394"/>
        <v>5</v>
      </c>
      <c r="CG351" s="114">
        <f t="shared" si="395"/>
        <v>0.15</v>
      </c>
      <c r="MX351" s="116">
        <v>95</v>
      </c>
      <c r="MY351" s="116">
        <v>98.3333333333333</v>
      </c>
      <c r="MZ351" s="4">
        <f t="shared" si="396"/>
        <v>5</v>
      </c>
      <c r="NA351" s="114">
        <f t="shared" si="397"/>
        <v>0.1</v>
      </c>
      <c r="NB351" s="115">
        <v>0.92</v>
      </c>
      <c r="NC351" s="115">
        <v>0.81176470588235305</v>
      </c>
      <c r="ND351" s="4">
        <f t="shared" si="398"/>
        <v>1</v>
      </c>
      <c r="NE351" s="114">
        <f t="shared" si="399"/>
        <v>0.02</v>
      </c>
      <c r="NF351" s="116">
        <v>90</v>
      </c>
      <c r="NG351" s="118">
        <v>95</v>
      </c>
      <c r="NH351" s="4">
        <f t="shared" si="400"/>
        <v>5</v>
      </c>
      <c r="NI351" s="114">
        <f t="shared" si="401"/>
        <v>0.08</v>
      </c>
      <c r="NJ351" s="114">
        <v>0.85</v>
      </c>
      <c r="NK351" s="114">
        <v>0.8</v>
      </c>
      <c r="NM351" s="4">
        <f t="shared" si="402"/>
        <v>1</v>
      </c>
      <c r="NN351" s="114">
        <f t="shared" si="403"/>
        <v>1.2E-2</v>
      </c>
      <c r="NO351" s="114">
        <v>0.4</v>
      </c>
      <c r="NP351" s="114">
        <v>0.29411764705882398</v>
      </c>
      <c r="NQ351" s="4">
        <f t="shared" si="404"/>
        <v>1</v>
      </c>
      <c r="NR351" s="114">
        <f t="shared" si="405"/>
        <v>1.2E-2</v>
      </c>
      <c r="ZQ351" s="114">
        <v>0.95</v>
      </c>
      <c r="ZR351" s="114">
        <v>0.98172757475083094</v>
      </c>
      <c r="ZS351" s="4">
        <f t="shared" si="406"/>
        <v>5</v>
      </c>
      <c r="ZT351" s="114">
        <f t="shared" si="407"/>
        <v>0.05</v>
      </c>
      <c r="ZU351" s="4">
        <v>2</v>
      </c>
      <c r="ZV351" s="4">
        <f t="shared" si="408"/>
        <v>5</v>
      </c>
      <c r="ZW351" s="114">
        <f t="shared" si="409"/>
        <v>0.05</v>
      </c>
      <c r="ACD351" s="114">
        <f t="shared" si="410"/>
        <v>0.48</v>
      </c>
      <c r="ACE351" s="114">
        <f t="shared" si="411"/>
        <v>0.22400000000000003</v>
      </c>
      <c r="ACF351" s="114">
        <f t="shared" si="412"/>
        <v>0.1</v>
      </c>
      <c r="ACG351" s="114">
        <f t="shared" si="413"/>
        <v>0.80399999999999994</v>
      </c>
      <c r="ACK351" s="4" t="s">
        <v>1393</v>
      </c>
      <c r="ACN351" s="119" t="str">
        <f t="shared" si="414"/>
        <v>TERIMA</v>
      </c>
      <c r="ACO351" s="120">
        <f t="shared" si="422"/>
        <v>670000</v>
      </c>
      <c r="ACP351" s="120">
        <f t="shared" si="415"/>
        <v>150080.00000000003</v>
      </c>
      <c r="ADH351" s="121">
        <f t="shared" si="416"/>
        <v>321600</v>
      </c>
      <c r="ADI351" s="121">
        <f t="shared" si="417"/>
        <v>127568.00000000001</v>
      </c>
      <c r="ADJ351" s="121">
        <f t="shared" si="418"/>
        <v>67000</v>
      </c>
      <c r="ADL351" s="121">
        <f t="shared" si="419"/>
        <v>0</v>
      </c>
      <c r="ADM351" s="121">
        <f t="shared" si="420"/>
        <v>516168</v>
      </c>
      <c r="ADN351" s="121">
        <f t="shared" si="421"/>
        <v>516168</v>
      </c>
      <c r="ADO351" s="4" t="s">
        <v>1398</v>
      </c>
    </row>
    <row r="352" spans="1:795" x14ac:dyDescent="0.25">
      <c r="A352" s="4">
        <f t="shared" si="382"/>
        <v>348</v>
      </c>
      <c r="B352" s="4">
        <v>183248</v>
      </c>
      <c r="C352" s="4" t="s">
        <v>897</v>
      </c>
      <c r="G352" s="4" t="s">
        <v>351</v>
      </c>
      <c r="O352" s="4">
        <v>22</v>
      </c>
      <c r="P352" s="4">
        <v>19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f t="shared" si="383"/>
        <v>0</v>
      </c>
      <c r="W352" s="4">
        <v>19</v>
      </c>
      <c r="X352" s="4">
        <v>19</v>
      </c>
      <c r="Y352" s="4">
        <v>7.75</v>
      </c>
      <c r="BQ352" s="4">
        <v>0</v>
      </c>
      <c r="BR352" s="114">
        <f t="shared" si="384"/>
        <v>1</v>
      </c>
      <c r="BS352" s="4">
        <f t="shared" si="385"/>
        <v>5</v>
      </c>
      <c r="BT352" s="114">
        <f t="shared" si="386"/>
        <v>0.1</v>
      </c>
      <c r="BU352" s="4">
        <v>0</v>
      </c>
      <c r="BV352" s="114">
        <f t="shared" si="387"/>
        <v>1</v>
      </c>
      <c r="BW352" s="4">
        <f t="shared" si="388"/>
        <v>5</v>
      </c>
      <c r="BX352" s="114">
        <f t="shared" si="389"/>
        <v>0.15</v>
      </c>
      <c r="BY352" s="4">
        <f t="shared" si="390"/>
        <v>8835</v>
      </c>
      <c r="BZ352" s="4">
        <v>9348.4166666666697</v>
      </c>
      <c r="CA352" s="115">
        <f t="shared" si="391"/>
        <v>1.058111677042068</v>
      </c>
      <c r="CB352" s="4">
        <f t="shared" si="392"/>
        <v>5</v>
      </c>
      <c r="CC352" s="114">
        <f t="shared" si="393"/>
        <v>0.1</v>
      </c>
      <c r="CD352" s="4">
        <v>300</v>
      </c>
      <c r="CE352" s="116">
        <v>301.83159268929501</v>
      </c>
      <c r="CF352" s="4">
        <f t="shared" si="394"/>
        <v>1</v>
      </c>
      <c r="CG352" s="114">
        <f t="shared" si="395"/>
        <v>0.03</v>
      </c>
      <c r="MX352" s="116">
        <v>95</v>
      </c>
      <c r="MY352" s="116">
        <v>100</v>
      </c>
      <c r="MZ352" s="4">
        <f t="shared" si="396"/>
        <v>5</v>
      </c>
      <c r="NA352" s="114">
        <f t="shared" si="397"/>
        <v>0.1</v>
      </c>
      <c r="NB352" s="115">
        <v>0.92</v>
      </c>
      <c r="NC352" s="115">
        <v>0.91</v>
      </c>
      <c r="ND352" s="4">
        <f t="shared" si="398"/>
        <v>1</v>
      </c>
      <c r="NE352" s="114">
        <f t="shared" si="399"/>
        <v>0.02</v>
      </c>
      <c r="NF352" s="116">
        <v>90</v>
      </c>
      <c r="NG352" s="118">
        <v>100</v>
      </c>
      <c r="NH352" s="4">
        <f t="shared" si="400"/>
        <v>5</v>
      </c>
      <c r="NI352" s="114">
        <f t="shared" si="401"/>
        <v>0.08</v>
      </c>
      <c r="NJ352" s="114">
        <v>0.85</v>
      </c>
      <c r="NK352" s="114">
        <v>0.8</v>
      </c>
      <c r="NM352" s="4">
        <f t="shared" si="402"/>
        <v>1</v>
      </c>
      <c r="NN352" s="114">
        <f t="shared" si="403"/>
        <v>1.2E-2</v>
      </c>
      <c r="NO352" s="114">
        <v>0.4</v>
      </c>
      <c r="NP352" s="114">
        <v>0.5</v>
      </c>
      <c r="NQ352" s="4">
        <f t="shared" si="404"/>
        <v>5</v>
      </c>
      <c r="NR352" s="114">
        <f t="shared" si="405"/>
        <v>0.06</v>
      </c>
      <c r="ZQ352" s="114">
        <v>0.95</v>
      </c>
      <c r="ZR352" s="114">
        <v>0.98372781065088799</v>
      </c>
      <c r="ZS352" s="4">
        <f t="shared" si="406"/>
        <v>5</v>
      </c>
      <c r="ZT352" s="114">
        <f t="shared" si="407"/>
        <v>0.05</v>
      </c>
      <c r="ZU352" s="4">
        <v>2</v>
      </c>
      <c r="ZV352" s="4">
        <f t="shared" si="408"/>
        <v>5</v>
      </c>
      <c r="ZW352" s="114">
        <f t="shared" si="409"/>
        <v>0.05</v>
      </c>
      <c r="ACD352" s="114">
        <f t="shared" si="410"/>
        <v>0.38</v>
      </c>
      <c r="ACE352" s="114">
        <f t="shared" si="411"/>
        <v>0.27200000000000002</v>
      </c>
      <c r="ACF352" s="114">
        <f t="shared" si="412"/>
        <v>0.1</v>
      </c>
      <c r="ACG352" s="114">
        <f t="shared" si="413"/>
        <v>0.752</v>
      </c>
      <c r="ACN352" s="119" t="str">
        <f t="shared" si="414"/>
        <v>TERIMA</v>
      </c>
      <c r="ACO352" s="120">
        <f t="shared" si="422"/>
        <v>670000</v>
      </c>
      <c r="ACP352" s="120">
        <f t="shared" si="415"/>
        <v>182240</v>
      </c>
      <c r="ADH352" s="121">
        <f t="shared" si="416"/>
        <v>254600</v>
      </c>
      <c r="ADI352" s="121">
        <f t="shared" si="417"/>
        <v>182240</v>
      </c>
      <c r="ADJ352" s="121">
        <f t="shared" si="418"/>
        <v>67000</v>
      </c>
      <c r="ADL352" s="121">
        <f t="shared" si="419"/>
        <v>0</v>
      </c>
      <c r="ADM352" s="121">
        <f t="shared" si="420"/>
        <v>503840</v>
      </c>
      <c r="ADN352" s="121">
        <f t="shared" si="421"/>
        <v>503840</v>
      </c>
      <c r="ADO352" s="4" t="s">
        <v>1398</v>
      </c>
    </row>
    <row r="353" spans="1:795" x14ac:dyDescent="0.25">
      <c r="A353" s="4">
        <f t="shared" si="382"/>
        <v>349</v>
      </c>
      <c r="B353" s="4">
        <v>183250</v>
      </c>
      <c r="C353" s="4" t="s">
        <v>899</v>
      </c>
      <c r="G353" s="4" t="s">
        <v>351</v>
      </c>
      <c r="O353" s="4">
        <v>22</v>
      </c>
      <c r="P353" s="4">
        <v>19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f t="shared" si="383"/>
        <v>0</v>
      </c>
      <c r="W353" s="4">
        <v>19</v>
      </c>
      <c r="X353" s="4">
        <v>19</v>
      </c>
      <c r="Y353" s="4">
        <v>7.75</v>
      </c>
      <c r="BQ353" s="4">
        <v>0</v>
      </c>
      <c r="BR353" s="114">
        <f t="shared" si="384"/>
        <v>1</v>
      </c>
      <c r="BS353" s="4">
        <f t="shared" si="385"/>
        <v>5</v>
      </c>
      <c r="BT353" s="114">
        <f t="shared" si="386"/>
        <v>0.1</v>
      </c>
      <c r="BU353" s="4">
        <v>0</v>
      </c>
      <c r="BV353" s="114">
        <f t="shared" si="387"/>
        <v>1</v>
      </c>
      <c r="BW353" s="4">
        <f t="shared" si="388"/>
        <v>5</v>
      </c>
      <c r="BX353" s="114">
        <f t="shared" si="389"/>
        <v>0.15</v>
      </c>
      <c r="BY353" s="4">
        <f t="shared" si="390"/>
        <v>8835</v>
      </c>
      <c r="BZ353" s="4">
        <v>8867.1833333333307</v>
      </c>
      <c r="CA353" s="115">
        <f t="shared" si="391"/>
        <v>1.0036427089228444</v>
      </c>
      <c r="CB353" s="4">
        <f t="shared" si="392"/>
        <v>4</v>
      </c>
      <c r="CC353" s="114">
        <f t="shared" si="393"/>
        <v>0.08</v>
      </c>
      <c r="CD353" s="4">
        <v>300</v>
      </c>
      <c r="CE353" s="116">
        <v>330.5963099631</v>
      </c>
      <c r="CF353" s="4">
        <f t="shared" si="394"/>
        <v>1</v>
      </c>
      <c r="CG353" s="114">
        <f t="shared" si="395"/>
        <v>0.03</v>
      </c>
      <c r="MX353" s="116">
        <v>95</v>
      </c>
      <c r="MY353" s="116">
        <v>98.8888888888889</v>
      </c>
      <c r="MZ353" s="4">
        <f t="shared" si="396"/>
        <v>5</v>
      </c>
      <c r="NA353" s="114">
        <f t="shared" si="397"/>
        <v>0.1</v>
      </c>
      <c r="NB353" s="115">
        <v>0.92</v>
      </c>
      <c r="NC353" s="115">
        <v>0.95384615384615401</v>
      </c>
      <c r="ND353" s="4">
        <f t="shared" si="398"/>
        <v>5</v>
      </c>
      <c r="NE353" s="114">
        <f t="shared" si="399"/>
        <v>0.1</v>
      </c>
      <c r="NF353" s="116">
        <v>90</v>
      </c>
      <c r="NG353" s="118">
        <v>100</v>
      </c>
      <c r="NH353" s="4">
        <f t="shared" si="400"/>
        <v>5</v>
      </c>
      <c r="NI353" s="114">
        <f t="shared" si="401"/>
        <v>0.08</v>
      </c>
      <c r="NJ353" s="114">
        <v>0.85</v>
      </c>
      <c r="NK353" s="114">
        <v>0.78260869565217395</v>
      </c>
      <c r="NM353" s="4">
        <f t="shared" si="402"/>
        <v>1</v>
      </c>
      <c r="NN353" s="114">
        <f t="shared" si="403"/>
        <v>1.2E-2</v>
      </c>
      <c r="NO353" s="114">
        <v>0.4</v>
      </c>
      <c r="NP353" s="114">
        <v>0.61538461538461497</v>
      </c>
      <c r="NQ353" s="4">
        <f t="shared" si="404"/>
        <v>5</v>
      </c>
      <c r="NR353" s="114">
        <f t="shared" si="405"/>
        <v>0.06</v>
      </c>
      <c r="ZQ353" s="114">
        <v>0.95</v>
      </c>
      <c r="ZR353" s="114">
        <v>0.98611111111111105</v>
      </c>
      <c r="ZS353" s="4">
        <f t="shared" si="406"/>
        <v>5</v>
      </c>
      <c r="ZT353" s="114">
        <f t="shared" si="407"/>
        <v>0.05</v>
      </c>
      <c r="ZU353" s="4">
        <v>2</v>
      </c>
      <c r="ZV353" s="4">
        <f t="shared" si="408"/>
        <v>5</v>
      </c>
      <c r="ZW353" s="114">
        <f t="shared" si="409"/>
        <v>0.05</v>
      </c>
      <c r="ACD353" s="114">
        <f t="shared" si="410"/>
        <v>0.36</v>
      </c>
      <c r="ACE353" s="114">
        <f t="shared" si="411"/>
        <v>0.35200000000000004</v>
      </c>
      <c r="ACF353" s="114">
        <f t="shared" si="412"/>
        <v>0.1</v>
      </c>
      <c r="ACG353" s="114">
        <f t="shared" si="413"/>
        <v>0.81199999999999994</v>
      </c>
      <c r="ACK353" s="4" t="s">
        <v>1391</v>
      </c>
      <c r="ACN353" s="119" t="str">
        <f t="shared" si="414"/>
        <v>TERIMA</v>
      </c>
      <c r="ACO353" s="120">
        <f t="shared" si="422"/>
        <v>670000</v>
      </c>
      <c r="ACP353" s="120">
        <f t="shared" si="415"/>
        <v>235840.00000000003</v>
      </c>
      <c r="ADH353" s="121">
        <f t="shared" si="416"/>
        <v>241200</v>
      </c>
      <c r="ADI353" s="121">
        <f t="shared" si="417"/>
        <v>200464.00000000003</v>
      </c>
      <c r="ADJ353" s="121">
        <f t="shared" si="418"/>
        <v>67000</v>
      </c>
      <c r="ADL353" s="121">
        <f t="shared" si="419"/>
        <v>0</v>
      </c>
      <c r="ADM353" s="121">
        <f t="shared" si="420"/>
        <v>508664</v>
      </c>
      <c r="ADN353" s="121">
        <f t="shared" si="421"/>
        <v>508664</v>
      </c>
      <c r="ADO353" s="4" t="s">
        <v>1398</v>
      </c>
    </row>
    <row r="354" spans="1:795" x14ac:dyDescent="0.25">
      <c r="A354" s="4">
        <f t="shared" si="382"/>
        <v>350</v>
      </c>
      <c r="B354" s="4">
        <v>183254</v>
      </c>
      <c r="C354" s="4" t="s">
        <v>901</v>
      </c>
      <c r="G354" s="4" t="s">
        <v>351</v>
      </c>
      <c r="O354" s="4">
        <v>22</v>
      </c>
      <c r="P354" s="4">
        <v>19</v>
      </c>
      <c r="Q354" s="4">
        <v>0</v>
      </c>
      <c r="R354" s="4">
        <v>0</v>
      </c>
      <c r="S354" s="4">
        <v>0</v>
      </c>
      <c r="T354" s="4">
        <v>0</v>
      </c>
      <c r="U354" s="4">
        <v>6</v>
      </c>
      <c r="V354" s="4">
        <f t="shared" si="383"/>
        <v>0</v>
      </c>
      <c r="W354" s="4">
        <v>13</v>
      </c>
      <c r="X354" s="4">
        <v>13</v>
      </c>
      <c r="Y354" s="4">
        <v>7.75</v>
      </c>
      <c r="BQ354" s="4">
        <v>0</v>
      </c>
      <c r="BR354" s="114">
        <f t="shared" si="384"/>
        <v>1</v>
      </c>
      <c r="BS354" s="4">
        <f t="shared" si="385"/>
        <v>5</v>
      </c>
      <c r="BT354" s="114">
        <f t="shared" si="386"/>
        <v>0.1</v>
      </c>
      <c r="BU354" s="4">
        <v>0</v>
      </c>
      <c r="BV354" s="114">
        <f t="shared" si="387"/>
        <v>1</v>
      </c>
      <c r="BW354" s="4">
        <f t="shared" si="388"/>
        <v>5</v>
      </c>
      <c r="BX354" s="114">
        <f t="shared" si="389"/>
        <v>0.15</v>
      </c>
      <c r="BY354" s="4">
        <f t="shared" si="390"/>
        <v>6045</v>
      </c>
      <c r="BZ354" s="4">
        <v>6077.5833333333303</v>
      </c>
      <c r="CA354" s="115">
        <f t="shared" si="391"/>
        <v>1.0053901295836776</v>
      </c>
      <c r="CB354" s="4">
        <f t="shared" si="392"/>
        <v>4</v>
      </c>
      <c r="CC354" s="114">
        <f t="shared" si="393"/>
        <v>0.08</v>
      </c>
      <c r="CD354" s="4">
        <v>300</v>
      </c>
      <c r="CE354" s="116">
        <v>263.04050405040499</v>
      </c>
      <c r="CF354" s="4">
        <f t="shared" si="394"/>
        <v>5</v>
      </c>
      <c r="CG354" s="114">
        <f t="shared" si="395"/>
        <v>0.15</v>
      </c>
      <c r="MX354" s="116">
        <v>95</v>
      </c>
      <c r="MY354" s="116">
        <v>96.6666666666667</v>
      </c>
      <c r="MZ354" s="4">
        <f t="shared" si="396"/>
        <v>5</v>
      </c>
      <c r="NA354" s="114">
        <f t="shared" si="397"/>
        <v>0.1</v>
      </c>
      <c r="NB354" s="115">
        <v>0.92</v>
      </c>
      <c r="NC354" s="115">
        <v>0.88571428571428601</v>
      </c>
      <c r="ND354" s="4">
        <f t="shared" si="398"/>
        <v>1</v>
      </c>
      <c r="NE354" s="114">
        <f t="shared" si="399"/>
        <v>0.02</v>
      </c>
      <c r="NF354" s="116">
        <v>90</v>
      </c>
      <c r="NG354" s="118">
        <v>100</v>
      </c>
      <c r="NH354" s="4">
        <f t="shared" si="400"/>
        <v>5</v>
      </c>
      <c r="NI354" s="114">
        <f t="shared" si="401"/>
        <v>0.08</v>
      </c>
      <c r="NJ354" s="114">
        <v>0.85</v>
      </c>
      <c r="NK354" s="114">
        <v>0.58333333333333304</v>
      </c>
      <c r="NM354" s="4">
        <f t="shared" si="402"/>
        <v>1</v>
      </c>
      <c r="NN354" s="114">
        <f t="shared" si="403"/>
        <v>1.2E-2</v>
      </c>
      <c r="NO354" s="114">
        <v>0.4</v>
      </c>
      <c r="NP354" s="114">
        <v>0.57142857142857095</v>
      </c>
      <c r="NQ354" s="4">
        <f t="shared" si="404"/>
        <v>5</v>
      </c>
      <c r="NR354" s="114">
        <f t="shared" si="405"/>
        <v>0.06</v>
      </c>
      <c r="ZQ354" s="114">
        <v>0.95</v>
      </c>
      <c r="ZR354" s="114">
        <v>0.98919891989198905</v>
      </c>
      <c r="ZS354" s="4">
        <f t="shared" si="406"/>
        <v>5</v>
      </c>
      <c r="ZT354" s="114">
        <f t="shared" si="407"/>
        <v>0.05</v>
      </c>
      <c r="ZU354" s="4">
        <v>2</v>
      </c>
      <c r="ZV354" s="4">
        <f t="shared" si="408"/>
        <v>5</v>
      </c>
      <c r="ZW354" s="114">
        <f t="shared" si="409"/>
        <v>0.05</v>
      </c>
      <c r="ACD354" s="114">
        <f t="shared" si="410"/>
        <v>0.48</v>
      </c>
      <c r="ACE354" s="114">
        <f t="shared" si="411"/>
        <v>0.27200000000000002</v>
      </c>
      <c r="ACF354" s="114">
        <f t="shared" si="412"/>
        <v>0.1</v>
      </c>
      <c r="ACG354" s="114">
        <f t="shared" si="413"/>
        <v>0.85199999999999998</v>
      </c>
      <c r="ACN354" s="119" t="str">
        <f t="shared" si="414"/>
        <v>TERIMA</v>
      </c>
      <c r="ACO354" s="120">
        <f t="shared" si="422"/>
        <v>670000</v>
      </c>
      <c r="ACP354" s="120">
        <f t="shared" si="415"/>
        <v>182240</v>
      </c>
      <c r="ADH354" s="121">
        <f t="shared" si="416"/>
        <v>321600</v>
      </c>
      <c r="ADI354" s="121">
        <f t="shared" si="417"/>
        <v>107687.27272727274</v>
      </c>
      <c r="ADJ354" s="121">
        <f t="shared" si="418"/>
        <v>67000</v>
      </c>
      <c r="ADL354" s="121">
        <f t="shared" si="419"/>
        <v>0</v>
      </c>
      <c r="ADM354" s="121">
        <f t="shared" si="420"/>
        <v>496287.27272727271</v>
      </c>
      <c r="ADN354" s="121">
        <f t="shared" si="421"/>
        <v>496287.27272727271</v>
      </c>
      <c r="ADO354" s="4" t="s">
        <v>1398</v>
      </c>
    </row>
    <row r="355" spans="1:795" x14ac:dyDescent="0.25">
      <c r="A355" s="4">
        <f t="shared" si="382"/>
        <v>351</v>
      </c>
      <c r="B355" s="4">
        <v>183256</v>
      </c>
      <c r="C355" s="4" t="s">
        <v>902</v>
      </c>
      <c r="G355" s="4" t="s">
        <v>351</v>
      </c>
      <c r="O355" s="4">
        <v>22</v>
      </c>
      <c r="P355" s="4">
        <v>19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f t="shared" si="383"/>
        <v>0</v>
      </c>
      <c r="W355" s="4">
        <v>19</v>
      </c>
      <c r="X355" s="4">
        <v>19</v>
      </c>
      <c r="Y355" s="4">
        <v>7.75</v>
      </c>
      <c r="BQ355" s="4">
        <v>0</v>
      </c>
      <c r="BR355" s="114">
        <f t="shared" si="384"/>
        <v>1</v>
      </c>
      <c r="BS355" s="4">
        <f t="shared" si="385"/>
        <v>5</v>
      </c>
      <c r="BT355" s="114">
        <f t="shared" si="386"/>
        <v>0.1</v>
      </c>
      <c r="BU355" s="4">
        <v>0</v>
      </c>
      <c r="BV355" s="114">
        <f t="shared" si="387"/>
        <v>1</v>
      </c>
      <c r="BW355" s="4">
        <f t="shared" si="388"/>
        <v>5</v>
      </c>
      <c r="BX355" s="114">
        <f t="shared" si="389"/>
        <v>0.15</v>
      </c>
      <c r="BY355" s="4">
        <f t="shared" si="390"/>
        <v>8835</v>
      </c>
      <c r="BZ355" s="4">
        <v>9300.2666666666701</v>
      </c>
      <c r="CA355" s="115">
        <f t="shared" si="391"/>
        <v>1.0526617619317113</v>
      </c>
      <c r="CB355" s="4">
        <f t="shared" si="392"/>
        <v>5</v>
      </c>
      <c r="CC355" s="114">
        <f t="shared" si="393"/>
        <v>0.1</v>
      </c>
      <c r="CD355" s="4">
        <v>300</v>
      </c>
      <c r="CE355" s="116">
        <v>279.83951449763998</v>
      </c>
      <c r="CF355" s="4">
        <f t="shared" si="394"/>
        <v>5</v>
      </c>
      <c r="CG355" s="114">
        <f t="shared" si="395"/>
        <v>0.15</v>
      </c>
      <c r="MX355" s="116">
        <v>95</v>
      </c>
      <c r="MY355" s="116">
        <v>92.0833333333333</v>
      </c>
      <c r="MZ355" s="4">
        <f t="shared" si="396"/>
        <v>1</v>
      </c>
      <c r="NA355" s="114">
        <f t="shared" si="397"/>
        <v>0.02</v>
      </c>
      <c r="NB355" s="115">
        <v>0.92</v>
      </c>
      <c r="NC355" s="115">
        <v>0.78181818181818197</v>
      </c>
      <c r="ND355" s="4">
        <f t="shared" si="398"/>
        <v>1</v>
      </c>
      <c r="NE355" s="114">
        <f t="shared" si="399"/>
        <v>0.02</v>
      </c>
      <c r="NF355" s="116">
        <v>90</v>
      </c>
      <c r="NG355" s="118">
        <v>100</v>
      </c>
      <c r="NH355" s="4">
        <f t="shared" si="400"/>
        <v>5</v>
      </c>
      <c r="NI355" s="114">
        <f t="shared" si="401"/>
        <v>0.08</v>
      </c>
      <c r="NJ355" s="114">
        <v>0.85</v>
      </c>
      <c r="NK355" s="114">
        <v>0.84615384615384603</v>
      </c>
      <c r="NM355" s="4">
        <f t="shared" si="402"/>
        <v>1</v>
      </c>
      <c r="NN355" s="114">
        <f t="shared" si="403"/>
        <v>1.2E-2</v>
      </c>
      <c r="NO355" s="114">
        <v>0.4</v>
      </c>
      <c r="NP355" s="114">
        <v>0.40909090909090901</v>
      </c>
      <c r="NQ355" s="4">
        <f t="shared" si="404"/>
        <v>5</v>
      </c>
      <c r="NR355" s="114">
        <f t="shared" si="405"/>
        <v>0.06</v>
      </c>
      <c r="ZQ355" s="114">
        <v>0.95</v>
      </c>
      <c r="ZR355" s="114">
        <v>0.97244973938942703</v>
      </c>
      <c r="ZS355" s="4">
        <f t="shared" si="406"/>
        <v>5</v>
      </c>
      <c r="ZT355" s="114">
        <f t="shared" si="407"/>
        <v>0.05</v>
      </c>
      <c r="ZU355" s="4">
        <v>2</v>
      </c>
      <c r="ZV355" s="4">
        <f t="shared" si="408"/>
        <v>5</v>
      </c>
      <c r="ZW355" s="114">
        <f t="shared" si="409"/>
        <v>0.05</v>
      </c>
      <c r="ACD355" s="114">
        <f t="shared" si="410"/>
        <v>0.5</v>
      </c>
      <c r="ACE355" s="114">
        <f t="shared" si="411"/>
        <v>0.192</v>
      </c>
      <c r="ACF355" s="114">
        <f t="shared" si="412"/>
        <v>0.1</v>
      </c>
      <c r="ACG355" s="114">
        <f t="shared" si="413"/>
        <v>0.79199999999999993</v>
      </c>
      <c r="ACK355" s="4" t="s">
        <v>1390</v>
      </c>
      <c r="ACN355" s="119" t="str">
        <f t="shared" si="414"/>
        <v>TERIMA</v>
      </c>
      <c r="ACO355" s="120">
        <f t="shared" si="422"/>
        <v>670000</v>
      </c>
      <c r="ACP355" s="120">
        <f t="shared" si="415"/>
        <v>128640</v>
      </c>
      <c r="ADH355" s="121">
        <f t="shared" si="416"/>
        <v>335000</v>
      </c>
      <c r="ADI355" s="121">
        <f t="shared" si="417"/>
        <v>109344</v>
      </c>
      <c r="ADJ355" s="121">
        <f t="shared" si="418"/>
        <v>67000</v>
      </c>
      <c r="ADL355" s="121">
        <f t="shared" si="419"/>
        <v>0</v>
      </c>
      <c r="ADM355" s="121">
        <f t="shared" si="420"/>
        <v>511344</v>
      </c>
      <c r="ADN355" s="121">
        <f t="shared" si="421"/>
        <v>511344</v>
      </c>
      <c r="ADO355" s="4" t="s">
        <v>1398</v>
      </c>
    </row>
    <row r="356" spans="1:795" x14ac:dyDescent="0.25">
      <c r="A356" s="4">
        <f t="shared" si="382"/>
        <v>352</v>
      </c>
      <c r="B356" s="4">
        <v>183258</v>
      </c>
      <c r="C356" s="4" t="s">
        <v>904</v>
      </c>
      <c r="G356" s="4" t="s">
        <v>351</v>
      </c>
      <c r="O356" s="4">
        <v>22</v>
      </c>
      <c r="P356" s="4">
        <v>19</v>
      </c>
      <c r="Q356" s="4">
        <v>2</v>
      </c>
      <c r="R356" s="4">
        <v>0</v>
      </c>
      <c r="S356" s="4">
        <v>0</v>
      </c>
      <c r="T356" s="4">
        <v>0</v>
      </c>
      <c r="U356" s="4">
        <v>0</v>
      </c>
      <c r="V356" s="4">
        <f t="shared" si="383"/>
        <v>2</v>
      </c>
      <c r="W356" s="4">
        <v>17</v>
      </c>
      <c r="X356" s="4">
        <v>19</v>
      </c>
      <c r="Y356" s="4">
        <v>7.75</v>
      </c>
      <c r="BQ356" s="4">
        <v>0</v>
      </c>
      <c r="BR356" s="114">
        <f t="shared" si="384"/>
        <v>1</v>
      </c>
      <c r="BS356" s="4">
        <f t="shared" si="385"/>
        <v>5</v>
      </c>
      <c r="BT356" s="114">
        <f t="shared" si="386"/>
        <v>0.1</v>
      </c>
      <c r="BU356" s="4">
        <v>2</v>
      </c>
      <c r="BV356" s="114">
        <f t="shared" si="387"/>
        <v>0.88235294117647056</v>
      </c>
      <c r="BW356" s="4">
        <f t="shared" si="388"/>
        <v>0</v>
      </c>
      <c r="BX356" s="114">
        <f t="shared" si="389"/>
        <v>0</v>
      </c>
      <c r="BY356" s="4">
        <f t="shared" si="390"/>
        <v>8835</v>
      </c>
      <c r="BZ356" s="4">
        <v>8687.5833333333303</v>
      </c>
      <c r="CA356" s="115">
        <f t="shared" si="391"/>
        <v>0.98331446896811892</v>
      </c>
      <c r="CB356" s="4">
        <f t="shared" si="392"/>
        <v>2</v>
      </c>
      <c r="CC356" s="114">
        <f t="shared" si="393"/>
        <v>0.04</v>
      </c>
      <c r="CD356" s="4">
        <v>300</v>
      </c>
      <c r="CE356" s="116">
        <v>283.05344585091399</v>
      </c>
      <c r="CF356" s="4">
        <f t="shared" si="394"/>
        <v>5</v>
      </c>
      <c r="CG356" s="114">
        <f t="shared" si="395"/>
        <v>0.15</v>
      </c>
      <c r="MX356" s="116">
        <v>95</v>
      </c>
      <c r="MY356" s="116">
        <v>92.6388888888889</v>
      </c>
      <c r="MZ356" s="4">
        <f t="shared" si="396"/>
        <v>1</v>
      </c>
      <c r="NA356" s="114">
        <f t="shared" si="397"/>
        <v>0.02</v>
      </c>
      <c r="NB356" s="115">
        <v>0.92</v>
      </c>
      <c r="NC356" s="115">
        <v>0.72</v>
      </c>
      <c r="ND356" s="4">
        <f t="shared" si="398"/>
        <v>1</v>
      </c>
      <c r="NE356" s="114">
        <f t="shared" si="399"/>
        <v>0.02</v>
      </c>
      <c r="NF356" s="116">
        <v>90</v>
      </c>
      <c r="NG356" s="118">
        <v>100</v>
      </c>
      <c r="NH356" s="4">
        <f t="shared" si="400"/>
        <v>5</v>
      </c>
      <c r="NI356" s="114">
        <f t="shared" si="401"/>
        <v>0.08</v>
      </c>
      <c r="NJ356" s="114">
        <v>0.85</v>
      </c>
      <c r="NK356" s="114">
        <v>0.6</v>
      </c>
      <c r="NL356" s="4">
        <v>1</v>
      </c>
      <c r="NM356" s="4">
        <f t="shared" si="402"/>
        <v>0</v>
      </c>
      <c r="NN356" s="114">
        <f t="shared" si="403"/>
        <v>0</v>
      </c>
      <c r="NO356" s="114">
        <v>0.4</v>
      </c>
      <c r="NP356" s="114">
        <v>0.33333333333333298</v>
      </c>
      <c r="NQ356" s="4">
        <f t="shared" si="404"/>
        <v>1</v>
      </c>
      <c r="NR356" s="114">
        <f t="shared" si="405"/>
        <v>1.2E-2</v>
      </c>
      <c r="ZQ356" s="114">
        <v>0.95</v>
      </c>
      <c r="ZR356" s="114">
        <v>0.97949886104783601</v>
      </c>
      <c r="ZS356" s="4">
        <f t="shared" si="406"/>
        <v>5</v>
      </c>
      <c r="ZT356" s="114">
        <f t="shared" si="407"/>
        <v>0.05</v>
      </c>
      <c r="ZU356" s="4">
        <v>2</v>
      </c>
      <c r="ZV356" s="4">
        <f t="shared" si="408"/>
        <v>5</v>
      </c>
      <c r="ZW356" s="114">
        <f t="shared" si="409"/>
        <v>0.05</v>
      </c>
      <c r="ACD356" s="114">
        <f t="shared" si="410"/>
        <v>0.29000000000000004</v>
      </c>
      <c r="ACE356" s="114">
        <f t="shared" si="411"/>
        <v>0.13200000000000001</v>
      </c>
      <c r="ACF356" s="114">
        <f t="shared" si="412"/>
        <v>0.1</v>
      </c>
      <c r="ACG356" s="114">
        <f t="shared" si="413"/>
        <v>0.52200000000000002</v>
      </c>
      <c r="ACM356" s="4" t="s">
        <v>1396</v>
      </c>
      <c r="ACN356" s="119" t="str">
        <f t="shared" si="414"/>
        <v>GUGUR</v>
      </c>
      <c r="ACO356" s="120">
        <f>IF(ACN356="GUGUR",0,IF(G356="AGENT IBC CC TELKOMSEL",0,IF(G356="AGENT IBC PRIORITY CC TELKOMSEL",0,IF(G356="AGENT PREPAID",0,))))</f>
        <v>0</v>
      </c>
      <c r="ACP356" s="120">
        <f t="shared" si="415"/>
        <v>0</v>
      </c>
      <c r="ADH356" s="121">
        <f t="shared" si="416"/>
        <v>0</v>
      </c>
      <c r="ADI356" s="121">
        <f t="shared" si="417"/>
        <v>0</v>
      </c>
      <c r="ADJ356" s="121">
        <f t="shared" si="418"/>
        <v>0</v>
      </c>
      <c r="ADL356" s="121">
        <f t="shared" si="419"/>
        <v>0</v>
      </c>
      <c r="ADM356" s="121">
        <f t="shared" si="420"/>
        <v>0</v>
      </c>
      <c r="ADN356" s="121">
        <f t="shared" si="421"/>
        <v>0</v>
      </c>
      <c r="ADO356" s="4" t="s">
        <v>1398</v>
      </c>
    </row>
    <row r="357" spans="1:795" x14ac:dyDescent="0.25">
      <c r="A357" s="4">
        <f t="shared" si="382"/>
        <v>353</v>
      </c>
      <c r="B357" s="4">
        <v>183262</v>
      </c>
      <c r="C357" s="4" t="s">
        <v>905</v>
      </c>
      <c r="G357" s="4" t="s">
        <v>351</v>
      </c>
      <c r="O357" s="4">
        <v>22</v>
      </c>
      <c r="P357" s="4">
        <v>19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f t="shared" si="383"/>
        <v>0</v>
      </c>
      <c r="W357" s="4">
        <v>19</v>
      </c>
      <c r="X357" s="4">
        <v>19</v>
      </c>
      <c r="Y357" s="4">
        <v>7.75</v>
      </c>
      <c r="BQ357" s="4">
        <v>0</v>
      </c>
      <c r="BR357" s="114">
        <f t="shared" si="384"/>
        <v>1</v>
      </c>
      <c r="BS357" s="4">
        <f t="shared" si="385"/>
        <v>5</v>
      </c>
      <c r="BT357" s="114">
        <f t="shared" si="386"/>
        <v>0.1</v>
      </c>
      <c r="BU357" s="4">
        <v>0</v>
      </c>
      <c r="BV357" s="114">
        <f t="shared" si="387"/>
        <v>1</v>
      </c>
      <c r="BW357" s="4">
        <f t="shared" si="388"/>
        <v>5</v>
      </c>
      <c r="BX357" s="114">
        <f t="shared" si="389"/>
        <v>0.15</v>
      </c>
      <c r="BY357" s="4">
        <f t="shared" si="390"/>
        <v>8835</v>
      </c>
      <c r="BZ357" s="4">
        <v>9531.8833333333296</v>
      </c>
      <c r="CA357" s="115">
        <f t="shared" si="391"/>
        <v>1.0788775702697599</v>
      </c>
      <c r="CB357" s="4">
        <f t="shared" si="392"/>
        <v>5</v>
      </c>
      <c r="CC357" s="114">
        <f t="shared" si="393"/>
        <v>0.1</v>
      </c>
      <c r="CD357" s="4">
        <v>300</v>
      </c>
      <c r="CE357" s="116">
        <v>284.43018617021301</v>
      </c>
      <c r="CF357" s="4">
        <f t="shared" si="394"/>
        <v>5</v>
      </c>
      <c r="CG357" s="114">
        <f t="shared" si="395"/>
        <v>0.15</v>
      </c>
      <c r="MX357" s="116">
        <v>95</v>
      </c>
      <c r="MY357" s="116">
        <v>98.0555555555555</v>
      </c>
      <c r="MZ357" s="4">
        <f t="shared" si="396"/>
        <v>5</v>
      </c>
      <c r="NA357" s="114">
        <f t="shared" si="397"/>
        <v>0.1</v>
      </c>
      <c r="NB357" s="115">
        <v>0.92</v>
      </c>
      <c r="NC357" s="115">
        <v>0</v>
      </c>
      <c r="ND357" s="4">
        <f t="shared" si="398"/>
        <v>1</v>
      </c>
      <c r="NE357" s="114">
        <f t="shared" si="399"/>
        <v>0.02</v>
      </c>
      <c r="NF357" s="116">
        <v>90</v>
      </c>
      <c r="NG357" s="118">
        <v>100</v>
      </c>
      <c r="NH357" s="4">
        <f t="shared" si="400"/>
        <v>5</v>
      </c>
      <c r="NI357" s="114">
        <f t="shared" si="401"/>
        <v>0.08</v>
      </c>
      <c r="NJ357" s="114">
        <v>0.85</v>
      </c>
      <c r="NK357" s="114">
        <v>0.8</v>
      </c>
      <c r="NM357" s="4">
        <f t="shared" si="402"/>
        <v>1</v>
      </c>
      <c r="NN357" s="114">
        <f t="shared" si="403"/>
        <v>1.2E-2</v>
      </c>
      <c r="NO357" s="114">
        <v>0.4</v>
      </c>
      <c r="NP357" s="114">
        <v>0.41176470588235298</v>
      </c>
      <c r="NQ357" s="4">
        <f t="shared" si="404"/>
        <v>5</v>
      </c>
      <c r="NR357" s="114">
        <f t="shared" si="405"/>
        <v>0.06</v>
      </c>
      <c r="ZQ357" s="114">
        <v>0.95</v>
      </c>
      <c r="ZR357" s="114">
        <v>0.98338150289017301</v>
      </c>
      <c r="ZS357" s="4">
        <f t="shared" si="406"/>
        <v>5</v>
      </c>
      <c r="ZT357" s="114">
        <f t="shared" si="407"/>
        <v>0.05</v>
      </c>
      <c r="ZU357" s="4">
        <v>2</v>
      </c>
      <c r="ZV357" s="4">
        <f t="shared" si="408"/>
        <v>5</v>
      </c>
      <c r="ZW357" s="114">
        <f t="shared" si="409"/>
        <v>0.05</v>
      </c>
      <c r="ACD357" s="114">
        <f t="shared" si="410"/>
        <v>0.5</v>
      </c>
      <c r="ACE357" s="114">
        <f t="shared" si="411"/>
        <v>0.27200000000000002</v>
      </c>
      <c r="ACF357" s="114">
        <f t="shared" si="412"/>
        <v>0.1</v>
      </c>
      <c r="ACG357" s="114">
        <f t="shared" si="413"/>
        <v>0.872</v>
      </c>
      <c r="ACN357" s="119" t="str">
        <f t="shared" si="414"/>
        <v>TERIMA</v>
      </c>
      <c r="ACO357" s="120">
        <f>IF(ACN357="GUGUR",0,IF(G357="AGENT IBC CC TELKOMSEL",670000,IF(G357="AGENT IBC PRIORITY CC TELKOMSEL",670000,IF(G357="AGENT PREPAID",670000,))))</f>
        <v>670000</v>
      </c>
      <c r="ACP357" s="120">
        <f t="shared" si="415"/>
        <v>182240</v>
      </c>
      <c r="ADH357" s="121">
        <f t="shared" si="416"/>
        <v>335000</v>
      </c>
      <c r="ADI357" s="121">
        <f t="shared" si="417"/>
        <v>182240</v>
      </c>
      <c r="ADJ357" s="121">
        <f t="shared" si="418"/>
        <v>67000</v>
      </c>
      <c r="ADL357" s="121">
        <f t="shared" si="419"/>
        <v>0</v>
      </c>
      <c r="ADM357" s="121">
        <f t="shared" si="420"/>
        <v>584240</v>
      </c>
      <c r="ADN357" s="121">
        <f t="shared" si="421"/>
        <v>584240</v>
      </c>
      <c r="ADO357" s="4" t="s">
        <v>1398</v>
      </c>
    </row>
    <row r="358" spans="1:795" x14ac:dyDescent="0.25">
      <c r="A358" s="4">
        <f t="shared" si="382"/>
        <v>354</v>
      </c>
      <c r="B358" s="4">
        <v>182234</v>
      </c>
      <c r="C358" s="4" t="s">
        <v>873</v>
      </c>
      <c r="G358" s="4" t="s">
        <v>351</v>
      </c>
      <c r="O358" s="4">
        <v>22</v>
      </c>
      <c r="P358" s="4">
        <v>13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f t="shared" si="383"/>
        <v>0</v>
      </c>
      <c r="W358" s="4">
        <v>13</v>
      </c>
      <c r="X358" s="4">
        <v>13</v>
      </c>
      <c r="Y358" s="4">
        <v>7.75</v>
      </c>
      <c r="BQ358" s="4">
        <v>0</v>
      </c>
      <c r="BR358" s="114">
        <f t="shared" si="384"/>
        <v>1</v>
      </c>
      <c r="BS358" s="4">
        <f t="shared" si="385"/>
        <v>5</v>
      </c>
      <c r="BT358" s="114">
        <f t="shared" si="386"/>
        <v>0.1</v>
      </c>
      <c r="BU358" s="4">
        <v>0</v>
      </c>
      <c r="BV358" s="114">
        <f t="shared" si="387"/>
        <v>1</v>
      </c>
      <c r="BW358" s="4">
        <f t="shared" si="388"/>
        <v>5</v>
      </c>
      <c r="BX358" s="114">
        <f t="shared" si="389"/>
        <v>0.15</v>
      </c>
      <c r="BY358" s="4">
        <f t="shared" si="390"/>
        <v>6045</v>
      </c>
      <c r="BZ358" s="4">
        <v>1404.06666666667</v>
      </c>
      <c r="CA358" s="115">
        <f t="shared" si="391"/>
        <v>0.23226909291425477</v>
      </c>
      <c r="CB358" s="4">
        <f t="shared" si="392"/>
        <v>1</v>
      </c>
      <c r="CC358" s="114">
        <f t="shared" si="393"/>
        <v>0.02</v>
      </c>
      <c r="CD358" s="4">
        <v>300</v>
      </c>
      <c r="CE358" s="116">
        <v>291.34078212290501</v>
      </c>
      <c r="CF358" s="4">
        <f t="shared" si="394"/>
        <v>5</v>
      </c>
      <c r="CG358" s="114">
        <f t="shared" si="395"/>
        <v>0.15</v>
      </c>
      <c r="MX358" s="116">
        <v>95</v>
      </c>
      <c r="MZ358" s="4">
        <f t="shared" si="396"/>
        <v>1</v>
      </c>
      <c r="NA358" s="114">
        <f t="shared" si="397"/>
        <v>0.02</v>
      </c>
      <c r="NB358" s="115">
        <v>0.92</v>
      </c>
      <c r="NC358" s="115">
        <v>0.53333333333333299</v>
      </c>
      <c r="ND358" s="4">
        <f t="shared" si="398"/>
        <v>1</v>
      </c>
      <c r="NE358" s="114">
        <f t="shared" si="399"/>
        <v>0.02</v>
      </c>
      <c r="NF358" s="116">
        <v>90</v>
      </c>
      <c r="NH358" s="4">
        <f t="shared" si="400"/>
        <v>1</v>
      </c>
      <c r="NI358" s="114">
        <f t="shared" si="401"/>
        <v>1.6E-2</v>
      </c>
      <c r="NJ358" s="114">
        <v>0.85</v>
      </c>
      <c r="NK358" s="114">
        <v>0</v>
      </c>
      <c r="NM358" s="4">
        <f t="shared" si="402"/>
        <v>1</v>
      </c>
      <c r="NN358" s="114">
        <f t="shared" si="403"/>
        <v>1.2E-2</v>
      </c>
      <c r="NO358" s="114">
        <v>0.4</v>
      </c>
      <c r="NP358" s="114">
        <v>-0.66666666666666696</v>
      </c>
      <c r="NQ358" s="4">
        <f t="shared" si="404"/>
        <v>1</v>
      </c>
      <c r="NR358" s="114">
        <f t="shared" si="405"/>
        <v>1.2E-2</v>
      </c>
      <c r="ZQ358" s="114">
        <v>0.95</v>
      </c>
      <c r="ZR358" s="114">
        <v>0.95530726256983201</v>
      </c>
      <c r="ZS358" s="4">
        <f t="shared" si="406"/>
        <v>5</v>
      </c>
      <c r="ZT358" s="114">
        <f t="shared" si="407"/>
        <v>0.05</v>
      </c>
      <c r="ZU358" s="4">
        <v>2</v>
      </c>
      <c r="ZV358" s="4">
        <f t="shared" si="408"/>
        <v>5</v>
      </c>
      <c r="ZW358" s="114">
        <f t="shared" si="409"/>
        <v>0.05</v>
      </c>
      <c r="ACD358" s="114">
        <f t="shared" si="410"/>
        <v>0.42000000000000004</v>
      </c>
      <c r="ACE358" s="114">
        <f t="shared" si="411"/>
        <v>0.08</v>
      </c>
      <c r="ACF358" s="114">
        <f t="shared" si="412"/>
        <v>0.1</v>
      </c>
      <c r="ACG358" s="114">
        <f t="shared" si="413"/>
        <v>0.6</v>
      </c>
      <c r="ACN358" s="119" t="str">
        <f t="shared" si="414"/>
        <v>TERIMA</v>
      </c>
      <c r="ACO358" s="120">
        <f>IF(ACN358="GUGUR",0,IF(G358="AGENT IBC CC TELKOMSEL",0,IF(G358="AGENT IBC PRIORITY CC TELKOMSEL",0,IF(G358="AGENT PREPAID",0,))))</f>
        <v>0</v>
      </c>
      <c r="ACP358" s="120">
        <f t="shared" si="415"/>
        <v>0</v>
      </c>
      <c r="ADH358" s="121">
        <f t="shared" si="416"/>
        <v>0</v>
      </c>
      <c r="ADI358" s="121">
        <f t="shared" si="417"/>
        <v>0</v>
      </c>
      <c r="ADJ358" s="121">
        <f t="shared" si="418"/>
        <v>0</v>
      </c>
      <c r="ADL358" s="121">
        <f t="shared" si="419"/>
        <v>0</v>
      </c>
      <c r="ADM358" s="121">
        <f t="shared" si="420"/>
        <v>0</v>
      </c>
      <c r="ADN358" s="121">
        <f t="shared" si="421"/>
        <v>0</v>
      </c>
      <c r="ADO358" s="4" t="s">
        <v>1398</v>
      </c>
    </row>
    <row r="359" spans="1:795" x14ac:dyDescent="0.25">
      <c r="A359" s="4">
        <f t="shared" si="382"/>
        <v>355</v>
      </c>
      <c r="B359" s="4">
        <v>159676</v>
      </c>
      <c r="C359" s="4" t="s">
        <v>912</v>
      </c>
      <c r="G359" s="4" t="s">
        <v>1397</v>
      </c>
      <c r="O359" s="4">
        <v>22</v>
      </c>
      <c r="P359" s="4">
        <v>19</v>
      </c>
      <c r="Q359" s="4">
        <v>0</v>
      </c>
      <c r="R359" s="4">
        <v>0</v>
      </c>
      <c r="S359" s="4">
        <v>1</v>
      </c>
      <c r="T359" s="4">
        <v>1</v>
      </c>
      <c r="U359" s="4">
        <v>0</v>
      </c>
      <c r="V359" s="4">
        <f t="shared" si="383"/>
        <v>1</v>
      </c>
      <c r="W359" s="4">
        <v>19</v>
      </c>
      <c r="X359" s="4">
        <v>18</v>
      </c>
      <c r="Y359" s="4">
        <v>7.75</v>
      </c>
      <c r="BQ359" s="4">
        <v>0</v>
      </c>
      <c r="BR359" s="114">
        <f t="shared" si="384"/>
        <v>1</v>
      </c>
      <c r="BS359" s="4">
        <f t="shared" si="385"/>
        <v>5</v>
      </c>
      <c r="BT359" s="114">
        <f t="shared" si="386"/>
        <v>0.1</v>
      </c>
      <c r="BU359" s="4">
        <v>1</v>
      </c>
      <c r="BV359" s="114">
        <f t="shared" si="387"/>
        <v>0.94736842105263153</v>
      </c>
      <c r="BW359" s="4">
        <f t="shared" si="388"/>
        <v>1</v>
      </c>
      <c r="BX359" s="114">
        <f t="shared" si="389"/>
        <v>0.03</v>
      </c>
      <c r="BY359" s="4">
        <f t="shared" si="390"/>
        <v>8370</v>
      </c>
      <c r="BZ359" s="4">
        <v>8080.7333333333299</v>
      </c>
      <c r="CA359" s="115">
        <f t="shared" si="391"/>
        <v>0.9654400637196332</v>
      </c>
      <c r="CB359" s="4">
        <f t="shared" si="392"/>
        <v>2</v>
      </c>
      <c r="CC359" s="114">
        <f t="shared" si="393"/>
        <v>0.04</v>
      </c>
      <c r="CD359" s="4">
        <v>300</v>
      </c>
      <c r="CE359" s="116">
        <v>314.586813186813</v>
      </c>
      <c r="CF359" s="4">
        <f t="shared" si="394"/>
        <v>1</v>
      </c>
      <c r="CG359" s="114">
        <f t="shared" si="395"/>
        <v>0.03</v>
      </c>
      <c r="NS359" s="116">
        <v>100</v>
      </c>
      <c r="NT359" s="116">
        <v>100</v>
      </c>
      <c r="NU359" s="4">
        <f t="shared" ref="NU359:NU368" si="423">IF(NT359=NS359,5,IF(NT359&gt;=98,3,1))</f>
        <v>5</v>
      </c>
      <c r="NV359" s="114">
        <f t="shared" ref="NV359:NV368" si="424">NU359*$NS$3/5</f>
        <v>0.08</v>
      </c>
      <c r="NW359" s="114">
        <v>1</v>
      </c>
      <c r="NX359" s="115">
        <v>1</v>
      </c>
      <c r="NY359" s="4">
        <f t="shared" ref="NY359:NY368" si="425">IF(NX359=NW359,5,IF(NX359&gt;=98%,3,1))</f>
        <v>5</v>
      </c>
      <c r="NZ359" s="114">
        <f t="shared" ref="NZ359:NZ368" si="426">NY359*$NW$3/5</f>
        <v>0.08</v>
      </c>
      <c r="OA359" s="116">
        <v>100</v>
      </c>
      <c r="OB359" s="4">
        <v>100</v>
      </c>
      <c r="OC359" s="4">
        <f t="shared" ref="OC359:OC368" si="427">IF(OB359=OA359,5,IF(OB359&gt;=98,3,1))</f>
        <v>5</v>
      </c>
      <c r="OD359" s="114">
        <f t="shared" ref="OD359:OD368" si="428">OC359*$OA$3/5</f>
        <v>0.06</v>
      </c>
      <c r="OE359" s="114">
        <v>1</v>
      </c>
      <c r="OF359" s="115">
        <v>0.92307692307692302</v>
      </c>
      <c r="OH359" s="4">
        <f t="shared" ref="OH359:OH368" si="429">IF(OG359=1,0,IF(OF359=100%,5,IF(AND(OF359&gt;=85%,OF359&lt;100%),4,IF(OF359="",3,1))))</f>
        <v>4</v>
      </c>
      <c r="OI359" s="114">
        <f t="shared" ref="OI359:OI368" si="430">OH359*$OE$3/5</f>
        <v>0.08</v>
      </c>
      <c r="OJ359" s="114">
        <v>0.4</v>
      </c>
      <c r="OK359" s="115">
        <v>0.76923076923076905</v>
      </c>
      <c r="OL359" s="4">
        <f t="shared" ref="OL359:OL368" si="431">IF(OK359=100%,5,IF(OK359&gt;=OJ359,4,IF(OK359="",3,1)))</f>
        <v>4</v>
      </c>
      <c r="OM359" s="114">
        <f t="shared" ref="OM359:OM368" si="432">OL359*$OJ$3/5</f>
        <v>6.4000000000000001E-2</v>
      </c>
      <c r="ZQ359" s="114">
        <v>0.95</v>
      </c>
      <c r="ZR359" s="114">
        <v>0.95384615384615401</v>
      </c>
      <c r="ZS359" s="4">
        <f t="shared" si="406"/>
        <v>5</v>
      </c>
      <c r="ZT359" s="114">
        <f t="shared" si="407"/>
        <v>0.05</v>
      </c>
      <c r="ZU359" s="4">
        <v>2</v>
      </c>
      <c r="ZV359" s="4">
        <f t="shared" si="408"/>
        <v>5</v>
      </c>
      <c r="ZW359" s="114">
        <f t="shared" si="409"/>
        <v>0.05</v>
      </c>
      <c r="ACD359" s="114">
        <f t="shared" si="410"/>
        <v>0.2</v>
      </c>
      <c r="ACE359" s="114">
        <f t="shared" ref="ACE359:ACE368" si="433">IFERROR(NV359+NZ359+OD359+OI359+OM359,"")</f>
        <v>0.36399999999999999</v>
      </c>
      <c r="ACF359" s="114">
        <f t="shared" si="412"/>
        <v>0.1</v>
      </c>
      <c r="ACG359" s="114">
        <f t="shared" si="413"/>
        <v>0.66400000000000003</v>
      </c>
      <c r="ACN359" s="119" t="str">
        <f t="shared" si="414"/>
        <v>TERIMA</v>
      </c>
      <c r="ACO359" s="120">
        <f t="shared" ref="ACO359:ACO368" si="434">IF(ACN359="GUGUR",0,IF(G359="AGENT IBC CC TELKOMSEL",800000,IF(G359="AGENT IBC PRIORITY CC TELKOMSEL",800000,IF(G359="AGENT PREPAID",800000,))))</f>
        <v>800000</v>
      </c>
      <c r="ACP359" s="120">
        <f t="shared" si="415"/>
        <v>291200</v>
      </c>
      <c r="ADH359" s="121">
        <f t="shared" si="416"/>
        <v>160000</v>
      </c>
      <c r="ADI359" s="121">
        <f t="shared" si="417"/>
        <v>291200</v>
      </c>
      <c r="ADJ359" s="121">
        <f t="shared" si="418"/>
        <v>80000</v>
      </c>
      <c r="ADL359" s="121">
        <f t="shared" si="419"/>
        <v>0</v>
      </c>
      <c r="ADM359" s="121">
        <f t="shared" si="420"/>
        <v>531200</v>
      </c>
      <c r="ADN359" s="121">
        <f t="shared" si="421"/>
        <v>531200</v>
      </c>
      <c r="ADO359" s="4" t="s">
        <v>1398</v>
      </c>
    </row>
    <row r="360" spans="1:795" x14ac:dyDescent="0.25">
      <c r="A360" s="4">
        <f t="shared" si="382"/>
        <v>356</v>
      </c>
      <c r="B360" s="4">
        <v>51958</v>
      </c>
      <c r="C360" s="4" t="s">
        <v>1284</v>
      </c>
      <c r="G360" s="4" t="s">
        <v>1397</v>
      </c>
      <c r="O360" s="4">
        <v>22</v>
      </c>
      <c r="P360" s="4">
        <v>18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f t="shared" si="383"/>
        <v>0</v>
      </c>
      <c r="W360" s="4">
        <v>18</v>
      </c>
      <c r="X360" s="4">
        <v>18</v>
      </c>
      <c r="Y360" s="4">
        <v>7.75</v>
      </c>
      <c r="BQ360" s="4">
        <v>0</v>
      </c>
      <c r="BR360" s="114">
        <f t="shared" si="384"/>
        <v>1</v>
      </c>
      <c r="BS360" s="4">
        <f t="shared" si="385"/>
        <v>5</v>
      </c>
      <c r="BT360" s="114">
        <f t="shared" si="386"/>
        <v>0.1</v>
      </c>
      <c r="BU360" s="4">
        <v>0</v>
      </c>
      <c r="BV360" s="114">
        <f t="shared" si="387"/>
        <v>1</v>
      </c>
      <c r="BW360" s="4">
        <f t="shared" si="388"/>
        <v>5</v>
      </c>
      <c r="BX360" s="114">
        <f t="shared" si="389"/>
        <v>0.15</v>
      </c>
      <c r="BY360" s="4">
        <f t="shared" si="390"/>
        <v>8370</v>
      </c>
      <c r="BZ360" s="4">
        <v>9136.1666666666697</v>
      </c>
      <c r="CA360" s="115">
        <f t="shared" si="391"/>
        <v>1.0915372361608924</v>
      </c>
      <c r="CB360" s="4">
        <f t="shared" si="392"/>
        <v>5</v>
      </c>
      <c r="CC360" s="114">
        <f t="shared" si="393"/>
        <v>0.1</v>
      </c>
      <c r="CD360" s="4">
        <v>300</v>
      </c>
      <c r="CE360" s="116">
        <v>290.08629441624402</v>
      </c>
      <c r="CF360" s="4">
        <f t="shared" si="394"/>
        <v>5</v>
      </c>
      <c r="CG360" s="114">
        <f t="shared" si="395"/>
        <v>0.15</v>
      </c>
      <c r="NS360" s="116">
        <v>100</v>
      </c>
      <c r="NT360" s="116">
        <v>99.1666666666667</v>
      </c>
      <c r="NU360" s="4">
        <f t="shared" si="423"/>
        <v>3</v>
      </c>
      <c r="NV360" s="114">
        <f t="shared" si="424"/>
        <v>4.8000000000000001E-2</v>
      </c>
      <c r="NW360" s="114">
        <v>1</v>
      </c>
      <c r="NX360" s="115">
        <v>1</v>
      </c>
      <c r="NY360" s="4">
        <f t="shared" si="425"/>
        <v>5</v>
      </c>
      <c r="NZ360" s="114">
        <f t="shared" si="426"/>
        <v>0.08</v>
      </c>
      <c r="OA360" s="116">
        <v>100</v>
      </c>
      <c r="OB360" s="4">
        <v>100</v>
      </c>
      <c r="OC360" s="4">
        <f t="shared" si="427"/>
        <v>5</v>
      </c>
      <c r="OD360" s="114">
        <f t="shared" si="428"/>
        <v>0.06</v>
      </c>
      <c r="OE360" s="114">
        <v>1</v>
      </c>
      <c r="OF360" s="115">
        <v>1</v>
      </c>
      <c r="OH360" s="4">
        <f t="shared" si="429"/>
        <v>5</v>
      </c>
      <c r="OI360" s="114">
        <f t="shared" si="430"/>
        <v>0.1</v>
      </c>
      <c r="OJ360" s="114">
        <v>0.4</v>
      </c>
      <c r="OK360" s="115">
        <v>0.85714285714285698</v>
      </c>
      <c r="OL360" s="4">
        <f t="shared" si="431"/>
        <v>4</v>
      </c>
      <c r="OM360" s="114">
        <f t="shared" si="432"/>
        <v>6.4000000000000001E-2</v>
      </c>
      <c r="ZQ360" s="114">
        <v>0.95</v>
      </c>
      <c r="ZR360" s="114">
        <v>0.966480446927374</v>
      </c>
      <c r="ZS360" s="4">
        <f t="shared" si="406"/>
        <v>5</v>
      </c>
      <c r="ZT360" s="114">
        <f t="shared" si="407"/>
        <v>0.05</v>
      </c>
      <c r="ZU360" s="4">
        <v>2</v>
      </c>
      <c r="ZV360" s="4">
        <f t="shared" si="408"/>
        <v>5</v>
      </c>
      <c r="ZW360" s="114">
        <f t="shared" si="409"/>
        <v>0.05</v>
      </c>
      <c r="ACD360" s="114">
        <f t="shared" si="410"/>
        <v>0.5</v>
      </c>
      <c r="ACE360" s="114">
        <f t="shared" si="433"/>
        <v>0.35200000000000004</v>
      </c>
      <c r="ACF360" s="114">
        <f t="shared" si="412"/>
        <v>0.1</v>
      </c>
      <c r="ACG360" s="114">
        <f t="shared" si="413"/>
        <v>0.95200000000000007</v>
      </c>
      <c r="ACN360" s="119" t="str">
        <f t="shared" si="414"/>
        <v>TERIMA</v>
      </c>
      <c r="ACO360" s="120">
        <f t="shared" si="434"/>
        <v>800000</v>
      </c>
      <c r="ACP360" s="120">
        <f t="shared" si="415"/>
        <v>281600</v>
      </c>
      <c r="ADH360" s="121">
        <f t="shared" si="416"/>
        <v>400000</v>
      </c>
      <c r="ADI360" s="121">
        <f t="shared" si="417"/>
        <v>281600</v>
      </c>
      <c r="ADJ360" s="121">
        <f t="shared" si="418"/>
        <v>80000</v>
      </c>
      <c r="ADL360" s="121">
        <f t="shared" si="419"/>
        <v>0</v>
      </c>
      <c r="ADM360" s="121">
        <f t="shared" si="420"/>
        <v>761600</v>
      </c>
      <c r="ADN360" s="121">
        <f t="shared" si="421"/>
        <v>761600</v>
      </c>
      <c r="ADO360" s="4" t="s">
        <v>1398</v>
      </c>
    </row>
    <row r="361" spans="1:795" x14ac:dyDescent="0.25">
      <c r="A361" s="4">
        <f t="shared" si="382"/>
        <v>357</v>
      </c>
      <c r="B361" s="4">
        <v>150493</v>
      </c>
      <c r="C361" s="4" t="s">
        <v>569</v>
      </c>
      <c r="G361" s="4" t="s">
        <v>1397</v>
      </c>
      <c r="O361" s="4">
        <v>22</v>
      </c>
      <c r="P361" s="4">
        <v>19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f t="shared" si="383"/>
        <v>0</v>
      </c>
      <c r="W361" s="4">
        <v>19</v>
      </c>
      <c r="X361" s="4">
        <v>19</v>
      </c>
      <c r="Y361" s="4">
        <v>7.75</v>
      </c>
      <c r="BQ361" s="4">
        <v>0</v>
      </c>
      <c r="BR361" s="114">
        <f t="shared" si="384"/>
        <v>1</v>
      </c>
      <c r="BS361" s="4">
        <f t="shared" si="385"/>
        <v>5</v>
      </c>
      <c r="BT361" s="114">
        <f t="shared" si="386"/>
        <v>0.1</v>
      </c>
      <c r="BU361" s="4">
        <v>0</v>
      </c>
      <c r="BV361" s="114">
        <f t="shared" si="387"/>
        <v>1</v>
      </c>
      <c r="BW361" s="4">
        <f t="shared" si="388"/>
        <v>5</v>
      </c>
      <c r="BX361" s="114">
        <f t="shared" si="389"/>
        <v>0.15</v>
      </c>
      <c r="BY361" s="4">
        <f t="shared" si="390"/>
        <v>8835</v>
      </c>
      <c r="BZ361" s="4">
        <v>9332.3333333333303</v>
      </c>
      <c r="CA361" s="115">
        <f t="shared" si="391"/>
        <v>1.0562912657989054</v>
      </c>
      <c r="CB361" s="4">
        <f t="shared" si="392"/>
        <v>5</v>
      </c>
      <c r="CC361" s="114">
        <f t="shared" si="393"/>
        <v>0.1</v>
      </c>
      <c r="CD361" s="4">
        <v>300</v>
      </c>
      <c r="CE361" s="116">
        <v>296.34328358209001</v>
      </c>
      <c r="CF361" s="4">
        <f t="shared" si="394"/>
        <v>5</v>
      </c>
      <c r="CG361" s="114">
        <f t="shared" si="395"/>
        <v>0.15</v>
      </c>
      <c r="NS361" s="116">
        <v>100</v>
      </c>
      <c r="NT361" s="116">
        <v>98.75</v>
      </c>
      <c r="NU361" s="4">
        <f t="shared" si="423"/>
        <v>3</v>
      </c>
      <c r="NV361" s="114">
        <f t="shared" si="424"/>
        <v>4.8000000000000001E-2</v>
      </c>
      <c r="NW361" s="114">
        <v>1</v>
      </c>
      <c r="NX361" s="115">
        <v>0.85</v>
      </c>
      <c r="NY361" s="4">
        <f t="shared" si="425"/>
        <v>1</v>
      </c>
      <c r="NZ361" s="114">
        <f t="shared" si="426"/>
        <v>1.6E-2</v>
      </c>
      <c r="OA361" s="116">
        <v>100</v>
      </c>
      <c r="OB361" s="4">
        <v>100</v>
      </c>
      <c r="OC361" s="4">
        <f t="shared" si="427"/>
        <v>5</v>
      </c>
      <c r="OD361" s="114">
        <f t="shared" si="428"/>
        <v>0.06</v>
      </c>
      <c r="OE361" s="114">
        <v>1</v>
      </c>
      <c r="OF361" s="115">
        <v>0.75</v>
      </c>
      <c r="OH361" s="4">
        <f t="shared" si="429"/>
        <v>1</v>
      </c>
      <c r="OI361" s="114">
        <f t="shared" si="430"/>
        <v>0.02</v>
      </c>
      <c r="OJ361" s="114">
        <v>0.4</v>
      </c>
      <c r="OK361" s="115">
        <v>0.75</v>
      </c>
      <c r="OL361" s="4">
        <f t="shared" si="431"/>
        <v>4</v>
      </c>
      <c r="OM361" s="114">
        <f t="shared" si="432"/>
        <v>6.4000000000000001E-2</v>
      </c>
      <c r="ZQ361" s="114">
        <v>0.95</v>
      </c>
      <c r="ZR361" s="114">
        <v>0.97643979057591601</v>
      </c>
      <c r="ZS361" s="4">
        <f t="shared" si="406"/>
        <v>5</v>
      </c>
      <c r="ZT361" s="114">
        <f t="shared" si="407"/>
        <v>0.05</v>
      </c>
      <c r="ZU361" s="4">
        <v>2</v>
      </c>
      <c r="ZV361" s="4">
        <f t="shared" si="408"/>
        <v>5</v>
      </c>
      <c r="ZW361" s="114">
        <f t="shared" si="409"/>
        <v>0.05</v>
      </c>
      <c r="ACD361" s="114">
        <f t="shared" si="410"/>
        <v>0.5</v>
      </c>
      <c r="ACE361" s="114">
        <f t="shared" si="433"/>
        <v>0.20799999999999999</v>
      </c>
      <c r="ACF361" s="114">
        <f t="shared" si="412"/>
        <v>0.1</v>
      </c>
      <c r="ACG361" s="114">
        <f t="shared" si="413"/>
        <v>0.80799999999999994</v>
      </c>
      <c r="ACK361" s="4" t="s">
        <v>1390</v>
      </c>
      <c r="ACN361" s="119" t="str">
        <f t="shared" si="414"/>
        <v>TERIMA</v>
      </c>
      <c r="ACO361" s="120">
        <f t="shared" si="434"/>
        <v>800000</v>
      </c>
      <c r="ACP361" s="120">
        <f t="shared" si="415"/>
        <v>166400</v>
      </c>
      <c r="ADH361" s="121">
        <f t="shared" si="416"/>
        <v>400000</v>
      </c>
      <c r="ADI361" s="121">
        <f t="shared" si="417"/>
        <v>141440</v>
      </c>
      <c r="ADJ361" s="121">
        <f t="shared" si="418"/>
        <v>80000</v>
      </c>
      <c r="ADL361" s="121">
        <f t="shared" si="419"/>
        <v>0</v>
      </c>
      <c r="ADM361" s="121">
        <f t="shared" si="420"/>
        <v>621440</v>
      </c>
      <c r="ADN361" s="121">
        <f t="shared" si="421"/>
        <v>621440</v>
      </c>
      <c r="ADO361" s="4" t="s">
        <v>1398</v>
      </c>
    </row>
    <row r="362" spans="1:795" x14ac:dyDescent="0.25">
      <c r="A362" s="4">
        <f t="shared" si="382"/>
        <v>358</v>
      </c>
      <c r="B362" s="4">
        <v>54351</v>
      </c>
      <c r="C362" s="4" t="s">
        <v>659</v>
      </c>
      <c r="G362" s="4" t="s">
        <v>1397</v>
      </c>
      <c r="O362" s="4">
        <v>22</v>
      </c>
      <c r="P362" s="4">
        <v>19</v>
      </c>
      <c r="Q362" s="4">
        <v>2</v>
      </c>
      <c r="R362" s="4">
        <v>0</v>
      </c>
      <c r="S362" s="4">
        <v>0</v>
      </c>
      <c r="T362" s="4">
        <v>1</v>
      </c>
      <c r="U362" s="4">
        <v>0</v>
      </c>
      <c r="V362" s="4">
        <f t="shared" si="383"/>
        <v>2</v>
      </c>
      <c r="W362" s="4">
        <v>17</v>
      </c>
      <c r="X362" s="4">
        <v>18</v>
      </c>
      <c r="Y362" s="4">
        <v>7.75</v>
      </c>
      <c r="BQ362" s="4">
        <v>0</v>
      </c>
      <c r="BR362" s="114">
        <f t="shared" si="384"/>
        <v>1</v>
      </c>
      <c r="BS362" s="4">
        <f t="shared" si="385"/>
        <v>5</v>
      </c>
      <c r="BT362" s="114">
        <f t="shared" si="386"/>
        <v>0.1</v>
      </c>
      <c r="BU362" s="4">
        <v>2</v>
      </c>
      <c r="BV362" s="114">
        <f t="shared" si="387"/>
        <v>0.88235294117647056</v>
      </c>
      <c r="BW362" s="4">
        <f t="shared" si="388"/>
        <v>0</v>
      </c>
      <c r="BX362" s="114">
        <f t="shared" si="389"/>
        <v>0</v>
      </c>
      <c r="BY362" s="4">
        <f t="shared" si="390"/>
        <v>8370</v>
      </c>
      <c r="BZ362" s="4">
        <v>7899.15</v>
      </c>
      <c r="CA362" s="115">
        <f t="shared" si="391"/>
        <v>0.94374551971326159</v>
      </c>
      <c r="CB362" s="4">
        <f t="shared" si="392"/>
        <v>2</v>
      </c>
      <c r="CC362" s="114">
        <f t="shared" si="393"/>
        <v>0.04</v>
      </c>
      <c r="CD362" s="4">
        <v>300</v>
      </c>
      <c r="CE362" s="116">
        <v>297.96886446886401</v>
      </c>
      <c r="CF362" s="4">
        <f t="shared" si="394"/>
        <v>5</v>
      </c>
      <c r="CG362" s="114">
        <f t="shared" si="395"/>
        <v>0.15</v>
      </c>
      <c r="NS362" s="116">
        <v>100</v>
      </c>
      <c r="NT362" s="116">
        <v>100</v>
      </c>
      <c r="NU362" s="4">
        <f t="shared" si="423"/>
        <v>5</v>
      </c>
      <c r="NV362" s="114">
        <f t="shared" si="424"/>
        <v>0.08</v>
      </c>
      <c r="NW362" s="114">
        <v>1</v>
      </c>
      <c r="NX362" s="115">
        <v>0.90909090909090895</v>
      </c>
      <c r="NY362" s="4">
        <f t="shared" si="425"/>
        <v>1</v>
      </c>
      <c r="NZ362" s="114">
        <f t="shared" si="426"/>
        <v>1.6E-2</v>
      </c>
      <c r="OA362" s="116">
        <v>100</v>
      </c>
      <c r="OB362" s="4">
        <v>100</v>
      </c>
      <c r="OC362" s="4">
        <f t="shared" si="427"/>
        <v>5</v>
      </c>
      <c r="OD362" s="114">
        <f t="shared" si="428"/>
        <v>0.06</v>
      </c>
      <c r="OE362" s="114">
        <v>1</v>
      </c>
      <c r="OF362" s="115">
        <v>0.83333333333333304</v>
      </c>
      <c r="OH362" s="4">
        <f t="shared" si="429"/>
        <v>1</v>
      </c>
      <c r="OI362" s="114">
        <f t="shared" si="430"/>
        <v>0.02</v>
      </c>
      <c r="OJ362" s="114">
        <v>0.4</v>
      </c>
      <c r="OK362" s="115">
        <v>0.68181818181818199</v>
      </c>
      <c r="OL362" s="4">
        <f t="shared" si="431"/>
        <v>4</v>
      </c>
      <c r="OM362" s="114">
        <f t="shared" si="432"/>
        <v>6.4000000000000001E-2</v>
      </c>
      <c r="ZQ362" s="114">
        <v>0.95</v>
      </c>
      <c r="ZR362" s="114">
        <v>0.98619329388560195</v>
      </c>
      <c r="ZS362" s="4">
        <f t="shared" si="406"/>
        <v>5</v>
      </c>
      <c r="ZT362" s="114">
        <f t="shared" si="407"/>
        <v>0.05</v>
      </c>
      <c r="ZU362" s="4">
        <v>2</v>
      </c>
      <c r="ZV362" s="4">
        <f t="shared" si="408"/>
        <v>5</v>
      </c>
      <c r="ZW362" s="114">
        <f t="shared" si="409"/>
        <v>0.05</v>
      </c>
      <c r="ACD362" s="114">
        <f t="shared" si="410"/>
        <v>0.29000000000000004</v>
      </c>
      <c r="ACE362" s="114">
        <f t="shared" si="433"/>
        <v>0.24</v>
      </c>
      <c r="ACF362" s="114">
        <f t="shared" si="412"/>
        <v>0.1</v>
      </c>
      <c r="ACG362" s="114">
        <f t="shared" si="413"/>
        <v>0.63</v>
      </c>
      <c r="ACN362" s="119" t="str">
        <f t="shared" si="414"/>
        <v>TERIMA</v>
      </c>
      <c r="ACO362" s="120">
        <f t="shared" si="434"/>
        <v>800000</v>
      </c>
      <c r="ACP362" s="120">
        <f t="shared" si="415"/>
        <v>192000</v>
      </c>
      <c r="ADH362" s="121">
        <f t="shared" si="416"/>
        <v>232000.00000000003</v>
      </c>
      <c r="ADI362" s="121">
        <f t="shared" si="417"/>
        <v>192000</v>
      </c>
      <c r="ADJ362" s="121">
        <f t="shared" si="418"/>
        <v>80000</v>
      </c>
      <c r="ADL362" s="121">
        <f t="shared" si="419"/>
        <v>0</v>
      </c>
      <c r="ADM362" s="121">
        <f t="shared" si="420"/>
        <v>504000</v>
      </c>
      <c r="ADN362" s="121">
        <f t="shared" si="421"/>
        <v>504000</v>
      </c>
      <c r="ADO362" s="4" t="s">
        <v>1398</v>
      </c>
    </row>
    <row r="363" spans="1:795" x14ac:dyDescent="0.25">
      <c r="A363" s="4">
        <f t="shared" si="382"/>
        <v>359</v>
      </c>
      <c r="B363" s="4">
        <v>154667</v>
      </c>
      <c r="C363" s="4" t="s">
        <v>932</v>
      </c>
      <c r="G363" s="4" t="s">
        <v>1397</v>
      </c>
      <c r="O363" s="4">
        <v>22</v>
      </c>
      <c r="P363" s="4">
        <v>19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f t="shared" si="383"/>
        <v>0</v>
      </c>
      <c r="W363" s="4">
        <v>19</v>
      </c>
      <c r="X363" s="4">
        <v>19</v>
      </c>
      <c r="Y363" s="4">
        <v>7.75</v>
      </c>
      <c r="BQ363" s="4">
        <v>0</v>
      </c>
      <c r="BR363" s="114">
        <f t="shared" si="384"/>
        <v>1</v>
      </c>
      <c r="BS363" s="4">
        <f t="shared" si="385"/>
        <v>5</v>
      </c>
      <c r="BT363" s="114">
        <f t="shared" si="386"/>
        <v>0.1</v>
      </c>
      <c r="BU363" s="4">
        <v>0</v>
      </c>
      <c r="BV363" s="114">
        <f t="shared" si="387"/>
        <v>1</v>
      </c>
      <c r="BW363" s="4">
        <f t="shared" si="388"/>
        <v>5</v>
      </c>
      <c r="BX363" s="114">
        <f t="shared" si="389"/>
        <v>0.15</v>
      </c>
      <c r="BY363" s="4">
        <f t="shared" si="390"/>
        <v>8835</v>
      </c>
      <c r="BZ363" s="4">
        <v>9355.85</v>
      </c>
      <c r="CA363" s="115">
        <f t="shared" si="391"/>
        <v>1.0589530277306169</v>
      </c>
      <c r="CB363" s="4">
        <f t="shared" si="392"/>
        <v>5</v>
      </c>
      <c r="CC363" s="114">
        <f t="shared" si="393"/>
        <v>0.1</v>
      </c>
      <c r="CD363" s="4">
        <v>300</v>
      </c>
      <c r="CE363" s="116">
        <v>269.98765432098799</v>
      </c>
      <c r="CF363" s="4">
        <f t="shared" si="394"/>
        <v>5</v>
      </c>
      <c r="CG363" s="114">
        <f t="shared" si="395"/>
        <v>0.15</v>
      </c>
      <c r="NS363" s="116">
        <v>100</v>
      </c>
      <c r="NT363" s="116">
        <v>100</v>
      </c>
      <c r="NU363" s="4">
        <f t="shared" si="423"/>
        <v>5</v>
      </c>
      <c r="NV363" s="114">
        <f t="shared" si="424"/>
        <v>0.08</v>
      </c>
      <c r="NW363" s="114">
        <v>1</v>
      </c>
      <c r="NX363" s="115">
        <v>0.939393939393939</v>
      </c>
      <c r="NY363" s="4">
        <f t="shared" si="425"/>
        <v>1</v>
      </c>
      <c r="NZ363" s="114">
        <f t="shared" si="426"/>
        <v>1.6E-2</v>
      </c>
      <c r="OA363" s="116">
        <v>100</v>
      </c>
      <c r="OB363" s="4">
        <v>95</v>
      </c>
      <c r="OC363" s="4">
        <f t="shared" si="427"/>
        <v>1</v>
      </c>
      <c r="OD363" s="114">
        <f t="shared" si="428"/>
        <v>1.2E-2</v>
      </c>
      <c r="OE363" s="114">
        <v>1</v>
      </c>
      <c r="OF363" s="115">
        <v>0.87096774193548399</v>
      </c>
      <c r="OH363" s="4">
        <f t="shared" si="429"/>
        <v>4</v>
      </c>
      <c r="OI363" s="114">
        <f t="shared" si="430"/>
        <v>0.08</v>
      </c>
      <c r="OJ363" s="114">
        <v>0.4</v>
      </c>
      <c r="OK363" s="115">
        <v>0.81818181818181801</v>
      </c>
      <c r="OL363" s="4">
        <f t="shared" si="431"/>
        <v>4</v>
      </c>
      <c r="OM363" s="114">
        <f t="shared" si="432"/>
        <v>6.4000000000000001E-2</v>
      </c>
      <c r="ZQ363" s="114">
        <v>0.95</v>
      </c>
      <c r="ZR363" s="114">
        <v>0.98135593220339001</v>
      </c>
      <c r="ZS363" s="4">
        <f t="shared" si="406"/>
        <v>5</v>
      </c>
      <c r="ZT363" s="114">
        <f t="shared" si="407"/>
        <v>0.05</v>
      </c>
      <c r="ZU363" s="4">
        <v>2</v>
      </c>
      <c r="ZV363" s="4">
        <f t="shared" si="408"/>
        <v>5</v>
      </c>
      <c r="ZW363" s="114">
        <f t="shared" si="409"/>
        <v>0.05</v>
      </c>
      <c r="ACD363" s="114">
        <f t="shared" si="410"/>
        <v>0.5</v>
      </c>
      <c r="ACE363" s="114">
        <f t="shared" si="433"/>
        <v>0.252</v>
      </c>
      <c r="ACF363" s="114">
        <f t="shared" si="412"/>
        <v>0.1</v>
      </c>
      <c r="ACG363" s="114">
        <f t="shared" si="413"/>
        <v>0.85199999999999998</v>
      </c>
      <c r="ACN363" s="119" t="str">
        <f t="shared" si="414"/>
        <v>TERIMA</v>
      </c>
      <c r="ACO363" s="120">
        <f t="shared" si="434"/>
        <v>800000</v>
      </c>
      <c r="ACP363" s="120">
        <f t="shared" si="415"/>
        <v>201600</v>
      </c>
      <c r="ADH363" s="121">
        <f t="shared" si="416"/>
        <v>400000</v>
      </c>
      <c r="ADI363" s="121">
        <f t="shared" si="417"/>
        <v>201600</v>
      </c>
      <c r="ADJ363" s="121">
        <f t="shared" si="418"/>
        <v>80000</v>
      </c>
      <c r="ADL363" s="121">
        <f t="shared" si="419"/>
        <v>0</v>
      </c>
      <c r="ADM363" s="121">
        <f t="shared" si="420"/>
        <v>681600</v>
      </c>
      <c r="ADN363" s="121">
        <f t="shared" si="421"/>
        <v>681600</v>
      </c>
      <c r="ADO363" s="4" t="s">
        <v>1398</v>
      </c>
    </row>
    <row r="364" spans="1:795" x14ac:dyDescent="0.25">
      <c r="A364" s="4">
        <f t="shared" si="382"/>
        <v>360</v>
      </c>
      <c r="B364" s="4">
        <v>87809</v>
      </c>
      <c r="C364" s="4" t="s">
        <v>907</v>
      </c>
      <c r="G364" s="4" t="s">
        <v>1397</v>
      </c>
      <c r="O364" s="4">
        <v>22</v>
      </c>
      <c r="P364" s="4">
        <v>19</v>
      </c>
      <c r="Q364" s="4">
        <v>0</v>
      </c>
      <c r="R364" s="4">
        <v>0</v>
      </c>
      <c r="S364" s="4">
        <v>0</v>
      </c>
      <c r="T364" s="4">
        <v>1</v>
      </c>
      <c r="U364" s="4">
        <v>0</v>
      </c>
      <c r="V364" s="4">
        <f t="shared" si="383"/>
        <v>0</v>
      </c>
      <c r="W364" s="4">
        <v>19</v>
      </c>
      <c r="X364" s="4">
        <v>18</v>
      </c>
      <c r="Y364" s="4">
        <v>7.75</v>
      </c>
      <c r="BQ364" s="4">
        <v>0</v>
      </c>
      <c r="BR364" s="114">
        <f t="shared" si="384"/>
        <v>1</v>
      </c>
      <c r="BS364" s="4">
        <f t="shared" si="385"/>
        <v>5</v>
      </c>
      <c r="BT364" s="114">
        <f t="shared" si="386"/>
        <v>0.1</v>
      </c>
      <c r="BU364" s="4">
        <v>0</v>
      </c>
      <c r="BV364" s="114">
        <f t="shared" si="387"/>
        <v>1</v>
      </c>
      <c r="BW364" s="4">
        <f t="shared" si="388"/>
        <v>5</v>
      </c>
      <c r="BX364" s="114">
        <f t="shared" si="389"/>
        <v>0.15</v>
      </c>
      <c r="BY364" s="4">
        <f t="shared" si="390"/>
        <v>8370</v>
      </c>
      <c r="BZ364" s="4">
        <v>8613.1333333333296</v>
      </c>
      <c r="CA364" s="115">
        <f t="shared" si="391"/>
        <v>1.0290481879729187</v>
      </c>
      <c r="CB364" s="4">
        <f t="shared" si="392"/>
        <v>4</v>
      </c>
      <c r="CC364" s="114">
        <f t="shared" si="393"/>
        <v>0.08</v>
      </c>
      <c r="CD364" s="4">
        <v>300</v>
      </c>
      <c r="CE364" s="116">
        <v>293.08903020667702</v>
      </c>
      <c r="CF364" s="4">
        <f t="shared" si="394"/>
        <v>5</v>
      </c>
      <c r="CG364" s="114">
        <f t="shared" si="395"/>
        <v>0.15</v>
      </c>
      <c r="NS364" s="116">
        <v>100</v>
      </c>
      <c r="NT364" s="116">
        <v>99.7222222222222</v>
      </c>
      <c r="NU364" s="4">
        <f t="shared" si="423"/>
        <v>3</v>
      </c>
      <c r="NV364" s="114">
        <f t="shared" si="424"/>
        <v>4.8000000000000001E-2</v>
      </c>
      <c r="NW364" s="114">
        <v>1</v>
      </c>
      <c r="NX364" s="115">
        <v>0.93333333333333302</v>
      </c>
      <c r="NY364" s="4">
        <f t="shared" si="425"/>
        <v>1</v>
      </c>
      <c r="NZ364" s="114">
        <f t="shared" si="426"/>
        <v>1.6E-2</v>
      </c>
      <c r="OA364" s="116">
        <v>100</v>
      </c>
      <c r="OB364" s="4">
        <v>100</v>
      </c>
      <c r="OC364" s="4">
        <f t="shared" si="427"/>
        <v>5</v>
      </c>
      <c r="OD364" s="114">
        <f t="shared" si="428"/>
        <v>0.06</v>
      </c>
      <c r="OE364" s="114">
        <v>1</v>
      </c>
      <c r="OF364" s="115">
        <v>0.88235294117647101</v>
      </c>
      <c r="OH364" s="4">
        <f t="shared" si="429"/>
        <v>4</v>
      </c>
      <c r="OI364" s="114">
        <f t="shared" si="430"/>
        <v>0.08</v>
      </c>
      <c r="OJ364" s="114">
        <v>0.4</v>
      </c>
      <c r="OK364" s="115">
        <v>0.61111111111111105</v>
      </c>
      <c r="OL364" s="4">
        <f t="shared" si="431"/>
        <v>4</v>
      </c>
      <c r="OM364" s="114">
        <f t="shared" si="432"/>
        <v>6.4000000000000001E-2</v>
      </c>
      <c r="ZQ364" s="114">
        <v>0.95</v>
      </c>
      <c r="ZR364" s="114">
        <v>0.97769516728624495</v>
      </c>
      <c r="ZS364" s="4">
        <f t="shared" si="406"/>
        <v>5</v>
      </c>
      <c r="ZT364" s="114">
        <f t="shared" si="407"/>
        <v>0.05</v>
      </c>
      <c r="ZU364" s="4">
        <v>2</v>
      </c>
      <c r="ZV364" s="4">
        <f t="shared" si="408"/>
        <v>5</v>
      </c>
      <c r="ZW364" s="114">
        <f t="shared" si="409"/>
        <v>0.05</v>
      </c>
      <c r="ACD364" s="114">
        <f t="shared" si="410"/>
        <v>0.48</v>
      </c>
      <c r="ACE364" s="114">
        <f t="shared" si="433"/>
        <v>0.26800000000000002</v>
      </c>
      <c r="ACF364" s="114">
        <f t="shared" si="412"/>
        <v>0.1</v>
      </c>
      <c r="ACG364" s="114">
        <f t="shared" si="413"/>
        <v>0.84799999999999998</v>
      </c>
      <c r="ACN364" s="119" t="str">
        <f t="shared" si="414"/>
        <v>TERIMA</v>
      </c>
      <c r="ACO364" s="120">
        <f t="shared" si="434"/>
        <v>800000</v>
      </c>
      <c r="ACP364" s="120">
        <f t="shared" si="415"/>
        <v>214400</v>
      </c>
      <c r="ADH364" s="121">
        <f t="shared" si="416"/>
        <v>384000</v>
      </c>
      <c r="ADI364" s="121">
        <f t="shared" si="417"/>
        <v>214400</v>
      </c>
      <c r="ADJ364" s="121">
        <f t="shared" si="418"/>
        <v>80000</v>
      </c>
      <c r="ADL364" s="121">
        <f t="shared" si="419"/>
        <v>0</v>
      </c>
      <c r="ADM364" s="121">
        <f t="shared" si="420"/>
        <v>678400</v>
      </c>
      <c r="ADN364" s="121">
        <f t="shared" si="421"/>
        <v>678400</v>
      </c>
      <c r="ADO364" s="4" t="s">
        <v>1398</v>
      </c>
    </row>
    <row r="365" spans="1:795" x14ac:dyDescent="0.25">
      <c r="A365" s="4">
        <f t="shared" si="382"/>
        <v>361</v>
      </c>
      <c r="B365" s="4">
        <v>51767</v>
      </c>
      <c r="C365" s="4" t="s">
        <v>919</v>
      </c>
      <c r="G365" s="4" t="s">
        <v>1397</v>
      </c>
      <c r="O365" s="4">
        <v>22</v>
      </c>
      <c r="P365" s="4">
        <v>19</v>
      </c>
      <c r="Q365" s="4">
        <v>0</v>
      </c>
      <c r="R365" s="4">
        <v>0</v>
      </c>
      <c r="S365" s="4">
        <v>0</v>
      </c>
      <c r="T365" s="4">
        <v>1</v>
      </c>
      <c r="U365" s="4">
        <v>0</v>
      </c>
      <c r="V365" s="4">
        <f t="shared" si="383"/>
        <v>0</v>
      </c>
      <c r="W365" s="4">
        <v>19</v>
      </c>
      <c r="X365" s="4">
        <v>18</v>
      </c>
      <c r="Y365" s="4">
        <v>7.75</v>
      </c>
      <c r="BQ365" s="4">
        <v>0</v>
      </c>
      <c r="BR365" s="114">
        <f t="shared" ref="BR365:BR368" si="435">(W365-BQ365)/W365</f>
        <v>1</v>
      </c>
      <c r="BS365" s="4">
        <f t="shared" si="385"/>
        <v>5</v>
      </c>
      <c r="BT365" s="114">
        <f t="shared" ref="BT365:BT368" si="436">BS365*$BQ$3/5</f>
        <v>0.1</v>
      </c>
      <c r="BU365" s="4">
        <v>0</v>
      </c>
      <c r="BV365" s="114">
        <f t="shared" ref="BV365:BV368" si="437">(W365-BU365)/W365</f>
        <v>1</v>
      </c>
      <c r="BW365" s="4">
        <f t="shared" si="388"/>
        <v>5</v>
      </c>
      <c r="BX365" s="114">
        <f t="shared" ref="BX365:BX368" si="438">BW365*$BU$3/5</f>
        <v>0.15</v>
      </c>
      <c r="BY365" s="4">
        <f t="shared" si="390"/>
        <v>8370</v>
      </c>
      <c r="BZ365" s="4">
        <v>9259.1833333333307</v>
      </c>
      <c r="CA365" s="115">
        <f t="shared" ref="CA365:CA368" si="439">BZ365/BY365</f>
        <v>1.1062345679012342</v>
      </c>
      <c r="CB365" s="4">
        <f t="shared" ref="CB365:CB368" si="440">IF(CA365&lt;=90%,1,IF(AND(CA365&gt;90%,CA365&lt;100%),2,IF(CA365=100%,3,IF(AND(CA365&gt;100%,CA365&lt;=105%),4,5))))</f>
        <v>5</v>
      </c>
      <c r="CC365" s="114">
        <f t="shared" ref="CC365:CC368" si="441">CB365*$BY$3/5</f>
        <v>0.1</v>
      </c>
      <c r="CD365" s="4">
        <v>300</v>
      </c>
      <c r="CE365" s="116">
        <v>290.75975975976002</v>
      </c>
      <c r="CF365" s="4">
        <f t="shared" ref="CF365:CF368" si="442">IF(CD365&gt;CE365,5,IF(CE365=CD365,3,1))</f>
        <v>5</v>
      </c>
      <c r="CG365" s="114">
        <f t="shared" ref="CG365:CG368" si="443">CF365*$CD$3/5</f>
        <v>0.15</v>
      </c>
      <c r="NS365" s="116">
        <v>100</v>
      </c>
      <c r="NT365" s="116">
        <v>100</v>
      </c>
      <c r="NU365" s="4">
        <f t="shared" si="423"/>
        <v>5</v>
      </c>
      <c r="NV365" s="114">
        <f t="shared" si="424"/>
        <v>0.08</v>
      </c>
      <c r="NW365" s="114">
        <v>1</v>
      </c>
      <c r="NX365" s="115">
        <v>0.93333333333333302</v>
      </c>
      <c r="NY365" s="4">
        <f t="shared" si="425"/>
        <v>1</v>
      </c>
      <c r="NZ365" s="114">
        <f t="shared" si="426"/>
        <v>1.6E-2</v>
      </c>
      <c r="OA365" s="116">
        <v>100</v>
      </c>
      <c r="OB365" s="4">
        <v>100</v>
      </c>
      <c r="OC365" s="4">
        <f t="shared" si="427"/>
        <v>5</v>
      </c>
      <c r="OD365" s="114">
        <f t="shared" si="428"/>
        <v>0.06</v>
      </c>
      <c r="OE365" s="114">
        <v>1</v>
      </c>
      <c r="OF365" s="115">
        <v>1</v>
      </c>
      <c r="OH365" s="4">
        <f t="shared" si="429"/>
        <v>5</v>
      </c>
      <c r="OI365" s="114">
        <f t="shared" si="430"/>
        <v>0.1</v>
      </c>
      <c r="OJ365" s="114">
        <v>0.4</v>
      </c>
      <c r="OK365" s="115">
        <v>0.66666666666666696</v>
      </c>
      <c r="OL365" s="4">
        <f t="shared" si="431"/>
        <v>4</v>
      </c>
      <c r="OM365" s="114">
        <f t="shared" si="432"/>
        <v>6.4000000000000001E-2</v>
      </c>
      <c r="ZQ365" s="114">
        <v>0.95</v>
      </c>
      <c r="ZR365" s="114">
        <v>0.97111913357400703</v>
      </c>
      <c r="ZS365" s="4">
        <f t="shared" ref="ZS365:ZS368" si="444">IF(ZR365&gt;ZQ365,5,IF(ZR365=ZQ365,4,IF(ZR365="",3,1)))</f>
        <v>5</v>
      </c>
      <c r="ZT365" s="114">
        <f t="shared" ref="ZT365:ZT368" si="445">ZS365*$ZQ$3/5</f>
        <v>0.05</v>
      </c>
      <c r="ZU365" s="4">
        <v>2</v>
      </c>
      <c r="ZV365" s="4">
        <f t="shared" ref="ZV365:ZV368" si="446">IF(ZU365&gt;1,5,IF(ZU365=1,3,1))</f>
        <v>5</v>
      </c>
      <c r="ZW365" s="114">
        <f t="shared" ref="ZW365:ZW368" si="447">ZV365*$ZU$3/5</f>
        <v>0.05</v>
      </c>
      <c r="ACD365" s="114">
        <f t="shared" si="410"/>
        <v>0.5</v>
      </c>
      <c r="ACE365" s="114">
        <f t="shared" si="433"/>
        <v>0.32</v>
      </c>
      <c r="ACF365" s="114">
        <f t="shared" si="412"/>
        <v>0.1</v>
      </c>
      <c r="ACG365" s="114">
        <f t="shared" ref="ACG365:ACG368" si="448">SUM(ACD365:ACF365)</f>
        <v>0.92</v>
      </c>
      <c r="ACN365" s="119" t="str">
        <f t="shared" ref="ACN365:ACN368" si="449">IF(AI365="TIDAK","GUGUR",IF(ACM365&gt;0,"GUGUR","TERIMA"))</f>
        <v>TERIMA</v>
      </c>
      <c r="ACO365" s="120">
        <f t="shared" si="434"/>
        <v>800000</v>
      </c>
      <c r="ACP365" s="120">
        <f t="shared" ref="ACP365:ACP368" si="450">ACO365*ACE365</f>
        <v>256000</v>
      </c>
      <c r="ADH365" s="121">
        <f t="shared" si="416"/>
        <v>400000</v>
      </c>
      <c r="ADI365" s="121">
        <f t="shared" si="417"/>
        <v>256000</v>
      </c>
      <c r="ADJ365" s="121">
        <f t="shared" si="418"/>
        <v>80000</v>
      </c>
      <c r="ADL365" s="121">
        <f t="shared" si="419"/>
        <v>0</v>
      </c>
      <c r="ADM365" s="121">
        <f t="shared" ref="ADM365:ADM368" si="451">SUM(ADH365:ADJ365,ADL365)</f>
        <v>736000</v>
      </c>
      <c r="ADN365" s="121">
        <f t="shared" ref="ADN365:ADN368" si="452">IF(M365="cumil",0,IF(ADM365="",IF(ADG365="",ACS365,ADG365),ADM365))</f>
        <v>736000</v>
      </c>
      <c r="ADO365" s="4" t="s">
        <v>1398</v>
      </c>
    </row>
    <row r="366" spans="1:795" x14ac:dyDescent="0.25">
      <c r="A366" s="4">
        <f t="shared" si="382"/>
        <v>362</v>
      </c>
      <c r="B366" s="4">
        <v>106435</v>
      </c>
      <c r="C366" s="4" t="s">
        <v>924</v>
      </c>
      <c r="G366" s="4" t="s">
        <v>1397</v>
      </c>
      <c r="O366" s="4">
        <v>22</v>
      </c>
      <c r="P366" s="4">
        <v>18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 s="4">
        <f t="shared" si="383"/>
        <v>0</v>
      </c>
      <c r="W366" s="4">
        <v>18</v>
      </c>
      <c r="X366" s="4">
        <v>17</v>
      </c>
      <c r="Y366" s="4">
        <v>7.75</v>
      </c>
      <c r="BQ366" s="4">
        <v>0</v>
      </c>
      <c r="BR366" s="114">
        <f t="shared" si="435"/>
        <v>1</v>
      </c>
      <c r="BS366" s="4">
        <f t="shared" si="385"/>
        <v>5</v>
      </c>
      <c r="BT366" s="114">
        <f t="shared" si="436"/>
        <v>0.1</v>
      </c>
      <c r="BU366" s="4">
        <v>0</v>
      </c>
      <c r="BV366" s="114">
        <f t="shared" si="437"/>
        <v>1</v>
      </c>
      <c r="BW366" s="4">
        <f t="shared" si="388"/>
        <v>5</v>
      </c>
      <c r="BX366" s="114">
        <f t="shared" si="438"/>
        <v>0.15</v>
      </c>
      <c r="BY366" s="4">
        <f t="shared" si="390"/>
        <v>7905</v>
      </c>
      <c r="BZ366" s="4">
        <v>9218.2000000000007</v>
      </c>
      <c r="CA366" s="115">
        <f t="shared" si="439"/>
        <v>1.1661227071473752</v>
      </c>
      <c r="CB366" s="4">
        <f t="shared" si="440"/>
        <v>5</v>
      </c>
      <c r="CC366" s="114">
        <f t="shared" si="441"/>
        <v>0.1</v>
      </c>
      <c r="CD366" s="4">
        <v>300</v>
      </c>
      <c r="CE366" s="116">
        <v>291.95762711864398</v>
      </c>
      <c r="CF366" s="4">
        <f t="shared" si="442"/>
        <v>5</v>
      </c>
      <c r="CG366" s="114">
        <f t="shared" si="443"/>
        <v>0.15</v>
      </c>
      <c r="NS366" s="116">
        <v>100</v>
      </c>
      <c r="NT366" s="116">
        <v>99.1666666666667</v>
      </c>
      <c r="NU366" s="4">
        <f t="shared" si="423"/>
        <v>3</v>
      </c>
      <c r="NV366" s="114">
        <f t="shared" si="424"/>
        <v>4.8000000000000001E-2</v>
      </c>
      <c r="NW366" s="114">
        <v>1</v>
      </c>
      <c r="NX366" s="115">
        <v>0.984615384615385</v>
      </c>
      <c r="NY366" s="4">
        <f t="shared" si="425"/>
        <v>3</v>
      </c>
      <c r="NZ366" s="114">
        <f t="shared" si="426"/>
        <v>4.8000000000000001E-2</v>
      </c>
      <c r="OA366" s="116">
        <v>100</v>
      </c>
      <c r="OB366" s="4">
        <v>100</v>
      </c>
      <c r="OC366" s="4">
        <f t="shared" si="427"/>
        <v>5</v>
      </c>
      <c r="OD366" s="114">
        <f t="shared" si="428"/>
        <v>0.06</v>
      </c>
      <c r="OE366" s="114">
        <v>1</v>
      </c>
      <c r="OF366" s="115">
        <v>0.92307692307692302</v>
      </c>
      <c r="OH366" s="4">
        <f t="shared" si="429"/>
        <v>4</v>
      </c>
      <c r="OI366" s="114">
        <f t="shared" si="430"/>
        <v>0.08</v>
      </c>
      <c r="OJ366" s="114">
        <v>0.4</v>
      </c>
      <c r="OK366" s="115">
        <v>0.76923076923076905</v>
      </c>
      <c r="OL366" s="4">
        <f t="shared" si="431"/>
        <v>4</v>
      </c>
      <c r="OM366" s="114">
        <f t="shared" si="432"/>
        <v>6.4000000000000001E-2</v>
      </c>
      <c r="ZQ366" s="114">
        <v>0.95</v>
      </c>
      <c r="ZR366" s="114">
        <v>0.97740112994350303</v>
      </c>
      <c r="ZS366" s="4">
        <f t="shared" si="444"/>
        <v>5</v>
      </c>
      <c r="ZT366" s="114">
        <f t="shared" si="445"/>
        <v>0.05</v>
      </c>
      <c r="ZU366" s="4">
        <v>2</v>
      </c>
      <c r="ZV366" s="4">
        <f t="shared" si="446"/>
        <v>5</v>
      </c>
      <c r="ZW366" s="114">
        <f t="shared" si="447"/>
        <v>0.05</v>
      </c>
      <c r="ACD366" s="114">
        <f t="shared" si="410"/>
        <v>0.5</v>
      </c>
      <c r="ACE366" s="114">
        <f t="shared" si="433"/>
        <v>0.3</v>
      </c>
      <c r="ACF366" s="114">
        <f t="shared" si="412"/>
        <v>0.1</v>
      </c>
      <c r="ACG366" s="114">
        <f t="shared" si="448"/>
        <v>0.9</v>
      </c>
      <c r="ACN366" s="119" t="str">
        <f t="shared" si="449"/>
        <v>TERIMA</v>
      </c>
      <c r="ACO366" s="120">
        <f t="shared" si="434"/>
        <v>800000</v>
      </c>
      <c r="ACP366" s="120">
        <f t="shared" si="450"/>
        <v>240000</v>
      </c>
      <c r="ADH366" s="121">
        <f t="shared" si="416"/>
        <v>400000</v>
      </c>
      <c r="ADI366" s="121">
        <f t="shared" si="417"/>
        <v>240000</v>
      </c>
      <c r="ADJ366" s="121">
        <f t="shared" si="418"/>
        <v>80000</v>
      </c>
      <c r="ADL366" s="121">
        <f t="shared" si="419"/>
        <v>0</v>
      </c>
      <c r="ADM366" s="121">
        <f t="shared" si="451"/>
        <v>720000</v>
      </c>
      <c r="ADN366" s="121">
        <f t="shared" si="452"/>
        <v>720000</v>
      </c>
      <c r="ADO366" s="4" t="s">
        <v>1398</v>
      </c>
    </row>
    <row r="367" spans="1:795" x14ac:dyDescent="0.25">
      <c r="A367" s="4">
        <f t="shared" si="382"/>
        <v>363</v>
      </c>
      <c r="B367" s="4">
        <v>153883</v>
      </c>
      <c r="C367" s="4" t="s">
        <v>926</v>
      </c>
      <c r="G367" s="4" t="s">
        <v>1397</v>
      </c>
      <c r="O367" s="4">
        <v>22</v>
      </c>
      <c r="P367" s="4">
        <v>19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f t="shared" si="383"/>
        <v>0</v>
      </c>
      <c r="W367" s="4">
        <v>19</v>
      </c>
      <c r="X367" s="4">
        <v>19</v>
      </c>
      <c r="Y367" s="4">
        <v>7.75</v>
      </c>
      <c r="BQ367" s="4">
        <v>0</v>
      </c>
      <c r="BR367" s="114">
        <f t="shared" si="435"/>
        <v>1</v>
      </c>
      <c r="BS367" s="4">
        <f t="shared" si="385"/>
        <v>5</v>
      </c>
      <c r="BT367" s="114">
        <f t="shared" si="436"/>
        <v>0.1</v>
      </c>
      <c r="BU367" s="4">
        <v>0</v>
      </c>
      <c r="BV367" s="114">
        <f t="shared" si="437"/>
        <v>1</v>
      </c>
      <c r="BW367" s="4">
        <f t="shared" si="388"/>
        <v>5</v>
      </c>
      <c r="BX367" s="114">
        <f t="shared" si="438"/>
        <v>0.15</v>
      </c>
      <c r="BY367" s="4">
        <f t="shared" si="390"/>
        <v>8835</v>
      </c>
      <c r="BZ367" s="4">
        <v>9589.5666666666693</v>
      </c>
      <c r="CA367" s="115">
        <f t="shared" si="439"/>
        <v>1.0854065270703643</v>
      </c>
      <c r="CB367" s="4">
        <f t="shared" si="440"/>
        <v>5</v>
      </c>
      <c r="CC367" s="114">
        <f t="shared" si="441"/>
        <v>0.1</v>
      </c>
      <c r="CD367" s="4">
        <v>300</v>
      </c>
      <c r="CE367" s="116">
        <v>271.35014836795301</v>
      </c>
      <c r="CF367" s="4">
        <f t="shared" si="442"/>
        <v>5</v>
      </c>
      <c r="CG367" s="114">
        <f t="shared" si="443"/>
        <v>0.15</v>
      </c>
      <c r="NS367" s="116">
        <v>100</v>
      </c>
      <c r="NT367" s="116">
        <v>100</v>
      </c>
      <c r="NU367" s="4">
        <f t="shared" si="423"/>
        <v>5</v>
      </c>
      <c r="NV367" s="114">
        <f t="shared" si="424"/>
        <v>0.08</v>
      </c>
      <c r="NW367" s="114">
        <v>1</v>
      </c>
      <c r="NX367" s="115">
        <v>1</v>
      </c>
      <c r="NY367" s="4">
        <f t="shared" si="425"/>
        <v>5</v>
      </c>
      <c r="NZ367" s="114">
        <f t="shared" si="426"/>
        <v>0.08</v>
      </c>
      <c r="OA367" s="116">
        <v>100</v>
      </c>
      <c r="OB367" s="4">
        <v>100</v>
      </c>
      <c r="OC367" s="4">
        <f t="shared" si="427"/>
        <v>5</v>
      </c>
      <c r="OD367" s="114">
        <f t="shared" si="428"/>
        <v>0.06</v>
      </c>
      <c r="OE367" s="114">
        <v>1</v>
      </c>
      <c r="OF367" s="115">
        <v>0.71428571428571397</v>
      </c>
      <c r="OH367" s="4">
        <f t="shared" si="429"/>
        <v>1</v>
      </c>
      <c r="OI367" s="114">
        <f t="shared" si="430"/>
        <v>0.02</v>
      </c>
      <c r="OJ367" s="114">
        <v>0.4</v>
      </c>
      <c r="OK367" s="115">
        <v>0.875</v>
      </c>
      <c r="OL367" s="4">
        <f t="shared" si="431"/>
        <v>4</v>
      </c>
      <c r="OM367" s="114">
        <f t="shared" si="432"/>
        <v>6.4000000000000001E-2</v>
      </c>
      <c r="ZQ367" s="114">
        <v>0.95</v>
      </c>
      <c r="ZR367" s="114">
        <v>0.96632996632996604</v>
      </c>
      <c r="ZS367" s="4">
        <f t="shared" si="444"/>
        <v>5</v>
      </c>
      <c r="ZT367" s="114">
        <f t="shared" si="445"/>
        <v>0.05</v>
      </c>
      <c r="ZU367" s="4">
        <v>2</v>
      </c>
      <c r="ZV367" s="4">
        <f t="shared" si="446"/>
        <v>5</v>
      </c>
      <c r="ZW367" s="114">
        <f t="shared" si="447"/>
        <v>0.05</v>
      </c>
      <c r="ACD367" s="114">
        <f t="shared" si="410"/>
        <v>0.5</v>
      </c>
      <c r="ACE367" s="114">
        <f t="shared" si="433"/>
        <v>0.30399999999999999</v>
      </c>
      <c r="ACF367" s="114">
        <f t="shared" si="412"/>
        <v>0.1</v>
      </c>
      <c r="ACG367" s="114">
        <f t="shared" si="448"/>
        <v>0.90400000000000003</v>
      </c>
      <c r="ACN367" s="119" t="str">
        <f t="shared" si="449"/>
        <v>TERIMA</v>
      </c>
      <c r="ACO367" s="120">
        <f t="shared" si="434"/>
        <v>800000</v>
      </c>
      <c r="ACP367" s="120">
        <f t="shared" si="450"/>
        <v>243200</v>
      </c>
      <c r="ADH367" s="121">
        <f t="shared" si="416"/>
        <v>400000</v>
      </c>
      <c r="ADI367" s="121">
        <f t="shared" si="417"/>
        <v>243200</v>
      </c>
      <c r="ADJ367" s="121">
        <f t="shared" si="418"/>
        <v>80000</v>
      </c>
      <c r="ADL367" s="121">
        <f t="shared" si="419"/>
        <v>0</v>
      </c>
      <c r="ADM367" s="121">
        <f t="shared" si="451"/>
        <v>723200</v>
      </c>
      <c r="ADN367" s="121">
        <f t="shared" si="452"/>
        <v>723200</v>
      </c>
      <c r="ADO367" s="4" t="s">
        <v>1398</v>
      </c>
    </row>
    <row r="368" spans="1:795" x14ac:dyDescent="0.25">
      <c r="A368" s="4">
        <f t="shared" si="382"/>
        <v>364</v>
      </c>
      <c r="B368" s="4">
        <v>154684</v>
      </c>
      <c r="C368" s="4" t="s">
        <v>928</v>
      </c>
      <c r="G368" s="4" t="s">
        <v>1397</v>
      </c>
      <c r="O368" s="4">
        <v>22</v>
      </c>
      <c r="P368" s="4">
        <v>18</v>
      </c>
      <c r="Q368" s="4">
        <v>2</v>
      </c>
      <c r="R368" s="4">
        <v>0</v>
      </c>
      <c r="S368" s="4">
        <v>0</v>
      </c>
      <c r="T368" s="4">
        <v>0</v>
      </c>
      <c r="U368" s="4">
        <v>0</v>
      </c>
      <c r="V368" s="4">
        <f t="shared" si="383"/>
        <v>2</v>
      </c>
      <c r="W368" s="4">
        <v>16</v>
      </c>
      <c r="X368" s="4">
        <v>18</v>
      </c>
      <c r="Y368" s="4">
        <v>7.75</v>
      </c>
      <c r="BQ368" s="4">
        <v>0</v>
      </c>
      <c r="BR368" s="114">
        <f t="shared" si="435"/>
        <v>1</v>
      </c>
      <c r="BS368" s="4">
        <f t="shared" si="385"/>
        <v>5</v>
      </c>
      <c r="BT368" s="114">
        <f t="shared" si="436"/>
        <v>0.1</v>
      </c>
      <c r="BU368" s="4">
        <v>2</v>
      </c>
      <c r="BV368" s="114">
        <f t="shared" si="437"/>
        <v>0.875</v>
      </c>
      <c r="BW368" s="4">
        <f t="shared" si="388"/>
        <v>0</v>
      </c>
      <c r="BX368" s="114">
        <f t="shared" si="438"/>
        <v>0</v>
      </c>
      <c r="BY368" s="4">
        <f t="shared" si="390"/>
        <v>8370</v>
      </c>
      <c r="BZ368" s="4">
        <v>8706.7833333333292</v>
      </c>
      <c r="CA368" s="115">
        <f t="shared" si="439"/>
        <v>1.0402369573874946</v>
      </c>
      <c r="CB368" s="4">
        <f t="shared" si="440"/>
        <v>4</v>
      </c>
      <c r="CC368" s="114">
        <f t="shared" si="441"/>
        <v>0.08</v>
      </c>
      <c r="CD368" s="4">
        <v>300</v>
      </c>
      <c r="CE368" s="116">
        <v>246.62363238512</v>
      </c>
      <c r="CF368" s="4">
        <f t="shared" si="442"/>
        <v>5</v>
      </c>
      <c r="CG368" s="114">
        <f t="shared" si="443"/>
        <v>0.15</v>
      </c>
      <c r="NS368" s="116">
        <v>100</v>
      </c>
      <c r="NT368" s="116">
        <v>100</v>
      </c>
      <c r="NU368" s="4">
        <f t="shared" si="423"/>
        <v>5</v>
      </c>
      <c r="NV368" s="114">
        <f t="shared" si="424"/>
        <v>0.08</v>
      </c>
      <c r="NW368" s="114">
        <v>1</v>
      </c>
      <c r="NX368" s="115">
        <v>0.96666666666666701</v>
      </c>
      <c r="NY368" s="4">
        <f t="shared" si="425"/>
        <v>1</v>
      </c>
      <c r="NZ368" s="114">
        <f t="shared" si="426"/>
        <v>1.6E-2</v>
      </c>
      <c r="OA368" s="116">
        <v>100</v>
      </c>
      <c r="OB368" s="4">
        <v>100</v>
      </c>
      <c r="OC368" s="4">
        <f t="shared" si="427"/>
        <v>5</v>
      </c>
      <c r="OD368" s="114">
        <f t="shared" si="428"/>
        <v>0.06</v>
      </c>
      <c r="OE368" s="114">
        <v>1</v>
      </c>
      <c r="OF368" s="115">
        <v>0.9</v>
      </c>
      <c r="OH368" s="4">
        <f t="shared" si="429"/>
        <v>4</v>
      </c>
      <c r="OI368" s="114">
        <f t="shared" si="430"/>
        <v>0.08</v>
      </c>
      <c r="OJ368" s="114">
        <v>0.4</v>
      </c>
      <c r="OK368" s="115">
        <v>0.66666666666666696</v>
      </c>
      <c r="OL368" s="4">
        <f t="shared" si="431"/>
        <v>4</v>
      </c>
      <c r="OM368" s="114">
        <f t="shared" si="432"/>
        <v>6.4000000000000001E-2</v>
      </c>
      <c r="ZQ368" s="114">
        <v>0.95</v>
      </c>
      <c r="ZR368" s="114">
        <v>0.97448979591836704</v>
      </c>
      <c r="ZS368" s="4">
        <f t="shared" si="444"/>
        <v>5</v>
      </c>
      <c r="ZT368" s="114">
        <f t="shared" si="445"/>
        <v>0.05</v>
      </c>
      <c r="ZU368" s="4">
        <v>2</v>
      </c>
      <c r="ZV368" s="4">
        <f t="shared" si="446"/>
        <v>5</v>
      </c>
      <c r="ZW368" s="114">
        <f t="shared" si="447"/>
        <v>0.05</v>
      </c>
      <c r="ACD368" s="114">
        <f t="shared" si="410"/>
        <v>0.32999999999999996</v>
      </c>
      <c r="ACE368" s="114">
        <f t="shared" si="433"/>
        <v>0.3</v>
      </c>
      <c r="ACF368" s="114">
        <f t="shared" si="412"/>
        <v>0.1</v>
      </c>
      <c r="ACG368" s="114">
        <f t="shared" si="448"/>
        <v>0.72999999999999987</v>
      </c>
      <c r="ACN368" s="119" t="str">
        <f t="shared" si="449"/>
        <v>TERIMA</v>
      </c>
      <c r="ACO368" s="120">
        <f t="shared" si="434"/>
        <v>800000</v>
      </c>
      <c r="ACP368" s="120">
        <f t="shared" si="450"/>
        <v>240000</v>
      </c>
      <c r="ADH368" s="121">
        <f t="shared" si="416"/>
        <v>263999.99999999994</v>
      </c>
      <c r="ADI368" s="121">
        <f t="shared" si="417"/>
        <v>240000</v>
      </c>
      <c r="ADJ368" s="121">
        <f t="shared" si="418"/>
        <v>80000</v>
      </c>
      <c r="ADL368" s="121">
        <f t="shared" si="419"/>
        <v>0</v>
      </c>
      <c r="ADM368" s="121">
        <f t="shared" si="451"/>
        <v>584000</v>
      </c>
      <c r="ADN368" s="121">
        <f t="shared" si="452"/>
        <v>584000</v>
      </c>
      <c r="ADO368" s="4" t="s">
        <v>1398</v>
      </c>
    </row>
    <row r="369" spans="1:795" x14ac:dyDescent="0.25">
      <c r="A369" s="4">
        <f t="shared" ref="A369:A387" si="453">ROW()-4</f>
        <v>365</v>
      </c>
      <c r="B369" s="4">
        <v>75040</v>
      </c>
      <c r="C369" s="4" t="s">
        <v>353</v>
      </c>
      <c r="G369" s="4" t="s">
        <v>936</v>
      </c>
      <c r="O369" s="4">
        <v>22</v>
      </c>
      <c r="P369" s="4">
        <v>21</v>
      </c>
      <c r="Q369" s="4">
        <v>0</v>
      </c>
      <c r="R369" s="4">
        <v>0</v>
      </c>
      <c r="S369" s="4">
        <v>0</v>
      </c>
      <c r="T369" s="4">
        <v>1</v>
      </c>
      <c r="U369" s="4">
        <v>0</v>
      </c>
      <c r="V369" s="4">
        <f t="shared" ref="V369:V387" si="454">SUM(Q369:S369)</f>
        <v>0</v>
      </c>
      <c r="W369" s="4">
        <v>21</v>
      </c>
      <c r="X369" s="4">
        <v>20</v>
      </c>
      <c r="Y369" s="4">
        <v>7.75</v>
      </c>
      <c r="CZ369" s="115">
        <v>1</v>
      </c>
      <c r="DA369" s="4">
        <f t="shared" ref="DA369:DA387" si="455">IF(R369&gt;0,0,IF(CZ369&lt;80%,1,IF(AND(CZ369&gt;=80%,CZ369&lt;90%),2,IF(CZ369=90%,3,IF(AND(CZ369&gt;90%,CZ369&lt;100%),4,5)))))</f>
        <v>5</v>
      </c>
      <c r="DB369" s="114">
        <f t="shared" ref="DB369:DB387" si="456">DA369*$CZ$3/5</f>
        <v>0.11000000000000001</v>
      </c>
      <c r="DC369" s="115">
        <v>0.54545454545454497</v>
      </c>
      <c r="DD369" s="4">
        <f t="shared" ref="DD369:DD387" si="457">IF(R369&gt;0,0,IF(DC369&lt;70%,1,IF(AND(DC369&gt;=70%,DC369&lt;80%),2,IF(AND(DC369&gt;=80%,DC369&lt;90%),3,IF(AND(DC369&gt;=90%,DC369&lt;100%),4,5)))))</f>
        <v>1</v>
      </c>
      <c r="DE369" s="114">
        <f t="shared" ref="DE369:DE387" si="458">DD369*$DC$3/5</f>
        <v>1.6E-2</v>
      </c>
      <c r="DF369" s="116">
        <v>287.45960720793698</v>
      </c>
      <c r="DG369" s="4">
        <f t="shared" ref="DG369:DG387" si="459">IF(DF369&lt;300,5,IF(DF369=300,3,1))</f>
        <v>5</v>
      </c>
      <c r="DH369" s="114">
        <f t="shared" ref="DH369:DH387" si="460">DG369*$DF$3/5</f>
        <v>0.11000000000000001</v>
      </c>
      <c r="DI369" s="114">
        <v>1</v>
      </c>
      <c r="DJ369" s="4">
        <f t="shared" ref="DJ369:DJ387" si="461">IF(R369&gt;0,0,IF(DI369=100%,5,1))</f>
        <v>5</v>
      </c>
      <c r="DK369" s="114">
        <f t="shared" ref="DK369:DK387" si="462">DJ369*$DI$3/5</f>
        <v>0.1</v>
      </c>
      <c r="RD369" s="115">
        <v>0.95250000000000001</v>
      </c>
      <c r="RE369" s="4">
        <f t="shared" ref="RE369:RE387" si="463">IF(RD369&gt;=92%,5,1)</f>
        <v>5</v>
      </c>
      <c r="RF369" s="114">
        <f t="shared" ref="RF369:RF387" si="464">RE369*$RD$3/5</f>
        <v>0.05</v>
      </c>
      <c r="RG369" s="115">
        <v>0.54545454545454497</v>
      </c>
      <c r="RH369" s="4">
        <f t="shared" ref="RH369:RH387" si="465">IF(RG369&lt;95%,1,IF(AND(RG369&gt;=95%,RG369&lt;100%),3,5))</f>
        <v>1</v>
      </c>
      <c r="RI369" s="114">
        <f t="shared" ref="RI369:RI387" si="466">RH369*$RG$3/5</f>
        <v>0.02</v>
      </c>
      <c r="RJ369" s="115">
        <v>1</v>
      </c>
      <c r="RK369" s="4">
        <f t="shared" ref="RK369:RK387" si="467">IF(RJ369&lt;70%,1,IF(AND(RJ369&gt;=70%,RJ369&lt;80%),2,IF(AND(RJ369&gt;=80%,RJ369&lt;90%),3,IF(AND(RJ369&gt;=90%,RJ369&lt;100%),4,5))))</f>
        <v>5</v>
      </c>
      <c r="RL369" s="114">
        <f t="shared" ref="RL369:RL387" si="468">RK369*$RJ$3/5</f>
        <v>0.09</v>
      </c>
      <c r="RM369" s="115">
        <v>0.72727272727272696</v>
      </c>
      <c r="RN369" s="4">
        <f t="shared" ref="RN369:RN387" si="469">IF(RM369&lt;95%,1,IF(AND(RM369&gt;=95%,RM369&lt;100%),3,5))</f>
        <v>1</v>
      </c>
      <c r="RO369" s="115">
        <f t="shared" ref="RO369:RO387" si="470">RN369*$RM$3/5</f>
        <v>0.02</v>
      </c>
      <c r="RP369" s="115">
        <v>0.85</v>
      </c>
      <c r="RQ369" s="115">
        <v>0.83145221550215498</v>
      </c>
      <c r="RR369" s="4">
        <f t="shared" ref="RR369:RR387" si="471">IF(RQ369&gt;=RP369,5,IF(AND(RQ369&gt;=70%,RQ369&lt;85%),3,1))</f>
        <v>3</v>
      </c>
      <c r="RS369" s="114">
        <f t="shared" ref="RS369:RS387" si="472">RR369*$RP$3/5</f>
        <v>4.8000000000000001E-2</v>
      </c>
      <c r="RT369" s="115">
        <v>0.61067481882731101</v>
      </c>
      <c r="RU369" s="4">
        <f t="shared" ref="RU369:RU387" si="473">IF(RT369&gt;=40%,5,IF(AND(RT369&gt;=30%,RT369&lt;40%),3,1))</f>
        <v>5</v>
      </c>
      <c r="RV369" s="114">
        <f t="shared" ref="RV369:RV387" si="474">RU369*$RT$3/5</f>
        <v>0.08</v>
      </c>
      <c r="ZR369" s="114">
        <v>1</v>
      </c>
      <c r="ZS369" s="4">
        <f t="shared" ref="ZS369:ZS387" si="475">IF(ZR369&lt;95%,1,IF(AND(ZR369&gt;=95%,ZR369&lt;100%),3,5))</f>
        <v>5</v>
      </c>
      <c r="ZT369" s="114">
        <f t="shared" ref="ZT369:ZT387" si="476">ZS369*$ZQ$3/5</f>
        <v>0.05</v>
      </c>
      <c r="ZU369" s="4">
        <v>2</v>
      </c>
      <c r="ZV369" s="4">
        <f t="shared" ref="ZV369:ZV387" si="477">IF(ZU369&gt;1,5,IF(ZU369=1,3,1))</f>
        <v>5</v>
      </c>
      <c r="ZW369" s="114">
        <f t="shared" ref="ZW369:ZW387" si="478">ZV369*$ZU$3/5</f>
        <v>0.05</v>
      </c>
      <c r="AAT369" s="114">
        <f t="shared" ref="AAT369:AAT387" si="479">IFERROR(DB369+DE369+DH369+DK369,"")</f>
        <v>0.33600000000000002</v>
      </c>
      <c r="AAU369" s="114">
        <f t="shared" ref="AAU369:AAU387" si="480">IFERROR(RF369+RI369+RL369+RO369+RS369+RV369,"")</f>
        <v>0.308</v>
      </c>
      <c r="AAV369" s="114">
        <f t="shared" ref="AAV369:AAV387" si="481">IFERROR(ZT369+ZW369,"")</f>
        <v>0.1</v>
      </c>
      <c r="AAW369" s="114">
        <f t="shared" ref="AAW369:AAW387" si="482">SUM(AAT369:AAV369)</f>
        <v>0.74399999999999999</v>
      </c>
      <c r="AAX369" s="114">
        <f t="shared" ref="AAX369:AAX387" si="483">AAW369/2</f>
        <v>0.372</v>
      </c>
      <c r="ACM369" s="4" t="s">
        <v>1389</v>
      </c>
      <c r="ACN369" s="119" t="str">
        <f t="shared" ref="ACN369:ACN387" si="484">IF(ACM369&gt;0,"GUGUR","TERIMA")</f>
        <v>GUGUR</v>
      </c>
      <c r="ACO369" s="120">
        <f t="shared" ref="ACO369:ACO387" si="485">IF(ACN369="GUGUR",0,753232)</f>
        <v>0</v>
      </c>
      <c r="ACW369" s="116">
        <v>4.2763157894736796</v>
      </c>
      <c r="ACX369" s="116">
        <v>4.9122807017543897</v>
      </c>
      <c r="ACY369" s="115">
        <f t="shared" ref="ACY369:ACY387" si="486">((ACX369/5)*25%)+((ACW369/5)*25%)</f>
        <v>0.45942982456140347</v>
      </c>
      <c r="ACZ369" s="115">
        <f t="shared" ref="ACZ369:ACZ387" si="487">AAX369</f>
        <v>0.372</v>
      </c>
      <c r="ADA369" s="115">
        <f t="shared" ref="ADA369:ADA387" si="488">ACY369+ACZ369</f>
        <v>0.83142982456140346</v>
      </c>
      <c r="ADB369" s="115">
        <f t="shared" ref="ADB369:ADB387" si="489">(ACW369/5)</f>
        <v>0.85526315789473595</v>
      </c>
      <c r="ADC369" s="115">
        <f t="shared" ref="ADC369:ADC387" si="490">(ACX369/5)</f>
        <v>0.98245614035087792</v>
      </c>
      <c r="ADD369" s="121">
        <f t="shared" ref="ADD369:ADD387" si="491">ADB369*$ADU$3</f>
        <v>213815.78947368398</v>
      </c>
      <c r="ADE369" s="121">
        <f t="shared" ref="ADE369:ADE387" si="492">ADC369*$ADT$3</f>
        <v>245614.03508771947</v>
      </c>
      <c r="ADF369" s="121">
        <f t="shared" ref="ADF369:ADF387" si="493">ACZ369*$ADR$3</f>
        <v>372000</v>
      </c>
      <c r="ADG369" s="121">
        <f t="shared" ref="ADG369:ADG387" si="494">SUM(ADD369:ADF369)</f>
        <v>831429.82456140348</v>
      </c>
      <c r="ADN369" s="121">
        <f t="shared" ref="ADN369:ADN387" si="495">IF(M369="cumil",0,IF(ACN369="GUGUR",0,IF(ADM369="",IF(ADG369="",ACS369,ADG369),ADM369)))</f>
        <v>0</v>
      </c>
      <c r="ADO369" s="4" t="s">
        <v>1398</v>
      </c>
    </row>
    <row r="370" spans="1:795" x14ac:dyDescent="0.25">
      <c r="A370" s="4">
        <f t="shared" si="453"/>
        <v>366</v>
      </c>
      <c r="B370" s="4">
        <v>30471</v>
      </c>
      <c r="C370" s="4" t="s">
        <v>475</v>
      </c>
      <c r="G370" s="4" t="s">
        <v>936</v>
      </c>
      <c r="O370" s="4">
        <v>22</v>
      </c>
      <c r="P370" s="4">
        <v>21</v>
      </c>
      <c r="Q370" s="4">
        <v>0</v>
      </c>
      <c r="R370" s="4">
        <v>0</v>
      </c>
      <c r="S370" s="4">
        <v>0</v>
      </c>
      <c r="T370" s="4">
        <v>1</v>
      </c>
      <c r="U370" s="4">
        <v>0</v>
      </c>
      <c r="V370" s="4">
        <f t="shared" si="454"/>
        <v>0</v>
      </c>
      <c r="W370" s="4">
        <v>21</v>
      </c>
      <c r="X370" s="4">
        <v>20</v>
      </c>
      <c r="Y370" s="4">
        <v>7.75</v>
      </c>
      <c r="CZ370" s="115">
        <v>1</v>
      </c>
      <c r="DA370" s="4">
        <f t="shared" si="455"/>
        <v>5</v>
      </c>
      <c r="DB370" s="114">
        <f t="shared" si="456"/>
        <v>0.11000000000000001</v>
      </c>
      <c r="DC370" s="115">
        <v>0.72727272727272696</v>
      </c>
      <c r="DD370" s="4">
        <f t="shared" si="457"/>
        <v>2</v>
      </c>
      <c r="DE370" s="114">
        <f t="shared" si="458"/>
        <v>3.2000000000000001E-2</v>
      </c>
      <c r="DF370" s="116">
        <v>289.72049602898102</v>
      </c>
      <c r="DG370" s="4">
        <f t="shared" si="459"/>
        <v>5</v>
      </c>
      <c r="DH370" s="114">
        <f t="shared" si="460"/>
        <v>0.11000000000000001</v>
      </c>
      <c r="DI370" s="114">
        <v>1</v>
      </c>
      <c r="DJ370" s="4">
        <f t="shared" si="461"/>
        <v>5</v>
      </c>
      <c r="DK370" s="114">
        <f t="shared" si="462"/>
        <v>0.1</v>
      </c>
      <c r="RD370" s="115">
        <v>0.95250000000000001</v>
      </c>
      <c r="RE370" s="4">
        <f t="shared" si="463"/>
        <v>5</v>
      </c>
      <c r="RF370" s="114">
        <f t="shared" si="464"/>
        <v>0.05</v>
      </c>
      <c r="RG370" s="115">
        <v>0.81818181818181801</v>
      </c>
      <c r="RH370" s="4">
        <f t="shared" si="465"/>
        <v>1</v>
      </c>
      <c r="RI370" s="114">
        <f t="shared" si="466"/>
        <v>0.02</v>
      </c>
      <c r="RJ370" s="115">
        <v>1</v>
      </c>
      <c r="RK370" s="4">
        <f t="shared" si="467"/>
        <v>5</v>
      </c>
      <c r="RL370" s="114">
        <f t="shared" si="468"/>
        <v>0.09</v>
      </c>
      <c r="RM370" s="115">
        <v>1</v>
      </c>
      <c r="RN370" s="4">
        <f t="shared" si="469"/>
        <v>5</v>
      </c>
      <c r="RO370" s="115">
        <f t="shared" si="470"/>
        <v>0.1</v>
      </c>
      <c r="RP370" s="115">
        <v>0.85</v>
      </c>
      <c r="RQ370" s="115">
        <v>0.87141730561350605</v>
      </c>
      <c r="RR370" s="4">
        <f t="shared" si="471"/>
        <v>5</v>
      </c>
      <c r="RS370" s="114">
        <f t="shared" si="472"/>
        <v>0.08</v>
      </c>
      <c r="RT370" s="115">
        <v>0.66238392310481597</v>
      </c>
      <c r="RU370" s="4">
        <f t="shared" si="473"/>
        <v>5</v>
      </c>
      <c r="RV370" s="114">
        <f t="shared" si="474"/>
        <v>0.08</v>
      </c>
      <c r="ZR370" s="114">
        <v>1</v>
      </c>
      <c r="ZS370" s="4">
        <f t="shared" si="475"/>
        <v>5</v>
      </c>
      <c r="ZT370" s="114">
        <f t="shared" si="476"/>
        <v>0.05</v>
      </c>
      <c r="ZU370" s="4">
        <v>2</v>
      </c>
      <c r="ZV370" s="4">
        <f t="shared" si="477"/>
        <v>5</v>
      </c>
      <c r="ZW370" s="114">
        <f t="shared" si="478"/>
        <v>0.05</v>
      </c>
      <c r="AAT370" s="114">
        <f t="shared" si="479"/>
        <v>0.35199999999999998</v>
      </c>
      <c r="AAU370" s="114">
        <f t="shared" si="480"/>
        <v>0.42000000000000004</v>
      </c>
      <c r="AAV370" s="114">
        <f t="shared" si="481"/>
        <v>0.1</v>
      </c>
      <c r="AAW370" s="114">
        <f t="shared" si="482"/>
        <v>0.872</v>
      </c>
      <c r="AAX370" s="114">
        <f t="shared" si="483"/>
        <v>0.436</v>
      </c>
      <c r="ACN370" s="119" t="str">
        <f t="shared" si="484"/>
        <v>TERIMA</v>
      </c>
      <c r="ACO370" s="120">
        <f t="shared" si="485"/>
        <v>753232</v>
      </c>
      <c r="ACW370" s="116">
        <v>4.1052631578947398</v>
      </c>
      <c r="ACX370" s="116">
        <v>4.8947368421052602</v>
      </c>
      <c r="ACY370" s="115">
        <f t="shared" si="486"/>
        <v>0.44999999999999996</v>
      </c>
      <c r="ACZ370" s="115">
        <f t="shared" si="487"/>
        <v>0.436</v>
      </c>
      <c r="ADA370" s="115">
        <f t="shared" si="488"/>
        <v>0.8859999999999999</v>
      </c>
      <c r="ADB370" s="115">
        <f t="shared" si="489"/>
        <v>0.82105263157894792</v>
      </c>
      <c r="ADC370" s="115">
        <f t="shared" si="490"/>
        <v>0.97894736842105201</v>
      </c>
      <c r="ADD370" s="121">
        <f t="shared" si="491"/>
        <v>205263.15789473697</v>
      </c>
      <c r="ADE370" s="121">
        <f t="shared" si="492"/>
        <v>244736.842105263</v>
      </c>
      <c r="ADF370" s="121">
        <f t="shared" si="493"/>
        <v>436000</v>
      </c>
      <c r="ADG370" s="121">
        <f t="shared" si="494"/>
        <v>886000</v>
      </c>
      <c r="ADN370" s="121">
        <f t="shared" si="495"/>
        <v>886000</v>
      </c>
      <c r="ADO370" s="4" t="s">
        <v>1398</v>
      </c>
    </row>
    <row r="371" spans="1:795" x14ac:dyDescent="0.25">
      <c r="A371" s="4">
        <f t="shared" si="453"/>
        <v>367</v>
      </c>
      <c r="B371" s="4">
        <v>70846</v>
      </c>
      <c r="C371" s="4" t="s">
        <v>381</v>
      </c>
      <c r="G371" s="4" t="s">
        <v>936</v>
      </c>
      <c r="O371" s="4">
        <v>22</v>
      </c>
      <c r="P371" s="4">
        <v>21</v>
      </c>
      <c r="Q371" s="4">
        <v>0</v>
      </c>
      <c r="R371" s="4">
        <v>0</v>
      </c>
      <c r="S371" s="4">
        <v>1</v>
      </c>
      <c r="T371" s="4">
        <v>1</v>
      </c>
      <c r="U371" s="4">
        <v>0</v>
      </c>
      <c r="V371" s="4">
        <f t="shared" si="454"/>
        <v>1</v>
      </c>
      <c r="W371" s="4">
        <v>21</v>
      </c>
      <c r="X371" s="4">
        <v>20</v>
      </c>
      <c r="Y371" s="4">
        <v>7.75</v>
      </c>
      <c r="CZ371" s="115">
        <v>1</v>
      </c>
      <c r="DA371" s="4">
        <f t="shared" si="455"/>
        <v>5</v>
      </c>
      <c r="DB371" s="114">
        <f t="shared" si="456"/>
        <v>0.11000000000000001</v>
      </c>
      <c r="DC371" s="115">
        <v>0.88888888888888895</v>
      </c>
      <c r="DD371" s="4">
        <f t="shared" si="457"/>
        <v>3</v>
      </c>
      <c r="DE371" s="114">
        <f t="shared" si="458"/>
        <v>4.8000000000000001E-2</v>
      </c>
      <c r="DF371" s="116">
        <v>297.86187885915899</v>
      </c>
      <c r="DG371" s="4">
        <f t="shared" si="459"/>
        <v>5</v>
      </c>
      <c r="DH371" s="114">
        <f t="shared" si="460"/>
        <v>0.11000000000000001</v>
      </c>
      <c r="DI371" s="114">
        <v>1</v>
      </c>
      <c r="DJ371" s="4">
        <f t="shared" si="461"/>
        <v>5</v>
      </c>
      <c r="DK371" s="114">
        <f t="shared" si="462"/>
        <v>0.1</v>
      </c>
      <c r="RD371" s="115">
        <v>0.95250000000000001</v>
      </c>
      <c r="RE371" s="4">
        <f t="shared" si="463"/>
        <v>5</v>
      </c>
      <c r="RF371" s="114">
        <f t="shared" si="464"/>
        <v>0.05</v>
      </c>
      <c r="RG371" s="115">
        <v>0.77777777777777801</v>
      </c>
      <c r="RH371" s="4">
        <f t="shared" si="465"/>
        <v>1</v>
      </c>
      <c r="RI371" s="114">
        <f t="shared" si="466"/>
        <v>0.02</v>
      </c>
      <c r="RJ371" s="115">
        <v>1</v>
      </c>
      <c r="RK371" s="4">
        <f t="shared" si="467"/>
        <v>5</v>
      </c>
      <c r="RL371" s="114">
        <f t="shared" si="468"/>
        <v>0.09</v>
      </c>
      <c r="RM371" s="115">
        <v>1</v>
      </c>
      <c r="RN371" s="4">
        <f t="shared" si="469"/>
        <v>5</v>
      </c>
      <c r="RO371" s="115">
        <f t="shared" si="470"/>
        <v>0.1</v>
      </c>
      <c r="RP371" s="115">
        <v>0.85</v>
      </c>
      <c r="RQ371" s="115">
        <v>0.90956727282501104</v>
      </c>
      <c r="RR371" s="4">
        <f t="shared" si="471"/>
        <v>5</v>
      </c>
      <c r="RS371" s="114">
        <f t="shared" si="472"/>
        <v>0.08</v>
      </c>
      <c r="RT371" s="115">
        <v>0.72065598991572499</v>
      </c>
      <c r="RU371" s="4">
        <f t="shared" si="473"/>
        <v>5</v>
      </c>
      <c r="RV371" s="114">
        <f t="shared" si="474"/>
        <v>0.08</v>
      </c>
      <c r="ZR371" s="114">
        <v>1</v>
      </c>
      <c r="ZS371" s="4">
        <f t="shared" si="475"/>
        <v>5</v>
      </c>
      <c r="ZT371" s="114">
        <f t="shared" si="476"/>
        <v>0.05</v>
      </c>
      <c r="ZU371" s="4">
        <v>2</v>
      </c>
      <c r="ZV371" s="4">
        <f t="shared" si="477"/>
        <v>5</v>
      </c>
      <c r="ZW371" s="114">
        <f t="shared" si="478"/>
        <v>0.05</v>
      </c>
      <c r="AAT371" s="114">
        <f t="shared" si="479"/>
        <v>0.36799999999999999</v>
      </c>
      <c r="AAU371" s="114">
        <f t="shared" si="480"/>
        <v>0.42000000000000004</v>
      </c>
      <c r="AAV371" s="114">
        <f t="shared" si="481"/>
        <v>0.1</v>
      </c>
      <c r="AAW371" s="114">
        <f t="shared" si="482"/>
        <v>0.88800000000000001</v>
      </c>
      <c r="AAX371" s="114">
        <f t="shared" si="483"/>
        <v>0.44400000000000001</v>
      </c>
      <c r="ACN371" s="119" t="str">
        <f t="shared" si="484"/>
        <v>TERIMA</v>
      </c>
      <c r="ACO371" s="120">
        <f t="shared" si="485"/>
        <v>753232</v>
      </c>
      <c r="ACW371" s="116">
        <v>4.3382352941176503</v>
      </c>
      <c r="ACX371" s="116">
        <v>4.9607843137254903</v>
      </c>
      <c r="ACY371" s="115">
        <f t="shared" si="486"/>
        <v>0.46495098039215704</v>
      </c>
      <c r="ACZ371" s="115">
        <f t="shared" si="487"/>
        <v>0.44400000000000001</v>
      </c>
      <c r="ADA371" s="115">
        <f t="shared" si="488"/>
        <v>0.90895098039215705</v>
      </c>
      <c r="ADB371" s="115">
        <f t="shared" si="489"/>
        <v>0.8676470588235301</v>
      </c>
      <c r="ADC371" s="115">
        <f t="shared" si="490"/>
        <v>0.99215686274509807</v>
      </c>
      <c r="ADD371" s="121">
        <f t="shared" si="491"/>
        <v>216911.76470588252</v>
      </c>
      <c r="ADE371" s="121">
        <f t="shared" si="492"/>
        <v>248039.21568627452</v>
      </c>
      <c r="ADF371" s="121">
        <f t="shared" si="493"/>
        <v>444000</v>
      </c>
      <c r="ADG371" s="121">
        <f t="shared" si="494"/>
        <v>908950.9803921571</v>
      </c>
      <c r="ADN371" s="121">
        <f t="shared" si="495"/>
        <v>908950.9803921571</v>
      </c>
      <c r="ADO371" s="4" t="s">
        <v>1398</v>
      </c>
    </row>
    <row r="372" spans="1:795" x14ac:dyDescent="0.25">
      <c r="A372" s="4">
        <f t="shared" si="453"/>
        <v>368</v>
      </c>
      <c r="B372" s="4">
        <v>30538</v>
      </c>
      <c r="C372" s="4" t="s">
        <v>481</v>
      </c>
      <c r="G372" s="4" t="s">
        <v>936</v>
      </c>
      <c r="O372" s="4">
        <v>22</v>
      </c>
      <c r="P372" s="4">
        <v>21</v>
      </c>
      <c r="Q372" s="4">
        <v>0</v>
      </c>
      <c r="R372" s="4">
        <v>0</v>
      </c>
      <c r="S372" s="4">
        <v>1</v>
      </c>
      <c r="T372" s="4">
        <v>1</v>
      </c>
      <c r="U372" s="4">
        <v>0</v>
      </c>
      <c r="V372" s="4">
        <f t="shared" si="454"/>
        <v>1</v>
      </c>
      <c r="W372" s="4">
        <v>21</v>
      </c>
      <c r="X372" s="4">
        <v>20</v>
      </c>
      <c r="Y372" s="4">
        <v>7.75</v>
      </c>
      <c r="CZ372" s="115">
        <v>1</v>
      </c>
      <c r="DA372" s="4">
        <f t="shared" si="455"/>
        <v>5</v>
      </c>
      <c r="DB372" s="114">
        <f t="shared" si="456"/>
        <v>0.11000000000000001</v>
      </c>
      <c r="DC372" s="115">
        <v>0.55555555555555602</v>
      </c>
      <c r="DD372" s="4">
        <f t="shared" si="457"/>
        <v>1</v>
      </c>
      <c r="DE372" s="114">
        <f t="shared" si="458"/>
        <v>1.6E-2</v>
      </c>
      <c r="DF372" s="116">
        <v>271.32158982076902</v>
      </c>
      <c r="DG372" s="4">
        <f t="shared" si="459"/>
        <v>5</v>
      </c>
      <c r="DH372" s="114">
        <f t="shared" si="460"/>
        <v>0.11000000000000001</v>
      </c>
      <c r="DI372" s="114">
        <v>1</v>
      </c>
      <c r="DJ372" s="4">
        <f t="shared" si="461"/>
        <v>5</v>
      </c>
      <c r="DK372" s="114">
        <f t="shared" si="462"/>
        <v>0.1</v>
      </c>
      <c r="RD372" s="115">
        <v>0.95250000000000001</v>
      </c>
      <c r="RE372" s="4">
        <f t="shared" si="463"/>
        <v>5</v>
      </c>
      <c r="RF372" s="114">
        <f t="shared" si="464"/>
        <v>0.05</v>
      </c>
      <c r="RG372" s="115">
        <v>0.66666666666666696</v>
      </c>
      <c r="RH372" s="4">
        <f t="shared" si="465"/>
        <v>1</v>
      </c>
      <c r="RI372" s="114">
        <f t="shared" si="466"/>
        <v>0.02</v>
      </c>
      <c r="RJ372" s="115">
        <v>1</v>
      </c>
      <c r="RK372" s="4">
        <f t="shared" si="467"/>
        <v>5</v>
      </c>
      <c r="RL372" s="114">
        <f t="shared" si="468"/>
        <v>0.09</v>
      </c>
      <c r="RM372" s="115">
        <v>0.88888888888888895</v>
      </c>
      <c r="RN372" s="4">
        <f t="shared" si="469"/>
        <v>1</v>
      </c>
      <c r="RO372" s="115">
        <f t="shared" si="470"/>
        <v>0.02</v>
      </c>
      <c r="RP372" s="115">
        <v>0.85</v>
      </c>
      <c r="RQ372" s="115">
        <v>0.84855619525414205</v>
      </c>
      <c r="RR372" s="4">
        <f t="shared" si="471"/>
        <v>3</v>
      </c>
      <c r="RS372" s="114">
        <f t="shared" si="472"/>
        <v>4.8000000000000001E-2</v>
      </c>
      <c r="RT372" s="115">
        <v>0.69323325509899503</v>
      </c>
      <c r="RU372" s="4">
        <f t="shared" si="473"/>
        <v>5</v>
      </c>
      <c r="RV372" s="114">
        <f t="shared" si="474"/>
        <v>0.08</v>
      </c>
      <c r="ZR372" s="114">
        <v>1</v>
      </c>
      <c r="ZS372" s="4">
        <f t="shared" si="475"/>
        <v>5</v>
      </c>
      <c r="ZT372" s="114">
        <f t="shared" si="476"/>
        <v>0.05</v>
      </c>
      <c r="ZU372" s="4">
        <v>2</v>
      </c>
      <c r="ZV372" s="4">
        <f t="shared" si="477"/>
        <v>5</v>
      </c>
      <c r="ZW372" s="114">
        <f t="shared" si="478"/>
        <v>0.05</v>
      </c>
      <c r="AAT372" s="114">
        <f t="shared" si="479"/>
        <v>0.33600000000000002</v>
      </c>
      <c r="AAU372" s="114">
        <f t="shared" si="480"/>
        <v>0.308</v>
      </c>
      <c r="AAV372" s="114">
        <f t="shared" si="481"/>
        <v>0.1</v>
      </c>
      <c r="AAW372" s="114">
        <f t="shared" si="482"/>
        <v>0.74399999999999999</v>
      </c>
      <c r="AAX372" s="114">
        <f t="shared" si="483"/>
        <v>0.372</v>
      </c>
      <c r="ACN372" s="119" t="str">
        <f t="shared" si="484"/>
        <v>TERIMA</v>
      </c>
      <c r="ACO372" s="120">
        <f t="shared" si="485"/>
        <v>753232</v>
      </c>
      <c r="ACW372" s="116">
        <v>4.4305555555555598</v>
      </c>
      <c r="ACX372" s="116">
        <v>4.8888888888888902</v>
      </c>
      <c r="ACY372" s="115">
        <f t="shared" si="486"/>
        <v>0.46597222222222251</v>
      </c>
      <c r="ACZ372" s="115">
        <f t="shared" si="487"/>
        <v>0.372</v>
      </c>
      <c r="ADA372" s="115">
        <f t="shared" si="488"/>
        <v>0.83797222222222256</v>
      </c>
      <c r="ADB372" s="115">
        <f t="shared" si="489"/>
        <v>0.88611111111111196</v>
      </c>
      <c r="ADC372" s="115">
        <f t="shared" si="490"/>
        <v>0.97777777777777808</v>
      </c>
      <c r="ADD372" s="121">
        <f t="shared" si="491"/>
        <v>221527.77777777798</v>
      </c>
      <c r="ADE372" s="121">
        <f t="shared" si="492"/>
        <v>244444.44444444453</v>
      </c>
      <c r="ADF372" s="121">
        <f t="shared" si="493"/>
        <v>372000</v>
      </c>
      <c r="ADG372" s="121">
        <f t="shared" si="494"/>
        <v>837972.22222222248</v>
      </c>
      <c r="ADN372" s="121">
        <f t="shared" si="495"/>
        <v>837972.22222222248</v>
      </c>
      <c r="ADO372" s="4" t="s">
        <v>1398</v>
      </c>
    </row>
    <row r="373" spans="1:795" x14ac:dyDescent="0.25">
      <c r="A373" s="4">
        <f t="shared" si="453"/>
        <v>369</v>
      </c>
      <c r="B373" s="4">
        <v>30643</v>
      </c>
      <c r="C373" s="4" t="s">
        <v>421</v>
      </c>
      <c r="G373" s="4" t="s">
        <v>936</v>
      </c>
      <c r="O373" s="4">
        <v>22</v>
      </c>
      <c r="P373" s="4">
        <v>21</v>
      </c>
      <c r="Q373" s="4">
        <v>0</v>
      </c>
      <c r="R373" s="4">
        <v>0</v>
      </c>
      <c r="S373" s="4">
        <v>0</v>
      </c>
      <c r="T373" s="4">
        <v>2</v>
      </c>
      <c r="U373" s="4">
        <v>0</v>
      </c>
      <c r="V373" s="4">
        <f t="shared" si="454"/>
        <v>0</v>
      </c>
      <c r="W373" s="4">
        <v>21</v>
      </c>
      <c r="X373" s="4">
        <v>19</v>
      </c>
      <c r="Y373" s="4">
        <v>7.75</v>
      </c>
      <c r="CZ373" s="115">
        <v>1</v>
      </c>
      <c r="DA373" s="4">
        <f t="shared" si="455"/>
        <v>5</v>
      </c>
      <c r="DB373" s="114">
        <f t="shared" si="456"/>
        <v>0.11000000000000001</v>
      </c>
      <c r="DC373" s="115">
        <v>0.5</v>
      </c>
      <c r="DD373" s="4">
        <f t="shared" si="457"/>
        <v>1</v>
      </c>
      <c r="DE373" s="114">
        <f t="shared" si="458"/>
        <v>1.6E-2</v>
      </c>
      <c r="DF373" s="116">
        <v>285.58294671727799</v>
      </c>
      <c r="DG373" s="4">
        <f t="shared" si="459"/>
        <v>5</v>
      </c>
      <c r="DH373" s="114">
        <f t="shared" si="460"/>
        <v>0.11000000000000001</v>
      </c>
      <c r="DI373" s="114">
        <v>1</v>
      </c>
      <c r="DJ373" s="4">
        <f t="shared" si="461"/>
        <v>5</v>
      </c>
      <c r="DK373" s="114">
        <f t="shared" si="462"/>
        <v>0.1</v>
      </c>
      <c r="RD373" s="115">
        <v>0.95250000000000001</v>
      </c>
      <c r="RE373" s="4">
        <f t="shared" si="463"/>
        <v>5</v>
      </c>
      <c r="RF373" s="114">
        <f t="shared" si="464"/>
        <v>0.05</v>
      </c>
      <c r="RG373" s="115">
        <v>0.9</v>
      </c>
      <c r="RH373" s="4">
        <f t="shared" si="465"/>
        <v>1</v>
      </c>
      <c r="RI373" s="114">
        <f t="shared" si="466"/>
        <v>0.02</v>
      </c>
      <c r="RJ373" s="115">
        <v>1</v>
      </c>
      <c r="RK373" s="4">
        <f t="shared" si="467"/>
        <v>5</v>
      </c>
      <c r="RL373" s="114">
        <f t="shared" si="468"/>
        <v>0.09</v>
      </c>
      <c r="RM373" s="115">
        <v>0.9</v>
      </c>
      <c r="RN373" s="4">
        <f t="shared" si="469"/>
        <v>1</v>
      </c>
      <c r="RO373" s="115">
        <f t="shared" si="470"/>
        <v>0.02</v>
      </c>
      <c r="RP373" s="115">
        <v>0.85</v>
      </c>
      <c r="RQ373" s="115">
        <v>0.91602058117941598</v>
      </c>
      <c r="RR373" s="4">
        <f t="shared" si="471"/>
        <v>5</v>
      </c>
      <c r="RS373" s="114">
        <f t="shared" si="472"/>
        <v>0.08</v>
      </c>
      <c r="RT373" s="115">
        <v>0.75625515419408595</v>
      </c>
      <c r="RU373" s="4">
        <f t="shared" si="473"/>
        <v>5</v>
      </c>
      <c r="RV373" s="114">
        <f t="shared" si="474"/>
        <v>0.08</v>
      </c>
      <c r="ZR373" s="114">
        <v>1</v>
      </c>
      <c r="ZS373" s="4">
        <f t="shared" si="475"/>
        <v>5</v>
      </c>
      <c r="ZT373" s="114">
        <f t="shared" si="476"/>
        <v>0.05</v>
      </c>
      <c r="ZU373" s="4">
        <v>2</v>
      </c>
      <c r="ZV373" s="4">
        <f t="shared" si="477"/>
        <v>5</v>
      </c>
      <c r="ZW373" s="114">
        <f t="shared" si="478"/>
        <v>0.05</v>
      </c>
      <c r="AAT373" s="114">
        <f t="shared" si="479"/>
        <v>0.33600000000000002</v>
      </c>
      <c r="AAU373" s="114">
        <f t="shared" si="480"/>
        <v>0.34</v>
      </c>
      <c r="AAV373" s="114">
        <f t="shared" si="481"/>
        <v>0.1</v>
      </c>
      <c r="AAW373" s="114">
        <f t="shared" si="482"/>
        <v>0.77600000000000002</v>
      </c>
      <c r="AAX373" s="114">
        <f t="shared" si="483"/>
        <v>0.38800000000000001</v>
      </c>
      <c r="ACN373" s="119" t="str">
        <f t="shared" si="484"/>
        <v>TERIMA</v>
      </c>
      <c r="ACO373" s="120">
        <f t="shared" si="485"/>
        <v>753232</v>
      </c>
      <c r="ACW373" s="116">
        <v>4.3235294117647101</v>
      </c>
      <c r="ACX373" s="116">
        <v>4.9215686274509798</v>
      </c>
      <c r="ACY373" s="115">
        <f t="shared" si="486"/>
        <v>0.46225490196078445</v>
      </c>
      <c r="ACZ373" s="115">
        <f t="shared" si="487"/>
        <v>0.38800000000000001</v>
      </c>
      <c r="ADA373" s="115">
        <f t="shared" si="488"/>
        <v>0.85025490196078446</v>
      </c>
      <c r="ADB373" s="115">
        <f t="shared" si="489"/>
        <v>0.86470588235294199</v>
      </c>
      <c r="ADC373" s="115">
        <f t="shared" si="490"/>
        <v>0.98431372549019591</v>
      </c>
      <c r="ADD373" s="121">
        <f t="shared" si="491"/>
        <v>216176.4705882355</v>
      </c>
      <c r="ADE373" s="121">
        <f t="shared" si="492"/>
        <v>246078.43137254898</v>
      </c>
      <c r="ADF373" s="121">
        <f t="shared" si="493"/>
        <v>388000</v>
      </c>
      <c r="ADG373" s="121">
        <f t="shared" si="494"/>
        <v>850254.90196078445</v>
      </c>
      <c r="ADN373" s="121">
        <f t="shared" si="495"/>
        <v>850254.90196078445</v>
      </c>
      <c r="ADO373" s="4" t="s">
        <v>1398</v>
      </c>
    </row>
    <row r="374" spans="1:795" x14ac:dyDescent="0.25">
      <c r="A374" s="4">
        <f t="shared" si="453"/>
        <v>370</v>
      </c>
      <c r="B374" s="4">
        <v>13165</v>
      </c>
      <c r="C374" s="4" t="s">
        <v>432</v>
      </c>
      <c r="G374" s="4" t="s">
        <v>936</v>
      </c>
      <c r="O374" s="4">
        <v>22</v>
      </c>
      <c r="P374" s="4">
        <v>21</v>
      </c>
      <c r="Q374" s="4">
        <v>0</v>
      </c>
      <c r="R374" s="4">
        <v>0</v>
      </c>
      <c r="S374" s="4">
        <v>1</v>
      </c>
      <c r="T374" s="4">
        <v>1</v>
      </c>
      <c r="U374" s="4">
        <v>0</v>
      </c>
      <c r="V374" s="4">
        <f t="shared" si="454"/>
        <v>1</v>
      </c>
      <c r="W374" s="4">
        <v>21</v>
      </c>
      <c r="X374" s="4">
        <v>20</v>
      </c>
      <c r="Y374" s="4">
        <v>7.75</v>
      </c>
      <c r="CZ374" s="115">
        <v>1</v>
      </c>
      <c r="DA374" s="4">
        <f t="shared" si="455"/>
        <v>5</v>
      </c>
      <c r="DB374" s="114">
        <f t="shared" si="456"/>
        <v>0.11000000000000001</v>
      </c>
      <c r="DC374" s="115">
        <v>0.625</v>
      </c>
      <c r="DD374" s="4">
        <f t="shared" si="457"/>
        <v>1</v>
      </c>
      <c r="DE374" s="114">
        <f t="shared" si="458"/>
        <v>1.6E-2</v>
      </c>
      <c r="DF374" s="116">
        <v>289.43678760336701</v>
      </c>
      <c r="DG374" s="4">
        <f t="shared" si="459"/>
        <v>5</v>
      </c>
      <c r="DH374" s="114">
        <f t="shared" si="460"/>
        <v>0.11000000000000001</v>
      </c>
      <c r="DI374" s="114">
        <v>1</v>
      </c>
      <c r="DJ374" s="4">
        <f t="shared" si="461"/>
        <v>5</v>
      </c>
      <c r="DK374" s="114">
        <f t="shared" si="462"/>
        <v>0.1</v>
      </c>
      <c r="RD374" s="115">
        <v>0.95250000000000001</v>
      </c>
      <c r="RE374" s="4">
        <f t="shared" si="463"/>
        <v>5</v>
      </c>
      <c r="RF374" s="114">
        <f t="shared" si="464"/>
        <v>0.05</v>
      </c>
      <c r="RG374" s="115">
        <v>0.5</v>
      </c>
      <c r="RH374" s="4">
        <f t="shared" si="465"/>
        <v>1</v>
      </c>
      <c r="RI374" s="114">
        <f t="shared" si="466"/>
        <v>0.02</v>
      </c>
      <c r="RJ374" s="115">
        <v>1</v>
      </c>
      <c r="RK374" s="4">
        <f t="shared" si="467"/>
        <v>5</v>
      </c>
      <c r="RL374" s="114">
        <f t="shared" si="468"/>
        <v>0.09</v>
      </c>
      <c r="RM374" s="115">
        <v>0.875</v>
      </c>
      <c r="RN374" s="4">
        <f t="shared" si="469"/>
        <v>1</v>
      </c>
      <c r="RO374" s="115">
        <f t="shared" si="470"/>
        <v>0.02</v>
      </c>
      <c r="RP374" s="115">
        <v>0.85</v>
      </c>
      <c r="RQ374" s="115">
        <v>0.82702841771412605</v>
      </c>
      <c r="RR374" s="4">
        <f t="shared" si="471"/>
        <v>3</v>
      </c>
      <c r="RS374" s="114">
        <f t="shared" si="472"/>
        <v>4.8000000000000001E-2</v>
      </c>
      <c r="RT374" s="115">
        <v>0.60703930659382799</v>
      </c>
      <c r="RU374" s="4">
        <f t="shared" si="473"/>
        <v>5</v>
      </c>
      <c r="RV374" s="114">
        <f t="shared" si="474"/>
        <v>0.08</v>
      </c>
      <c r="ZR374" s="114">
        <v>1</v>
      </c>
      <c r="ZS374" s="4">
        <f t="shared" si="475"/>
        <v>5</v>
      </c>
      <c r="ZT374" s="114">
        <f t="shared" si="476"/>
        <v>0.05</v>
      </c>
      <c r="ZU374" s="4">
        <v>2</v>
      </c>
      <c r="ZV374" s="4">
        <f t="shared" si="477"/>
        <v>5</v>
      </c>
      <c r="ZW374" s="114">
        <f t="shared" si="478"/>
        <v>0.05</v>
      </c>
      <c r="AAT374" s="114">
        <f t="shared" si="479"/>
        <v>0.33600000000000002</v>
      </c>
      <c r="AAU374" s="114">
        <f t="shared" si="480"/>
        <v>0.308</v>
      </c>
      <c r="AAV374" s="114">
        <f t="shared" si="481"/>
        <v>0.1</v>
      </c>
      <c r="AAW374" s="114">
        <f t="shared" si="482"/>
        <v>0.74399999999999999</v>
      </c>
      <c r="AAX374" s="114">
        <f t="shared" si="483"/>
        <v>0.372</v>
      </c>
      <c r="ACN374" s="119" t="str">
        <f t="shared" si="484"/>
        <v>TERIMA</v>
      </c>
      <c r="ACO374" s="120">
        <f t="shared" si="485"/>
        <v>753232</v>
      </c>
      <c r="ACW374" s="116">
        <v>4.2222222222222197</v>
      </c>
      <c r="ACX374" s="116">
        <v>4.9444444444444402</v>
      </c>
      <c r="ACY374" s="115">
        <f t="shared" si="486"/>
        <v>0.45833333333333298</v>
      </c>
      <c r="ACZ374" s="115">
        <f t="shared" si="487"/>
        <v>0.372</v>
      </c>
      <c r="ADA374" s="115">
        <f t="shared" si="488"/>
        <v>0.83033333333333292</v>
      </c>
      <c r="ADB374" s="115">
        <f t="shared" si="489"/>
        <v>0.84444444444444389</v>
      </c>
      <c r="ADC374" s="115">
        <f t="shared" si="490"/>
        <v>0.98888888888888804</v>
      </c>
      <c r="ADD374" s="121">
        <f t="shared" si="491"/>
        <v>211111.11111111098</v>
      </c>
      <c r="ADE374" s="121">
        <f t="shared" si="492"/>
        <v>247222.22222222202</v>
      </c>
      <c r="ADF374" s="121">
        <f t="shared" si="493"/>
        <v>372000</v>
      </c>
      <c r="ADG374" s="121">
        <f t="shared" si="494"/>
        <v>830333.33333333302</v>
      </c>
      <c r="ADN374" s="121">
        <f t="shared" si="495"/>
        <v>830333.33333333302</v>
      </c>
      <c r="ADO374" s="4" t="s">
        <v>1398</v>
      </c>
    </row>
    <row r="375" spans="1:795" x14ac:dyDescent="0.25">
      <c r="A375" s="4">
        <f t="shared" si="453"/>
        <v>371</v>
      </c>
      <c r="B375" s="4">
        <v>30568</v>
      </c>
      <c r="C375" s="4" t="s">
        <v>361</v>
      </c>
      <c r="G375" s="4" t="s">
        <v>936</v>
      </c>
      <c r="O375" s="4">
        <v>22</v>
      </c>
      <c r="P375" s="4">
        <v>21</v>
      </c>
      <c r="Q375" s="4">
        <v>0</v>
      </c>
      <c r="R375" s="4">
        <v>0</v>
      </c>
      <c r="S375" s="4">
        <v>0</v>
      </c>
      <c r="T375" s="4">
        <v>1</v>
      </c>
      <c r="U375" s="4">
        <v>0</v>
      </c>
      <c r="V375" s="4">
        <f t="shared" si="454"/>
        <v>0</v>
      </c>
      <c r="W375" s="4">
        <v>21</v>
      </c>
      <c r="X375" s="4">
        <v>20</v>
      </c>
      <c r="Y375" s="4">
        <v>7.75</v>
      </c>
      <c r="CZ375" s="115">
        <v>1</v>
      </c>
      <c r="DA375" s="4">
        <f t="shared" si="455"/>
        <v>5</v>
      </c>
      <c r="DB375" s="114">
        <f t="shared" si="456"/>
        <v>0.11000000000000001</v>
      </c>
      <c r="DC375" s="115">
        <v>0.63636363636363602</v>
      </c>
      <c r="DD375" s="4">
        <f t="shared" si="457"/>
        <v>1</v>
      </c>
      <c r="DE375" s="114">
        <f t="shared" si="458"/>
        <v>1.6E-2</v>
      </c>
      <c r="DF375" s="116">
        <v>282.15473206422303</v>
      </c>
      <c r="DG375" s="4">
        <f t="shared" si="459"/>
        <v>5</v>
      </c>
      <c r="DH375" s="114">
        <f t="shared" si="460"/>
        <v>0.11000000000000001</v>
      </c>
      <c r="DI375" s="114">
        <v>1</v>
      </c>
      <c r="DJ375" s="4">
        <f t="shared" si="461"/>
        <v>5</v>
      </c>
      <c r="DK375" s="114">
        <f t="shared" si="462"/>
        <v>0.1</v>
      </c>
      <c r="RD375" s="115">
        <v>0.95250000000000001</v>
      </c>
      <c r="RE375" s="4">
        <f t="shared" si="463"/>
        <v>5</v>
      </c>
      <c r="RF375" s="114">
        <f t="shared" si="464"/>
        <v>0.05</v>
      </c>
      <c r="RG375" s="115">
        <v>0.81818181818181801</v>
      </c>
      <c r="RH375" s="4">
        <f t="shared" si="465"/>
        <v>1</v>
      </c>
      <c r="RI375" s="114">
        <f t="shared" si="466"/>
        <v>0.02</v>
      </c>
      <c r="RJ375" s="115">
        <v>1</v>
      </c>
      <c r="RK375" s="4">
        <f t="shared" si="467"/>
        <v>5</v>
      </c>
      <c r="RL375" s="114">
        <f t="shared" si="468"/>
        <v>0.09</v>
      </c>
      <c r="RM375" s="115">
        <v>0.81818181818181801</v>
      </c>
      <c r="RN375" s="4">
        <f t="shared" si="469"/>
        <v>1</v>
      </c>
      <c r="RO375" s="115">
        <f t="shared" si="470"/>
        <v>0.02</v>
      </c>
      <c r="RP375" s="115">
        <v>0.85</v>
      </c>
      <c r="RQ375" s="115">
        <v>0.86280586085093403</v>
      </c>
      <c r="RR375" s="4">
        <f t="shared" si="471"/>
        <v>5</v>
      </c>
      <c r="RS375" s="114">
        <f t="shared" si="472"/>
        <v>0.08</v>
      </c>
      <c r="RT375" s="115">
        <v>0.69486526358020495</v>
      </c>
      <c r="RU375" s="4">
        <f t="shared" si="473"/>
        <v>5</v>
      </c>
      <c r="RV375" s="114">
        <f t="shared" si="474"/>
        <v>0.08</v>
      </c>
      <c r="ZR375" s="114">
        <v>1</v>
      </c>
      <c r="ZS375" s="4">
        <f t="shared" si="475"/>
        <v>5</v>
      </c>
      <c r="ZT375" s="114">
        <f t="shared" si="476"/>
        <v>0.05</v>
      </c>
      <c r="ZU375" s="4">
        <v>2</v>
      </c>
      <c r="ZV375" s="4">
        <f t="shared" si="477"/>
        <v>5</v>
      </c>
      <c r="ZW375" s="114">
        <f t="shared" si="478"/>
        <v>0.05</v>
      </c>
      <c r="AAT375" s="114">
        <f t="shared" si="479"/>
        <v>0.33600000000000002</v>
      </c>
      <c r="AAU375" s="114">
        <f t="shared" si="480"/>
        <v>0.34</v>
      </c>
      <c r="AAV375" s="114">
        <f t="shared" si="481"/>
        <v>0.1</v>
      </c>
      <c r="AAW375" s="114">
        <f t="shared" si="482"/>
        <v>0.77600000000000002</v>
      </c>
      <c r="AAX375" s="114">
        <f t="shared" si="483"/>
        <v>0.38800000000000001</v>
      </c>
      <c r="ACN375" s="119" t="str">
        <f t="shared" si="484"/>
        <v>TERIMA</v>
      </c>
      <c r="ACO375" s="120">
        <f t="shared" si="485"/>
        <v>753232</v>
      </c>
      <c r="ACW375" s="116">
        <v>4.2763157894736796</v>
      </c>
      <c r="ACX375" s="116">
        <v>4.9122807017543897</v>
      </c>
      <c r="ACY375" s="115">
        <f t="shared" si="486"/>
        <v>0.45942982456140347</v>
      </c>
      <c r="ACZ375" s="115">
        <f t="shared" si="487"/>
        <v>0.38800000000000001</v>
      </c>
      <c r="ADA375" s="115">
        <f t="shared" si="488"/>
        <v>0.84742982456140348</v>
      </c>
      <c r="ADB375" s="115">
        <f t="shared" si="489"/>
        <v>0.85526315789473595</v>
      </c>
      <c r="ADC375" s="115">
        <f t="shared" si="490"/>
        <v>0.98245614035087792</v>
      </c>
      <c r="ADD375" s="121">
        <f t="shared" si="491"/>
        <v>213815.78947368398</v>
      </c>
      <c r="ADE375" s="121">
        <f t="shared" si="492"/>
        <v>245614.03508771947</v>
      </c>
      <c r="ADF375" s="121">
        <f t="shared" si="493"/>
        <v>388000</v>
      </c>
      <c r="ADG375" s="121">
        <f t="shared" si="494"/>
        <v>847429.82456140348</v>
      </c>
      <c r="ADN375" s="121">
        <f t="shared" si="495"/>
        <v>847429.82456140348</v>
      </c>
      <c r="ADO375" s="4" t="s">
        <v>1398</v>
      </c>
    </row>
    <row r="376" spans="1:795" x14ac:dyDescent="0.25">
      <c r="A376" s="4">
        <f t="shared" si="453"/>
        <v>372</v>
      </c>
      <c r="B376" s="4">
        <v>30355</v>
      </c>
      <c r="C376" s="4" t="s">
        <v>385</v>
      </c>
      <c r="G376" s="4" t="s">
        <v>936</v>
      </c>
      <c r="O376" s="4">
        <v>22</v>
      </c>
      <c r="P376" s="4">
        <v>21</v>
      </c>
      <c r="Q376" s="4">
        <v>0</v>
      </c>
      <c r="R376" s="4">
        <v>0</v>
      </c>
      <c r="S376" s="4">
        <v>0</v>
      </c>
      <c r="T376" s="4">
        <v>1</v>
      </c>
      <c r="U376" s="4">
        <v>0</v>
      </c>
      <c r="V376" s="4">
        <f t="shared" si="454"/>
        <v>0</v>
      </c>
      <c r="W376" s="4">
        <v>21</v>
      </c>
      <c r="X376" s="4">
        <v>20</v>
      </c>
      <c r="Y376" s="4">
        <v>7.75</v>
      </c>
      <c r="CZ376" s="115">
        <v>1</v>
      </c>
      <c r="DA376" s="4">
        <f t="shared" si="455"/>
        <v>5</v>
      </c>
      <c r="DB376" s="114">
        <f t="shared" si="456"/>
        <v>0.11000000000000001</v>
      </c>
      <c r="DC376" s="115">
        <v>0.8</v>
      </c>
      <c r="DD376" s="4">
        <f t="shared" si="457"/>
        <v>3</v>
      </c>
      <c r="DE376" s="114">
        <f t="shared" si="458"/>
        <v>4.8000000000000001E-2</v>
      </c>
      <c r="DF376" s="116">
        <v>282.56678298314603</v>
      </c>
      <c r="DG376" s="4">
        <f t="shared" si="459"/>
        <v>5</v>
      </c>
      <c r="DH376" s="114">
        <f t="shared" si="460"/>
        <v>0.11000000000000001</v>
      </c>
      <c r="DI376" s="114">
        <v>1</v>
      </c>
      <c r="DJ376" s="4">
        <f t="shared" si="461"/>
        <v>5</v>
      </c>
      <c r="DK376" s="114">
        <f t="shared" si="462"/>
        <v>0.1</v>
      </c>
      <c r="RD376" s="115">
        <v>0.95250000000000001</v>
      </c>
      <c r="RE376" s="4">
        <f t="shared" si="463"/>
        <v>5</v>
      </c>
      <c r="RF376" s="114">
        <f t="shared" si="464"/>
        <v>0.05</v>
      </c>
      <c r="RG376" s="115">
        <v>0.6</v>
      </c>
      <c r="RH376" s="4">
        <f t="shared" si="465"/>
        <v>1</v>
      </c>
      <c r="RI376" s="114">
        <f t="shared" si="466"/>
        <v>0.02</v>
      </c>
      <c r="RJ376" s="115">
        <v>1</v>
      </c>
      <c r="RK376" s="4">
        <f t="shared" si="467"/>
        <v>5</v>
      </c>
      <c r="RL376" s="114">
        <f t="shared" si="468"/>
        <v>0.09</v>
      </c>
      <c r="RM376" s="115">
        <v>0.6</v>
      </c>
      <c r="RN376" s="4">
        <f t="shared" si="469"/>
        <v>1</v>
      </c>
      <c r="RO376" s="115">
        <f t="shared" si="470"/>
        <v>0.02</v>
      </c>
      <c r="RP376" s="115">
        <v>0.85</v>
      </c>
      <c r="RQ376" s="115">
        <v>0.90853870289916805</v>
      </c>
      <c r="RR376" s="4">
        <f t="shared" si="471"/>
        <v>5</v>
      </c>
      <c r="RS376" s="114">
        <f t="shared" si="472"/>
        <v>0.08</v>
      </c>
      <c r="RT376" s="115">
        <v>0.63439331394647802</v>
      </c>
      <c r="RU376" s="4">
        <f t="shared" si="473"/>
        <v>5</v>
      </c>
      <c r="RV376" s="114">
        <f t="shared" si="474"/>
        <v>0.08</v>
      </c>
      <c r="ZR376" s="114">
        <v>1</v>
      </c>
      <c r="ZS376" s="4">
        <f t="shared" si="475"/>
        <v>5</v>
      </c>
      <c r="ZT376" s="114">
        <f t="shared" si="476"/>
        <v>0.05</v>
      </c>
      <c r="ZU376" s="4">
        <v>2</v>
      </c>
      <c r="ZV376" s="4">
        <f t="shared" si="477"/>
        <v>5</v>
      </c>
      <c r="ZW376" s="114">
        <f t="shared" si="478"/>
        <v>0.05</v>
      </c>
      <c r="AAT376" s="114">
        <f t="shared" si="479"/>
        <v>0.36799999999999999</v>
      </c>
      <c r="AAU376" s="114">
        <f t="shared" si="480"/>
        <v>0.34</v>
      </c>
      <c r="AAV376" s="114">
        <f t="shared" si="481"/>
        <v>0.1</v>
      </c>
      <c r="AAW376" s="114">
        <f t="shared" si="482"/>
        <v>0.80799999999999994</v>
      </c>
      <c r="AAX376" s="114">
        <f t="shared" si="483"/>
        <v>0.40399999999999997</v>
      </c>
      <c r="ACN376" s="119" t="str">
        <f t="shared" si="484"/>
        <v>TERIMA</v>
      </c>
      <c r="ACO376" s="120">
        <f t="shared" si="485"/>
        <v>753232</v>
      </c>
      <c r="ACW376" s="116">
        <v>4.3552631578947398</v>
      </c>
      <c r="ACX376" s="116">
        <v>4.9122807017543897</v>
      </c>
      <c r="ACY376" s="115">
        <f t="shared" si="486"/>
        <v>0.4633771929824565</v>
      </c>
      <c r="ACZ376" s="115">
        <f t="shared" si="487"/>
        <v>0.40399999999999997</v>
      </c>
      <c r="ADA376" s="115">
        <f t="shared" si="488"/>
        <v>0.86737719298245652</v>
      </c>
      <c r="ADB376" s="115">
        <f t="shared" si="489"/>
        <v>0.87105263157894797</v>
      </c>
      <c r="ADC376" s="115">
        <f t="shared" si="490"/>
        <v>0.98245614035087792</v>
      </c>
      <c r="ADD376" s="121">
        <f t="shared" si="491"/>
        <v>217763.157894737</v>
      </c>
      <c r="ADE376" s="121">
        <f t="shared" si="492"/>
        <v>245614.03508771947</v>
      </c>
      <c r="ADF376" s="121">
        <f t="shared" si="493"/>
        <v>403999.99999999994</v>
      </c>
      <c r="ADG376" s="121">
        <f t="shared" si="494"/>
        <v>867377.19298245641</v>
      </c>
      <c r="ADN376" s="121">
        <f t="shared" si="495"/>
        <v>867377.19298245641</v>
      </c>
      <c r="ADO376" s="4" t="s">
        <v>1398</v>
      </c>
    </row>
    <row r="377" spans="1:795" x14ac:dyDescent="0.25">
      <c r="A377" s="4">
        <f t="shared" si="453"/>
        <v>373</v>
      </c>
      <c r="B377" s="4">
        <v>30321</v>
      </c>
      <c r="C377" s="4" t="s">
        <v>395</v>
      </c>
      <c r="G377" s="4" t="s">
        <v>936</v>
      </c>
      <c r="O377" s="4">
        <v>22</v>
      </c>
      <c r="P377" s="4">
        <v>21</v>
      </c>
      <c r="Q377" s="4">
        <v>0</v>
      </c>
      <c r="R377" s="4">
        <v>0</v>
      </c>
      <c r="S377" s="4">
        <v>0</v>
      </c>
      <c r="T377" s="4">
        <v>1</v>
      </c>
      <c r="U377" s="4">
        <v>0</v>
      </c>
      <c r="V377" s="4">
        <f t="shared" si="454"/>
        <v>0</v>
      </c>
      <c r="W377" s="4">
        <v>21</v>
      </c>
      <c r="X377" s="4">
        <v>20</v>
      </c>
      <c r="Y377" s="4">
        <v>7.75</v>
      </c>
      <c r="CZ377" s="115">
        <v>1</v>
      </c>
      <c r="DA377" s="4">
        <f t="shared" si="455"/>
        <v>5</v>
      </c>
      <c r="DB377" s="114">
        <f t="shared" si="456"/>
        <v>0.11000000000000001</v>
      </c>
      <c r="DC377" s="115">
        <v>0.8</v>
      </c>
      <c r="DD377" s="4">
        <f t="shared" si="457"/>
        <v>3</v>
      </c>
      <c r="DE377" s="114">
        <f t="shared" si="458"/>
        <v>4.8000000000000001E-2</v>
      </c>
      <c r="DF377" s="116">
        <v>288.66205250596698</v>
      </c>
      <c r="DG377" s="4">
        <f t="shared" si="459"/>
        <v>5</v>
      </c>
      <c r="DH377" s="114">
        <f t="shared" si="460"/>
        <v>0.11000000000000001</v>
      </c>
      <c r="DI377" s="114">
        <v>1</v>
      </c>
      <c r="DJ377" s="4">
        <f t="shared" si="461"/>
        <v>5</v>
      </c>
      <c r="DK377" s="114">
        <f t="shared" si="462"/>
        <v>0.1</v>
      </c>
      <c r="RD377" s="115">
        <v>0.95250000000000001</v>
      </c>
      <c r="RE377" s="4">
        <f t="shared" si="463"/>
        <v>5</v>
      </c>
      <c r="RF377" s="114">
        <f t="shared" si="464"/>
        <v>0.05</v>
      </c>
      <c r="RG377" s="115">
        <v>0.9</v>
      </c>
      <c r="RH377" s="4">
        <f t="shared" si="465"/>
        <v>1</v>
      </c>
      <c r="RI377" s="114">
        <f t="shared" si="466"/>
        <v>0.02</v>
      </c>
      <c r="RJ377" s="115">
        <v>1</v>
      </c>
      <c r="RK377" s="4">
        <f t="shared" si="467"/>
        <v>5</v>
      </c>
      <c r="RL377" s="114">
        <f t="shared" si="468"/>
        <v>0.09</v>
      </c>
      <c r="RM377" s="115">
        <v>1</v>
      </c>
      <c r="RN377" s="4">
        <f t="shared" si="469"/>
        <v>5</v>
      </c>
      <c r="RO377" s="115">
        <f t="shared" si="470"/>
        <v>0.1</v>
      </c>
      <c r="RP377" s="115">
        <v>0.85</v>
      </c>
      <c r="RQ377" s="115">
        <v>0.89078020811023095</v>
      </c>
      <c r="RR377" s="4">
        <f t="shared" si="471"/>
        <v>5</v>
      </c>
      <c r="RS377" s="114">
        <f t="shared" si="472"/>
        <v>0.08</v>
      </c>
      <c r="RT377" s="115">
        <v>0.67057615556461003</v>
      </c>
      <c r="RU377" s="4">
        <f t="shared" si="473"/>
        <v>5</v>
      </c>
      <c r="RV377" s="114">
        <f t="shared" si="474"/>
        <v>0.08</v>
      </c>
      <c r="ZR377" s="114">
        <v>1</v>
      </c>
      <c r="ZS377" s="4">
        <f t="shared" si="475"/>
        <v>5</v>
      </c>
      <c r="ZT377" s="114">
        <f t="shared" si="476"/>
        <v>0.05</v>
      </c>
      <c r="ZU377" s="4">
        <v>2</v>
      </c>
      <c r="ZV377" s="4">
        <f t="shared" si="477"/>
        <v>5</v>
      </c>
      <c r="ZW377" s="114">
        <f t="shared" si="478"/>
        <v>0.05</v>
      </c>
      <c r="AAT377" s="114">
        <f t="shared" si="479"/>
        <v>0.36799999999999999</v>
      </c>
      <c r="AAU377" s="114">
        <f t="shared" si="480"/>
        <v>0.42000000000000004</v>
      </c>
      <c r="AAV377" s="114">
        <f t="shared" si="481"/>
        <v>0.1</v>
      </c>
      <c r="AAW377" s="114">
        <f t="shared" si="482"/>
        <v>0.88800000000000001</v>
      </c>
      <c r="AAX377" s="114">
        <f t="shared" si="483"/>
        <v>0.44400000000000001</v>
      </c>
      <c r="ACN377" s="119" t="str">
        <f t="shared" si="484"/>
        <v>TERIMA</v>
      </c>
      <c r="ACO377" s="120">
        <f t="shared" si="485"/>
        <v>753232</v>
      </c>
      <c r="ACW377" s="116">
        <v>4.4166666666666696</v>
      </c>
      <c r="ACX377" s="116">
        <v>4.9074074074074101</v>
      </c>
      <c r="ACY377" s="115">
        <f t="shared" si="486"/>
        <v>0.46620370370370401</v>
      </c>
      <c r="ACZ377" s="115">
        <f t="shared" si="487"/>
        <v>0.44400000000000001</v>
      </c>
      <c r="ADA377" s="115">
        <f t="shared" si="488"/>
        <v>0.91020370370370407</v>
      </c>
      <c r="ADB377" s="115">
        <f t="shared" si="489"/>
        <v>0.88333333333333397</v>
      </c>
      <c r="ADC377" s="115">
        <f t="shared" si="490"/>
        <v>0.98148148148148207</v>
      </c>
      <c r="ADD377" s="121">
        <f t="shared" si="491"/>
        <v>220833.33333333349</v>
      </c>
      <c r="ADE377" s="121">
        <f t="shared" si="492"/>
        <v>245370.37037037051</v>
      </c>
      <c r="ADF377" s="121">
        <f t="shared" si="493"/>
        <v>444000</v>
      </c>
      <c r="ADG377" s="121">
        <f t="shared" si="494"/>
        <v>910203.70370370406</v>
      </c>
      <c r="ADN377" s="121">
        <f t="shared" si="495"/>
        <v>910203.70370370406</v>
      </c>
      <c r="ADO377" s="4" t="s">
        <v>1398</v>
      </c>
    </row>
    <row r="378" spans="1:795" x14ac:dyDescent="0.25">
      <c r="A378" s="4">
        <f t="shared" si="453"/>
        <v>374</v>
      </c>
      <c r="B378" s="4">
        <v>30543</v>
      </c>
      <c r="C378" s="4" t="s">
        <v>390</v>
      </c>
      <c r="G378" s="4" t="s">
        <v>936</v>
      </c>
      <c r="O378" s="4">
        <v>22</v>
      </c>
      <c r="P378" s="4">
        <v>21</v>
      </c>
      <c r="Q378" s="4">
        <v>0</v>
      </c>
      <c r="R378" s="4">
        <v>0</v>
      </c>
      <c r="S378" s="4">
        <v>0</v>
      </c>
      <c r="T378" s="4">
        <v>1</v>
      </c>
      <c r="U378" s="4">
        <v>0</v>
      </c>
      <c r="V378" s="4">
        <f t="shared" si="454"/>
        <v>0</v>
      </c>
      <c r="W378" s="4">
        <v>21</v>
      </c>
      <c r="X378" s="4">
        <v>20</v>
      </c>
      <c r="Y378" s="4">
        <v>7.75</v>
      </c>
      <c r="CZ378" s="115">
        <v>1</v>
      </c>
      <c r="DA378" s="4">
        <f t="shared" si="455"/>
        <v>5</v>
      </c>
      <c r="DB378" s="114">
        <f t="shared" si="456"/>
        <v>0.11000000000000001</v>
      </c>
      <c r="DC378" s="115">
        <v>1</v>
      </c>
      <c r="DD378" s="4">
        <f t="shared" si="457"/>
        <v>5</v>
      </c>
      <c r="DE378" s="114">
        <f t="shared" si="458"/>
        <v>0.08</v>
      </c>
      <c r="DF378" s="116">
        <v>278.98702723635</v>
      </c>
      <c r="DG378" s="4">
        <f t="shared" si="459"/>
        <v>5</v>
      </c>
      <c r="DH378" s="114">
        <f t="shared" si="460"/>
        <v>0.11000000000000001</v>
      </c>
      <c r="DI378" s="114">
        <v>1</v>
      </c>
      <c r="DJ378" s="4">
        <f t="shared" si="461"/>
        <v>5</v>
      </c>
      <c r="DK378" s="114">
        <f t="shared" si="462"/>
        <v>0.1</v>
      </c>
      <c r="RD378" s="115">
        <v>0.95250000000000001</v>
      </c>
      <c r="RE378" s="4">
        <f t="shared" si="463"/>
        <v>5</v>
      </c>
      <c r="RF378" s="114">
        <f t="shared" si="464"/>
        <v>0.05</v>
      </c>
      <c r="RG378" s="115">
        <v>0.63636363636363602</v>
      </c>
      <c r="RH378" s="4">
        <f t="shared" si="465"/>
        <v>1</v>
      </c>
      <c r="RI378" s="114">
        <f t="shared" si="466"/>
        <v>0.02</v>
      </c>
      <c r="RJ378" s="115">
        <v>0.90909090909090895</v>
      </c>
      <c r="RK378" s="4">
        <f t="shared" si="467"/>
        <v>4</v>
      </c>
      <c r="RL378" s="114">
        <f t="shared" si="468"/>
        <v>7.1999999999999995E-2</v>
      </c>
      <c r="RM378" s="115">
        <v>1</v>
      </c>
      <c r="RN378" s="4">
        <f t="shared" si="469"/>
        <v>5</v>
      </c>
      <c r="RO378" s="115">
        <f t="shared" si="470"/>
        <v>0.1</v>
      </c>
      <c r="RP378" s="115">
        <v>0.85</v>
      </c>
      <c r="RQ378" s="115">
        <v>0.85879996010451398</v>
      </c>
      <c r="RR378" s="4">
        <f t="shared" si="471"/>
        <v>5</v>
      </c>
      <c r="RS378" s="114">
        <f t="shared" si="472"/>
        <v>0.08</v>
      </c>
      <c r="RT378" s="115">
        <v>0.64979233034796202</v>
      </c>
      <c r="RU378" s="4">
        <f t="shared" si="473"/>
        <v>5</v>
      </c>
      <c r="RV378" s="114">
        <f t="shared" si="474"/>
        <v>0.08</v>
      </c>
      <c r="ZR378" s="114">
        <v>1</v>
      </c>
      <c r="ZS378" s="4">
        <f t="shared" si="475"/>
        <v>5</v>
      </c>
      <c r="ZT378" s="114">
        <f t="shared" si="476"/>
        <v>0.05</v>
      </c>
      <c r="ZU378" s="4">
        <v>2</v>
      </c>
      <c r="ZV378" s="4">
        <f t="shared" si="477"/>
        <v>5</v>
      </c>
      <c r="ZW378" s="114">
        <f t="shared" si="478"/>
        <v>0.05</v>
      </c>
      <c r="AAT378" s="114">
        <f t="shared" si="479"/>
        <v>0.4</v>
      </c>
      <c r="AAU378" s="114">
        <f t="shared" si="480"/>
        <v>0.40200000000000002</v>
      </c>
      <c r="AAV378" s="114">
        <f t="shared" si="481"/>
        <v>0.1</v>
      </c>
      <c r="AAW378" s="114">
        <f t="shared" si="482"/>
        <v>0.90200000000000002</v>
      </c>
      <c r="AAX378" s="114">
        <f t="shared" si="483"/>
        <v>0.45100000000000001</v>
      </c>
      <c r="ACN378" s="119" t="str">
        <f t="shared" si="484"/>
        <v>TERIMA</v>
      </c>
      <c r="ACO378" s="120">
        <f t="shared" si="485"/>
        <v>753232</v>
      </c>
      <c r="ACW378" s="116">
        <v>4.4342105263157903</v>
      </c>
      <c r="ACX378" s="116">
        <v>4.8947368421052602</v>
      </c>
      <c r="ACY378" s="115">
        <f t="shared" si="486"/>
        <v>0.4664473684210525</v>
      </c>
      <c r="ACZ378" s="115">
        <f t="shared" si="487"/>
        <v>0.45100000000000001</v>
      </c>
      <c r="ADA378" s="115">
        <f t="shared" si="488"/>
        <v>0.91744736842105246</v>
      </c>
      <c r="ADB378" s="115">
        <f t="shared" si="489"/>
        <v>0.8868421052631581</v>
      </c>
      <c r="ADC378" s="115">
        <f t="shared" si="490"/>
        <v>0.97894736842105201</v>
      </c>
      <c r="ADD378" s="121">
        <f t="shared" si="491"/>
        <v>221710.52631578952</v>
      </c>
      <c r="ADE378" s="121">
        <f t="shared" si="492"/>
        <v>244736.842105263</v>
      </c>
      <c r="ADF378" s="121">
        <f t="shared" si="493"/>
        <v>451000</v>
      </c>
      <c r="ADG378" s="121">
        <f t="shared" si="494"/>
        <v>917447.36842105258</v>
      </c>
      <c r="ADN378" s="121">
        <f t="shared" si="495"/>
        <v>917447.36842105258</v>
      </c>
      <c r="ADO378" s="4" t="s">
        <v>1398</v>
      </c>
    </row>
    <row r="379" spans="1:795" x14ac:dyDescent="0.25">
      <c r="A379" s="4">
        <f t="shared" si="453"/>
        <v>375</v>
      </c>
      <c r="B379" s="4">
        <v>28413</v>
      </c>
      <c r="C379" s="4" t="s">
        <v>428</v>
      </c>
      <c r="G379" s="4" t="s">
        <v>936</v>
      </c>
      <c r="O379" s="4">
        <v>22</v>
      </c>
      <c r="P379" s="4">
        <v>21</v>
      </c>
      <c r="Q379" s="4">
        <v>0</v>
      </c>
      <c r="R379" s="4">
        <v>0</v>
      </c>
      <c r="S379" s="4">
        <v>0</v>
      </c>
      <c r="T379" s="4">
        <v>1</v>
      </c>
      <c r="U379" s="4">
        <v>0</v>
      </c>
      <c r="V379" s="4">
        <f t="shared" si="454"/>
        <v>0</v>
      </c>
      <c r="W379" s="4">
        <v>21</v>
      </c>
      <c r="X379" s="4">
        <v>20</v>
      </c>
      <c r="Y379" s="4">
        <v>7.75</v>
      </c>
      <c r="CZ379" s="115">
        <v>1</v>
      </c>
      <c r="DA379" s="4">
        <f t="shared" si="455"/>
        <v>5</v>
      </c>
      <c r="DB379" s="114">
        <f t="shared" si="456"/>
        <v>0.11000000000000001</v>
      </c>
      <c r="DC379" s="115">
        <v>0.6</v>
      </c>
      <c r="DD379" s="4">
        <f t="shared" si="457"/>
        <v>1</v>
      </c>
      <c r="DE379" s="114">
        <f t="shared" si="458"/>
        <v>1.6E-2</v>
      </c>
      <c r="DF379" s="116">
        <v>286.56777748273998</v>
      </c>
      <c r="DG379" s="4">
        <f t="shared" si="459"/>
        <v>5</v>
      </c>
      <c r="DH379" s="114">
        <f t="shared" si="460"/>
        <v>0.11000000000000001</v>
      </c>
      <c r="DI379" s="114">
        <v>1</v>
      </c>
      <c r="DJ379" s="4">
        <f t="shared" si="461"/>
        <v>5</v>
      </c>
      <c r="DK379" s="114">
        <f t="shared" si="462"/>
        <v>0.1</v>
      </c>
      <c r="RD379" s="115">
        <v>0.95250000000000001</v>
      </c>
      <c r="RE379" s="4">
        <f t="shared" si="463"/>
        <v>5</v>
      </c>
      <c r="RF379" s="114">
        <f t="shared" si="464"/>
        <v>0.05</v>
      </c>
      <c r="RG379" s="115">
        <v>0.8</v>
      </c>
      <c r="RH379" s="4">
        <f t="shared" si="465"/>
        <v>1</v>
      </c>
      <c r="RI379" s="114">
        <f t="shared" si="466"/>
        <v>0.02</v>
      </c>
      <c r="RJ379" s="115">
        <v>1</v>
      </c>
      <c r="RK379" s="4">
        <f t="shared" si="467"/>
        <v>5</v>
      </c>
      <c r="RL379" s="114">
        <f t="shared" si="468"/>
        <v>0.09</v>
      </c>
      <c r="RM379" s="115">
        <v>0.7</v>
      </c>
      <c r="RN379" s="4">
        <f t="shared" si="469"/>
        <v>1</v>
      </c>
      <c r="RO379" s="115">
        <f t="shared" si="470"/>
        <v>0.02</v>
      </c>
      <c r="RP379" s="115">
        <v>0.85</v>
      </c>
      <c r="RQ379" s="115">
        <v>0.83209092971012499</v>
      </c>
      <c r="RR379" s="4">
        <f t="shared" si="471"/>
        <v>3</v>
      </c>
      <c r="RS379" s="114">
        <f t="shared" si="472"/>
        <v>4.8000000000000001E-2</v>
      </c>
      <c r="RT379" s="115">
        <v>0.62021045574341505</v>
      </c>
      <c r="RU379" s="4">
        <f t="shared" si="473"/>
        <v>5</v>
      </c>
      <c r="RV379" s="114">
        <f t="shared" si="474"/>
        <v>0.08</v>
      </c>
      <c r="ZR379" s="114">
        <v>1</v>
      </c>
      <c r="ZS379" s="4">
        <f t="shared" si="475"/>
        <v>5</v>
      </c>
      <c r="ZT379" s="114">
        <f t="shared" si="476"/>
        <v>0.05</v>
      </c>
      <c r="ZU379" s="4">
        <v>2</v>
      </c>
      <c r="ZV379" s="4">
        <f t="shared" si="477"/>
        <v>5</v>
      </c>
      <c r="ZW379" s="114">
        <f t="shared" si="478"/>
        <v>0.05</v>
      </c>
      <c r="AAT379" s="114">
        <f t="shared" si="479"/>
        <v>0.33600000000000002</v>
      </c>
      <c r="AAU379" s="114">
        <f t="shared" si="480"/>
        <v>0.308</v>
      </c>
      <c r="AAV379" s="114">
        <f t="shared" si="481"/>
        <v>0.1</v>
      </c>
      <c r="AAW379" s="114">
        <f t="shared" si="482"/>
        <v>0.74399999999999999</v>
      </c>
      <c r="AAX379" s="114">
        <f t="shared" si="483"/>
        <v>0.372</v>
      </c>
      <c r="ACN379" s="119" t="str">
        <f t="shared" si="484"/>
        <v>TERIMA</v>
      </c>
      <c r="ACO379" s="120">
        <f t="shared" si="485"/>
        <v>753232</v>
      </c>
      <c r="ACW379" s="116">
        <v>4.375</v>
      </c>
      <c r="ACX379" s="116">
        <v>4.8888888888888902</v>
      </c>
      <c r="ACY379" s="115">
        <f t="shared" si="486"/>
        <v>0.46319444444444452</v>
      </c>
      <c r="ACZ379" s="115">
        <f t="shared" si="487"/>
        <v>0.372</v>
      </c>
      <c r="ADA379" s="115">
        <f t="shared" si="488"/>
        <v>0.83519444444444457</v>
      </c>
      <c r="ADB379" s="115">
        <f t="shared" si="489"/>
        <v>0.875</v>
      </c>
      <c r="ADC379" s="115">
        <f t="shared" si="490"/>
        <v>0.97777777777777808</v>
      </c>
      <c r="ADD379" s="121">
        <f t="shared" si="491"/>
        <v>218750</v>
      </c>
      <c r="ADE379" s="121">
        <f t="shared" si="492"/>
        <v>244444.44444444453</v>
      </c>
      <c r="ADF379" s="121">
        <f t="shared" si="493"/>
        <v>372000</v>
      </c>
      <c r="ADG379" s="121">
        <f t="shared" si="494"/>
        <v>835194.4444444445</v>
      </c>
      <c r="ADN379" s="121">
        <f t="shared" si="495"/>
        <v>835194.4444444445</v>
      </c>
      <c r="ADO379" s="4" t="s">
        <v>1398</v>
      </c>
    </row>
    <row r="380" spans="1:795" x14ac:dyDescent="0.25">
      <c r="A380" s="4">
        <f t="shared" si="453"/>
        <v>376</v>
      </c>
      <c r="B380" s="4">
        <v>30581</v>
      </c>
      <c r="C380" s="4" t="s">
        <v>418</v>
      </c>
      <c r="G380" s="4" t="s">
        <v>936</v>
      </c>
      <c r="O380" s="4">
        <v>22</v>
      </c>
      <c r="P380" s="4">
        <v>21</v>
      </c>
      <c r="Q380" s="4">
        <v>0</v>
      </c>
      <c r="R380" s="4">
        <v>0</v>
      </c>
      <c r="S380" s="4">
        <v>0</v>
      </c>
      <c r="T380" s="4">
        <v>1</v>
      </c>
      <c r="U380" s="4">
        <v>0</v>
      </c>
      <c r="V380" s="4">
        <f t="shared" si="454"/>
        <v>0</v>
      </c>
      <c r="W380" s="4">
        <v>21</v>
      </c>
      <c r="X380" s="4">
        <v>20</v>
      </c>
      <c r="Y380" s="4">
        <v>7.75</v>
      </c>
      <c r="CZ380" s="115">
        <v>1</v>
      </c>
      <c r="DA380" s="4">
        <f t="shared" si="455"/>
        <v>5</v>
      </c>
      <c r="DB380" s="114">
        <f t="shared" si="456"/>
        <v>0.11000000000000001</v>
      </c>
      <c r="DC380" s="115">
        <v>0.63636363636363602</v>
      </c>
      <c r="DD380" s="4">
        <f t="shared" si="457"/>
        <v>1</v>
      </c>
      <c r="DE380" s="114">
        <f t="shared" si="458"/>
        <v>1.6E-2</v>
      </c>
      <c r="DF380" s="116">
        <v>282.61162382732101</v>
      </c>
      <c r="DG380" s="4">
        <f t="shared" si="459"/>
        <v>5</v>
      </c>
      <c r="DH380" s="114">
        <f t="shared" si="460"/>
        <v>0.11000000000000001</v>
      </c>
      <c r="DI380" s="114">
        <v>1</v>
      </c>
      <c r="DJ380" s="4">
        <f t="shared" si="461"/>
        <v>5</v>
      </c>
      <c r="DK380" s="114">
        <f t="shared" si="462"/>
        <v>0.1</v>
      </c>
      <c r="RD380" s="115">
        <v>0.95250000000000001</v>
      </c>
      <c r="RE380" s="4">
        <f t="shared" si="463"/>
        <v>5</v>
      </c>
      <c r="RF380" s="114">
        <f t="shared" si="464"/>
        <v>0.05</v>
      </c>
      <c r="RG380" s="115">
        <v>0.63636363636363602</v>
      </c>
      <c r="RH380" s="4">
        <f t="shared" si="465"/>
        <v>1</v>
      </c>
      <c r="RI380" s="114">
        <f t="shared" si="466"/>
        <v>0.02</v>
      </c>
      <c r="RJ380" s="115">
        <v>1</v>
      </c>
      <c r="RK380" s="4">
        <f t="shared" si="467"/>
        <v>5</v>
      </c>
      <c r="RL380" s="114">
        <f t="shared" si="468"/>
        <v>0.09</v>
      </c>
      <c r="RM380" s="115">
        <v>1</v>
      </c>
      <c r="RN380" s="4">
        <f t="shared" si="469"/>
        <v>5</v>
      </c>
      <c r="RO380" s="115">
        <f t="shared" si="470"/>
        <v>0.1</v>
      </c>
      <c r="RP380" s="115">
        <v>0.85</v>
      </c>
      <c r="RQ380" s="115">
        <v>0.89143264035705905</v>
      </c>
      <c r="RR380" s="4">
        <f t="shared" si="471"/>
        <v>5</v>
      </c>
      <c r="RS380" s="114">
        <f t="shared" si="472"/>
        <v>0.08</v>
      </c>
      <c r="RT380" s="115">
        <v>0.70062624123876405</v>
      </c>
      <c r="RU380" s="4">
        <f t="shared" si="473"/>
        <v>5</v>
      </c>
      <c r="RV380" s="114">
        <f t="shared" si="474"/>
        <v>0.08</v>
      </c>
      <c r="ZR380" s="114">
        <v>1</v>
      </c>
      <c r="ZS380" s="4">
        <f t="shared" si="475"/>
        <v>5</v>
      </c>
      <c r="ZT380" s="114">
        <f t="shared" si="476"/>
        <v>0.05</v>
      </c>
      <c r="ZU380" s="4">
        <v>2</v>
      </c>
      <c r="ZV380" s="4">
        <f t="shared" si="477"/>
        <v>5</v>
      </c>
      <c r="ZW380" s="114">
        <f t="shared" si="478"/>
        <v>0.05</v>
      </c>
      <c r="AAT380" s="114">
        <f t="shared" si="479"/>
        <v>0.33600000000000002</v>
      </c>
      <c r="AAU380" s="114">
        <f t="shared" si="480"/>
        <v>0.42000000000000004</v>
      </c>
      <c r="AAV380" s="114">
        <f t="shared" si="481"/>
        <v>0.1</v>
      </c>
      <c r="AAW380" s="114">
        <f t="shared" si="482"/>
        <v>0.85599999999999998</v>
      </c>
      <c r="AAX380" s="114">
        <f t="shared" si="483"/>
        <v>0.42799999999999999</v>
      </c>
      <c r="ACN380" s="119" t="str">
        <f t="shared" si="484"/>
        <v>TERIMA</v>
      </c>
      <c r="ACO380" s="120">
        <f t="shared" si="485"/>
        <v>753232</v>
      </c>
      <c r="ACW380" s="116">
        <v>4.25</v>
      </c>
      <c r="ACX380" s="116">
        <v>4.9444444444444402</v>
      </c>
      <c r="ACY380" s="115">
        <f t="shared" si="486"/>
        <v>0.45972222222222203</v>
      </c>
      <c r="ACZ380" s="115">
        <f t="shared" si="487"/>
        <v>0.42799999999999999</v>
      </c>
      <c r="ADA380" s="115">
        <f t="shared" si="488"/>
        <v>0.88772222222222208</v>
      </c>
      <c r="ADB380" s="115">
        <f t="shared" si="489"/>
        <v>0.85</v>
      </c>
      <c r="ADC380" s="115">
        <f t="shared" si="490"/>
        <v>0.98888888888888804</v>
      </c>
      <c r="ADD380" s="121">
        <f t="shared" si="491"/>
        <v>212500</v>
      </c>
      <c r="ADE380" s="121">
        <f t="shared" si="492"/>
        <v>247222.22222222202</v>
      </c>
      <c r="ADF380" s="121">
        <f t="shared" si="493"/>
        <v>428000</v>
      </c>
      <c r="ADG380" s="121">
        <f t="shared" si="494"/>
        <v>887722.22222222202</v>
      </c>
      <c r="ADN380" s="121">
        <f t="shared" si="495"/>
        <v>887722.22222222202</v>
      </c>
      <c r="ADO380" s="4" t="s">
        <v>1398</v>
      </c>
    </row>
    <row r="381" spans="1:795" x14ac:dyDescent="0.25">
      <c r="A381" s="4">
        <f t="shared" si="453"/>
        <v>377</v>
      </c>
      <c r="B381" s="4">
        <v>28314</v>
      </c>
      <c r="C381" s="4" t="s">
        <v>402</v>
      </c>
      <c r="G381" s="4" t="s">
        <v>936</v>
      </c>
      <c r="O381" s="4">
        <v>22</v>
      </c>
      <c r="P381" s="4">
        <v>21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f t="shared" si="454"/>
        <v>0</v>
      </c>
      <c r="W381" s="4">
        <v>21</v>
      </c>
      <c r="X381" s="4">
        <v>20</v>
      </c>
      <c r="Y381" s="4">
        <v>7.75</v>
      </c>
      <c r="CZ381" s="115">
        <v>1</v>
      </c>
      <c r="DA381" s="4">
        <f t="shared" si="455"/>
        <v>5</v>
      </c>
      <c r="DB381" s="114">
        <f t="shared" si="456"/>
        <v>0.11000000000000001</v>
      </c>
      <c r="DC381" s="115">
        <v>1</v>
      </c>
      <c r="DD381" s="4">
        <f t="shared" si="457"/>
        <v>5</v>
      </c>
      <c r="DE381" s="114">
        <f t="shared" si="458"/>
        <v>0.08</v>
      </c>
      <c r="DF381" s="116">
        <v>277.70393628427001</v>
      </c>
      <c r="DG381" s="4">
        <f t="shared" si="459"/>
        <v>5</v>
      </c>
      <c r="DH381" s="114">
        <f t="shared" si="460"/>
        <v>0.11000000000000001</v>
      </c>
      <c r="DI381" s="114">
        <v>1</v>
      </c>
      <c r="DJ381" s="4">
        <f t="shared" si="461"/>
        <v>5</v>
      </c>
      <c r="DK381" s="114">
        <f t="shared" si="462"/>
        <v>0.1</v>
      </c>
      <c r="RD381" s="115">
        <v>0.95250000000000001</v>
      </c>
      <c r="RE381" s="4">
        <f t="shared" si="463"/>
        <v>5</v>
      </c>
      <c r="RF381" s="114">
        <f t="shared" si="464"/>
        <v>0.05</v>
      </c>
      <c r="RG381" s="115">
        <v>0.7</v>
      </c>
      <c r="RH381" s="4">
        <f t="shared" si="465"/>
        <v>1</v>
      </c>
      <c r="RI381" s="114">
        <f t="shared" si="466"/>
        <v>0.02</v>
      </c>
      <c r="RJ381" s="115">
        <v>1</v>
      </c>
      <c r="RK381" s="4">
        <f t="shared" si="467"/>
        <v>5</v>
      </c>
      <c r="RL381" s="114">
        <f t="shared" si="468"/>
        <v>0.09</v>
      </c>
      <c r="RM381" s="115">
        <v>0.8</v>
      </c>
      <c r="RN381" s="4">
        <f t="shared" si="469"/>
        <v>1</v>
      </c>
      <c r="RO381" s="115">
        <f t="shared" si="470"/>
        <v>0.02</v>
      </c>
      <c r="RP381" s="115">
        <v>0.85</v>
      </c>
      <c r="RQ381" s="115">
        <v>0.86595105625368796</v>
      </c>
      <c r="RR381" s="4">
        <f t="shared" si="471"/>
        <v>5</v>
      </c>
      <c r="RS381" s="114">
        <f t="shared" si="472"/>
        <v>0.08</v>
      </c>
      <c r="RT381" s="115">
        <v>0.64493302394718</v>
      </c>
      <c r="RU381" s="4">
        <f t="shared" si="473"/>
        <v>5</v>
      </c>
      <c r="RV381" s="114">
        <f t="shared" si="474"/>
        <v>0.08</v>
      </c>
      <c r="ZR381" s="114">
        <v>1</v>
      </c>
      <c r="ZS381" s="4">
        <f t="shared" si="475"/>
        <v>5</v>
      </c>
      <c r="ZT381" s="114">
        <f t="shared" si="476"/>
        <v>0.05</v>
      </c>
      <c r="ZU381" s="4">
        <v>2</v>
      </c>
      <c r="ZV381" s="4">
        <f t="shared" si="477"/>
        <v>5</v>
      </c>
      <c r="ZW381" s="114">
        <f t="shared" si="478"/>
        <v>0.05</v>
      </c>
      <c r="AAT381" s="114">
        <f t="shared" si="479"/>
        <v>0.4</v>
      </c>
      <c r="AAU381" s="114">
        <f t="shared" si="480"/>
        <v>0.34</v>
      </c>
      <c r="AAV381" s="114">
        <f t="shared" si="481"/>
        <v>0.1</v>
      </c>
      <c r="AAW381" s="114">
        <f t="shared" si="482"/>
        <v>0.84</v>
      </c>
      <c r="AAX381" s="114">
        <f t="shared" si="483"/>
        <v>0.42</v>
      </c>
      <c r="ACN381" s="119" t="str">
        <f t="shared" si="484"/>
        <v>TERIMA</v>
      </c>
      <c r="ACO381" s="120">
        <f t="shared" si="485"/>
        <v>753232</v>
      </c>
      <c r="ACW381" s="116">
        <v>4.1617647058823497</v>
      </c>
      <c r="ACX381" s="116">
        <v>4.8823529411764701</v>
      </c>
      <c r="ACY381" s="115">
        <f t="shared" si="486"/>
        <v>0.45220588235294101</v>
      </c>
      <c r="ACZ381" s="115">
        <f t="shared" si="487"/>
        <v>0.42</v>
      </c>
      <c r="ADA381" s="115">
        <f t="shared" si="488"/>
        <v>0.87220588235294105</v>
      </c>
      <c r="ADB381" s="115">
        <f t="shared" si="489"/>
        <v>0.83235294117646996</v>
      </c>
      <c r="ADC381" s="115">
        <f t="shared" si="490"/>
        <v>0.97647058823529398</v>
      </c>
      <c r="ADD381" s="121">
        <f t="shared" si="491"/>
        <v>208088.2352941175</v>
      </c>
      <c r="ADE381" s="121">
        <f t="shared" si="492"/>
        <v>244117.6470588235</v>
      </c>
      <c r="ADF381" s="121">
        <f t="shared" si="493"/>
        <v>420000</v>
      </c>
      <c r="ADG381" s="121">
        <f t="shared" si="494"/>
        <v>872205.88235294097</v>
      </c>
      <c r="ADN381" s="121">
        <f t="shared" si="495"/>
        <v>872205.88235294097</v>
      </c>
      <c r="ADO381" s="4" t="s">
        <v>1398</v>
      </c>
    </row>
    <row r="382" spans="1:795" x14ac:dyDescent="0.25">
      <c r="A382" s="4">
        <f t="shared" si="453"/>
        <v>378</v>
      </c>
      <c r="B382" s="4">
        <v>154707</v>
      </c>
      <c r="C382" s="4" t="s">
        <v>438</v>
      </c>
      <c r="G382" s="4" t="s">
        <v>936</v>
      </c>
      <c r="O382" s="4">
        <v>22</v>
      </c>
      <c r="P382" s="4">
        <v>21</v>
      </c>
      <c r="Q382" s="4">
        <v>0</v>
      </c>
      <c r="R382" s="4">
        <v>0</v>
      </c>
      <c r="S382" s="4">
        <v>0</v>
      </c>
      <c r="T382" s="4">
        <v>1</v>
      </c>
      <c r="U382" s="4">
        <v>0</v>
      </c>
      <c r="V382" s="4">
        <f t="shared" si="454"/>
        <v>0</v>
      </c>
      <c r="W382" s="4">
        <v>21</v>
      </c>
      <c r="X382" s="4">
        <v>20</v>
      </c>
      <c r="Y382" s="4">
        <v>7.75</v>
      </c>
      <c r="CZ382" s="115">
        <v>1</v>
      </c>
      <c r="DA382" s="4">
        <f t="shared" si="455"/>
        <v>5</v>
      </c>
      <c r="DB382" s="114">
        <f t="shared" si="456"/>
        <v>0.11000000000000001</v>
      </c>
      <c r="DC382" s="115">
        <v>0.7</v>
      </c>
      <c r="DD382" s="4">
        <f t="shared" si="457"/>
        <v>2</v>
      </c>
      <c r="DE382" s="114">
        <f t="shared" si="458"/>
        <v>3.2000000000000001E-2</v>
      </c>
      <c r="DF382" s="116">
        <v>295.44132129667599</v>
      </c>
      <c r="DG382" s="4">
        <f t="shared" si="459"/>
        <v>5</v>
      </c>
      <c r="DH382" s="114">
        <f t="shared" si="460"/>
        <v>0.11000000000000001</v>
      </c>
      <c r="DI382" s="114">
        <v>1</v>
      </c>
      <c r="DJ382" s="4">
        <f t="shared" si="461"/>
        <v>5</v>
      </c>
      <c r="DK382" s="114">
        <f t="shared" si="462"/>
        <v>0.1</v>
      </c>
      <c r="RD382" s="115">
        <v>0.95250000000000001</v>
      </c>
      <c r="RE382" s="4">
        <f t="shared" si="463"/>
        <v>5</v>
      </c>
      <c r="RF382" s="114">
        <f t="shared" si="464"/>
        <v>0.05</v>
      </c>
      <c r="RG382" s="115">
        <v>0.9</v>
      </c>
      <c r="RH382" s="4">
        <f t="shared" si="465"/>
        <v>1</v>
      </c>
      <c r="RI382" s="114">
        <f t="shared" si="466"/>
        <v>0.02</v>
      </c>
      <c r="RJ382" s="115">
        <v>1</v>
      </c>
      <c r="RK382" s="4">
        <f t="shared" si="467"/>
        <v>5</v>
      </c>
      <c r="RL382" s="114">
        <f t="shared" si="468"/>
        <v>0.09</v>
      </c>
      <c r="RM382" s="115">
        <v>1</v>
      </c>
      <c r="RN382" s="4">
        <f t="shared" si="469"/>
        <v>5</v>
      </c>
      <c r="RO382" s="115">
        <f t="shared" si="470"/>
        <v>0.1</v>
      </c>
      <c r="RP382" s="115">
        <v>0.85</v>
      </c>
      <c r="RQ382" s="115">
        <v>0.90410970830919501</v>
      </c>
      <c r="RR382" s="4">
        <f t="shared" si="471"/>
        <v>5</v>
      </c>
      <c r="RS382" s="114">
        <f t="shared" si="472"/>
        <v>0.08</v>
      </c>
      <c r="RT382" s="115">
        <v>0.70521457648178498</v>
      </c>
      <c r="RU382" s="4">
        <f t="shared" si="473"/>
        <v>5</v>
      </c>
      <c r="RV382" s="114">
        <f t="shared" si="474"/>
        <v>0.08</v>
      </c>
      <c r="ZR382" s="114">
        <v>1</v>
      </c>
      <c r="ZS382" s="4">
        <f t="shared" si="475"/>
        <v>5</v>
      </c>
      <c r="ZT382" s="114">
        <f t="shared" si="476"/>
        <v>0.05</v>
      </c>
      <c r="ZU382" s="4">
        <v>2</v>
      </c>
      <c r="ZV382" s="4">
        <f t="shared" si="477"/>
        <v>5</v>
      </c>
      <c r="ZW382" s="114">
        <f t="shared" si="478"/>
        <v>0.05</v>
      </c>
      <c r="AAT382" s="114">
        <f t="shared" si="479"/>
        <v>0.35199999999999998</v>
      </c>
      <c r="AAU382" s="114">
        <f t="shared" si="480"/>
        <v>0.42000000000000004</v>
      </c>
      <c r="AAV382" s="114">
        <f t="shared" si="481"/>
        <v>0.1</v>
      </c>
      <c r="AAW382" s="114">
        <f t="shared" si="482"/>
        <v>0.872</v>
      </c>
      <c r="AAX382" s="114">
        <f t="shared" si="483"/>
        <v>0.436</v>
      </c>
      <c r="ACN382" s="119" t="str">
        <f t="shared" si="484"/>
        <v>TERIMA</v>
      </c>
      <c r="ACO382" s="120">
        <f t="shared" si="485"/>
        <v>753232</v>
      </c>
      <c r="ACW382" s="116">
        <v>4.4444444444444402</v>
      </c>
      <c r="ACX382" s="116">
        <v>4.9074074074074101</v>
      </c>
      <c r="ACY382" s="115">
        <f t="shared" si="486"/>
        <v>0.46759259259259256</v>
      </c>
      <c r="ACZ382" s="115">
        <f t="shared" si="487"/>
        <v>0.436</v>
      </c>
      <c r="ADA382" s="115">
        <f t="shared" si="488"/>
        <v>0.9035925925925925</v>
      </c>
      <c r="ADB382" s="115">
        <f t="shared" si="489"/>
        <v>0.88888888888888806</v>
      </c>
      <c r="ADC382" s="115">
        <f t="shared" si="490"/>
        <v>0.98148148148148207</v>
      </c>
      <c r="ADD382" s="121">
        <f t="shared" si="491"/>
        <v>222222.22222222202</v>
      </c>
      <c r="ADE382" s="121">
        <f t="shared" si="492"/>
        <v>245370.37037037051</v>
      </c>
      <c r="ADF382" s="121">
        <f t="shared" si="493"/>
        <v>436000</v>
      </c>
      <c r="ADG382" s="121">
        <f t="shared" si="494"/>
        <v>903592.59259259258</v>
      </c>
      <c r="ADN382" s="121">
        <f t="shared" si="495"/>
        <v>903592.59259259258</v>
      </c>
      <c r="ADO382" s="4" t="s">
        <v>1398</v>
      </c>
    </row>
    <row r="383" spans="1:795" x14ac:dyDescent="0.25">
      <c r="A383" s="4">
        <f t="shared" si="453"/>
        <v>379</v>
      </c>
      <c r="B383" s="4">
        <v>30330</v>
      </c>
      <c r="C383" s="4" t="s">
        <v>375</v>
      </c>
      <c r="G383" s="4" t="s">
        <v>936</v>
      </c>
      <c r="O383" s="4">
        <v>22</v>
      </c>
      <c r="P383" s="4">
        <v>21</v>
      </c>
      <c r="Q383" s="4">
        <v>0</v>
      </c>
      <c r="R383" s="4">
        <v>0</v>
      </c>
      <c r="S383" s="4">
        <v>0</v>
      </c>
      <c r="T383" s="4">
        <v>1</v>
      </c>
      <c r="U383" s="4">
        <v>0</v>
      </c>
      <c r="V383" s="4">
        <f t="shared" si="454"/>
        <v>0</v>
      </c>
      <c r="W383" s="4">
        <v>21</v>
      </c>
      <c r="X383" s="4">
        <v>20</v>
      </c>
      <c r="Y383" s="4">
        <v>7.75</v>
      </c>
      <c r="CZ383" s="115">
        <v>1</v>
      </c>
      <c r="DA383" s="4">
        <f t="shared" si="455"/>
        <v>5</v>
      </c>
      <c r="DB383" s="114">
        <f t="shared" si="456"/>
        <v>0.11000000000000001</v>
      </c>
      <c r="DC383" s="115">
        <v>0.6</v>
      </c>
      <c r="DD383" s="4">
        <f t="shared" si="457"/>
        <v>1</v>
      </c>
      <c r="DE383" s="114">
        <f t="shared" si="458"/>
        <v>1.6E-2</v>
      </c>
      <c r="DF383" s="116">
        <v>293.05070463460697</v>
      </c>
      <c r="DG383" s="4">
        <f t="shared" si="459"/>
        <v>5</v>
      </c>
      <c r="DH383" s="114">
        <f t="shared" si="460"/>
        <v>0.11000000000000001</v>
      </c>
      <c r="DI383" s="114">
        <v>1</v>
      </c>
      <c r="DJ383" s="4">
        <f t="shared" si="461"/>
        <v>5</v>
      </c>
      <c r="DK383" s="114">
        <f t="shared" si="462"/>
        <v>0.1</v>
      </c>
      <c r="RD383" s="115">
        <v>0.95250000000000001</v>
      </c>
      <c r="RE383" s="4">
        <f t="shared" si="463"/>
        <v>5</v>
      </c>
      <c r="RF383" s="114">
        <f t="shared" si="464"/>
        <v>0.05</v>
      </c>
      <c r="RG383" s="115">
        <v>0.7</v>
      </c>
      <c r="RH383" s="4">
        <f t="shared" si="465"/>
        <v>1</v>
      </c>
      <c r="RI383" s="114">
        <f t="shared" si="466"/>
        <v>0.02</v>
      </c>
      <c r="RJ383" s="115">
        <v>1</v>
      </c>
      <c r="RK383" s="4">
        <f t="shared" si="467"/>
        <v>5</v>
      </c>
      <c r="RL383" s="114">
        <f t="shared" si="468"/>
        <v>0.09</v>
      </c>
      <c r="RM383" s="115">
        <v>0.8</v>
      </c>
      <c r="RN383" s="4">
        <f t="shared" si="469"/>
        <v>1</v>
      </c>
      <c r="RO383" s="115">
        <f t="shared" si="470"/>
        <v>0.02</v>
      </c>
      <c r="RP383" s="115">
        <v>0.85</v>
      </c>
      <c r="RQ383" s="115">
        <v>0.86283410194441701</v>
      </c>
      <c r="RR383" s="4">
        <f t="shared" si="471"/>
        <v>5</v>
      </c>
      <c r="RS383" s="114">
        <f t="shared" si="472"/>
        <v>0.08</v>
      </c>
      <c r="RT383" s="115">
        <v>0.64895330404889195</v>
      </c>
      <c r="RU383" s="4">
        <f t="shared" si="473"/>
        <v>5</v>
      </c>
      <c r="RV383" s="114">
        <f t="shared" si="474"/>
        <v>0.08</v>
      </c>
      <c r="ZR383" s="114">
        <v>1</v>
      </c>
      <c r="ZS383" s="4">
        <f t="shared" si="475"/>
        <v>5</v>
      </c>
      <c r="ZT383" s="114">
        <f t="shared" si="476"/>
        <v>0.05</v>
      </c>
      <c r="ZU383" s="4">
        <v>2</v>
      </c>
      <c r="ZV383" s="4">
        <f t="shared" si="477"/>
        <v>5</v>
      </c>
      <c r="ZW383" s="114">
        <f t="shared" si="478"/>
        <v>0.05</v>
      </c>
      <c r="AAT383" s="114">
        <f t="shared" si="479"/>
        <v>0.33600000000000002</v>
      </c>
      <c r="AAU383" s="114">
        <f t="shared" si="480"/>
        <v>0.34</v>
      </c>
      <c r="AAV383" s="114">
        <f t="shared" si="481"/>
        <v>0.1</v>
      </c>
      <c r="AAW383" s="114">
        <f t="shared" si="482"/>
        <v>0.77600000000000002</v>
      </c>
      <c r="AAX383" s="114">
        <f t="shared" si="483"/>
        <v>0.38800000000000001</v>
      </c>
      <c r="ACN383" s="119" t="str">
        <f t="shared" si="484"/>
        <v>TERIMA</v>
      </c>
      <c r="ACO383" s="120">
        <f t="shared" si="485"/>
        <v>753232</v>
      </c>
      <c r="ACW383" s="116">
        <v>4.3026315789473699</v>
      </c>
      <c r="ACX383" s="116">
        <v>4.8947368421052602</v>
      </c>
      <c r="ACY383" s="115">
        <f t="shared" si="486"/>
        <v>0.45986842105263148</v>
      </c>
      <c r="ACZ383" s="115">
        <f t="shared" si="487"/>
        <v>0.38800000000000001</v>
      </c>
      <c r="ADA383" s="115">
        <f t="shared" si="488"/>
        <v>0.84786842105263149</v>
      </c>
      <c r="ADB383" s="115">
        <f t="shared" si="489"/>
        <v>0.86052631578947403</v>
      </c>
      <c r="ADC383" s="115">
        <f t="shared" si="490"/>
        <v>0.97894736842105201</v>
      </c>
      <c r="ADD383" s="121">
        <f t="shared" si="491"/>
        <v>215131.57894736851</v>
      </c>
      <c r="ADE383" s="121">
        <f t="shared" si="492"/>
        <v>244736.842105263</v>
      </c>
      <c r="ADF383" s="121">
        <f t="shared" si="493"/>
        <v>388000</v>
      </c>
      <c r="ADG383" s="121">
        <f t="shared" si="494"/>
        <v>847868.42105263146</v>
      </c>
      <c r="ADN383" s="121">
        <f t="shared" si="495"/>
        <v>847868.42105263146</v>
      </c>
      <c r="ADO383" s="4" t="s">
        <v>1398</v>
      </c>
    </row>
    <row r="384" spans="1:795" x14ac:dyDescent="0.25">
      <c r="A384" s="4">
        <f t="shared" si="453"/>
        <v>380</v>
      </c>
      <c r="B384" s="4">
        <v>30620</v>
      </c>
      <c r="C384" s="4" t="s">
        <v>414</v>
      </c>
      <c r="G384" s="4" t="s">
        <v>936</v>
      </c>
      <c r="O384" s="4">
        <v>22</v>
      </c>
      <c r="P384" s="4">
        <v>21</v>
      </c>
      <c r="Q384" s="4">
        <v>0</v>
      </c>
      <c r="R384" s="4">
        <v>0</v>
      </c>
      <c r="S384" s="4">
        <v>0</v>
      </c>
      <c r="T384" s="4">
        <v>1</v>
      </c>
      <c r="U384" s="4">
        <v>0</v>
      </c>
      <c r="V384" s="4">
        <f t="shared" si="454"/>
        <v>0</v>
      </c>
      <c r="W384" s="4">
        <v>21</v>
      </c>
      <c r="X384" s="4">
        <v>20</v>
      </c>
      <c r="Y384" s="4">
        <v>7.75</v>
      </c>
      <c r="CZ384" s="115">
        <v>1</v>
      </c>
      <c r="DA384" s="4">
        <f t="shared" si="455"/>
        <v>5</v>
      </c>
      <c r="DB384" s="114">
        <f t="shared" si="456"/>
        <v>0.11000000000000001</v>
      </c>
      <c r="DC384" s="115">
        <v>0.7</v>
      </c>
      <c r="DD384" s="4">
        <f t="shared" si="457"/>
        <v>2</v>
      </c>
      <c r="DE384" s="114">
        <f t="shared" si="458"/>
        <v>3.2000000000000001E-2</v>
      </c>
      <c r="DF384" s="116">
        <v>281.689442676238</v>
      </c>
      <c r="DG384" s="4">
        <f t="shared" si="459"/>
        <v>5</v>
      </c>
      <c r="DH384" s="114">
        <f t="shared" si="460"/>
        <v>0.11000000000000001</v>
      </c>
      <c r="DI384" s="114">
        <v>1</v>
      </c>
      <c r="DJ384" s="4">
        <f t="shared" si="461"/>
        <v>5</v>
      </c>
      <c r="DK384" s="114">
        <f t="shared" si="462"/>
        <v>0.1</v>
      </c>
      <c r="RD384" s="115">
        <v>0.95250000000000001</v>
      </c>
      <c r="RE384" s="4">
        <f t="shared" si="463"/>
        <v>5</v>
      </c>
      <c r="RF384" s="114">
        <f t="shared" si="464"/>
        <v>0.05</v>
      </c>
      <c r="RG384" s="115">
        <v>0.9</v>
      </c>
      <c r="RH384" s="4">
        <f t="shared" si="465"/>
        <v>1</v>
      </c>
      <c r="RI384" s="114">
        <f t="shared" si="466"/>
        <v>0.02</v>
      </c>
      <c r="RJ384" s="115">
        <v>1</v>
      </c>
      <c r="RK384" s="4">
        <f t="shared" si="467"/>
        <v>5</v>
      </c>
      <c r="RL384" s="114">
        <f t="shared" si="468"/>
        <v>0.09</v>
      </c>
      <c r="RM384" s="115">
        <v>0.8</v>
      </c>
      <c r="RN384" s="4">
        <f t="shared" si="469"/>
        <v>1</v>
      </c>
      <c r="RO384" s="115">
        <f t="shared" si="470"/>
        <v>0.02</v>
      </c>
      <c r="RP384" s="115">
        <v>0.85</v>
      </c>
      <c r="RQ384" s="115">
        <v>0.87978100210228105</v>
      </c>
      <c r="RR384" s="4">
        <f t="shared" si="471"/>
        <v>5</v>
      </c>
      <c r="RS384" s="114">
        <f t="shared" si="472"/>
        <v>0.08</v>
      </c>
      <c r="RT384" s="115">
        <v>0.73824199950557201</v>
      </c>
      <c r="RU384" s="4">
        <f t="shared" si="473"/>
        <v>5</v>
      </c>
      <c r="RV384" s="114">
        <f t="shared" si="474"/>
        <v>0.08</v>
      </c>
      <c r="ZR384" s="114">
        <v>1</v>
      </c>
      <c r="ZS384" s="4">
        <f t="shared" si="475"/>
        <v>5</v>
      </c>
      <c r="ZT384" s="114">
        <f t="shared" si="476"/>
        <v>0.05</v>
      </c>
      <c r="ZU384" s="4">
        <v>2</v>
      </c>
      <c r="ZV384" s="4">
        <f t="shared" si="477"/>
        <v>5</v>
      </c>
      <c r="ZW384" s="114">
        <f t="shared" si="478"/>
        <v>0.05</v>
      </c>
      <c r="AAT384" s="114">
        <f t="shared" si="479"/>
        <v>0.35199999999999998</v>
      </c>
      <c r="AAU384" s="114">
        <f t="shared" si="480"/>
        <v>0.34</v>
      </c>
      <c r="AAV384" s="114">
        <f t="shared" si="481"/>
        <v>0.1</v>
      </c>
      <c r="AAW384" s="114">
        <f t="shared" si="482"/>
        <v>0.79199999999999993</v>
      </c>
      <c r="AAX384" s="114">
        <f t="shared" si="483"/>
        <v>0.39599999999999996</v>
      </c>
      <c r="ACN384" s="119" t="str">
        <f t="shared" si="484"/>
        <v>TERIMA</v>
      </c>
      <c r="ACO384" s="120">
        <f t="shared" si="485"/>
        <v>753232</v>
      </c>
      <c r="ACW384" s="116">
        <v>4.3194444444444402</v>
      </c>
      <c r="ACX384" s="116">
        <v>4.9629629629629601</v>
      </c>
      <c r="ACY384" s="115">
        <f t="shared" si="486"/>
        <v>0.46412037037037002</v>
      </c>
      <c r="ACZ384" s="115">
        <f t="shared" si="487"/>
        <v>0.39599999999999996</v>
      </c>
      <c r="ADA384" s="115">
        <f t="shared" si="488"/>
        <v>0.86012037037036992</v>
      </c>
      <c r="ADB384" s="115">
        <f t="shared" si="489"/>
        <v>0.86388888888888804</v>
      </c>
      <c r="ADC384" s="115">
        <f t="shared" si="490"/>
        <v>0.99259259259259203</v>
      </c>
      <c r="ADD384" s="121">
        <f t="shared" si="491"/>
        <v>215972.22222222202</v>
      </c>
      <c r="ADE384" s="121">
        <f t="shared" si="492"/>
        <v>248148.148148148</v>
      </c>
      <c r="ADF384" s="121">
        <f t="shared" si="493"/>
        <v>395999.99999999994</v>
      </c>
      <c r="ADG384" s="121">
        <f t="shared" si="494"/>
        <v>860120.37037036987</v>
      </c>
      <c r="ADN384" s="121">
        <f t="shared" si="495"/>
        <v>860120.37037036987</v>
      </c>
      <c r="ADO384" s="4" t="s">
        <v>1398</v>
      </c>
    </row>
    <row r="385" spans="1:795" x14ac:dyDescent="0.25">
      <c r="A385" s="4">
        <f t="shared" si="453"/>
        <v>381</v>
      </c>
      <c r="B385" s="4">
        <v>54165</v>
      </c>
      <c r="C385" s="4" t="s">
        <v>368</v>
      </c>
      <c r="G385" s="4" t="s">
        <v>936</v>
      </c>
      <c r="O385" s="4">
        <v>22</v>
      </c>
      <c r="P385" s="4">
        <v>21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f t="shared" si="454"/>
        <v>0</v>
      </c>
      <c r="W385" s="4">
        <v>21</v>
      </c>
      <c r="X385" s="4">
        <v>21</v>
      </c>
      <c r="Y385" s="4">
        <v>7.75</v>
      </c>
      <c r="CZ385" s="115">
        <v>0.9</v>
      </c>
      <c r="DA385" s="4">
        <f t="shared" si="455"/>
        <v>3</v>
      </c>
      <c r="DB385" s="114">
        <f t="shared" si="456"/>
        <v>6.6000000000000003E-2</v>
      </c>
      <c r="DC385" s="115">
        <v>0.8</v>
      </c>
      <c r="DD385" s="4">
        <f t="shared" si="457"/>
        <v>3</v>
      </c>
      <c r="DE385" s="114">
        <f t="shared" si="458"/>
        <v>4.8000000000000001E-2</v>
      </c>
      <c r="DF385" s="116">
        <v>289.20591074478398</v>
      </c>
      <c r="DG385" s="4">
        <f t="shared" si="459"/>
        <v>5</v>
      </c>
      <c r="DH385" s="114">
        <f t="shared" si="460"/>
        <v>0.11000000000000001</v>
      </c>
      <c r="DI385" s="114">
        <v>1</v>
      </c>
      <c r="DJ385" s="4">
        <f t="shared" si="461"/>
        <v>5</v>
      </c>
      <c r="DK385" s="114">
        <f t="shared" si="462"/>
        <v>0.1</v>
      </c>
      <c r="RD385" s="115">
        <v>0.95250000000000001</v>
      </c>
      <c r="RE385" s="4">
        <f t="shared" si="463"/>
        <v>5</v>
      </c>
      <c r="RF385" s="114">
        <f t="shared" si="464"/>
        <v>0.05</v>
      </c>
      <c r="RG385" s="115">
        <v>0.5</v>
      </c>
      <c r="RH385" s="4">
        <f t="shared" si="465"/>
        <v>1</v>
      </c>
      <c r="RI385" s="114">
        <f t="shared" si="466"/>
        <v>0.02</v>
      </c>
      <c r="RJ385" s="115">
        <v>1</v>
      </c>
      <c r="RK385" s="4">
        <f t="shared" si="467"/>
        <v>5</v>
      </c>
      <c r="RL385" s="114">
        <f t="shared" si="468"/>
        <v>0.09</v>
      </c>
      <c r="RM385" s="115">
        <v>0.8</v>
      </c>
      <c r="RN385" s="4">
        <f t="shared" si="469"/>
        <v>1</v>
      </c>
      <c r="RO385" s="115">
        <f t="shared" si="470"/>
        <v>0.02</v>
      </c>
      <c r="RP385" s="115">
        <v>0.85</v>
      </c>
      <c r="RQ385" s="115">
        <v>0.91739478400055696</v>
      </c>
      <c r="RR385" s="4">
        <f t="shared" si="471"/>
        <v>5</v>
      </c>
      <c r="RS385" s="114">
        <f t="shared" si="472"/>
        <v>0.08</v>
      </c>
      <c r="RT385" s="115">
        <v>0.64526382291712503</v>
      </c>
      <c r="RU385" s="4">
        <f t="shared" si="473"/>
        <v>5</v>
      </c>
      <c r="RV385" s="114">
        <f t="shared" si="474"/>
        <v>0.08</v>
      </c>
      <c r="ZR385" s="114">
        <v>0.9</v>
      </c>
      <c r="ZS385" s="4">
        <f t="shared" si="475"/>
        <v>1</v>
      </c>
      <c r="ZT385" s="114">
        <f t="shared" si="476"/>
        <v>0.01</v>
      </c>
      <c r="ZU385" s="4">
        <v>2</v>
      </c>
      <c r="ZV385" s="4">
        <f t="shared" si="477"/>
        <v>5</v>
      </c>
      <c r="ZW385" s="114">
        <f t="shared" si="478"/>
        <v>0.05</v>
      </c>
      <c r="AAT385" s="114">
        <f t="shared" si="479"/>
        <v>0.32400000000000007</v>
      </c>
      <c r="AAU385" s="114">
        <f t="shared" si="480"/>
        <v>0.34</v>
      </c>
      <c r="AAV385" s="114">
        <f t="shared" si="481"/>
        <v>6.0000000000000005E-2</v>
      </c>
      <c r="AAW385" s="114">
        <f t="shared" si="482"/>
        <v>0.7240000000000002</v>
      </c>
      <c r="AAX385" s="114">
        <f t="shared" si="483"/>
        <v>0.3620000000000001</v>
      </c>
      <c r="ACN385" s="119" t="str">
        <f t="shared" si="484"/>
        <v>TERIMA</v>
      </c>
      <c r="ACO385" s="120">
        <f t="shared" si="485"/>
        <v>753232</v>
      </c>
      <c r="ACW385" s="116">
        <v>4.2083333333333304</v>
      </c>
      <c r="ACX385" s="116">
        <v>4.9629629629629601</v>
      </c>
      <c r="ACY385" s="115">
        <f t="shared" si="486"/>
        <v>0.45856481481481454</v>
      </c>
      <c r="ACZ385" s="115">
        <f t="shared" si="487"/>
        <v>0.3620000000000001</v>
      </c>
      <c r="ADA385" s="115">
        <f t="shared" si="488"/>
        <v>0.82056481481481458</v>
      </c>
      <c r="ADB385" s="115">
        <f t="shared" si="489"/>
        <v>0.84166666666666612</v>
      </c>
      <c r="ADC385" s="115">
        <f t="shared" si="490"/>
        <v>0.99259259259259203</v>
      </c>
      <c r="ADD385" s="121">
        <f t="shared" si="491"/>
        <v>210416.66666666654</v>
      </c>
      <c r="ADE385" s="121">
        <f t="shared" si="492"/>
        <v>248148.148148148</v>
      </c>
      <c r="ADF385" s="121">
        <f t="shared" si="493"/>
        <v>362000.00000000012</v>
      </c>
      <c r="ADG385" s="121">
        <f t="shared" si="494"/>
        <v>820564.8148148146</v>
      </c>
      <c r="ADN385" s="121">
        <f t="shared" si="495"/>
        <v>820564.8148148146</v>
      </c>
      <c r="ADO385" s="4" t="s">
        <v>1398</v>
      </c>
    </row>
    <row r="386" spans="1:795" x14ac:dyDescent="0.25">
      <c r="A386" s="4">
        <f t="shared" si="453"/>
        <v>382</v>
      </c>
      <c r="B386" s="4">
        <v>54631</v>
      </c>
      <c r="C386" s="4" t="s">
        <v>444</v>
      </c>
      <c r="G386" s="4" t="s">
        <v>936</v>
      </c>
      <c r="O386" s="4">
        <v>22</v>
      </c>
      <c r="P386" s="4">
        <v>21</v>
      </c>
      <c r="Q386" s="4">
        <v>0</v>
      </c>
      <c r="R386" s="4">
        <v>0</v>
      </c>
      <c r="S386" s="4">
        <v>0</v>
      </c>
      <c r="T386" s="4">
        <v>1</v>
      </c>
      <c r="U386" s="4">
        <v>0</v>
      </c>
      <c r="V386" s="4">
        <f t="shared" si="454"/>
        <v>0</v>
      </c>
      <c r="W386" s="4">
        <v>21</v>
      </c>
      <c r="X386" s="4">
        <v>20</v>
      </c>
      <c r="Y386" s="4">
        <v>7.75</v>
      </c>
      <c r="CZ386" s="115">
        <v>1</v>
      </c>
      <c r="DA386" s="4">
        <f t="shared" si="455"/>
        <v>5</v>
      </c>
      <c r="DB386" s="114">
        <f t="shared" si="456"/>
        <v>0.11000000000000001</v>
      </c>
      <c r="DC386" s="115">
        <v>0.83333333333333304</v>
      </c>
      <c r="DD386" s="4">
        <f t="shared" si="457"/>
        <v>3</v>
      </c>
      <c r="DE386" s="114">
        <f t="shared" si="458"/>
        <v>4.8000000000000001E-2</v>
      </c>
      <c r="DF386" s="116">
        <v>292.065959204423</v>
      </c>
      <c r="DG386" s="4">
        <f t="shared" si="459"/>
        <v>5</v>
      </c>
      <c r="DH386" s="114">
        <f t="shared" si="460"/>
        <v>0.11000000000000001</v>
      </c>
      <c r="DI386" s="114">
        <v>1</v>
      </c>
      <c r="DJ386" s="4">
        <f t="shared" si="461"/>
        <v>5</v>
      </c>
      <c r="DK386" s="114">
        <f t="shared" si="462"/>
        <v>0.1</v>
      </c>
      <c r="RD386" s="115">
        <v>0.95250000000000001</v>
      </c>
      <c r="RE386" s="4">
        <f t="shared" si="463"/>
        <v>5</v>
      </c>
      <c r="RF386" s="114">
        <f t="shared" si="464"/>
        <v>0.05</v>
      </c>
      <c r="RG386" s="115">
        <v>0.66666666666666696</v>
      </c>
      <c r="RH386" s="4">
        <f t="shared" si="465"/>
        <v>1</v>
      </c>
      <c r="RI386" s="114">
        <f t="shared" si="466"/>
        <v>0.02</v>
      </c>
      <c r="RJ386" s="115">
        <v>1</v>
      </c>
      <c r="RK386" s="4">
        <f t="shared" si="467"/>
        <v>5</v>
      </c>
      <c r="RL386" s="114">
        <f t="shared" si="468"/>
        <v>0.09</v>
      </c>
      <c r="RM386" s="115">
        <v>0.91666666666666696</v>
      </c>
      <c r="RN386" s="4">
        <f t="shared" si="469"/>
        <v>1</v>
      </c>
      <c r="RO386" s="115">
        <f t="shared" si="470"/>
        <v>0.02</v>
      </c>
      <c r="RP386" s="115">
        <v>0.85</v>
      </c>
      <c r="RQ386" s="115">
        <v>0.87685544244048097</v>
      </c>
      <c r="RR386" s="4">
        <f t="shared" si="471"/>
        <v>5</v>
      </c>
      <c r="RS386" s="114">
        <f t="shared" si="472"/>
        <v>0.08</v>
      </c>
      <c r="RT386" s="115">
        <v>0.70293970563991703</v>
      </c>
      <c r="RU386" s="4">
        <f t="shared" si="473"/>
        <v>5</v>
      </c>
      <c r="RV386" s="114">
        <f t="shared" si="474"/>
        <v>0.08</v>
      </c>
      <c r="ZR386" s="114">
        <v>1</v>
      </c>
      <c r="ZS386" s="4">
        <f t="shared" si="475"/>
        <v>5</v>
      </c>
      <c r="ZT386" s="114">
        <f t="shared" si="476"/>
        <v>0.05</v>
      </c>
      <c r="ZU386" s="4">
        <v>2</v>
      </c>
      <c r="ZV386" s="4">
        <f t="shared" si="477"/>
        <v>5</v>
      </c>
      <c r="ZW386" s="114">
        <f t="shared" si="478"/>
        <v>0.05</v>
      </c>
      <c r="AAT386" s="114">
        <f t="shared" si="479"/>
        <v>0.36799999999999999</v>
      </c>
      <c r="AAU386" s="114">
        <f t="shared" si="480"/>
        <v>0.34</v>
      </c>
      <c r="AAV386" s="114">
        <f t="shared" si="481"/>
        <v>0.1</v>
      </c>
      <c r="AAW386" s="114">
        <f t="shared" si="482"/>
        <v>0.80799999999999994</v>
      </c>
      <c r="AAX386" s="114">
        <f t="shared" si="483"/>
        <v>0.40399999999999997</v>
      </c>
      <c r="ACN386" s="119" t="str">
        <f t="shared" si="484"/>
        <v>TERIMA</v>
      </c>
      <c r="ACO386" s="120">
        <f t="shared" si="485"/>
        <v>753232</v>
      </c>
      <c r="ACW386" s="116">
        <v>4.2638888888888902</v>
      </c>
      <c r="ACX386" s="116">
        <v>4.8888888888888902</v>
      </c>
      <c r="ACY386" s="115">
        <f t="shared" si="486"/>
        <v>0.45763888888888904</v>
      </c>
      <c r="ACZ386" s="115">
        <f t="shared" si="487"/>
        <v>0.40399999999999997</v>
      </c>
      <c r="ADA386" s="115">
        <f t="shared" si="488"/>
        <v>0.86163888888888907</v>
      </c>
      <c r="ADB386" s="115">
        <f t="shared" si="489"/>
        <v>0.85277777777777808</v>
      </c>
      <c r="ADC386" s="115">
        <f t="shared" si="490"/>
        <v>0.97777777777777808</v>
      </c>
      <c r="ADD386" s="121">
        <f t="shared" si="491"/>
        <v>213194.44444444453</v>
      </c>
      <c r="ADE386" s="121">
        <f t="shared" si="492"/>
        <v>244444.44444444453</v>
      </c>
      <c r="ADF386" s="121">
        <f t="shared" si="493"/>
        <v>403999.99999999994</v>
      </c>
      <c r="ADG386" s="121">
        <f t="shared" si="494"/>
        <v>861638.88888888899</v>
      </c>
      <c r="ADN386" s="121">
        <f t="shared" si="495"/>
        <v>861638.88888888899</v>
      </c>
      <c r="ADO386" s="4" t="s">
        <v>1398</v>
      </c>
    </row>
    <row r="387" spans="1:795" x14ac:dyDescent="0.25">
      <c r="A387" s="4">
        <f t="shared" si="453"/>
        <v>383</v>
      </c>
      <c r="B387" s="4">
        <v>78853</v>
      </c>
      <c r="C387" s="4" t="s">
        <v>448</v>
      </c>
      <c r="G387" s="4" t="s">
        <v>936</v>
      </c>
      <c r="O387" s="4">
        <v>22</v>
      </c>
      <c r="P387" s="4">
        <v>21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f t="shared" si="454"/>
        <v>0</v>
      </c>
      <c r="W387" s="4">
        <v>21</v>
      </c>
      <c r="X387" s="4">
        <v>20</v>
      </c>
      <c r="Y387" s="4">
        <v>7.75</v>
      </c>
      <c r="CZ387" s="115">
        <v>1</v>
      </c>
      <c r="DA387" s="4">
        <f t="shared" si="455"/>
        <v>5</v>
      </c>
      <c r="DB387" s="114">
        <f t="shared" si="456"/>
        <v>0.11000000000000001</v>
      </c>
      <c r="DC387" s="115">
        <v>0.83333333333333304</v>
      </c>
      <c r="DD387" s="4">
        <f t="shared" si="457"/>
        <v>3</v>
      </c>
      <c r="DE387" s="114">
        <f t="shared" si="458"/>
        <v>4.8000000000000001E-2</v>
      </c>
      <c r="DF387" s="116">
        <v>293.179195038091</v>
      </c>
      <c r="DG387" s="4">
        <f t="shared" si="459"/>
        <v>5</v>
      </c>
      <c r="DH387" s="114">
        <f t="shared" si="460"/>
        <v>0.11000000000000001</v>
      </c>
      <c r="DI387" s="114">
        <v>1</v>
      </c>
      <c r="DJ387" s="4">
        <f t="shared" si="461"/>
        <v>5</v>
      </c>
      <c r="DK387" s="114">
        <f t="shared" si="462"/>
        <v>0.1</v>
      </c>
      <c r="RD387" s="115">
        <v>0.95250000000000001</v>
      </c>
      <c r="RE387" s="4">
        <f t="shared" si="463"/>
        <v>5</v>
      </c>
      <c r="RF387" s="114">
        <f t="shared" si="464"/>
        <v>0.05</v>
      </c>
      <c r="RG387" s="115">
        <v>0.75</v>
      </c>
      <c r="RH387" s="4">
        <f t="shared" si="465"/>
        <v>1</v>
      </c>
      <c r="RI387" s="114">
        <f t="shared" si="466"/>
        <v>0.02</v>
      </c>
      <c r="RJ387" s="115">
        <v>1</v>
      </c>
      <c r="RK387" s="4">
        <f t="shared" si="467"/>
        <v>5</v>
      </c>
      <c r="RL387" s="114">
        <f t="shared" si="468"/>
        <v>0.09</v>
      </c>
      <c r="RM387" s="115">
        <v>1</v>
      </c>
      <c r="RN387" s="4">
        <f t="shared" si="469"/>
        <v>5</v>
      </c>
      <c r="RO387" s="115">
        <f t="shared" si="470"/>
        <v>0.1</v>
      </c>
      <c r="RP387" s="115">
        <v>0.85</v>
      </c>
      <c r="RQ387" s="115">
        <v>0.90110026192978099</v>
      </c>
      <c r="RR387" s="4">
        <f t="shared" si="471"/>
        <v>5</v>
      </c>
      <c r="RS387" s="114">
        <f t="shared" si="472"/>
        <v>0.08</v>
      </c>
      <c r="RT387" s="115">
        <v>0.64995984004726304</v>
      </c>
      <c r="RU387" s="4">
        <f t="shared" si="473"/>
        <v>5</v>
      </c>
      <c r="RV387" s="114">
        <f t="shared" si="474"/>
        <v>0.08</v>
      </c>
      <c r="ZR387" s="114">
        <v>1</v>
      </c>
      <c r="ZS387" s="4">
        <f t="shared" si="475"/>
        <v>5</v>
      </c>
      <c r="ZT387" s="114">
        <f t="shared" si="476"/>
        <v>0.05</v>
      </c>
      <c r="ZU387" s="4">
        <v>2</v>
      </c>
      <c r="ZV387" s="4">
        <f t="shared" si="477"/>
        <v>5</v>
      </c>
      <c r="ZW387" s="114">
        <f t="shared" si="478"/>
        <v>0.05</v>
      </c>
      <c r="AAT387" s="114">
        <f t="shared" si="479"/>
        <v>0.36799999999999999</v>
      </c>
      <c r="AAU387" s="114">
        <f t="shared" si="480"/>
        <v>0.42000000000000004</v>
      </c>
      <c r="AAV387" s="114">
        <f t="shared" si="481"/>
        <v>0.1</v>
      </c>
      <c r="AAW387" s="114">
        <f t="shared" si="482"/>
        <v>0.88800000000000001</v>
      </c>
      <c r="AAX387" s="114">
        <f t="shared" si="483"/>
        <v>0.44400000000000001</v>
      </c>
      <c r="ACN387" s="119" t="str">
        <f t="shared" si="484"/>
        <v>TERIMA</v>
      </c>
      <c r="ACO387" s="120">
        <f t="shared" si="485"/>
        <v>753232</v>
      </c>
      <c r="ACW387" s="116">
        <v>4.3157894736842097</v>
      </c>
      <c r="ACX387" s="116">
        <v>4.9473684210526301</v>
      </c>
      <c r="ACY387" s="115">
        <f t="shared" si="486"/>
        <v>0.46315789473684199</v>
      </c>
      <c r="ACZ387" s="115">
        <f t="shared" si="487"/>
        <v>0.44400000000000001</v>
      </c>
      <c r="ADA387" s="115">
        <f t="shared" si="488"/>
        <v>0.90715789473684194</v>
      </c>
      <c r="ADB387" s="115">
        <f t="shared" si="489"/>
        <v>0.8631578947368419</v>
      </c>
      <c r="ADC387" s="115">
        <f t="shared" si="490"/>
        <v>0.98947368421052606</v>
      </c>
      <c r="ADD387" s="121">
        <f t="shared" si="491"/>
        <v>215789.47368421048</v>
      </c>
      <c r="ADE387" s="121">
        <f t="shared" si="492"/>
        <v>247368.42105263151</v>
      </c>
      <c r="ADF387" s="121">
        <f t="shared" si="493"/>
        <v>444000</v>
      </c>
      <c r="ADG387" s="121">
        <f t="shared" si="494"/>
        <v>907157.89473684202</v>
      </c>
      <c r="ADN387" s="121">
        <f t="shared" si="495"/>
        <v>907157.89473684202</v>
      </c>
      <c r="ADO387" s="4" t="s">
        <v>1398</v>
      </c>
    </row>
  </sheetData>
  <autoFilter ref="A4:ADX4"/>
  <mergeCells count="620"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BC3:ABC4"/>
    <mergeCell ref="ABD3:ABD4"/>
    <mergeCell ref="ABE3:ABE4"/>
    <mergeCell ref="ABF3:ABF4"/>
    <mergeCell ref="ABG3:ABG4"/>
    <mergeCell ref="ABH3:ABH4"/>
    <mergeCell ref="ABR3:ABR4"/>
    <mergeCell ref="ABS3:ABS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CY1:ACY4"/>
    <mergeCell ref="ACZ1:ACZ4"/>
    <mergeCell ref="ADA1:ADA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CL1:ACL4"/>
    <mergeCell ref="ACE3:ACE4"/>
    <mergeCell ref="ACF3:ACF4"/>
    <mergeCell ref="ACG3:ACG4"/>
    <mergeCell ref="ACH3:ACH4"/>
    <mergeCell ref="ACI3:ACI4"/>
    <mergeCell ref="ABT3:ABT4"/>
    <mergeCell ref="ACJ3:ACJ4"/>
    <mergeCell ref="ABY3:ABY4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OU2:OW2"/>
    <mergeCell ref="OX2:OZ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WB2:WD2"/>
    <mergeCell ref="WE2:WG2"/>
    <mergeCell ref="WH2:WJ2"/>
    <mergeCell ref="WK2:WM2"/>
    <mergeCell ref="WN2:WP2"/>
    <mergeCell ref="WQ2:WS2"/>
    <mergeCell ref="VJ2:VL2"/>
    <mergeCell ref="VM2:VO2"/>
    <mergeCell ref="VP2:VR2"/>
    <mergeCell ref="VS2:VU2"/>
    <mergeCell ref="VV2:VX2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W3:AAW4"/>
    <mergeCell ref="AAX3:AAX4"/>
    <mergeCell ref="AAY3:AAY4"/>
    <mergeCell ref="AAZ3:AAZ4"/>
    <mergeCell ref="ABA3:ABA4"/>
    <mergeCell ref="ABB3:ABB4"/>
    <mergeCell ref="ABO3:ABO4"/>
    <mergeCell ref="ABP3:ABP4"/>
    <mergeCell ref="ABQ3:ABQ4"/>
    <mergeCell ref="ABI3:ABI4"/>
    <mergeCell ref="ABJ3:ABJ4"/>
    <mergeCell ref="ABK3:ABK4"/>
    <mergeCell ref="ABL3:ABL4"/>
    <mergeCell ref="ABM3:ABM4"/>
    <mergeCell ref="ABN3:ABN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7" t="s">
        <v>0</v>
      </c>
      <c r="B2" s="737" t="s">
        <v>1</v>
      </c>
      <c r="C2" s="737" t="s">
        <v>323</v>
      </c>
      <c r="D2" s="739" t="s">
        <v>324</v>
      </c>
      <c r="E2" s="737" t="s">
        <v>325</v>
      </c>
      <c r="F2" s="735" t="s">
        <v>326</v>
      </c>
      <c r="G2" s="739" t="s">
        <v>327</v>
      </c>
      <c r="H2" s="737" t="s">
        <v>328</v>
      </c>
      <c r="I2" s="735" t="s">
        <v>329</v>
      </c>
      <c r="J2" s="740" t="s">
        <v>330</v>
      </c>
      <c r="K2" s="741"/>
      <c r="L2" s="737" t="s">
        <v>331</v>
      </c>
      <c r="M2" s="737" t="s">
        <v>332</v>
      </c>
      <c r="N2" s="737" t="s">
        <v>333</v>
      </c>
      <c r="O2" s="737" t="s">
        <v>6</v>
      </c>
      <c r="P2" s="737" t="s">
        <v>334</v>
      </c>
      <c r="Q2" s="737" t="s">
        <v>8</v>
      </c>
      <c r="R2" s="739" t="s">
        <v>9</v>
      </c>
      <c r="S2" s="739" t="s">
        <v>335</v>
      </c>
      <c r="T2" s="737" t="s">
        <v>336</v>
      </c>
      <c r="U2" s="742" t="s">
        <v>337</v>
      </c>
      <c r="V2" s="744" t="s">
        <v>338</v>
      </c>
      <c r="W2" s="737" t="s">
        <v>339</v>
      </c>
      <c r="X2" s="745" t="s">
        <v>340</v>
      </c>
      <c r="Y2" s="737" t="s">
        <v>5</v>
      </c>
      <c r="Z2" s="735" t="s">
        <v>341</v>
      </c>
      <c r="AA2" s="739" t="s">
        <v>342</v>
      </c>
      <c r="AB2" s="737" t="s">
        <v>11</v>
      </c>
    </row>
    <row r="3" spans="1:28" x14ac:dyDescent="0.25">
      <c r="A3" s="738"/>
      <c r="B3" s="738"/>
      <c r="C3" s="738"/>
      <c r="D3" s="739"/>
      <c r="E3" s="738"/>
      <c r="F3" s="736"/>
      <c r="G3" s="739"/>
      <c r="H3" s="738"/>
      <c r="I3" s="736"/>
      <c r="J3" s="122" t="s">
        <v>343</v>
      </c>
      <c r="K3" s="122" t="s">
        <v>344</v>
      </c>
      <c r="L3" s="738"/>
      <c r="M3" s="738"/>
      <c r="N3" s="738"/>
      <c r="O3" s="738"/>
      <c r="P3" s="738"/>
      <c r="Q3" s="738"/>
      <c r="R3" s="739"/>
      <c r="S3" s="739"/>
      <c r="T3" s="738"/>
      <c r="U3" s="743"/>
      <c r="V3" s="743"/>
      <c r="W3" s="738"/>
      <c r="X3" s="746"/>
      <c r="Y3" s="738"/>
      <c r="Z3" s="736"/>
      <c r="AA3" s="739"/>
      <c r="AB3" s="738"/>
    </row>
    <row r="4" spans="1:28" x14ac:dyDescent="0.25">
      <c r="A4" s="123">
        <v>1</v>
      </c>
      <c r="B4" s="123">
        <v>105787</v>
      </c>
      <c r="C4" s="124" t="s">
        <v>345</v>
      </c>
      <c r="D4" s="125" t="s">
        <v>346</v>
      </c>
      <c r="E4" s="123" t="s">
        <v>347</v>
      </c>
      <c r="F4" s="123">
        <v>18010579</v>
      </c>
      <c r="G4" s="126" t="s">
        <v>348</v>
      </c>
      <c r="H4" s="123">
        <v>570158</v>
      </c>
      <c r="I4" s="127"/>
      <c r="J4" s="127"/>
      <c r="K4" s="127"/>
      <c r="L4" s="127"/>
      <c r="M4" s="123" t="s">
        <v>349</v>
      </c>
      <c r="N4" s="123" t="s">
        <v>350</v>
      </c>
      <c r="O4" s="123" t="s">
        <v>351</v>
      </c>
      <c r="P4" s="128" t="s">
        <v>352</v>
      </c>
      <c r="Q4" s="123" t="s">
        <v>353</v>
      </c>
      <c r="R4" s="123" t="s">
        <v>354</v>
      </c>
      <c r="S4" s="128" t="s">
        <v>355</v>
      </c>
      <c r="T4" s="129">
        <v>44396</v>
      </c>
      <c r="U4" s="129">
        <v>44699</v>
      </c>
      <c r="V4" s="129">
        <v>43304</v>
      </c>
      <c r="W4" s="129">
        <v>44533</v>
      </c>
      <c r="X4" s="130">
        <v>40.966666666666669</v>
      </c>
      <c r="Y4" s="131" t="s">
        <v>356</v>
      </c>
      <c r="Z4" s="132">
        <v>43709</v>
      </c>
      <c r="AA4" s="130">
        <v>26.580645161290324</v>
      </c>
      <c r="AB4" s="133" t="s">
        <v>357</v>
      </c>
    </row>
    <row r="5" spans="1:28" x14ac:dyDescent="0.25">
      <c r="A5" s="123">
        <v>2</v>
      </c>
      <c r="B5" s="123">
        <v>154465</v>
      </c>
      <c r="C5" s="124" t="s">
        <v>358</v>
      </c>
      <c r="D5" s="125" t="s">
        <v>346</v>
      </c>
      <c r="E5" s="123" t="s">
        <v>347</v>
      </c>
      <c r="F5" s="123">
        <v>19231554</v>
      </c>
      <c r="G5" s="126" t="s">
        <v>348</v>
      </c>
      <c r="H5" s="123">
        <v>570029</v>
      </c>
      <c r="I5" s="127"/>
      <c r="J5" s="127"/>
      <c r="K5" s="127"/>
      <c r="L5" s="127"/>
      <c r="M5" s="123" t="s">
        <v>359</v>
      </c>
      <c r="N5" s="123" t="s">
        <v>360</v>
      </c>
      <c r="O5" s="123" t="s">
        <v>351</v>
      </c>
      <c r="P5" s="128" t="s">
        <v>352</v>
      </c>
      <c r="Q5" s="123" t="s">
        <v>361</v>
      </c>
      <c r="R5" s="123" t="s">
        <v>362</v>
      </c>
      <c r="S5" s="128" t="s">
        <v>363</v>
      </c>
      <c r="T5" s="129">
        <v>44376</v>
      </c>
      <c r="U5" s="129">
        <v>44558</v>
      </c>
      <c r="V5" s="129">
        <v>43591</v>
      </c>
      <c r="W5" s="129">
        <v>44533</v>
      </c>
      <c r="X5" s="130">
        <v>31.4</v>
      </c>
      <c r="Y5" s="131" t="s">
        <v>356</v>
      </c>
      <c r="Z5" s="132">
        <v>43780</v>
      </c>
      <c r="AA5" s="130">
        <v>24.29032258064516</v>
      </c>
      <c r="AB5" s="133" t="s">
        <v>357</v>
      </c>
    </row>
    <row r="6" spans="1:28" x14ac:dyDescent="0.25">
      <c r="A6" s="123">
        <v>3</v>
      </c>
      <c r="B6" s="123">
        <v>95694</v>
      </c>
      <c r="C6" s="124" t="s">
        <v>364</v>
      </c>
      <c r="D6" s="125" t="s">
        <v>346</v>
      </c>
      <c r="E6" s="123" t="s">
        <v>347</v>
      </c>
      <c r="F6" s="123" t="s">
        <v>365</v>
      </c>
      <c r="G6" s="126" t="s">
        <v>348</v>
      </c>
      <c r="H6" s="123">
        <v>570043</v>
      </c>
      <c r="I6" s="127"/>
      <c r="J6" s="127"/>
      <c r="K6" s="127"/>
      <c r="L6" s="127"/>
      <c r="M6" s="123" t="s">
        <v>366</v>
      </c>
      <c r="N6" s="123" t="s">
        <v>367</v>
      </c>
      <c r="O6" s="123" t="s">
        <v>351</v>
      </c>
      <c r="P6" s="128" t="s">
        <v>352</v>
      </c>
      <c r="Q6" s="123" t="s">
        <v>368</v>
      </c>
      <c r="R6" s="123" t="s">
        <v>354</v>
      </c>
      <c r="S6" s="128" t="s">
        <v>355</v>
      </c>
      <c r="T6" s="129">
        <v>44484</v>
      </c>
      <c r="U6" s="129">
        <v>44787</v>
      </c>
      <c r="V6" s="129">
        <v>43061</v>
      </c>
      <c r="W6" s="129">
        <v>44533</v>
      </c>
      <c r="X6" s="130">
        <v>49.06666666666667</v>
      </c>
      <c r="Y6" s="131" t="s">
        <v>356</v>
      </c>
      <c r="Z6" s="132">
        <v>43394</v>
      </c>
      <c r="AA6" s="130">
        <v>36.741935483870968</v>
      </c>
      <c r="AB6" s="133" t="s">
        <v>357</v>
      </c>
    </row>
    <row r="7" spans="1:28" x14ac:dyDescent="0.25">
      <c r="A7" s="123">
        <v>4</v>
      </c>
      <c r="B7" s="123">
        <v>157011</v>
      </c>
      <c r="C7" s="134" t="s">
        <v>369</v>
      </c>
      <c r="D7" s="135" t="s">
        <v>370</v>
      </c>
      <c r="E7" s="126" t="s">
        <v>371</v>
      </c>
      <c r="F7" s="123">
        <v>19233388</v>
      </c>
      <c r="G7" s="126" t="s">
        <v>348</v>
      </c>
      <c r="H7" s="123">
        <v>570051</v>
      </c>
      <c r="I7" s="136">
        <v>0</v>
      </c>
      <c r="J7" s="136"/>
      <c r="K7" s="136"/>
      <c r="L7" s="136"/>
      <c r="M7" s="123" t="s">
        <v>372</v>
      </c>
      <c r="N7" s="123" t="s">
        <v>373</v>
      </c>
      <c r="O7" s="123" t="s">
        <v>351</v>
      </c>
      <c r="P7" s="128" t="s">
        <v>374</v>
      </c>
      <c r="Q7" s="123" t="s">
        <v>375</v>
      </c>
      <c r="R7" s="123" t="s">
        <v>362</v>
      </c>
      <c r="S7" s="123" t="s">
        <v>363</v>
      </c>
      <c r="T7" s="129">
        <v>44497</v>
      </c>
      <c r="U7" s="129">
        <v>44800</v>
      </c>
      <c r="V7" s="129">
        <v>43647</v>
      </c>
      <c r="W7" s="129">
        <v>44533</v>
      </c>
      <c r="X7" s="130">
        <v>29.533333333333335</v>
      </c>
      <c r="Y7" s="131" t="s">
        <v>356</v>
      </c>
      <c r="Z7" s="129">
        <v>43647</v>
      </c>
      <c r="AA7" s="130">
        <v>28.580645161290324</v>
      </c>
      <c r="AB7" s="130" t="s">
        <v>357</v>
      </c>
    </row>
    <row r="8" spans="1:28" x14ac:dyDescent="0.25">
      <c r="A8" s="123">
        <v>5</v>
      </c>
      <c r="B8" s="123">
        <v>72307</v>
      </c>
      <c r="C8" s="137" t="s">
        <v>376</v>
      </c>
      <c r="D8" s="138" t="s">
        <v>377</v>
      </c>
      <c r="E8" s="123" t="s">
        <v>347</v>
      </c>
      <c r="F8" s="123" t="s">
        <v>378</v>
      </c>
      <c r="G8" s="126" t="s">
        <v>348</v>
      </c>
      <c r="H8" s="123">
        <v>570268</v>
      </c>
      <c r="I8" s="127">
        <v>10200203085</v>
      </c>
      <c r="J8" s="127"/>
      <c r="K8" s="127">
        <v>16009686</v>
      </c>
      <c r="L8" s="127"/>
      <c r="M8" s="123" t="s">
        <v>379</v>
      </c>
      <c r="N8" s="123" t="s">
        <v>380</v>
      </c>
      <c r="O8" s="123" t="s">
        <v>351</v>
      </c>
      <c r="P8" s="128" t="s">
        <v>352</v>
      </c>
      <c r="Q8" s="123" t="s">
        <v>381</v>
      </c>
      <c r="R8" s="123" t="s">
        <v>354</v>
      </c>
      <c r="S8" s="128" t="s">
        <v>355</v>
      </c>
      <c r="T8" s="129">
        <v>44344</v>
      </c>
      <c r="U8" s="129">
        <v>44708</v>
      </c>
      <c r="V8" s="129">
        <v>42583</v>
      </c>
      <c r="W8" s="129">
        <v>44533</v>
      </c>
      <c r="X8" s="130">
        <v>65</v>
      </c>
      <c r="Y8" s="131" t="s">
        <v>356</v>
      </c>
      <c r="Z8" s="132">
        <v>42927</v>
      </c>
      <c r="AA8" s="130">
        <v>51.806451612903224</v>
      </c>
      <c r="AB8" s="133" t="s">
        <v>357</v>
      </c>
    </row>
    <row r="9" spans="1:28" x14ac:dyDescent="0.25">
      <c r="A9" s="123">
        <v>6</v>
      </c>
      <c r="B9" s="123">
        <v>160066</v>
      </c>
      <c r="C9" s="139" t="s">
        <v>382</v>
      </c>
      <c r="D9" s="135" t="s">
        <v>383</v>
      </c>
      <c r="E9" s="126" t="s">
        <v>371</v>
      </c>
      <c r="F9" s="123">
        <v>19234852</v>
      </c>
      <c r="G9" s="126" t="s">
        <v>348</v>
      </c>
      <c r="H9" s="123">
        <v>570234</v>
      </c>
      <c r="I9" s="136">
        <v>0</v>
      </c>
      <c r="J9" s="136"/>
      <c r="K9" s="136"/>
      <c r="L9" s="136"/>
      <c r="M9" s="123" t="s">
        <v>349</v>
      </c>
      <c r="N9" s="123" t="s">
        <v>384</v>
      </c>
      <c r="O9" s="123" t="s">
        <v>351</v>
      </c>
      <c r="P9" s="128" t="s">
        <v>352</v>
      </c>
      <c r="Q9" s="123" t="s">
        <v>385</v>
      </c>
      <c r="R9" s="123" t="s">
        <v>354</v>
      </c>
      <c r="S9" s="123" t="s">
        <v>363</v>
      </c>
      <c r="T9" s="129">
        <v>44314</v>
      </c>
      <c r="U9" s="129">
        <v>44678</v>
      </c>
      <c r="V9" s="129">
        <v>43769</v>
      </c>
      <c r="W9" s="129">
        <v>44533</v>
      </c>
      <c r="X9" s="130">
        <v>25.466666666666665</v>
      </c>
      <c r="Y9" s="131" t="s">
        <v>356</v>
      </c>
      <c r="Z9" s="129">
        <v>43769</v>
      </c>
      <c r="AA9" s="130">
        <v>24.64516129032258</v>
      </c>
      <c r="AB9" s="130" t="s">
        <v>357</v>
      </c>
    </row>
    <row r="10" spans="1:28" x14ac:dyDescent="0.25">
      <c r="A10" s="123">
        <v>7</v>
      </c>
      <c r="B10" s="123">
        <v>156546</v>
      </c>
      <c r="C10" s="134" t="s">
        <v>386</v>
      </c>
      <c r="D10" s="135" t="s">
        <v>387</v>
      </c>
      <c r="E10" s="126" t="s">
        <v>371</v>
      </c>
      <c r="F10" s="123">
        <v>19232998</v>
      </c>
      <c r="G10" s="126" t="s">
        <v>348</v>
      </c>
      <c r="H10" s="123">
        <v>570091</v>
      </c>
      <c r="I10" s="136">
        <v>0</v>
      </c>
      <c r="J10" s="136"/>
      <c r="K10" s="136"/>
      <c r="L10" s="136"/>
      <c r="M10" s="123" t="s">
        <v>388</v>
      </c>
      <c r="N10" s="123" t="s">
        <v>389</v>
      </c>
      <c r="O10" s="123" t="s">
        <v>351</v>
      </c>
      <c r="P10" s="128" t="s">
        <v>374</v>
      </c>
      <c r="Q10" s="123" t="s">
        <v>390</v>
      </c>
      <c r="R10" s="123" t="s">
        <v>354</v>
      </c>
      <c r="S10" s="123" t="s">
        <v>363</v>
      </c>
      <c r="T10" s="129">
        <v>44164</v>
      </c>
      <c r="U10" s="129">
        <v>44528</v>
      </c>
      <c r="V10" s="129">
        <v>43617</v>
      </c>
      <c r="W10" s="129">
        <v>44533</v>
      </c>
      <c r="X10" s="130">
        <v>30.533333333333335</v>
      </c>
      <c r="Y10" s="131" t="s">
        <v>356</v>
      </c>
      <c r="Z10" s="129">
        <v>43617</v>
      </c>
      <c r="AA10" s="130">
        <v>29.548387096774192</v>
      </c>
      <c r="AB10" s="130" t="s">
        <v>357</v>
      </c>
    </row>
    <row r="11" spans="1:28" x14ac:dyDescent="0.25">
      <c r="A11" s="123">
        <v>8</v>
      </c>
      <c r="B11" s="123">
        <v>178150</v>
      </c>
      <c r="C11" s="140" t="s">
        <v>391</v>
      </c>
      <c r="D11" s="141" t="s">
        <v>392</v>
      </c>
      <c r="E11" s="123" t="s">
        <v>371</v>
      </c>
      <c r="F11" s="123">
        <v>21239950</v>
      </c>
      <c r="G11" s="126" t="s">
        <v>348</v>
      </c>
      <c r="H11" s="123">
        <v>570400</v>
      </c>
      <c r="I11" s="142"/>
      <c r="J11" s="143"/>
      <c r="K11" s="143"/>
      <c r="L11" s="143"/>
      <c r="M11" s="123">
        <v>8</v>
      </c>
      <c r="N11" s="123" t="s">
        <v>393</v>
      </c>
      <c r="O11" s="123" t="s">
        <v>351</v>
      </c>
      <c r="P11" s="128" t="s">
        <v>394</v>
      </c>
      <c r="Q11" s="123" t="s">
        <v>395</v>
      </c>
      <c r="R11" s="123" t="s">
        <v>354</v>
      </c>
      <c r="S11" s="144" t="s">
        <v>363</v>
      </c>
      <c r="T11" s="129">
        <v>44361</v>
      </c>
      <c r="U11" s="129">
        <v>44543</v>
      </c>
      <c r="V11" s="129">
        <v>44361</v>
      </c>
      <c r="W11" s="129">
        <v>44533</v>
      </c>
      <c r="X11" s="130">
        <v>5.7333333333333334</v>
      </c>
      <c r="Y11" s="131" t="s">
        <v>396</v>
      </c>
      <c r="Z11" s="129">
        <v>44361</v>
      </c>
      <c r="AA11" s="145">
        <v>5.5483870967741939</v>
      </c>
      <c r="AB11" s="130" t="s">
        <v>357</v>
      </c>
    </row>
    <row r="12" spans="1:28" x14ac:dyDescent="0.25">
      <c r="A12" s="123">
        <v>9</v>
      </c>
      <c r="B12" s="123">
        <v>54349</v>
      </c>
      <c r="C12" s="146" t="s">
        <v>397</v>
      </c>
      <c r="D12" s="140" t="s">
        <v>398</v>
      </c>
      <c r="E12" s="123" t="s">
        <v>371</v>
      </c>
      <c r="F12" s="123" t="s">
        <v>399</v>
      </c>
      <c r="G12" s="126" t="s">
        <v>348</v>
      </c>
      <c r="H12" s="123">
        <v>570240</v>
      </c>
      <c r="I12" s="127">
        <v>10200202319</v>
      </c>
      <c r="J12" s="127">
        <v>35298</v>
      </c>
      <c r="K12" s="127">
        <v>35298</v>
      </c>
      <c r="L12" s="127">
        <v>35298</v>
      </c>
      <c r="M12" s="123" t="s">
        <v>400</v>
      </c>
      <c r="N12" s="123" t="s">
        <v>401</v>
      </c>
      <c r="O12" s="123" t="s">
        <v>351</v>
      </c>
      <c r="P12" s="128" t="s">
        <v>352</v>
      </c>
      <c r="Q12" s="123" t="s">
        <v>402</v>
      </c>
      <c r="R12" s="123" t="s">
        <v>362</v>
      </c>
      <c r="S12" s="128" t="s">
        <v>355</v>
      </c>
      <c r="T12" s="129">
        <v>44345</v>
      </c>
      <c r="U12" s="129">
        <v>44709</v>
      </c>
      <c r="V12" s="129">
        <v>42522</v>
      </c>
      <c r="W12" s="129">
        <v>44533</v>
      </c>
      <c r="X12" s="130">
        <v>67.033333333333331</v>
      </c>
      <c r="Y12" s="131" t="s">
        <v>356</v>
      </c>
      <c r="Z12" s="132">
        <v>42777</v>
      </c>
      <c r="AA12" s="130">
        <v>56.645161290322584</v>
      </c>
      <c r="AB12" s="133" t="s">
        <v>357</v>
      </c>
    </row>
    <row r="13" spans="1:28" x14ac:dyDescent="0.25">
      <c r="A13" s="123">
        <v>10</v>
      </c>
      <c r="B13" s="123">
        <v>102119</v>
      </c>
      <c r="C13" s="147" t="s">
        <v>403</v>
      </c>
      <c r="D13" s="148" t="s">
        <v>404</v>
      </c>
      <c r="E13" s="123" t="s">
        <v>347</v>
      </c>
      <c r="F13" s="123">
        <v>18009509</v>
      </c>
      <c r="G13" s="126" t="s">
        <v>348</v>
      </c>
      <c r="H13" s="123">
        <v>570225</v>
      </c>
      <c r="I13" s="127"/>
      <c r="J13" s="127"/>
      <c r="K13" s="127"/>
      <c r="L13" s="127"/>
      <c r="M13" s="123" t="s">
        <v>405</v>
      </c>
      <c r="N13" s="123" t="s">
        <v>406</v>
      </c>
      <c r="O13" s="123" t="s">
        <v>351</v>
      </c>
      <c r="P13" s="128" t="s">
        <v>407</v>
      </c>
      <c r="Q13" s="123" t="s">
        <v>368</v>
      </c>
      <c r="R13" s="123" t="s">
        <v>354</v>
      </c>
      <c r="S13" s="128" t="s">
        <v>355</v>
      </c>
      <c r="T13" s="129">
        <v>44485</v>
      </c>
      <c r="U13" s="129">
        <v>44849</v>
      </c>
      <c r="V13" s="129">
        <v>43393</v>
      </c>
      <c r="W13" s="129">
        <v>44533</v>
      </c>
      <c r="X13" s="130">
        <v>38</v>
      </c>
      <c r="Y13" s="131" t="s">
        <v>356</v>
      </c>
      <c r="Z13" s="132">
        <v>43545</v>
      </c>
      <c r="AA13" s="130">
        <v>31.870967741935484</v>
      </c>
      <c r="AB13" s="133" t="s">
        <v>357</v>
      </c>
    </row>
    <row r="14" spans="1:28" x14ac:dyDescent="0.25">
      <c r="A14" s="123">
        <v>11</v>
      </c>
      <c r="B14" s="123">
        <v>104344</v>
      </c>
      <c r="C14" s="147" t="s">
        <v>408</v>
      </c>
      <c r="D14" s="148" t="s">
        <v>404</v>
      </c>
      <c r="E14" s="123" t="s">
        <v>347</v>
      </c>
      <c r="F14" s="123">
        <v>18010110</v>
      </c>
      <c r="G14" s="126" t="s">
        <v>348</v>
      </c>
      <c r="H14" s="123">
        <v>570161</v>
      </c>
      <c r="I14" s="127"/>
      <c r="J14" s="127"/>
      <c r="K14" s="127"/>
      <c r="L14" s="127"/>
      <c r="M14" s="123" t="s">
        <v>409</v>
      </c>
      <c r="N14" s="123" t="s">
        <v>410</v>
      </c>
      <c r="O14" s="123" t="s">
        <v>351</v>
      </c>
      <c r="P14" s="128" t="s">
        <v>407</v>
      </c>
      <c r="Q14" s="123" t="s">
        <v>395</v>
      </c>
      <c r="R14" s="123" t="s">
        <v>354</v>
      </c>
      <c r="S14" s="128" t="s">
        <v>355</v>
      </c>
      <c r="T14" s="129">
        <v>44466</v>
      </c>
      <c r="U14" s="129">
        <v>44768</v>
      </c>
      <c r="V14" s="129">
        <v>43252</v>
      </c>
      <c r="W14" s="129">
        <v>44533</v>
      </c>
      <c r="X14" s="130">
        <v>42.7</v>
      </c>
      <c r="Y14" s="131" t="s">
        <v>356</v>
      </c>
      <c r="Z14" s="132">
        <v>43545</v>
      </c>
      <c r="AA14" s="130">
        <v>31.870967741935484</v>
      </c>
      <c r="AB14" s="133" t="s">
        <v>357</v>
      </c>
    </row>
    <row r="15" spans="1:28" x14ac:dyDescent="0.25">
      <c r="A15" s="123">
        <v>12</v>
      </c>
      <c r="B15" s="123">
        <v>105768</v>
      </c>
      <c r="C15" s="149" t="s">
        <v>411</v>
      </c>
      <c r="D15" s="148" t="s">
        <v>412</v>
      </c>
      <c r="E15" s="123" t="s">
        <v>347</v>
      </c>
      <c r="F15" s="123">
        <v>18010577</v>
      </c>
      <c r="G15" s="126" t="s">
        <v>348</v>
      </c>
      <c r="H15" s="123">
        <v>570033</v>
      </c>
      <c r="I15" s="127"/>
      <c r="J15" s="127"/>
      <c r="K15" s="127"/>
      <c r="L15" s="127">
        <v>18010577</v>
      </c>
      <c r="M15" s="123" t="s">
        <v>349</v>
      </c>
      <c r="N15" s="123" t="s">
        <v>413</v>
      </c>
      <c r="O15" s="123" t="s">
        <v>351</v>
      </c>
      <c r="P15" s="128" t="s">
        <v>407</v>
      </c>
      <c r="Q15" s="123" t="s">
        <v>414</v>
      </c>
      <c r="R15" s="123" t="s">
        <v>362</v>
      </c>
      <c r="S15" s="128" t="s">
        <v>355</v>
      </c>
      <c r="T15" s="129">
        <v>43831</v>
      </c>
      <c r="U15" s="129">
        <v>44561</v>
      </c>
      <c r="V15" s="129">
        <v>43304</v>
      </c>
      <c r="W15" s="129">
        <v>44533</v>
      </c>
      <c r="X15" s="130">
        <v>40.966666666666669</v>
      </c>
      <c r="Y15" s="131" t="s">
        <v>356</v>
      </c>
      <c r="Z15" s="132">
        <v>43972</v>
      </c>
      <c r="AA15" s="130">
        <v>18.096774193548388</v>
      </c>
      <c r="AB15" s="133" t="s">
        <v>357</v>
      </c>
    </row>
    <row r="16" spans="1:28" x14ac:dyDescent="0.25">
      <c r="A16" s="123">
        <v>13</v>
      </c>
      <c r="B16" s="123">
        <v>103453</v>
      </c>
      <c r="C16" s="147" t="s">
        <v>415</v>
      </c>
      <c r="D16" s="148" t="s">
        <v>416</v>
      </c>
      <c r="E16" s="123" t="s">
        <v>347</v>
      </c>
      <c r="F16" s="123">
        <v>18009899</v>
      </c>
      <c r="G16" s="126" t="s">
        <v>348</v>
      </c>
      <c r="H16" s="123">
        <v>570265</v>
      </c>
      <c r="I16" s="127"/>
      <c r="J16" s="127"/>
      <c r="K16" s="127"/>
      <c r="L16" s="127"/>
      <c r="M16" s="123" t="s">
        <v>372</v>
      </c>
      <c r="N16" s="123" t="s">
        <v>417</v>
      </c>
      <c r="O16" s="123" t="s">
        <v>351</v>
      </c>
      <c r="P16" s="128" t="s">
        <v>352</v>
      </c>
      <c r="Q16" s="123" t="s">
        <v>418</v>
      </c>
      <c r="R16" s="123" t="s">
        <v>362</v>
      </c>
      <c r="S16" s="128" t="s">
        <v>355</v>
      </c>
      <c r="T16" s="129">
        <v>44436</v>
      </c>
      <c r="U16" s="129">
        <v>44800</v>
      </c>
      <c r="V16" s="129">
        <v>43235</v>
      </c>
      <c r="W16" s="129">
        <v>44533</v>
      </c>
      <c r="X16" s="130">
        <v>43.266666666666666</v>
      </c>
      <c r="Y16" s="131" t="s">
        <v>356</v>
      </c>
      <c r="Z16" s="132">
        <v>43617</v>
      </c>
      <c r="AA16" s="130">
        <v>29.548387096774192</v>
      </c>
      <c r="AB16" s="133" t="s">
        <v>357</v>
      </c>
    </row>
    <row r="17" spans="1:28" x14ac:dyDescent="0.25">
      <c r="A17" s="123">
        <v>14</v>
      </c>
      <c r="B17" s="123">
        <v>105769</v>
      </c>
      <c r="C17" s="150" t="s">
        <v>419</v>
      </c>
      <c r="D17" s="151"/>
      <c r="E17" s="123" t="s">
        <v>347</v>
      </c>
      <c r="F17" s="123">
        <v>18010561</v>
      </c>
      <c r="G17" s="126" t="s">
        <v>348</v>
      </c>
      <c r="H17" s="123">
        <v>570059</v>
      </c>
      <c r="I17" s="127"/>
      <c r="J17" s="127"/>
      <c r="K17" s="127"/>
      <c r="L17" s="127">
        <v>18010561</v>
      </c>
      <c r="M17" s="123" t="s">
        <v>349</v>
      </c>
      <c r="N17" s="123" t="s">
        <v>420</v>
      </c>
      <c r="O17" s="123" t="s">
        <v>351</v>
      </c>
      <c r="P17" s="128" t="s">
        <v>352</v>
      </c>
      <c r="Q17" s="123" t="s">
        <v>421</v>
      </c>
      <c r="R17" s="123" t="s">
        <v>354</v>
      </c>
      <c r="S17" s="128" t="s">
        <v>355</v>
      </c>
      <c r="T17" s="129">
        <v>44195</v>
      </c>
      <c r="U17" s="129">
        <v>44559</v>
      </c>
      <c r="V17" s="129">
        <v>43304</v>
      </c>
      <c r="W17" s="129">
        <v>44533</v>
      </c>
      <c r="X17" s="130">
        <v>40.966666666666669</v>
      </c>
      <c r="Y17" s="131" t="s">
        <v>356</v>
      </c>
      <c r="Z17" s="132">
        <v>43972</v>
      </c>
      <c r="AA17" s="130">
        <v>18.096774193548388</v>
      </c>
      <c r="AB17" s="133" t="s">
        <v>357</v>
      </c>
    </row>
    <row r="18" spans="1:28" x14ac:dyDescent="0.25">
      <c r="A18" s="123">
        <v>15</v>
      </c>
      <c r="B18" s="123">
        <v>160709</v>
      </c>
      <c r="C18" s="152" t="s">
        <v>422</v>
      </c>
      <c r="D18" s="151"/>
      <c r="E18" s="126" t="s">
        <v>371</v>
      </c>
      <c r="F18" s="123">
        <v>19235313</v>
      </c>
      <c r="G18" s="126" t="s">
        <v>348</v>
      </c>
      <c r="H18" s="123">
        <v>570156</v>
      </c>
      <c r="I18" s="136">
        <v>0</v>
      </c>
      <c r="J18" s="136"/>
      <c r="K18" s="136"/>
      <c r="L18" s="136"/>
      <c r="M18" s="123" t="s">
        <v>423</v>
      </c>
      <c r="N18" s="123" t="s">
        <v>424</v>
      </c>
      <c r="O18" s="123" t="s">
        <v>351</v>
      </c>
      <c r="P18" s="128" t="s">
        <v>352</v>
      </c>
      <c r="Q18" s="123" t="s">
        <v>395</v>
      </c>
      <c r="R18" s="123" t="s">
        <v>354</v>
      </c>
      <c r="S18" s="153" t="s">
        <v>355</v>
      </c>
      <c r="T18" s="129">
        <v>44460</v>
      </c>
      <c r="U18" s="129">
        <v>44824</v>
      </c>
      <c r="V18" s="129">
        <v>43795</v>
      </c>
      <c r="W18" s="129">
        <v>44533</v>
      </c>
      <c r="X18" s="130">
        <v>24.6</v>
      </c>
      <c r="Y18" s="131" t="s">
        <v>356</v>
      </c>
      <c r="Z18" s="129">
        <v>43795</v>
      </c>
      <c r="AA18" s="130">
        <v>23.806451612903224</v>
      </c>
      <c r="AB18" s="130" t="s">
        <v>357</v>
      </c>
    </row>
    <row r="19" spans="1:28" x14ac:dyDescent="0.25">
      <c r="A19" s="123">
        <v>16</v>
      </c>
      <c r="B19" s="123">
        <v>163120</v>
      </c>
      <c r="C19" s="152" t="s">
        <v>425</v>
      </c>
      <c r="D19" s="151"/>
      <c r="E19" s="126" t="s">
        <v>347</v>
      </c>
      <c r="F19" s="123">
        <v>20235898</v>
      </c>
      <c r="G19" s="126" t="s">
        <v>348</v>
      </c>
      <c r="H19" s="123">
        <v>570154</v>
      </c>
      <c r="I19" s="136">
        <v>0</v>
      </c>
      <c r="J19" s="136"/>
      <c r="K19" s="136"/>
      <c r="L19" s="136"/>
      <c r="M19" s="123" t="s">
        <v>426</v>
      </c>
      <c r="N19" s="123" t="s">
        <v>427</v>
      </c>
      <c r="O19" s="123" t="s">
        <v>351</v>
      </c>
      <c r="P19" s="128" t="s">
        <v>352</v>
      </c>
      <c r="Q19" s="123" t="s">
        <v>428</v>
      </c>
      <c r="R19" s="123" t="s">
        <v>362</v>
      </c>
      <c r="S19" s="153" t="s">
        <v>355</v>
      </c>
      <c r="T19" s="129">
        <v>44235</v>
      </c>
      <c r="U19" s="129">
        <v>44599</v>
      </c>
      <c r="V19" s="129">
        <v>43873</v>
      </c>
      <c r="W19" s="129">
        <v>44533</v>
      </c>
      <c r="X19" s="130">
        <v>22</v>
      </c>
      <c r="Y19" s="131" t="s">
        <v>429</v>
      </c>
      <c r="Z19" s="129">
        <v>43873</v>
      </c>
      <c r="AA19" s="130">
        <v>21.29032258064516</v>
      </c>
      <c r="AB19" s="130" t="s">
        <v>357</v>
      </c>
    </row>
    <row r="20" spans="1:28" x14ac:dyDescent="0.25">
      <c r="A20" s="123">
        <v>17</v>
      </c>
      <c r="B20" s="123">
        <v>161143</v>
      </c>
      <c r="C20" s="154" t="s">
        <v>430</v>
      </c>
      <c r="D20" s="151"/>
      <c r="E20" s="126" t="s">
        <v>371</v>
      </c>
      <c r="F20" s="123">
        <v>19235282</v>
      </c>
      <c r="G20" s="126" t="s">
        <v>348</v>
      </c>
      <c r="H20" s="123">
        <v>570063</v>
      </c>
      <c r="I20" s="136">
        <v>0</v>
      </c>
      <c r="J20" s="136"/>
      <c r="K20" s="136"/>
      <c r="L20" s="136"/>
      <c r="M20" s="123" t="s">
        <v>379</v>
      </c>
      <c r="N20" s="123" t="s">
        <v>431</v>
      </c>
      <c r="O20" s="123" t="s">
        <v>351</v>
      </c>
      <c r="P20" s="128" t="s">
        <v>352</v>
      </c>
      <c r="Q20" s="123" t="s">
        <v>432</v>
      </c>
      <c r="R20" s="123" t="s">
        <v>354</v>
      </c>
      <c r="S20" s="153" t="s">
        <v>355</v>
      </c>
      <c r="T20" s="129">
        <v>44263</v>
      </c>
      <c r="U20" s="129">
        <v>44568</v>
      </c>
      <c r="V20" s="129">
        <v>43809</v>
      </c>
      <c r="W20" s="129">
        <v>44533</v>
      </c>
      <c r="X20" s="130">
        <v>24.133333333333333</v>
      </c>
      <c r="Y20" s="131" t="s">
        <v>356</v>
      </c>
      <c r="Z20" s="129">
        <v>43809</v>
      </c>
      <c r="AA20" s="130">
        <v>23.35483870967742</v>
      </c>
      <c r="AB20" s="130" t="s">
        <v>357</v>
      </c>
    </row>
    <row r="21" spans="1:28" x14ac:dyDescent="0.25">
      <c r="A21" s="123">
        <v>18</v>
      </c>
      <c r="B21" s="123">
        <v>160079</v>
      </c>
      <c r="C21" s="155" t="s">
        <v>433</v>
      </c>
      <c r="D21" s="151"/>
      <c r="E21" s="126" t="s">
        <v>371</v>
      </c>
      <c r="F21" s="123">
        <v>19234870</v>
      </c>
      <c r="G21" s="126" t="s">
        <v>348</v>
      </c>
      <c r="H21" s="123">
        <v>570260</v>
      </c>
      <c r="I21" s="136">
        <v>0</v>
      </c>
      <c r="J21" s="136"/>
      <c r="K21" s="136"/>
      <c r="L21" s="136"/>
      <c r="M21" s="123" t="s">
        <v>434</v>
      </c>
      <c r="N21" s="123" t="s">
        <v>435</v>
      </c>
      <c r="O21" s="123" t="s">
        <v>351</v>
      </c>
      <c r="P21" s="128" t="s">
        <v>352</v>
      </c>
      <c r="Q21" s="123" t="s">
        <v>361</v>
      </c>
      <c r="R21" s="123" t="s">
        <v>362</v>
      </c>
      <c r="S21" s="153" t="s">
        <v>355</v>
      </c>
      <c r="T21" s="129">
        <v>44435</v>
      </c>
      <c r="U21" s="129">
        <v>44738</v>
      </c>
      <c r="V21" s="129">
        <v>43770</v>
      </c>
      <c r="W21" s="129">
        <v>44533</v>
      </c>
      <c r="X21" s="130">
        <v>25.433333333333334</v>
      </c>
      <c r="Y21" s="131" t="s">
        <v>356</v>
      </c>
      <c r="Z21" s="129">
        <v>43770</v>
      </c>
      <c r="AA21" s="130">
        <v>24.612903225806452</v>
      </c>
      <c r="AB21" s="130" t="s">
        <v>357</v>
      </c>
    </row>
    <row r="22" spans="1:28" x14ac:dyDescent="0.25">
      <c r="A22" s="123">
        <v>19</v>
      </c>
      <c r="B22" s="123">
        <v>160028</v>
      </c>
      <c r="C22" s="152" t="s">
        <v>436</v>
      </c>
      <c r="D22" s="151"/>
      <c r="E22" s="126" t="s">
        <v>371</v>
      </c>
      <c r="F22" s="123">
        <v>19234712</v>
      </c>
      <c r="G22" s="126" t="s">
        <v>348</v>
      </c>
      <c r="H22" s="123">
        <v>570077</v>
      </c>
      <c r="I22" s="136">
        <v>0</v>
      </c>
      <c r="J22" s="136"/>
      <c r="K22" s="136"/>
      <c r="L22" s="136"/>
      <c r="M22" s="123" t="s">
        <v>409</v>
      </c>
      <c r="N22" s="123" t="s">
        <v>437</v>
      </c>
      <c r="O22" s="123" t="s">
        <v>351</v>
      </c>
      <c r="P22" s="128" t="s">
        <v>352</v>
      </c>
      <c r="Q22" s="123" t="s">
        <v>438</v>
      </c>
      <c r="R22" s="123" t="s">
        <v>362</v>
      </c>
      <c r="S22" s="153" t="s">
        <v>355</v>
      </c>
      <c r="T22" s="129">
        <v>44304</v>
      </c>
      <c r="U22" s="129">
        <v>44668</v>
      </c>
      <c r="V22" s="129">
        <v>43760</v>
      </c>
      <c r="W22" s="129">
        <v>44533</v>
      </c>
      <c r="X22" s="130">
        <v>25.766666666666666</v>
      </c>
      <c r="Y22" s="131" t="s">
        <v>356</v>
      </c>
      <c r="Z22" s="129">
        <v>43760</v>
      </c>
      <c r="AA22" s="130">
        <v>24.93548387096774</v>
      </c>
      <c r="AB22" s="130" t="s">
        <v>357</v>
      </c>
    </row>
    <row r="23" spans="1:28" x14ac:dyDescent="0.25">
      <c r="A23" s="123">
        <v>20</v>
      </c>
      <c r="B23" s="123">
        <v>153783</v>
      </c>
      <c r="C23" s="156" t="s">
        <v>439</v>
      </c>
      <c r="D23" s="151"/>
      <c r="E23" s="123" t="s">
        <v>347</v>
      </c>
      <c r="F23" s="123">
        <v>19231530</v>
      </c>
      <c r="G23" s="126" t="s">
        <v>348</v>
      </c>
      <c r="H23" s="123">
        <v>570120</v>
      </c>
      <c r="I23" s="127"/>
      <c r="J23" s="127"/>
      <c r="K23" s="127"/>
      <c r="L23" s="127"/>
      <c r="M23" s="123" t="s">
        <v>440</v>
      </c>
      <c r="N23" s="123" t="s">
        <v>441</v>
      </c>
      <c r="O23" s="123" t="s">
        <v>351</v>
      </c>
      <c r="P23" s="128" t="s">
        <v>352</v>
      </c>
      <c r="Q23" s="123" t="s">
        <v>418</v>
      </c>
      <c r="R23" s="123" t="s">
        <v>362</v>
      </c>
      <c r="S23" s="153" t="s">
        <v>355</v>
      </c>
      <c r="T23" s="129">
        <v>44408</v>
      </c>
      <c r="U23" s="129">
        <v>44772</v>
      </c>
      <c r="V23" s="129">
        <v>43591</v>
      </c>
      <c r="W23" s="129">
        <v>44533</v>
      </c>
      <c r="X23" s="130">
        <v>31.4</v>
      </c>
      <c r="Y23" s="131" t="s">
        <v>356</v>
      </c>
      <c r="Z23" s="132">
        <v>43780</v>
      </c>
      <c r="AA23" s="130">
        <v>24.29032258064516</v>
      </c>
      <c r="AB23" s="133" t="s">
        <v>357</v>
      </c>
    </row>
    <row r="24" spans="1:28" x14ac:dyDescent="0.25">
      <c r="A24" s="123">
        <v>21</v>
      </c>
      <c r="B24" s="123">
        <v>159687</v>
      </c>
      <c r="C24" s="157" t="s">
        <v>442</v>
      </c>
      <c r="D24" s="151"/>
      <c r="E24" s="123" t="s">
        <v>347</v>
      </c>
      <c r="F24" s="123">
        <v>19234590</v>
      </c>
      <c r="G24" s="126" t="s">
        <v>348</v>
      </c>
      <c r="H24" s="123">
        <v>570004</v>
      </c>
      <c r="I24" s="127"/>
      <c r="J24" s="127"/>
      <c r="K24" s="127"/>
      <c r="L24" s="127"/>
      <c r="M24" s="123" t="s">
        <v>366</v>
      </c>
      <c r="N24" s="123" t="s">
        <v>443</v>
      </c>
      <c r="O24" s="123" t="s">
        <v>351</v>
      </c>
      <c r="P24" s="128" t="s">
        <v>352</v>
      </c>
      <c r="Q24" s="123" t="s">
        <v>444</v>
      </c>
      <c r="R24" s="123" t="s">
        <v>362</v>
      </c>
      <c r="S24" s="153" t="s">
        <v>355</v>
      </c>
      <c r="T24" s="129">
        <v>44419</v>
      </c>
      <c r="U24" s="129">
        <v>44722</v>
      </c>
      <c r="V24" s="129">
        <v>43753</v>
      </c>
      <c r="W24" s="129">
        <v>44533</v>
      </c>
      <c r="X24" s="130">
        <v>26</v>
      </c>
      <c r="Y24" s="131" t="s">
        <v>356</v>
      </c>
      <c r="Z24" s="132">
        <v>43827</v>
      </c>
      <c r="AA24" s="130">
        <v>22.774193548387096</v>
      </c>
      <c r="AB24" s="133" t="s">
        <v>357</v>
      </c>
    </row>
    <row r="25" spans="1:28" x14ac:dyDescent="0.25">
      <c r="A25" s="123">
        <v>22</v>
      </c>
      <c r="B25" s="123">
        <v>101574</v>
      </c>
      <c r="C25" s="156" t="s">
        <v>445</v>
      </c>
      <c r="D25" s="151"/>
      <c r="E25" s="123" t="s">
        <v>347</v>
      </c>
      <c r="F25" s="123">
        <v>18009275</v>
      </c>
      <c r="G25" s="126" t="s">
        <v>348</v>
      </c>
      <c r="H25" s="123">
        <v>570031</v>
      </c>
      <c r="I25" s="127"/>
      <c r="J25" s="127"/>
      <c r="K25" s="127"/>
      <c r="L25" s="127"/>
      <c r="M25" s="123" t="s">
        <v>446</v>
      </c>
      <c r="N25" s="123" t="s">
        <v>447</v>
      </c>
      <c r="O25" s="123" t="s">
        <v>351</v>
      </c>
      <c r="P25" s="128" t="s">
        <v>352</v>
      </c>
      <c r="Q25" s="123" t="s">
        <v>448</v>
      </c>
      <c r="R25" s="123" t="s">
        <v>354</v>
      </c>
      <c r="S25" s="153" t="s">
        <v>355</v>
      </c>
      <c r="T25" s="129">
        <v>44351</v>
      </c>
      <c r="U25" s="129">
        <v>44715</v>
      </c>
      <c r="V25" s="129">
        <v>43684</v>
      </c>
      <c r="W25" s="129">
        <v>44533</v>
      </c>
      <c r="X25" s="130">
        <v>28.3</v>
      </c>
      <c r="Y25" s="131" t="s">
        <v>356</v>
      </c>
      <c r="Z25" s="132">
        <v>43790</v>
      </c>
      <c r="AA25" s="130">
        <v>23.967741935483872</v>
      </c>
      <c r="AB25" s="133" t="s">
        <v>357</v>
      </c>
    </row>
    <row r="26" spans="1:28" x14ac:dyDescent="0.25">
      <c r="A26" s="123">
        <v>23</v>
      </c>
      <c r="B26" s="123">
        <v>101063</v>
      </c>
      <c r="C26" s="156" t="s">
        <v>449</v>
      </c>
      <c r="D26" s="151"/>
      <c r="E26" s="123" t="s">
        <v>371</v>
      </c>
      <c r="F26" s="123">
        <v>18009071</v>
      </c>
      <c r="G26" s="126" t="s">
        <v>348</v>
      </c>
      <c r="H26" s="123">
        <v>570095</v>
      </c>
      <c r="I26" s="127"/>
      <c r="J26" s="127"/>
      <c r="K26" s="127"/>
      <c r="L26" s="127"/>
      <c r="M26" s="123" t="s">
        <v>440</v>
      </c>
      <c r="N26" s="123" t="s">
        <v>450</v>
      </c>
      <c r="O26" s="123" t="s">
        <v>351</v>
      </c>
      <c r="P26" s="128" t="s">
        <v>352</v>
      </c>
      <c r="Q26" s="123" t="s">
        <v>395</v>
      </c>
      <c r="R26" s="123" t="s">
        <v>354</v>
      </c>
      <c r="S26" s="153" t="s">
        <v>355</v>
      </c>
      <c r="T26" s="129">
        <v>44350</v>
      </c>
      <c r="U26" s="129">
        <v>44653</v>
      </c>
      <c r="V26" s="129">
        <v>43684</v>
      </c>
      <c r="W26" s="129">
        <v>44533</v>
      </c>
      <c r="X26" s="130">
        <v>28.3</v>
      </c>
      <c r="Y26" s="131" t="s">
        <v>356</v>
      </c>
      <c r="Z26" s="132">
        <v>43827</v>
      </c>
      <c r="AA26" s="130">
        <v>22.774193548387096</v>
      </c>
      <c r="AB26" s="133" t="s">
        <v>357</v>
      </c>
    </row>
    <row r="27" spans="1:28" x14ac:dyDescent="0.25">
      <c r="A27" s="123">
        <v>24</v>
      </c>
      <c r="B27" s="123">
        <v>154502</v>
      </c>
      <c r="C27" s="156" t="s">
        <v>451</v>
      </c>
      <c r="D27" s="151"/>
      <c r="E27" s="123" t="s">
        <v>371</v>
      </c>
      <c r="F27" s="123">
        <v>19231653</v>
      </c>
      <c r="G27" s="126" t="s">
        <v>348</v>
      </c>
      <c r="H27" s="123">
        <v>570014</v>
      </c>
      <c r="I27" s="127"/>
      <c r="J27" s="127"/>
      <c r="K27" s="127"/>
      <c r="L27" s="127"/>
      <c r="M27" s="123" t="s">
        <v>359</v>
      </c>
      <c r="N27" s="123" t="s">
        <v>452</v>
      </c>
      <c r="O27" s="123" t="s">
        <v>351</v>
      </c>
      <c r="P27" s="128" t="s">
        <v>352</v>
      </c>
      <c r="Q27" s="123" t="s">
        <v>428</v>
      </c>
      <c r="R27" s="123" t="s">
        <v>362</v>
      </c>
      <c r="S27" s="153" t="s">
        <v>355</v>
      </c>
      <c r="T27" s="129">
        <v>44441</v>
      </c>
      <c r="U27" s="129">
        <v>44621</v>
      </c>
      <c r="V27" s="129">
        <v>43601</v>
      </c>
      <c r="W27" s="129">
        <v>44533</v>
      </c>
      <c r="X27" s="130">
        <v>31.066666666666666</v>
      </c>
      <c r="Y27" s="131" t="s">
        <v>356</v>
      </c>
      <c r="Z27" s="132">
        <v>43770</v>
      </c>
      <c r="AA27" s="130">
        <v>24.612903225806452</v>
      </c>
      <c r="AB27" s="133" t="s">
        <v>357</v>
      </c>
    </row>
    <row r="28" spans="1:28" x14ac:dyDescent="0.25">
      <c r="A28" s="123">
        <v>25</v>
      </c>
      <c r="B28" s="123">
        <v>156228</v>
      </c>
      <c r="C28" s="156" t="s">
        <v>453</v>
      </c>
      <c r="D28" s="151"/>
      <c r="E28" s="123" t="s">
        <v>371</v>
      </c>
      <c r="F28" s="123">
        <v>19232842</v>
      </c>
      <c r="G28" s="126" t="s">
        <v>348</v>
      </c>
      <c r="H28" s="123">
        <v>570027</v>
      </c>
      <c r="I28" s="127"/>
      <c r="J28" s="127"/>
      <c r="K28" s="127"/>
      <c r="L28" s="127"/>
      <c r="M28" s="123" t="s">
        <v>423</v>
      </c>
      <c r="N28" s="123" t="s">
        <v>454</v>
      </c>
      <c r="O28" s="123" t="s">
        <v>351</v>
      </c>
      <c r="P28" s="128" t="s">
        <v>352</v>
      </c>
      <c r="Q28" s="123" t="s">
        <v>381</v>
      </c>
      <c r="R28" s="123" t="s">
        <v>354</v>
      </c>
      <c r="S28" s="153" t="s">
        <v>355</v>
      </c>
      <c r="T28" s="129">
        <v>44232</v>
      </c>
      <c r="U28" s="129">
        <v>44596</v>
      </c>
      <c r="V28" s="129">
        <v>43684</v>
      </c>
      <c r="W28" s="129">
        <v>44533</v>
      </c>
      <c r="X28" s="130">
        <v>28.3</v>
      </c>
      <c r="Y28" s="131" t="s">
        <v>356</v>
      </c>
      <c r="Z28" s="132">
        <v>43790</v>
      </c>
      <c r="AA28" s="130">
        <v>23.967741935483872</v>
      </c>
      <c r="AB28" s="133" t="s">
        <v>357</v>
      </c>
    </row>
    <row r="29" spans="1:28" x14ac:dyDescent="0.25">
      <c r="A29" s="123">
        <v>26</v>
      </c>
      <c r="B29" s="123">
        <v>154682</v>
      </c>
      <c r="C29" s="156" t="s">
        <v>455</v>
      </c>
      <c r="D29" s="151"/>
      <c r="E29" s="123" t="s">
        <v>371</v>
      </c>
      <c r="F29" s="123">
        <v>19231967</v>
      </c>
      <c r="G29" s="126" t="s">
        <v>348</v>
      </c>
      <c r="H29" s="123">
        <v>570278</v>
      </c>
      <c r="I29" s="127"/>
      <c r="J29" s="127"/>
      <c r="K29" s="127"/>
      <c r="L29" s="127"/>
      <c r="M29" s="123" t="s">
        <v>456</v>
      </c>
      <c r="N29" s="123" t="s">
        <v>457</v>
      </c>
      <c r="O29" s="123" t="s">
        <v>351</v>
      </c>
      <c r="P29" s="128" t="s">
        <v>352</v>
      </c>
      <c r="Q29" s="123" t="s">
        <v>432</v>
      </c>
      <c r="R29" s="123" t="s">
        <v>354</v>
      </c>
      <c r="S29" s="153" t="s">
        <v>355</v>
      </c>
      <c r="T29" s="129">
        <v>44357</v>
      </c>
      <c r="U29" s="129">
        <v>44721</v>
      </c>
      <c r="V29" s="129">
        <v>43630</v>
      </c>
      <c r="W29" s="129">
        <v>44533</v>
      </c>
      <c r="X29" s="130">
        <v>30.1</v>
      </c>
      <c r="Y29" s="131" t="s">
        <v>356</v>
      </c>
      <c r="Z29" s="132">
        <v>43800</v>
      </c>
      <c r="AA29" s="130">
        <v>23.64516129032258</v>
      </c>
      <c r="AB29" s="133" t="s">
        <v>357</v>
      </c>
    </row>
    <row r="30" spans="1:28" x14ac:dyDescent="0.25">
      <c r="A30" s="123">
        <v>27</v>
      </c>
      <c r="B30" s="123">
        <v>106036</v>
      </c>
      <c r="C30" s="156" t="s">
        <v>458</v>
      </c>
      <c r="D30" s="151"/>
      <c r="E30" s="123" t="s">
        <v>371</v>
      </c>
      <c r="F30" s="123">
        <v>18010652</v>
      </c>
      <c r="G30" s="126" t="s">
        <v>348</v>
      </c>
      <c r="H30" s="123">
        <v>570094</v>
      </c>
      <c r="I30" s="127"/>
      <c r="J30" s="127"/>
      <c r="K30" s="127"/>
      <c r="L30" s="127"/>
      <c r="M30" s="123" t="s">
        <v>440</v>
      </c>
      <c r="N30" s="123" t="s">
        <v>459</v>
      </c>
      <c r="O30" s="123" t="s">
        <v>351</v>
      </c>
      <c r="P30" s="128" t="s">
        <v>352</v>
      </c>
      <c r="Q30" s="123" t="s">
        <v>353</v>
      </c>
      <c r="R30" s="123" t="s">
        <v>354</v>
      </c>
      <c r="S30" s="153" t="s">
        <v>355</v>
      </c>
      <c r="T30" s="129">
        <v>44351</v>
      </c>
      <c r="U30" s="129">
        <v>44715</v>
      </c>
      <c r="V30" s="129">
        <v>43591</v>
      </c>
      <c r="W30" s="129">
        <v>44533</v>
      </c>
      <c r="X30" s="130">
        <v>31.4</v>
      </c>
      <c r="Y30" s="131" t="s">
        <v>356</v>
      </c>
      <c r="Z30" s="132">
        <v>43780</v>
      </c>
      <c r="AA30" s="130">
        <v>24.29032258064516</v>
      </c>
      <c r="AB30" s="133" t="s">
        <v>357</v>
      </c>
    </row>
    <row r="31" spans="1:28" x14ac:dyDescent="0.25">
      <c r="A31" s="123">
        <v>28</v>
      </c>
      <c r="B31" s="123">
        <v>154477</v>
      </c>
      <c r="C31" s="156" t="s">
        <v>460</v>
      </c>
      <c r="D31" s="151"/>
      <c r="E31" s="123" t="s">
        <v>371</v>
      </c>
      <c r="F31" s="123">
        <v>17009817</v>
      </c>
      <c r="G31" s="126" t="s">
        <v>348</v>
      </c>
      <c r="H31" s="123">
        <v>570041</v>
      </c>
      <c r="I31" s="127"/>
      <c r="J31" s="127"/>
      <c r="K31" s="127"/>
      <c r="L31" s="127"/>
      <c r="M31" s="123" t="s">
        <v>461</v>
      </c>
      <c r="N31" s="123" t="s">
        <v>462</v>
      </c>
      <c r="O31" s="123" t="s">
        <v>351</v>
      </c>
      <c r="P31" s="128" t="s">
        <v>352</v>
      </c>
      <c r="Q31" s="123" t="s">
        <v>353</v>
      </c>
      <c r="R31" s="123" t="s">
        <v>354</v>
      </c>
      <c r="S31" s="153" t="s">
        <v>355</v>
      </c>
      <c r="T31" s="129">
        <v>44318</v>
      </c>
      <c r="U31" s="129">
        <v>44621</v>
      </c>
      <c r="V31" s="129">
        <v>43591</v>
      </c>
      <c r="W31" s="129">
        <v>44533</v>
      </c>
      <c r="X31" s="130">
        <v>31.4</v>
      </c>
      <c r="Y31" s="131" t="s">
        <v>356</v>
      </c>
      <c r="Z31" s="132">
        <v>43759</v>
      </c>
      <c r="AA31" s="130">
        <v>24.967741935483872</v>
      </c>
      <c r="AB31" s="133" t="s">
        <v>357</v>
      </c>
    </row>
    <row r="32" spans="1:28" x14ac:dyDescent="0.25">
      <c r="A32" s="123">
        <v>29</v>
      </c>
      <c r="B32" s="123">
        <v>154489</v>
      </c>
      <c r="C32" s="156" t="s">
        <v>463</v>
      </c>
      <c r="D32" s="151"/>
      <c r="E32" s="123" t="s">
        <v>371</v>
      </c>
      <c r="F32" s="123">
        <v>19231568</v>
      </c>
      <c r="G32" s="126" t="s">
        <v>348</v>
      </c>
      <c r="H32" s="123">
        <v>570202</v>
      </c>
      <c r="I32" s="127"/>
      <c r="J32" s="127"/>
      <c r="K32" s="127"/>
      <c r="L32" s="127"/>
      <c r="M32" s="123" t="s">
        <v>388</v>
      </c>
      <c r="N32" s="123" t="s">
        <v>464</v>
      </c>
      <c r="O32" s="123" t="s">
        <v>351</v>
      </c>
      <c r="P32" s="128" t="s">
        <v>352</v>
      </c>
      <c r="Q32" s="123" t="s">
        <v>444</v>
      </c>
      <c r="R32" s="123" t="s">
        <v>362</v>
      </c>
      <c r="S32" s="153" t="s">
        <v>355</v>
      </c>
      <c r="T32" s="129">
        <v>44376</v>
      </c>
      <c r="U32" s="129">
        <v>44740</v>
      </c>
      <c r="V32" s="129">
        <v>43591</v>
      </c>
      <c r="W32" s="129">
        <v>44533</v>
      </c>
      <c r="X32" s="130">
        <v>31.4</v>
      </c>
      <c r="Y32" s="131" t="s">
        <v>356</v>
      </c>
      <c r="Z32" s="132">
        <v>43780</v>
      </c>
      <c r="AA32" s="130">
        <v>24.29032258064516</v>
      </c>
      <c r="AB32" s="133" t="s">
        <v>357</v>
      </c>
    </row>
    <row r="33" spans="1:28" x14ac:dyDescent="0.25">
      <c r="A33" s="123">
        <v>30</v>
      </c>
      <c r="B33" s="123">
        <v>153878</v>
      </c>
      <c r="C33" s="156" t="s">
        <v>465</v>
      </c>
      <c r="D33" s="151"/>
      <c r="E33" s="123" t="s">
        <v>371</v>
      </c>
      <c r="F33" s="123">
        <v>19231234</v>
      </c>
      <c r="G33" s="126" t="s">
        <v>348</v>
      </c>
      <c r="H33" s="123">
        <v>570244</v>
      </c>
      <c r="I33" s="127"/>
      <c r="J33" s="127"/>
      <c r="K33" s="127"/>
      <c r="L33" s="127"/>
      <c r="M33" s="123" t="s">
        <v>466</v>
      </c>
      <c r="N33" s="123" t="s">
        <v>467</v>
      </c>
      <c r="O33" s="123" t="s">
        <v>351</v>
      </c>
      <c r="P33" s="128" t="s">
        <v>352</v>
      </c>
      <c r="Q33" s="123" t="s">
        <v>438</v>
      </c>
      <c r="R33" s="123" t="s">
        <v>362</v>
      </c>
      <c r="S33" s="153" t="s">
        <v>355</v>
      </c>
      <c r="T33" s="129">
        <v>44441</v>
      </c>
      <c r="U33" s="129">
        <v>44743</v>
      </c>
      <c r="V33" s="129">
        <v>43601</v>
      </c>
      <c r="W33" s="129">
        <v>44533</v>
      </c>
      <c r="X33" s="130">
        <v>31.066666666666666</v>
      </c>
      <c r="Y33" s="131" t="s">
        <v>356</v>
      </c>
      <c r="Z33" s="132">
        <v>43972</v>
      </c>
      <c r="AA33" s="130">
        <v>18.096774193548388</v>
      </c>
      <c r="AB33" s="133" t="s">
        <v>357</v>
      </c>
    </row>
    <row r="34" spans="1:28" x14ac:dyDescent="0.25">
      <c r="A34" s="123">
        <v>31</v>
      </c>
      <c r="B34" s="123">
        <v>160065</v>
      </c>
      <c r="C34" s="157" t="s">
        <v>468</v>
      </c>
      <c r="D34" s="151"/>
      <c r="E34" s="123" t="s">
        <v>347</v>
      </c>
      <c r="F34" s="123">
        <v>19234861</v>
      </c>
      <c r="G34" s="126" t="s">
        <v>348</v>
      </c>
      <c r="H34" s="123">
        <v>570174</v>
      </c>
      <c r="I34" s="127"/>
      <c r="J34" s="127"/>
      <c r="K34" s="127"/>
      <c r="L34" s="127"/>
      <c r="M34" s="123" t="s">
        <v>349</v>
      </c>
      <c r="N34" s="123" t="s">
        <v>469</v>
      </c>
      <c r="O34" s="123" t="s">
        <v>351</v>
      </c>
      <c r="P34" s="128" t="s">
        <v>352</v>
      </c>
      <c r="Q34" s="123" t="s">
        <v>353</v>
      </c>
      <c r="R34" s="123" t="s">
        <v>354</v>
      </c>
      <c r="S34" s="153" t="s">
        <v>355</v>
      </c>
      <c r="T34" s="129">
        <v>44312</v>
      </c>
      <c r="U34" s="129">
        <v>44617</v>
      </c>
      <c r="V34" s="129">
        <v>43769</v>
      </c>
      <c r="W34" s="129">
        <v>44533</v>
      </c>
      <c r="X34" s="130">
        <v>25.466666666666665</v>
      </c>
      <c r="Y34" s="131" t="s">
        <v>356</v>
      </c>
      <c r="Z34" s="132">
        <v>43827</v>
      </c>
      <c r="AA34" s="130">
        <v>22.774193548387096</v>
      </c>
      <c r="AB34" s="133" t="s">
        <v>357</v>
      </c>
    </row>
    <row r="35" spans="1:28" x14ac:dyDescent="0.25">
      <c r="A35" s="123">
        <v>32</v>
      </c>
      <c r="B35" s="123">
        <v>161151</v>
      </c>
      <c r="C35" s="154" t="s">
        <v>470</v>
      </c>
      <c r="D35" s="151"/>
      <c r="E35" s="126" t="s">
        <v>371</v>
      </c>
      <c r="F35" s="123">
        <v>19235274</v>
      </c>
      <c r="G35" s="126" t="s">
        <v>348</v>
      </c>
      <c r="H35" s="123">
        <v>570036</v>
      </c>
      <c r="I35" s="136">
        <v>0</v>
      </c>
      <c r="J35" s="136"/>
      <c r="K35" s="136"/>
      <c r="L35" s="136"/>
      <c r="M35" s="123" t="s">
        <v>379</v>
      </c>
      <c r="N35" s="123" t="s">
        <v>471</v>
      </c>
      <c r="O35" s="123" t="s">
        <v>351</v>
      </c>
      <c r="P35" s="128" t="s">
        <v>374</v>
      </c>
      <c r="Q35" s="123" t="s">
        <v>402</v>
      </c>
      <c r="R35" s="123" t="s">
        <v>362</v>
      </c>
      <c r="S35" s="153" t="s">
        <v>355</v>
      </c>
      <c r="T35" s="129">
        <v>44368</v>
      </c>
      <c r="U35" s="129">
        <v>44732</v>
      </c>
      <c r="V35" s="129">
        <v>43809</v>
      </c>
      <c r="W35" s="129">
        <v>44533</v>
      </c>
      <c r="X35" s="130">
        <v>24.133333333333333</v>
      </c>
      <c r="Y35" s="131" t="s">
        <v>356</v>
      </c>
      <c r="Z35" s="129">
        <v>43809</v>
      </c>
      <c r="AA35" s="130">
        <v>23.35483870967742</v>
      </c>
      <c r="AB35" s="130" t="s">
        <v>357</v>
      </c>
    </row>
    <row r="36" spans="1:28" x14ac:dyDescent="0.25">
      <c r="A36" s="123">
        <v>33</v>
      </c>
      <c r="B36" s="123">
        <v>160821</v>
      </c>
      <c r="C36" s="154" t="s">
        <v>472</v>
      </c>
      <c r="D36" s="151"/>
      <c r="E36" s="126" t="s">
        <v>371</v>
      </c>
      <c r="F36" s="123">
        <v>19234994</v>
      </c>
      <c r="G36" s="126" t="s">
        <v>348</v>
      </c>
      <c r="H36" s="123">
        <v>570061</v>
      </c>
      <c r="I36" s="136">
        <v>0</v>
      </c>
      <c r="J36" s="136"/>
      <c r="K36" s="136"/>
      <c r="L36" s="136"/>
      <c r="M36" s="123" t="s">
        <v>473</v>
      </c>
      <c r="N36" s="123" t="s">
        <v>474</v>
      </c>
      <c r="O36" s="123" t="s">
        <v>351</v>
      </c>
      <c r="P36" s="128" t="s">
        <v>374</v>
      </c>
      <c r="Q36" s="123" t="s">
        <v>475</v>
      </c>
      <c r="R36" s="123" t="s">
        <v>362</v>
      </c>
      <c r="S36" s="153" t="s">
        <v>355</v>
      </c>
      <c r="T36" s="129">
        <v>44352</v>
      </c>
      <c r="U36" s="129">
        <v>44655</v>
      </c>
      <c r="V36" s="129">
        <v>43782</v>
      </c>
      <c r="W36" s="129">
        <v>44533</v>
      </c>
      <c r="X36" s="130">
        <v>25.033333333333335</v>
      </c>
      <c r="Y36" s="131" t="s">
        <v>356</v>
      </c>
      <c r="Z36" s="129">
        <v>43782</v>
      </c>
      <c r="AA36" s="130">
        <v>24.225806451612904</v>
      </c>
      <c r="AB36" s="130" t="s">
        <v>357</v>
      </c>
    </row>
    <row r="37" spans="1:28" x14ac:dyDescent="0.25">
      <c r="A37" s="123">
        <v>34</v>
      </c>
      <c r="B37" s="123">
        <v>166733</v>
      </c>
      <c r="C37" s="152" t="s">
        <v>476</v>
      </c>
      <c r="D37" s="151"/>
      <c r="E37" s="123" t="s">
        <v>371</v>
      </c>
      <c r="F37" s="123">
        <v>20236707</v>
      </c>
      <c r="G37" s="126" t="s">
        <v>348</v>
      </c>
      <c r="H37" s="123">
        <v>570208</v>
      </c>
      <c r="I37" s="142"/>
      <c r="J37" s="143"/>
      <c r="K37" s="143"/>
      <c r="L37" s="143"/>
      <c r="M37" s="123" t="s">
        <v>456</v>
      </c>
      <c r="N37" s="123" t="s">
        <v>477</v>
      </c>
      <c r="O37" s="123" t="s">
        <v>351</v>
      </c>
      <c r="P37" s="128" t="s">
        <v>394</v>
      </c>
      <c r="Q37" s="123" t="s">
        <v>414</v>
      </c>
      <c r="R37" s="123" t="s">
        <v>362</v>
      </c>
      <c r="S37" s="153" t="s">
        <v>355</v>
      </c>
      <c r="T37" s="129">
        <v>44333</v>
      </c>
      <c r="U37" s="129">
        <v>44636</v>
      </c>
      <c r="V37" s="129">
        <v>43972</v>
      </c>
      <c r="W37" s="129">
        <v>44533</v>
      </c>
      <c r="X37" s="130">
        <v>18.7</v>
      </c>
      <c r="Y37" s="131" t="s">
        <v>429</v>
      </c>
      <c r="Z37" s="129">
        <v>43972</v>
      </c>
      <c r="AA37" s="145">
        <v>18.096774193548388</v>
      </c>
      <c r="AB37" s="130" t="s">
        <v>357</v>
      </c>
    </row>
    <row r="38" spans="1:28" x14ac:dyDescent="0.25">
      <c r="A38" s="123">
        <v>35</v>
      </c>
      <c r="B38" s="123">
        <v>168488</v>
      </c>
      <c r="C38" s="158" t="s">
        <v>478</v>
      </c>
      <c r="D38" s="151"/>
      <c r="E38" s="123" t="s">
        <v>347</v>
      </c>
      <c r="F38" s="123">
        <v>20236802</v>
      </c>
      <c r="G38" s="126" t="s">
        <v>348</v>
      </c>
      <c r="H38" s="123">
        <v>570142</v>
      </c>
      <c r="I38" s="142"/>
      <c r="J38" s="143"/>
      <c r="K38" s="143"/>
      <c r="L38" s="143"/>
      <c r="M38" s="123" t="s">
        <v>479</v>
      </c>
      <c r="N38" s="123" t="s">
        <v>480</v>
      </c>
      <c r="O38" s="123" t="s">
        <v>351</v>
      </c>
      <c r="P38" s="128" t="s">
        <v>394</v>
      </c>
      <c r="Q38" s="123" t="s">
        <v>481</v>
      </c>
      <c r="R38" s="123" t="s">
        <v>362</v>
      </c>
      <c r="S38" s="153" t="s">
        <v>355</v>
      </c>
      <c r="T38" s="129">
        <v>44354</v>
      </c>
      <c r="U38" s="129">
        <v>44657</v>
      </c>
      <c r="V38" s="129">
        <v>43992</v>
      </c>
      <c r="W38" s="129">
        <v>44533</v>
      </c>
      <c r="X38" s="130">
        <v>18.033333333333335</v>
      </c>
      <c r="Y38" s="131" t="s">
        <v>429</v>
      </c>
      <c r="Z38" s="129">
        <v>43992</v>
      </c>
      <c r="AA38" s="145">
        <v>17.451612903225808</v>
      </c>
      <c r="AB38" s="130" t="s">
        <v>357</v>
      </c>
    </row>
    <row r="39" spans="1:28" x14ac:dyDescent="0.25">
      <c r="A39" s="123">
        <v>36</v>
      </c>
      <c r="B39" s="123">
        <v>160829</v>
      </c>
      <c r="C39" s="154" t="s">
        <v>482</v>
      </c>
      <c r="D39" s="151"/>
      <c r="E39" s="126" t="s">
        <v>371</v>
      </c>
      <c r="F39" s="123">
        <v>19234991</v>
      </c>
      <c r="G39" s="126" t="s">
        <v>348</v>
      </c>
      <c r="H39" s="123">
        <v>570222</v>
      </c>
      <c r="I39" s="136">
        <v>0</v>
      </c>
      <c r="J39" s="136"/>
      <c r="K39" s="136"/>
      <c r="L39" s="136"/>
      <c r="M39" s="123" t="s">
        <v>473</v>
      </c>
      <c r="N39" s="123" t="s">
        <v>483</v>
      </c>
      <c r="O39" s="123" t="s">
        <v>351</v>
      </c>
      <c r="P39" s="128" t="s">
        <v>374</v>
      </c>
      <c r="Q39" s="123" t="s">
        <v>421</v>
      </c>
      <c r="R39" s="123" t="s">
        <v>354</v>
      </c>
      <c r="S39" s="153" t="s">
        <v>355</v>
      </c>
      <c r="T39" s="129">
        <v>44328</v>
      </c>
      <c r="U39" s="129">
        <v>44692</v>
      </c>
      <c r="V39" s="129">
        <v>43782</v>
      </c>
      <c r="W39" s="129">
        <v>44533</v>
      </c>
      <c r="X39" s="130">
        <v>25.033333333333335</v>
      </c>
      <c r="Y39" s="131" t="s">
        <v>356</v>
      </c>
      <c r="Z39" s="129">
        <v>43782</v>
      </c>
      <c r="AA39" s="130">
        <v>24.225806451612904</v>
      </c>
      <c r="AB39" s="130" t="s">
        <v>357</v>
      </c>
    </row>
    <row r="40" spans="1:28" x14ac:dyDescent="0.25">
      <c r="A40" s="123">
        <v>37</v>
      </c>
      <c r="B40" s="123">
        <v>170012</v>
      </c>
      <c r="C40" s="158" t="s">
        <v>484</v>
      </c>
      <c r="D40" s="151"/>
      <c r="E40" s="123" t="s">
        <v>347</v>
      </c>
      <c r="F40" s="123">
        <v>20237488</v>
      </c>
      <c r="G40" s="126" t="s">
        <v>348</v>
      </c>
      <c r="H40" s="123">
        <v>570291</v>
      </c>
      <c r="I40" s="142"/>
      <c r="J40" s="143"/>
      <c r="K40" s="143"/>
      <c r="L40" s="143"/>
      <c r="M40" s="123">
        <v>4</v>
      </c>
      <c r="N40" s="123" t="s">
        <v>485</v>
      </c>
      <c r="O40" s="123" t="s">
        <v>351</v>
      </c>
      <c r="P40" s="128" t="s">
        <v>394</v>
      </c>
      <c r="Q40" s="123" t="s">
        <v>390</v>
      </c>
      <c r="R40" s="123" t="s">
        <v>354</v>
      </c>
      <c r="S40" s="153" t="s">
        <v>355</v>
      </c>
      <c r="T40" s="129">
        <v>44254</v>
      </c>
      <c r="U40" s="129">
        <v>44618</v>
      </c>
      <c r="V40" s="129">
        <v>44075</v>
      </c>
      <c r="W40" s="129">
        <v>44533</v>
      </c>
      <c r="X40" s="130">
        <v>15.266666666666667</v>
      </c>
      <c r="Y40" s="131" t="s">
        <v>429</v>
      </c>
      <c r="Z40" s="129">
        <v>44075</v>
      </c>
      <c r="AA40" s="145">
        <v>14.774193548387096</v>
      </c>
      <c r="AB40" s="130" t="s">
        <v>357</v>
      </c>
    </row>
    <row r="41" spans="1:28" x14ac:dyDescent="0.25">
      <c r="A41" s="123">
        <v>38</v>
      </c>
      <c r="B41" s="123">
        <v>157006</v>
      </c>
      <c r="C41" s="157" t="s">
        <v>486</v>
      </c>
      <c r="D41" s="136"/>
      <c r="E41" s="126" t="s">
        <v>371</v>
      </c>
      <c r="F41" s="123">
        <v>19233373</v>
      </c>
      <c r="G41" s="126" t="s">
        <v>348</v>
      </c>
      <c r="H41" s="123">
        <v>570184</v>
      </c>
      <c r="I41" s="136">
        <v>0</v>
      </c>
      <c r="J41" s="136"/>
      <c r="K41" s="136"/>
      <c r="L41" s="136"/>
      <c r="M41" s="123" t="s">
        <v>388</v>
      </c>
      <c r="N41" s="123" t="s">
        <v>487</v>
      </c>
      <c r="O41" s="123" t="s">
        <v>351</v>
      </c>
      <c r="P41" s="128" t="s">
        <v>352</v>
      </c>
      <c r="Q41" s="123" t="s">
        <v>402</v>
      </c>
      <c r="R41" s="123" t="s">
        <v>362</v>
      </c>
      <c r="S41" s="123" t="s">
        <v>355</v>
      </c>
      <c r="T41" s="129">
        <v>44497</v>
      </c>
      <c r="U41" s="129">
        <v>44861</v>
      </c>
      <c r="V41" s="129">
        <v>43647</v>
      </c>
      <c r="W41" s="129">
        <v>44533</v>
      </c>
      <c r="X41" s="130">
        <v>26.4</v>
      </c>
      <c r="Y41" s="131" t="s">
        <v>356</v>
      </c>
      <c r="Z41" s="129">
        <v>43647</v>
      </c>
      <c r="AA41" s="130">
        <v>25.548387096774192</v>
      </c>
      <c r="AB41" s="130" t="s">
        <v>357</v>
      </c>
    </row>
    <row r="42" spans="1:28" x14ac:dyDescent="0.25">
      <c r="A42" s="123">
        <v>39</v>
      </c>
      <c r="B42" s="123">
        <v>160020</v>
      </c>
      <c r="C42" s="152" t="s">
        <v>488</v>
      </c>
      <c r="D42" s="136"/>
      <c r="E42" s="126" t="s">
        <v>347</v>
      </c>
      <c r="F42" s="123">
        <v>19234713</v>
      </c>
      <c r="G42" s="126" t="s">
        <v>348</v>
      </c>
      <c r="H42" s="123">
        <v>570047</v>
      </c>
      <c r="I42" s="136">
        <v>0</v>
      </c>
      <c r="J42" s="136"/>
      <c r="K42" s="136"/>
      <c r="L42" s="136"/>
      <c r="M42" s="123" t="s">
        <v>409</v>
      </c>
      <c r="N42" s="123" t="s">
        <v>489</v>
      </c>
      <c r="O42" s="123" t="s">
        <v>351</v>
      </c>
      <c r="P42" s="128" t="s">
        <v>352</v>
      </c>
      <c r="Q42" s="123" t="s">
        <v>421</v>
      </c>
      <c r="R42" s="123" t="s">
        <v>354</v>
      </c>
      <c r="S42" s="123" t="s">
        <v>355</v>
      </c>
      <c r="T42" s="129">
        <v>44487</v>
      </c>
      <c r="U42" s="129">
        <v>44851</v>
      </c>
      <c r="V42" s="129">
        <v>43760</v>
      </c>
      <c r="W42" s="129">
        <v>44533</v>
      </c>
      <c r="X42" s="130">
        <v>22.633333333333333</v>
      </c>
      <c r="Y42" s="131" t="s">
        <v>429</v>
      </c>
      <c r="Z42" s="129">
        <v>43760</v>
      </c>
      <c r="AA42" s="130">
        <v>21.903225806451612</v>
      </c>
      <c r="AB42" s="130" t="s">
        <v>357</v>
      </c>
    </row>
    <row r="43" spans="1:28" x14ac:dyDescent="0.25">
      <c r="A43" s="123">
        <v>40</v>
      </c>
      <c r="B43" s="123">
        <v>160704</v>
      </c>
      <c r="C43" s="152" t="s">
        <v>490</v>
      </c>
      <c r="D43" s="136"/>
      <c r="E43" s="126" t="s">
        <v>347</v>
      </c>
      <c r="F43" s="123">
        <v>19235311</v>
      </c>
      <c r="G43" s="126" t="s">
        <v>348</v>
      </c>
      <c r="H43" s="123">
        <v>570101</v>
      </c>
      <c r="I43" s="136">
        <v>0</v>
      </c>
      <c r="J43" s="136"/>
      <c r="K43" s="136"/>
      <c r="L43" s="136"/>
      <c r="M43" s="123" t="s">
        <v>423</v>
      </c>
      <c r="N43" s="123" t="s">
        <v>491</v>
      </c>
      <c r="O43" s="123" t="s">
        <v>351</v>
      </c>
      <c r="P43" s="128" t="s">
        <v>352</v>
      </c>
      <c r="Q43" s="123" t="s">
        <v>481</v>
      </c>
      <c r="R43" s="123" t="s">
        <v>362</v>
      </c>
      <c r="S43" s="123" t="s">
        <v>355</v>
      </c>
      <c r="T43" s="129">
        <v>44489</v>
      </c>
      <c r="U43" s="129">
        <v>44792</v>
      </c>
      <c r="V43" s="129">
        <v>43795</v>
      </c>
      <c r="W43" s="129">
        <v>44533</v>
      </c>
      <c r="X43" s="130">
        <v>24.6</v>
      </c>
      <c r="Y43" s="131" t="s">
        <v>356</v>
      </c>
      <c r="Z43" s="129">
        <v>43795</v>
      </c>
      <c r="AA43" s="130">
        <v>23.806451612903224</v>
      </c>
      <c r="AB43" s="130" t="s">
        <v>357</v>
      </c>
    </row>
    <row r="44" spans="1:28" x14ac:dyDescent="0.25">
      <c r="A44" s="123">
        <v>41</v>
      </c>
      <c r="B44" s="123">
        <v>159678</v>
      </c>
      <c r="C44" s="157" t="s">
        <v>492</v>
      </c>
      <c r="D44" s="136"/>
      <c r="E44" s="123" t="s">
        <v>347</v>
      </c>
      <c r="F44" s="123">
        <v>19234648</v>
      </c>
      <c r="G44" s="126" t="s">
        <v>348</v>
      </c>
      <c r="H44" s="123">
        <v>570130</v>
      </c>
      <c r="I44" s="127"/>
      <c r="J44" s="127"/>
      <c r="K44" s="127"/>
      <c r="L44" s="127"/>
      <c r="M44" s="123" t="s">
        <v>366</v>
      </c>
      <c r="N44" s="123" t="s">
        <v>493</v>
      </c>
      <c r="O44" s="123" t="s">
        <v>351</v>
      </c>
      <c r="P44" s="128" t="s">
        <v>352</v>
      </c>
      <c r="Q44" s="123" t="s">
        <v>361</v>
      </c>
      <c r="R44" s="123" t="s">
        <v>362</v>
      </c>
      <c r="S44" s="123" t="s">
        <v>355</v>
      </c>
      <c r="T44" s="129">
        <v>44475</v>
      </c>
      <c r="U44" s="129">
        <v>44839</v>
      </c>
      <c r="V44" s="129">
        <v>43753</v>
      </c>
      <c r="W44" s="129">
        <v>44533</v>
      </c>
      <c r="X44" s="130">
        <v>26</v>
      </c>
      <c r="Y44" s="131" t="s">
        <v>356</v>
      </c>
      <c r="Z44" s="132">
        <v>43827</v>
      </c>
      <c r="AA44" s="130">
        <v>22.774193548387096</v>
      </c>
      <c r="AB44" s="133" t="s">
        <v>357</v>
      </c>
    </row>
    <row r="45" spans="1:28" x14ac:dyDescent="0.25">
      <c r="A45" s="123">
        <v>42</v>
      </c>
      <c r="B45" s="123">
        <v>154672</v>
      </c>
      <c r="C45" s="156" t="s">
        <v>494</v>
      </c>
      <c r="D45" s="136"/>
      <c r="E45" s="123" t="s">
        <v>371</v>
      </c>
      <c r="F45" s="123">
        <v>19231908</v>
      </c>
      <c r="G45" s="126" t="s">
        <v>348</v>
      </c>
      <c r="H45" s="123">
        <v>570134</v>
      </c>
      <c r="I45" s="127"/>
      <c r="J45" s="127"/>
      <c r="K45" s="127"/>
      <c r="L45" s="127"/>
      <c r="M45" s="123" t="s">
        <v>456</v>
      </c>
      <c r="N45" s="123" t="s">
        <v>495</v>
      </c>
      <c r="O45" s="123" t="s">
        <v>351</v>
      </c>
      <c r="P45" s="128" t="s">
        <v>352</v>
      </c>
      <c r="Q45" s="123" t="s">
        <v>432</v>
      </c>
      <c r="R45" s="123" t="s">
        <v>354</v>
      </c>
      <c r="S45" s="123" t="s">
        <v>355</v>
      </c>
      <c r="T45" s="129">
        <v>44472</v>
      </c>
      <c r="U45" s="129">
        <v>44775</v>
      </c>
      <c r="V45" s="129">
        <v>43622</v>
      </c>
      <c r="W45" s="129">
        <v>44533</v>
      </c>
      <c r="X45" s="130">
        <v>30.366666666666667</v>
      </c>
      <c r="Y45" s="131" t="s">
        <v>356</v>
      </c>
      <c r="Z45" s="132">
        <v>43800</v>
      </c>
      <c r="AA45" s="130">
        <v>23.64516129032258</v>
      </c>
      <c r="AB45" s="133" t="s">
        <v>357</v>
      </c>
    </row>
    <row r="46" spans="1:28" x14ac:dyDescent="0.25">
      <c r="A46" s="123">
        <v>43</v>
      </c>
      <c r="B46" s="123">
        <v>159677</v>
      </c>
      <c r="C46" s="157" t="s">
        <v>496</v>
      </c>
      <c r="D46" s="136"/>
      <c r="E46" s="123" t="s">
        <v>347</v>
      </c>
      <c r="F46" s="123">
        <v>19234636</v>
      </c>
      <c r="G46" s="126" t="s">
        <v>348</v>
      </c>
      <c r="H46" s="123">
        <v>570054</v>
      </c>
      <c r="I46" s="127"/>
      <c r="J46" s="127"/>
      <c r="K46" s="127"/>
      <c r="L46" s="127"/>
      <c r="M46" s="123">
        <v>6</v>
      </c>
      <c r="N46" s="123" t="s">
        <v>497</v>
      </c>
      <c r="O46" s="123" t="s">
        <v>351</v>
      </c>
      <c r="P46" s="128" t="s">
        <v>352</v>
      </c>
      <c r="Q46" s="123" t="s">
        <v>421</v>
      </c>
      <c r="R46" s="123" t="s">
        <v>354</v>
      </c>
      <c r="S46" s="123" t="s">
        <v>355</v>
      </c>
      <c r="T46" s="129">
        <v>44480</v>
      </c>
      <c r="U46" s="129">
        <v>44844</v>
      </c>
      <c r="V46" s="129">
        <v>43753</v>
      </c>
      <c r="W46" s="129">
        <v>44533</v>
      </c>
      <c r="X46" s="130">
        <v>26</v>
      </c>
      <c r="Y46" s="131" t="s">
        <v>356</v>
      </c>
      <c r="Z46" s="132">
        <v>43827</v>
      </c>
      <c r="AA46" s="130">
        <v>22.774193548387096</v>
      </c>
      <c r="AB46" s="133" t="s">
        <v>357</v>
      </c>
    </row>
    <row r="47" spans="1:28" x14ac:dyDescent="0.25">
      <c r="A47" s="123">
        <v>44</v>
      </c>
      <c r="B47" s="123">
        <v>160712</v>
      </c>
      <c r="C47" s="152" t="s">
        <v>498</v>
      </c>
      <c r="D47" s="151"/>
      <c r="E47" s="126" t="s">
        <v>371</v>
      </c>
      <c r="F47" s="123">
        <v>19235326</v>
      </c>
      <c r="G47" s="126" t="s">
        <v>348</v>
      </c>
      <c r="H47" s="123">
        <v>570088</v>
      </c>
      <c r="I47" s="136">
        <v>0</v>
      </c>
      <c r="J47" s="136"/>
      <c r="K47" s="136"/>
      <c r="L47" s="136"/>
      <c r="M47" s="123" t="s">
        <v>423</v>
      </c>
      <c r="N47" s="123" t="s">
        <v>499</v>
      </c>
      <c r="O47" s="123" t="s">
        <v>351</v>
      </c>
      <c r="P47" s="128" t="s">
        <v>394</v>
      </c>
      <c r="Q47" s="123" t="s">
        <v>421</v>
      </c>
      <c r="R47" s="123" t="s">
        <v>354</v>
      </c>
      <c r="S47" s="123" t="s">
        <v>355</v>
      </c>
      <c r="T47" s="129">
        <v>44340</v>
      </c>
      <c r="U47" s="129">
        <v>44523</v>
      </c>
      <c r="V47" s="129">
        <v>43795</v>
      </c>
      <c r="W47" s="129">
        <v>44533</v>
      </c>
      <c r="X47" s="130">
        <v>24.6</v>
      </c>
      <c r="Y47" s="131" t="s">
        <v>356</v>
      </c>
      <c r="Z47" s="129">
        <v>43795</v>
      </c>
      <c r="AA47" s="130">
        <v>23.806451612903224</v>
      </c>
      <c r="AB47" s="130" t="s">
        <v>357</v>
      </c>
    </row>
    <row r="48" spans="1:28" x14ac:dyDescent="0.25">
      <c r="A48" s="123">
        <v>45</v>
      </c>
      <c r="B48" s="123">
        <v>160682</v>
      </c>
      <c r="C48" s="152" t="s">
        <v>500</v>
      </c>
      <c r="D48" s="136"/>
      <c r="E48" s="126" t="s">
        <v>347</v>
      </c>
      <c r="F48" s="123">
        <v>19235083</v>
      </c>
      <c r="G48" s="126" t="s">
        <v>348</v>
      </c>
      <c r="H48" s="123">
        <v>570136</v>
      </c>
      <c r="I48" s="136">
        <v>0</v>
      </c>
      <c r="J48" s="136"/>
      <c r="K48" s="136"/>
      <c r="L48" s="136"/>
      <c r="M48" s="123" t="s">
        <v>501</v>
      </c>
      <c r="N48" s="123" t="s">
        <v>502</v>
      </c>
      <c r="O48" s="123" t="s">
        <v>351</v>
      </c>
      <c r="P48" s="128" t="s">
        <v>352</v>
      </c>
      <c r="Q48" s="123" t="s">
        <v>395</v>
      </c>
      <c r="R48" s="123" t="s">
        <v>354</v>
      </c>
      <c r="S48" s="123" t="s">
        <v>355</v>
      </c>
      <c r="T48" s="129">
        <v>44187</v>
      </c>
      <c r="U48" s="129">
        <v>44551</v>
      </c>
      <c r="V48" s="129">
        <v>43788</v>
      </c>
      <c r="W48" s="129">
        <v>44533</v>
      </c>
      <c r="X48" s="130">
        <v>24.833333333333332</v>
      </c>
      <c r="Y48" s="131" t="s">
        <v>356</v>
      </c>
      <c r="Z48" s="129">
        <v>43788</v>
      </c>
      <c r="AA48" s="130">
        <v>24.032258064516128</v>
      </c>
      <c r="AB48" s="130" t="s">
        <v>357</v>
      </c>
    </row>
    <row r="49" spans="1:28" x14ac:dyDescent="0.25">
      <c r="A49" s="123">
        <v>46</v>
      </c>
      <c r="B49" s="123">
        <v>160690</v>
      </c>
      <c r="C49" s="152" t="s">
        <v>503</v>
      </c>
      <c r="D49" s="136"/>
      <c r="E49" s="126" t="s">
        <v>371</v>
      </c>
      <c r="F49" s="123">
        <v>19235099</v>
      </c>
      <c r="G49" s="126" t="s">
        <v>348</v>
      </c>
      <c r="H49" s="123">
        <v>570179</v>
      </c>
      <c r="I49" s="136">
        <v>0</v>
      </c>
      <c r="J49" s="136"/>
      <c r="K49" s="136"/>
      <c r="L49" s="136"/>
      <c r="M49" s="123" t="s">
        <v>501</v>
      </c>
      <c r="N49" s="123" t="s">
        <v>504</v>
      </c>
      <c r="O49" s="123" t="s">
        <v>351</v>
      </c>
      <c r="P49" s="128" t="s">
        <v>352</v>
      </c>
      <c r="Q49" s="123" t="s">
        <v>361</v>
      </c>
      <c r="R49" s="123" t="s">
        <v>362</v>
      </c>
      <c r="S49" s="123" t="s">
        <v>355</v>
      </c>
      <c r="T49" s="129">
        <v>44368</v>
      </c>
      <c r="U49" s="129">
        <v>44671</v>
      </c>
      <c r="V49" s="129">
        <v>43788</v>
      </c>
      <c r="W49" s="129">
        <v>44533</v>
      </c>
      <c r="X49" s="130">
        <v>24.833333333333332</v>
      </c>
      <c r="Y49" s="131" t="s">
        <v>356</v>
      </c>
      <c r="Z49" s="129">
        <v>43788</v>
      </c>
      <c r="AA49" s="130">
        <v>24.032258064516128</v>
      </c>
      <c r="AB49" s="130" t="s">
        <v>357</v>
      </c>
    </row>
    <row r="50" spans="1:28" x14ac:dyDescent="0.25">
      <c r="A50" s="123">
        <v>47</v>
      </c>
      <c r="B50" s="123">
        <v>160835</v>
      </c>
      <c r="C50" s="154" t="s">
        <v>505</v>
      </c>
      <c r="D50" s="136"/>
      <c r="E50" s="126" t="s">
        <v>347</v>
      </c>
      <c r="F50" s="123">
        <v>19234987</v>
      </c>
      <c r="G50" s="126" t="s">
        <v>348</v>
      </c>
      <c r="H50" s="123">
        <v>570138</v>
      </c>
      <c r="I50" s="136">
        <v>0</v>
      </c>
      <c r="J50" s="136"/>
      <c r="K50" s="136"/>
      <c r="L50" s="136"/>
      <c r="M50" s="123" t="s">
        <v>473</v>
      </c>
      <c r="N50" s="123" t="s">
        <v>506</v>
      </c>
      <c r="O50" s="123" t="s">
        <v>351</v>
      </c>
      <c r="P50" s="128" t="s">
        <v>352</v>
      </c>
      <c r="Q50" s="123" t="s">
        <v>375</v>
      </c>
      <c r="R50" s="123" t="s">
        <v>362</v>
      </c>
      <c r="S50" s="123" t="s">
        <v>355</v>
      </c>
      <c r="T50" s="129">
        <v>44367</v>
      </c>
      <c r="U50" s="129">
        <v>44670</v>
      </c>
      <c r="V50" s="129">
        <v>43782</v>
      </c>
      <c r="W50" s="129">
        <v>44533</v>
      </c>
      <c r="X50" s="130">
        <v>25.033333333333335</v>
      </c>
      <c r="Y50" s="131" t="s">
        <v>356</v>
      </c>
      <c r="Z50" s="129">
        <v>43782</v>
      </c>
      <c r="AA50" s="130">
        <v>24.225806451612904</v>
      </c>
      <c r="AB50" s="130" t="s">
        <v>357</v>
      </c>
    </row>
    <row r="51" spans="1:28" x14ac:dyDescent="0.25">
      <c r="A51" s="123">
        <v>48</v>
      </c>
      <c r="B51" s="123">
        <v>160685</v>
      </c>
      <c r="C51" s="152" t="s">
        <v>507</v>
      </c>
      <c r="D51" s="136"/>
      <c r="E51" s="126" t="s">
        <v>371</v>
      </c>
      <c r="F51" s="123">
        <v>19235093</v>
      </c>
      <c r="G51" s="126" t="s">
        <v>348</v>
      </c>
      <c r="H51" s="123">
        <v>570112</v>
      </c>
      <c r="I51" s="136">
        <v>0</v>
      </c>
      <c r="J51" s="136"/>
      <c r="K51" s="136"/>
      <c r="L51" s="136"/>
      <c r="M51" s="123" t="s">
        <v>501</v>
      </c>
      <c r="N51" s="123" t="s">
        <v>508</v>
      </c>
      <c r="O51" s="123" t="s">
        <v>351</v>
      </c>
      <c r="P51" s="128" t="s">
        <v>352</v>
      </c>
      <c r="Q51" s="123" t="s">
        <v>428</v>
      </c>
      <c r="R51" s="123" t="s">
        <v>362</v>
      </c>
      <c r="S51" s="123" t="s">
        <v>355</v>
      </c>
      <c r="T51" s="129">
        <v>44489</v>
      </c>
      <c r="U51" s="129">
        <v>44792</v>
      </c>
      <c r="V51" s="129">
        <v>43788</v>
      </c>
      <c r="W51" s="129">
        <v>44533</v>
      </c>
      <c r="X51" s="130">
        <v>24.833333333333332</v>
      </c>
      <c r="Y51" s="131" t="s">
        <v>356</v>
      </c>
      <c r="Z51" s="129">
        <v>43788</v>
      </c>
      <c r="AA51" s="130">
        <v>24.032258064516128</v>
      </c>
      <c r="AB51" s="130" t="s">
        <v>357</v>
      </c>
    </row>
    <row r="52" spans="1:28" x14ac:dyDescent="0.25">
      <c r="A52" s="123">
        <v>49</v>
      </c>
      <c r="B52" s="123">
        <v>160033</v>
      </c>
      <c r="C52" s="156" t="s">
        <v>509</v>
      </c>
      <c r="D52" s="136"/>
      <c r="E52" s="123" t="s">
        <v>347</v>
      </c>
      <c r="F52" s="123">
        <v>19234816</v>
      </c>
      <c r="G52" s="126" t="s">
        <v>348</v>
      </c>
      <c r="H52" s="123">
        <v>570239</v>
      </c>
      <c r="I52" s="127"/>
      <c r="J52" s="127"/>
      <c r="K52" s="127"/>
      <c r="L52" s="127"/>
      <c r="M52" s="123" t="s">
        <v>409</v>
      </c>
      <c r="N52" s="123" t="s">
        <v>510</v>
      </c>
      <c r="O52" s="123" t="s">
        <v>351</v>
      </c>
      <c r="P52" s="128" t="s">
        <v>352</v>
      </c>
      <c r="Q52" s="123" t="s">
        <v>375</v>
      </c>
      <c r="R52" s="123" t="s">
        <v>362</v>
      </c>
      <c r="S52" s="123" t="s">
        <v>355</v>
      </c>
      <c r="T52" s="129">
        <v>44305</v>
      </c>
      <c r="U52" s="129">
        <v>44610</v>
      </c>
      <c r="V52" s="129">
        <v>43766</v>
      </c>
      <c r="W52" s="129">
        <v>44533</v>
      </c>
      <c r="X52" s="130">
        <v>25.566666666666666</v>
      </c>
      <c r="Y52" s="131" t="s">
        <v>356</v>
      </c>
      <c r="Z52" s="132">
        <v>43827</v>
      </c>
      <c r="AA52" s="130">
        <v>22.774193548387096</v>
      </c>
      <c r="AB52" s="133" t="s">
        <v>357</v>
      </c>
    </row>
    <row r="53" spans="1:28" x14ac:dyDescent="0.25">
      <c r="A53" s="123">
        <v>50</v>
      </c>
      <c r="B53" s="123">
        <v>87990</v>
      </c>
      <c r="C53" s="156" t="s">
        <v>511</v>
      </c>
      <c r="D53" s="136"/>
      <c r="E53" s="123" t="s">
        <v>371</v>
      </c>
      <c r="F53" s="123">
        <v>17009688</v>
      </c>
      <c r="G53" s="126" t="s">
        <v>348</v>
      </c>
      <c r="H53" s="123">
        <v>570254</v>
      </c>
      <c r="I53" s="127"/>
      <c r="J53" s="127"/>
      <c r="K53" s="127"/>
      <c r="L53" s="127"/>
      <c r="M53" s="123" t="s">
        <v>473</v>
      </c>
      <c r="N53" s="123" t="s">
        <v>512</v>
      </c>
      <c r="O53" s="123" t="s">
        <v>351</v>
      </c>
      <c r="P53" s="128" t="s">
        <v>352</v>
      </c>
      <c r="Q53" s="123" t="s">
        <v>361</v>
      </c>
      <c r="R53" s="123" t="s">
        <v>362</v>
      </c>
      <c r="S53" s="123" t="s">
        <v>355</v>
      </c>
      <c r="T53" s="129">
        <v>44319</v>
      </c>
      <c r="U53" s="129">
        <v>44622</v>
      </c>
      <c r="V53" s="129">
        <v>43601</v>
      </c>
      <c r="W53" s="129">
        <v>44533</v>
      </c>
      <c r="X53" s="130">
        <v>31.066666666666666</v>
      </c>
      <c r="Y53" s="131" t="s">
        <v>356</v>
      </c>
      <c r="Z53" s="132">
        <v>43770</v>
      </c>
      <c r="AA53" s="130">
        <v>24.612903225806452</v>
      </c>
      <c r="AB53" s="133" t="s">
        <v>357</v>
      </c>
    </row>
    <row r="54" spans="1:28" x14ac:dyDescent="0.25">
      <c r="A54" s="123">
        <v>51</v>
      </c>
      <c r="B54" s="123">
        <v>160027</v>
      </c>
      <c r="C54" s="156" t="s">
        <v>513</v>
      </c>
      <c r="D54" s="136"/>
      <c r="E54" s="123" t="s">
        <v>371</v>
      </c>
      <c r="F54" s="123">
        <v>19234734</v>
      </c>
      <c r="G54" s="126" t="s">
        <v>348</v>
      </c>
      <c r="H54" s="123">
        <v>570122</v>
      </c>
      <c r="I54" s="127"/>
      <c r="J54" s="127"/>
      <c r="K54" s="127"/>
      <c r="L54" s="127"/>
      <c r="M54" s="123" t="s">
        <v>409</v>
      </c>
      <c r="N54" s="123" t="s">
        <v>514</v>
      </c>
      <c r="O54" s="123" t="s">
        <v>351</v>
      </c>
      <c r="P54" s="128" t="s">
        <v>352</v>
      </c>
      <c r="Q54" s="123" t="s">
        <v>448</v>
      </c>
      <c r="R54" s="123" t="s">
        <v>354</v>
      </c>
      <c r="S54" s="123" t="s">
        <v>355</v>
      </c>
      <c r="T54" s="129">
        <v>44425</v>
      </c>
      <c r="U54" s="129">
        <v>44728</v>
      </c>
      <c r="V54" s="129">
        <v>43760</v>
      </c>
      <c r="W54" s="129">
        <v>44533</v>
      </c>
      <c r="X54" s="130">
        <v>25.766666666666666</v>
      </c>
      <c r="Y54" s="131" t="s">
        <v>356</v>
      </c>
      <c r="Z54" s="132">
        <v>43827</v>
      </c>
      <c r="AA54" s="130">
        <v>22.774193548387096</v>
      </c>
      <c r="AB54" s="133" t="s">
        <v>357</v>
      </c>
    </row>
    <row r="55" spans="1:28" x14ac:dyDescent="0.25">
      <c r="A55" s="123">
        <v>52</v>
      </c>
      <c r="B55" s="123">
        <v>97474</v>
      </c>
      <c r="C55" s="156" t="s">
        <v>515</v>
      </c>
      <c r="D55" s="136"/>
      <c r="E55" s="123" t="s">
        <v>371</v>
      </c>
      <c r="F55" s="159">
        <v>18005373</v>
      </c>
      <c r="G55" s="126" t="s">
        <v>348</v>
      </c>
      <c r="H55" s="123">
        <v>570019</v>
      </c>
      <c r="I55" s="127"/>
      <c r="J55" s="127"/>
      <c r="K55" s="127"/>
      <c r="L55" s="127"/>
      <c r="M55" s="123" t="s">
        <v>473</v>
      </c>
      <c r="N55" s="123" t="s">
        <v>516</v>
      </c>
      <c r="O55" s="123" t="s">
        <v>351</v>
      </c>
      <c r="P55" s="128" t="s">
        <v>352</v>
      </c>
      <c r="Q55" s="123" t="s">
        <v>414</v>
      </c>
      <c r="R55" s="123" t="s">
        <v>362</v>
      </c>
      <c r="S55" s="123" t="s">
        <v>355</v>
      </c>
      <c r="T55" s="129">
        <v>44320</v>
      </c>
      <c r="U55" s="129">
        <v>44623</v>
      </c>
      <c r="V55" s="129">
        <v>43601</v>
      </c>
      <c r="W55" s="129">
        <v>44533</v>
      </c>
      <c r="X55" s="130">
        <v>31.066666666666666</v>
      </c>
      <c r="Y55" s="131" t="s">
        <v>356</v>
      </c>
      <c r="Z55" s="132">
        <v>43601</v>
      </c>
      <c r="AA55" s="130">
        <v>30.06451612903226</v>
      </c>
      <c r="AB55" s="133" t="s">
        <v>357</v>
      </c>
    </row>
    <row r="56" spans="1:28" x14ac:dyDescent="0.25">
      <c r="A56" s="123">
        <v>53</v>
      </c>
      <c r="B56" s="123">
        <v>150752</v>
      </c>
      <c r="C56" s="160" t="s">
        <v>517</v>
      </c>
      <c r="D56" s="136"/>
      <c r="E56" s="123" t="s">
        <v>347</v>
      </c>
      <c r="F56" s="123">
        <v>18230302</v>
      </c>
      <c r="G56" s="126" t="s">
        <v>348</v>
      </c>
      <c r="H56" s="123">
        <v>570099</v>
      </c>
      <c r="I56" s="127"/>
      <c r="J56" s="127"/>
      <c r="K56" s="127"/>
      <c r="L56" s="127"/>
      <c r="M56" s="123" t="s">
        <v>379</v>
      </c>
      <c r="N56" s="123" t="s">
        <v>518</v>
      </c>
      <c r="O56" s="123" t="s">
        <v>351</v>
      </c>
      <c r="P56" s="128" t="s">
        <v>352</v>
      </c>
      <c r="Q56" s="123" t="s">
        <v>402</v>
      </c>
      <c r="R56" s="123" t="s">
        <v>362</v>
      </c>
      <c r="S56" s="123" t="s">
        <v>355</v>
      </c>
      <c r="T56" s="129">
        <v>44455</v>
      </c>
      <c r="U56" s="129">
        <v>44635</v>
      </c>
      <c r="V56" s="129">
        <v>43425</v>
      </c>
      <c r="W56" s="129">
        <v>44533</v>
      </c>
      <c r="X56" s="130">
        <v>36.93333333333333</v>
      </c>
      <c r="Y56" s="131" t="s">
        <v>356</v>
      </c>
      <c r="Z56" s="132">
        <v>43425</v>
      </c>
      <c r="AA56" s="130">
        <v>35.741935483870968</v>
      </c>
      <c r="AB56" s="133" t="s">
        <v>357</v>
      </c>
    </row>
    <row r="57" spans="1:28" x14ac:dyDescent="0.25">
      <c r="A57" s="123">
        <v>54</v>
      </c>
      <c r="B57" s="123">
        <v>154471</v>
      </c>
      <c r="C57" s="156" t="s">
        <v>519</v>
      </c>
      <c r="D57" s="136"/>
      <c r="E57" s="123" t="s">
        <v>347</v>
      </c>
      <c r="F57" s="123">
        <v>19231559</v>
      </c>
      <c r="G57" s="126" t="s">
        <v>348</v>
      </c>
      <c r="H57" s="123">
        <v>570083</v>
      </c>
      <c r="I57" s="127"/>
      <c r="J57" s="127"/>
      <c r="K57" s="127"/>
      <c r="L57" s="127"/>
      <c r="M57" s="123" t="s">
        <v>388</v>
      </c>
      <c r="N57" s="123" t="s">
        <v>520</v>
      </c>
      <c r="O57" s="123" t="s">
        <v>351</v>
      </c>
      <c r="P57" s="128" t="s">
        <v>352</v>
      </c>
      <c r="Q57" s="123" t="s">
        <v>395</v>
      </c>
      <c r="R57" s="123" t="s">
        <v>354</v>
      </c>
      <c r="S57" s="123" t="s">
        <v>355</v>
      </c>
      <c r="T57" s="129">
        <v>44195</v>
      </c>
      <c r="U57" s="129">
        <v>44559</v>
      </c>
      <c r="V57" s="129">
        <v>43591</v>
      </c>
      <c r="W57" s="129">
        <v>44533</v>
      </c>
      <c r="X57" s="130">
        <v>31.4</v>
      </c>
      <c r="Y57" s="131" t="s">
        <v>356</v>
      </c>
      <c r="Z57" s="132">
        <v>43780</v>
      </c>
      <c r="AA57" s="130">
        <v>24.29032258064516</v>
      </c>
      <c r="AB57" s="133" t="s">
        <v>357</v>
      </c>
    </row>
    <row r="58" spans="1:28" x14ac:dyDescent="0.25">
      <c r="A58" s="123">
        <v>55</v>
      </c>
      <c r="B58" s="123">
        <v>178137</v>
      </c>
      <c r="C58" s="152" t="s">
        <v>521</v>
      </c>
      <c r="D58" s="136"/>
      <c r="E58" s="123" t="s">
        <v>371</v>
      </c>
      <c r="F58" s="123">
        <v>21239581</v>
      </c>
      <c r="G58" s="126" t="s">
        <v>348</v>
      </c>
      <c r="H58" s="123">
        <v>570382</v>
      </c>
      <c r="I58" s="142"/>
      <c r="J58" s="143"/>
      <c r="K58" s="143"/>
      <c r="L58" s="143"/>
      <c r="M58" s="123">
        <v>8</v>
      </c>
      <c r="N58" s="123" t="s">
        <v>522</v>
      </c>
      <c r="O58" s="123" t="s">
        <v>351</v>
      </c>
      <c r="P58" s="128" t="s">
        <v>394</v>
      </c>
      <c r="Q58" s="123" t="s">
        <v>523</v>
      </c>
      <c r="R58" s="123" t="s">
        <v>354</v>
      </c>
      <c r="S58" s="123" t="s">
        <v>355</v>
      </c>
      <c r="T58" s="129">
        <v>44499</v>
      </c>
      <c r="U58" s="129">
        <v>44802</v>
      </c>
      <c r="V58" s="129">
        <v>44317</v>
      </c>
      <c r="W58" s="129">
        <v>44533</v>
      </c>
      <c r="X58" s="130">
        <v>7.2</v>
      </c>
      <c r="Y58" s="131" t="s">
        <v>524</v>
      </c>
      <c r="Z58" s="129">
        <v>44317</v>
      </c>
      <c r="AA58" s="145">
        <v>6.967741935483871</v>
      </c>
      <c r="AB58" s="130" t="s">
        <v>357</v>
      </c>
    </row>
    <row r="59" spans="1:28" x14ac:dyDescent="0.25">
      <c r="A59" s="123">
        <v>56</v>
      </c>
      <c r="B59" s="123">
        <v>160824</v>
      </c>
      <c r="C59" s="154" t="s">
        <v>525</v>
      </c>
      <c r="D59" s="136"/>
      <c r="E59" s="126" t="s">
        <v>371</v>
      </c>
      <c r="F59" s="123">
        <v>19234986</v>
      </c>
      <c r="G59" s="126" t="s">
        <v>348</v>
      </c>
      <c r="H59" s="123">
        <v>570062</v>
      </c>
      <c r="I59" s="136">
        <v>0</v>
      </c>
      <c r="J59" s="136"/>
      <c r="K59" s="136"/>
      <c r="L59" s="136"/>
      <c r="M59" s="123" t="s">
        <v>473</v>
      </c>
      <c r="N59" s="123" t="s">
        <v>526</v>
      </c>
      <c r="O59" s="123" t="s">
        <v>351</v>
      </c>
      <c r="P59" s="128" t="s">
        <v>374</v>
      </c>
      <c r="Q59" s="123" t="s">
        <v>438</v>
      </c>
      <c r="R59" s="123" t="s">
        <v>362</v>
      </c>
      <c r="S59" s="123" t="s">
        <v>355</v>
      </c>
      <c r="T59" s="129">
        <v>44489</v>
      </c>
      <c r="U59" s="129">
        <v>44792</v>
      </c>
      <c r="V59" s="129">
        <v>43782</v>
      </c>
      <c r="W59" s="129">
        <v>44533</v>
      </c>
      <c r="X59" s="130">
        <v>25.033333333333335</v>
      </c>
      <c r="Y59" s="131" t="s">
        <v>356</v>
      </c>
      <c r="Z59" s="129">
        <v>43782</v>
      </c>
      <c r="AA59" s="130">
        <v>24.225806451612904</v>
      </c>
      <c r="AB59" s="130" t="s">
        <v>357</v>
      </c>
    </row>
    <row r="60" spans="1:28" x14ac:dyDescent="0.25">
      <c r="A60" s="123">
        <v>57</v>
      </c>
      <c r="B60" s="123">
        <v>168590</v>
      </c>
      <c r="C60" s="158" t="s">
        <v>527</v>
      </c>
      <c r="D60" s="136"/>
      <c r="E60" s="123" t="s">
        <v>347</v>
      </c>
      <c r="F60" s="123">
        <v>20236776</v>
      </c>
      <c r="G60" s="126" t="s">
        <v>348</v>
      </c>
      <c r="H60" s="123">
        <v>570115</v>
      </c>
      <c r="I60" s="142"/>
      <c r="J60" s="143"/>
      <c r="K60" s="143"/>
      <c r="L60" s="143"/>
      <c r="M60" s="123" t="s">
        <v>479</v>
      </c>
      <c r="N60" s="123" t="s">
        <v>528</v>
      </c>
      <c r="O60" s="123" t="s">
        <v>351</v>
      </c>
      <c r="P60" s="128" t="s">
        <v>394</v>
      </c>
      <c r="Q60" s="123" t="s">
        <v>428</v>
      </c>
      <c r="R60" s="123" t="s">
        <v>362</v>
      </c>
      <c r="S60" s="123" t="s">
        <v>355</v>
      </c>
      <c r="T60" s="129">
        <v>44173</v>
      </c>
      <c r="U60" s="129">
        <v>44537</v>
      </c>
      <c r="V60" s="129">
        <v>43992</v>
      </c>
      <c r="W60" s="129">
        <v>44533</v>
      </c>
      <c r="X60" s="130">
        <v>18.033333333333335</v>
      </c>
      <c r="Y60" s="131" t="s">
        <v>429</v>
      </c>
      <c r="Z60" s="129">
        <v>43992</v>
      </c>
      <c r="AA60" s="145">
        <v>17.451612903225808</v>
      </c>
      <c r="AB60" s="130" t="s">
        <v>357</v>
      </c>
    </row>
    <row r="61" spans="1:28" x14ac:dyDescent="0.25">
      <c r="A61" s="123">
        <v>58</v>
      </c>
      <c r="B61" s="123">
        <v>170002</v>
      </c>
      <c r="C61" s="158" t="s">
        <v>529</v>
      </c>
      <c r="D61" s="136"/>
      <c r="E61" s="123" t="s">
        <v>371</v>
      </c>
      <c r="F61" s="123">
        <v>20237080</v>
      </c>
      <c r="G61" s="126" t="s">
        <v>348</v>
      </c>
      <c r="H61" s="123">
        <v>570012</v>
      </c>
      <c r="I61" s="142"/>
      <c r="J61" s="143"/>
      <c r="K61" s="143"/>
      <c r="L61" s="143"/>
      <c r="M61" s="123" t="s">
        <v>530</v>
      </c>
      <c r="N61" s="123" t="s">
        <v>531</v>
      </c>
      <c r="O61" s="123" t="s">
        <v>351</v>
      </c>
      <c r="P61" s="128" t="s">
        <v>394</v>
      </c>
      <c r="Q61" s="123" t="s">
        <v>353</v>
      </c>
      <c r="R61" s="123" t="s">
        <v>354</v>
      </c>
      <c r="S61" s="123" t="s">
        <v>355</v>
      </c>
      <c r="T61" s="129">
        <v>44389</v>
      </c>
      <c r="U61" s="129">
        <v>44753</v>
      </c>
      <c r="V61" s="129">
        <v>44028</v>
      </c>
      <c r="W61" s="129">
        <v>44533</v>
      </c>
      <c r="X61" s="130">
        <v>16.833333333333332</v>
      </c>
      <c r="Y61" s="131" t="s">
        <v>429</v>
      </c>
      <c r="Z61" s="129">
        <v>43998</v>
      </c>
      <c r="AA61" s="145">
        <v>17.258064516129032</v>
      </c>
      <c r="AB61" s="130" t="s">
        <v>357</v>
      </c>
    </row>
    <row r="62" spans="1:28" x14ac:dyDescent="0.25">
      <c r="A62" s="123">
        <v>59</v>
      </c>
      <c r="B62" s="123">
        <v>170001</v>
      </c>
      <c r="C62" s="158" t="s">
        <v>532</v>
      </c>
      <c r="D62" s="136"/>
      <c r="E62" s="123" t="s">
        <v>371</v>
      </c>
      <c r="F62" s="123">
        <v>20237076</v>
      </c>
      <c r="G62" s="126" t="s">
        <v>348</v>
      </c>
      <c r="H62" s="123">
        <v>570287</v>
      </c>
      <c r="I62" s="142"/>
      <c r="J62" s="143"/>
      <c r="K62" s="143"/>
      <c r="L62" s="143"/>
      <c r="M62" s="123" t="s">
        <v>530</v>
      </c>
      <c r="N62" s="123" t="s">
        <v>533</v>
      </c>
      <c r="O62" s="123" t="s">
        <v>351</v>
      </c>
      <c r="P62" s="128" t="s">
        <v>394</v>
      </c>
      <c r="Q62" s="123" t="s">
        <v>428</v>
      </c>
      <c r="R62" s="123" t="s">
        <v>362</v>
      </c>
      <c r="S62" s="123" t="s">
        <v>355</v>
      </c>
      <c r="T62" s="129">
        <v>44210</v>
      </c>
      <c r="U62" s="129">
        <v>44513</v>
      </c>
      <c r="V62" s="129">
        <v>44028</v>
      </c>
      <c r="W62" s="129">
        <v>44533</v>
      </c>
      <c r="X62" s="130">
        <v>16.833333333333332</v>
      </c>
      <c r="Y62" s="131" t="s">
        <v>429</v>
      </c>
      <c r="Z62" s="129">
        <v>43998</v>
      </c>
      <c r="AA62" s="145">
        <v>17.258064516129032</v>
      </c>
      <c r="AB62" s="130" t="s">
        <v>357</v>
      </c>
    </row>
    <row r="63" spans="1:28" x14ac:dyDescent="0.25">
      <c r="A63" s="123">
        <v>60</v>
      </c>
      <c r="B63" s="123">
        <v>160831</v>
      </c>
      <c r="C63" s="154" t="s">
        <v>534</v>
      </c>
      <c r="D63" s="136"/>
      <c r="E63" s="126" t="s">
        <v>371</v>
      </c>
      <c r="F63" s="123">
        <v>19235022</v>
      </c>
      <c r="G63" s="126" t="s">
        <v>348</v>
      </c>
      <c r="H63" s="123">
        <v>570193</v>
      </c>
      <c r="I63" s="136">
        <v>0</v>
      </c>
      <c r="J63" s="136"/>
      <c r="K63" s="136"/>
      <c r="L63" s="136"/>
      <c r="M63" s="123" t="s">
        <v>473</v>
      </c>
      <c r="N63" s="123" t="s">
        <v>535</v>
      </c>
      <c r="O63" s="123" t="s">
        <v>351</v>
      </c>
      <c r="P63" s="128" t="s">
        <v>374</v>
      </c>
      <c r="Q63" s="123" t="s">
        <v>444</v>
      </c>
      <c r="R63" s="123" t="s">
        <v>362</v>
      </c>
      <c r="S63" s="123" t="s">
        <v>355</v>
      </c>
      <c r="T63" s="129">
        <v>44144</v>
      </c>
      <c r="U63" s="129">
        <v>44508</v>
      </c>
      <c r="V63" s="129">
        <v>43782</v>
      </c>
      <c r="W63" s="129">
        <v>44533</v>
      </c>
      <c r="X63" s="130">
        <v>25.033333333333335</v>
      </c>
      <c r="Y63" s="131" t="s">
        <v>356</v>
      </c>
      <c r="Z63" s="129">
        <v>43782</v>
      </c>
      <c r="AA63" s="130">
        <v>24.225806451612904</v>
      </c>
      <c r="AB63" s="130" t="s">
        <v>357</v>
      </c>
    </row>
    <row r="64" spans="1:28" x14ac:dyDescent="0.25">
      <c r="A64" s="123">
        <v>61</v>
      </c>
      <c r="B64" s="123">
        <v>156542</v>
      </c>
      <c r="C64" s="157" t="s">
        <v>536</v>
      </c>
      <c r="D64" s="136"/>
      <c r="E64" s="126" t="s">
        <v>347</v>
      </c>
      <c r="F64" s="123">
        <v>19233024</v>
      </c>
      <c r="G64" s="126" t="s">
        <v>348</v>
      </c>
      <c r="H64" s="123">
        <v>570143</v>
      </c>
      <c r="I64" s="136">
        <v>0</v>
      </c>
      <c r="J64" s="136"/>
      <c r="K64" s="136"/>
      <c r="L64" s="136"/>
      <c r="M64" s="123" t="s">
        <v>388</v>
      </c>
      <c r="N64" s="123" t="s">
        <v>537</v>
      </c>
      <c r="O64" s="123" t="s">
        <v>351</v>
      </c>
      <c r="P64" s="128" t="s">
        <v>352</v>
      </c>
      <c r="Q64" s="123" t="s">
        <v>375</v>
      </c>
      <c r="R64" s="123" t="s">
        <v>362</v>
      </c>
      <c r="S64" s="123" t="s">
        <v>355</v>
      </c>
      <c r="T64" s="129">
        <v>44163</v>
      </c>
      <c r="U64" s="129">
        <v>44527</v>
      </c>
      <c r="V64" s="129">
        <v>43617</v>
      </c>
      <c r="W64" s="129">
        <v>44533</v>
      </c>
      <c r="X64" s="130">
        <v>27.4</v>
      </c>
      <c r="Y64" s="131" t="s">
        <v>356</v>
      </c>
      <c r="Z64" s="129">
        <v>43617</v>
      </c>
      <c r="AA64" s="130">
        <v>26.516129032258064</v>
      </c>
      <c r="AB64" s="130" t="s">
        <v>357</v>
      </c>
    </row>
    <row r="65" spans="1:28" x14ac:dyDescent="0.25">
      <c r="A65" s="123">
        <v>62</v>
      </c>
      <c r="B65" s="123">
        <v>157018</v>
      </c>
      <c r="C65" s="157" t="s">
        <v>538</v>
      </c>
      <c r="D65" s="136"/>
      <c r="E65" s="126" t="s">
        <v>347</v>
      </c>
      <c r="F65" s="123">
        <v>19233391</v>
      </c>
      <c r="G65" s="126" t="s">
        <v>348</v>
      </c>
      <c r="H65" s="123">
        <v>570250</v>
      </c>
      <c r="I65" s="136">
        <v>0</v>
      </c>
      <c r="J65" s="136"/>
      <c r="K65" s="136"/>
      <c r="L65" s="136"/>
      <c r="M65" s="123" t="s">
        <v>372</v>
      </c>
      <c r="N65" s="123" t="s">
        <v>539</v>
      </c>
      <c r="O65" s="123" t="s">
        <v>351</v>
      </c>
      <c r="P65" s="128" t="s">
        <v>352</v>
      </c>
      <c r="Q65" s="123" t="s">
        <v>368</v>
      </c>
      <c r="R65" s="123" t="s">
        <v>354</v>
      </c>
      <c r="S65" s="123" t="s">
        <v>355</v>
      </c>
      <c r="T65" s="129">
        <v>44195</v>
      </c>
      <c r="U65" s="129">
        <v>44559</v>
      </c>
      <c r="V65" s="129">
        <v>43647</v>
      </c>
      <c r="W65" s="129">
        <v>44533</v>
      </c>
      <c r="X65" s="130">
        <v>26.4</v>
      </c>
      <c r="Y65" s="131" t="s">
        <v>356</v>
      </c>
      <c r="Z65" s="129">
        <v>43647</v>
      </c>
      <c r="AA65" s="130">
        <v>25.548387096774192</v>
      </c>
      <c r="AB65" s="130" t="s">
        <v>357</v>
      </c>
    </row>
    <row r="66" spans="1:28" x14ac:dyDescent="0.25">
      <c r="A66" s="123">
        <v>63</v>
      </c>
      <c r="B66" s="123">
        <v>160072</v>
      </c>
      <c r="C66" s="155" t="s">
        <v>540</v>
      </c>
      <c r="D66" s="136"/>
      <c r="E66" s="126" t="s">
        <v>371</v>
      </c>
      <c r="F66" s="123">
        <v>19234878</v>
      </c>
      <c r="G66" s="126" t="s">
        <v>348</v>
      </c>
      <c r="H66" s="123">
        <v>570046</v>
      </c>
      <c r="I66" s="136">
        <v>0</v>
      </c>
      <c r="J66" s="136"/>
      <c r="K66" s="136"/>
      <c r="L66" s="136"/>
      <c r="M66" s="123" t="s">
        <v>434</v>
      </c>
      <c r="N66" s="123" t="s">
        <v>541</v>
      </c>
      <c r="O66" s="123" t="s">
        <v>351</v>
      </c>
      <c r="P66" s="128" t="s">
        <v>374</v>
      </c>
      <c r="Q66" s="123" t="s">
        <v>381</v>
      </c>
      <c r="R66" s="123" t="s">
        <v>362</v>
      </c>
      <c r="S66" s="123" t="s">
        <v>355</v>
      </c>
      <c r="T66" s="129">
        <v>44187</v>
      </c>
      <c r="U66" s="129">
        <v>44551</v>
      </c>
      <c r="V66" s="129">
        <v>43770</v>
      </c>
      <c r="W66" s="129">
        <v>44533</v>
      </c>
      <c r="X66" s="130">
        <v>25.433333333333334</v>
      </c>
      <c r="Y66" s="131" t="s">
        <v>356</v>
      </c>
      <c r="Z66" s="129">
        <v>43770</v>
      </c>
      <c r="AA66" s="130">
        <v>24.612903225806452</v>
      </c>
      <c r="AB66" s="130" t="s">
        <v>357</v>
      </c>
    </row>
    <row r="67" spans="1:28" x14ac:dyDescent="0.25">
      <c r="A67" s="123">
        <v>64</v>
      </c>
      <c r="B67" s="123">
        <v>160697</v>
      </c>
      <c r="C67" s="152" t="s">
        <v>542</v>
      </c>
      <c r="D67" s="136"/>
      <c r="E67" s="126" t="s">
        <v>371</v>
      </c>
      <c r="F67" s="123">
        <v>19235320</v>
      </c>
      <c r="G67" s="126" t="s">
        <v>348</v>
      </c>
      <c r="H67" s="123">
        <v>570038</v>
      </c>
      <c r="I67" s="136">
        <v>0</v>
      </c>
      <c r="J67" s="136"/>
      <c r="K67" s="136"/>
      <c r="L67" s="136"/>
      <c r="M67" s="123" t="s">
        <v>423</v>
      </c>
      <c r="N67" s="123" t="s">
        <v>543</v>
      </c>
      <c r="O67" s="123" t="s">
        <v>351</v>
      </c>
      <c r="P67" s="128" t="s">
        <v>374</v>
      </c>
      <c r="Q67" s="123" t="s">
        <v>368</v>
      </c>
      <c r="R67" s="123" t="s">
        <v>354</v>
      </c>
      <c r="S67" s="123" t="s">
        <v>355</v>
      </c>
      <c r="T67" s="129">
        <v>44157</v>
      </c>
      <c r="U67" s="129">
        <v>44521</v>
      </c>
      <c r="V67" s="129">
        <v>43795</v>
      </c>
      <c r="W67" s="129">
        <v>44533</v>
      </c>
      <c r="X67" s="130">
        <v>24.6</v>
      </c>
      <c r="Y67" s="131" t="s">
        <v>356</v>
      </c>
      <c r="Z67" s="129">
        <v>43795</v>
      </c>
      <c r="AA67" s="130">
        <v>23.806451612903224</v>
      </c>
      <c r="AB67" s="130" t="s">
        <v>357</v>
      </c>
    </row>
    <row r="68" spans="1:28" x14ac:dyDescent="0.25">
      <c r="A68" s="123">
        <v>65</v>
      </c>
      <c r="B68" s="123">
        <v>157010</v>
      </c>
      <c r="C68" s="157" t="s">
        <v>544</v>
      </c>
      <c r="D68" s="136"/>
      <c r="E68" s="126" t="s">
        <v>347</v>
      </c>
      <c r="F68" s="123">
        <v>19233395</v>
      </c>
      <c r="G68" s="126" t="s">
        <v>348</v>
      </c>
      <c r="H68" s="123">
        <v>570078</v>
      </c>
      <c r="I68" s="136">
        <v>0</v>
      </c>
      <c r="J68" s="136"/>
      <c r="K68" s="136"/>
      <c r="L68" s="136"/>
      <c r="M68" s="123" t="s">
        <v>372</v>
      </c>
      <c r="N68" s="123" t="s">
        <v>545</v>
      </c>
      <c r="O68" s="123" t="s">
        <v>351</v>
      </c>
      <c r="P68" s="128" t="s">
        <v>374</v>
      </c>
      <c r="Q68" s="123" t="s">
        <v>353</v>
      </c>
      <c r="R68" s="123" t="s">
        <v>354</v>
      </c>
      <c r="S68" s="123" t="s">
        <v>355</v>
      </c>
      <c r="T68" s="129">
        <v>44195</v>
      </c>
      <c r="U68" s="129">
        <v>44559</v>
      </c>
      <c r="V68" s="129">
        <v>43647</v>
      </c>
      <c r="W68" s="129">
        <v>44533</v>
      </c>
      <c r="X68" s="130">
        <v>29.533333333333335</v>
      </c>
      <c r="Y68" s="131" t="s">
        <v>356</v>
      </c>
      <c r="Z68" s="129">
        <v>43647</v>
      </c>
      <c r="AA68" s="130">
        <v>28.580645161290324</v>
      </c>
      <c r="AB68" s="130" t="s">
        <v>357</v>
      </c>
    </row>
    <row r="69" spans="1:28" x14ac:dyDescent="0.25">
      <c r="A69" s="123">
        <v>66</v>
      </c>
      <c r="B69" s="123">
        <v>157016</v>
      </c>
      <c r="C69" s="157" t="s">
        <v>546</v>
      </c>
      <c r="D69" s="136"/>
      <c r="E69" s="126" t="s">
        <v>347</v>
      </c>
      <c r="F69" s="123">
        <v>19233498</v>
      </c>
      <c r="G69" s="126" t="s">
        <v>348</v>
      </c>
      <c r="H69" s="123">
        <v>570039</v>
      </c>
      <c r="I69" s="136">
        <v>0</v>
      </c>
      <c r="J69" s="136"/>
      <c r="K69" s="136"/>
      <c r="L69" s="136"/>
      <c r="M69" s="123" t="s">
        <v>547</v>
      </c>
      <c r="N69" s="123" t="s">
        <v>548</v>
      </c>
      <c r="O69" s="123" t="s">
        <v>351</v>
      </c>
      <c r="P69" s="128" t="s">
        <v>374</v>
      </c>
      <c r="Q69" s="123" t="s">
        <v>418</v>
      </c>
      <c r="R69" s="123" t="s">
        <v>362</v>
      </c>
      <c r="S69" s="123" t="s">
        <v>355</v>
      </c>
      <c r="T69" s="129">
        <v>44195</v>
      </c>
      <c r="U69" s="129">
        <v>44559</v>
      </c>
      <c r="V69" s="129">
        <v>43647</v>
      </c>
      <c r="W69" s="129">
        <v>44533</v>
      </c>
      <c r="X69" s="130">
        <v>29.533333333333335</v>
      </c>
      <c r="Y69" s="131" t="s">
        <v>356</v>
      </c>
      <c r="Z69" s="129">
        <v>43647</v>
      </c>
      <c r="AA69" s="130">
        <v>28.580645161290324</v>
      </c>
      <c r="AB69" s="130" t="s">
        <v>357</v>
      </c>
    </row>
    <row r="70" spans="1:28" x14ac:dyDescent="0.25">
      <c r="A70" s="123">
        <v>67</v>
      </c>
      <c r="B70" s="123">
        <v>157021</v>
      </c>
      <c r="C70" s="157" t="s">
        <v>549</v>
      </c>
      <c r="D70" s="136"/>
      <c r="E70" s="126" t="s">
        <v>371</v>
      </c>
      <c r="F70" s="123">
        <v>19233389</v>
      </c>
      <c r="G70" s="126" t="s">
        <v>348</v>
      </c>
      <c r="H70" s="123">
        <v>570210</v>
      </c>
      <c r="I70" s="136">
        <v>0</v>
      </c>
      <c r="J70" s="136"/>
      <c r="K70" s="136"/>
      <c r="L70" s="136"/>
      <c r="M70" s="123" t="s">
        <v>372</v>
      </c>
      <c r="N70" s="123" t="s">
        <v>550</v>
      </c>
      <c r="O70" s="123" t="s">
        <v>351</v>
      </c>
      <c r="P70" s="128" t="s">
        <v>374</v>
      </c>
      <c r="Q70" s="123" t="s">
        <v>448</v>
      </c>
      <c r="R70" s="123" t="s">
        <v>354</v>
      </c>
      <c r="S70" s="123" t="s">
        <v>355</v>
      </c>
      <c r="T70" s="129">
        <v>44197</v>
      </c>
      <c r="U70" s="129">
        <v>44561</v>
      </c>
      <c r="V70" s="129">
        <v>43647</v>
      </c>
      <c r="W70" s="129">
        <v>44533</v>
      </c>
      <c r="X70" s="130">
        <v>29.533333333333335</v>
      </c>
      <c r="Y70" s="131" t="s">
        <v>356</v>
      </c>
      <c r="Z70" s="129">
        <v>43647</v>
      </c>
      <c r="AA70" s="130">
        <v>28.580645161290324</v>
      </c>
      <c r="AB70" s="130" t="s">
        <v>357</v>
      </c>
    </row>
    <row r="71" spans="1:28" x14ac:dyDescent="0.25">
      <c r="A71" s="123">
        <v>68</v>
      </c>
      <c r="B71" s="123">
        <v>168487</v>
      </c>
      <c r="C71" s="161" t="s">
        <v>551</v>
      </c>
      <c r="D71" s="136"/>
      <c r="E71" s="123" t="s">
        <v>371</v>
      </c>
      <c r="F71" s="123">
        <v>20236780</v>
      </c>
      <c r="G71" s="126" t="s">
        <v>348</v>
      </c>
      <c r="H71" s="123">
        <v>570102</v>
      </c>
      <c r="I71" s="142"/>
      <c r="J71" s="143"/>
      <c r="K71" s="143"/>
      <c r="L71" s="143"/>
      <c r="M71" s="123" t="s">
        <v>479</v>
      </c>
      <c r="N71" s="123" t="s">
        <v>552</v>
      </c>
      <c r="O71" s="123" t="s">
        <v>351</v>
      </c>
      <c r="P71" s="128" t="s">
        <v>394</v>
      </c>
      <c r="Q71" s="123" t="s">
        <v>432</v>
      </c>
      <c r="R71" s="123" t="s">
        <v>354</v>
      </c>
      <c r="S71" s="123" t="s">
        <v>355</v>
      </c>
      <c r="T71" s="129">
        <v>44354</v>
      </c>
      <c r="U71" s="129">
        <v>44536</v>
      </c>
      <c r="V71" s="129">
        <v>43992</v>
      </c>
      <c r="W71" s="129">
        <v>44533</v>
      </c>
      <c r="X71" s="130">
        <v>18.033333333333335</v>
      </c>
      <c r="Y71" s="131" t="s">
        <v>429</v>
      </c>
      <c r="Z71" s="129">
        <v>43992</v>
      </c>
      <c r="AA71" s="145">
        <v>17.451612903225808</v>
      </c>
      <c r="AB71" s="130" t="s">
        <v>357</v>
      </c>
    </row>
    <row r="72" spans="1:28" x14ac:dyDescent="0.25">
      <c r="A72" s="123">
        <v>69</v>
      </c>
      <c r="B72" s="123">
        <v>157022</v>
      </c>
      <c r="C72" s="157" t="s">
        <v>553</v>
      </c>
      <c r="D72" s="136"/>
      <c r="E72" s="126" t="s">
        <v>347</v>
      </c>
      <c r="F72" s="123">
        <v>19233482</v>
      </c>
      <c r="G72" s="126" t="s">
        <v>348</v>
      </c>
      <c r="H72" s="123">
        <v>570064</v>
      </c>
      <c r="I72" s="136">
        <v>0</v>
      </c>
      <c r="J72" s="136"/>
      <c r="K72" s="136"/>
      <c r="L72" s="136" t="s">
        <v>554</v>
      </c>
      <c r="M72" s="123" t="s">
        <v>388</v>
      </c>
      <c r="N72" s="123" t="s">
        <v>555</v>
      </c>
      <c r="O72" s="123" t="s">
        <v>351</v>
      </c>
      <c r="P72" s="128" t="s">
        <v>374</v>
      </c>
      <c r="Q72" s="123" t="s">
        <v>428</v>
      </c>
      <c r="R72" s="123" t="s">
        <v>362</v>
      </c>
      <c r="S72" s="123" t="s">
        <v>355</v>
      </c>
      <c r="T72" s="129">
        <v>44197</v>
      </c>
      <c r="U72" s="129">
        <v>44561</v>
      </c>
      <c r="V72" s="129">
        <v>43647</v>
      </c>
      <c r="W72" s="129">
        <v>44533</v>
      </c>
      <c r="X72" s="130">
        <v>29.533333333333335</v>
      </c>
      <c r="Y72" s="131" t="s">
        <v>356</v>
      </c>
      <c r="Z72" s="129">
        <v>43647</v>
      </c>
      <c r="AA72" s="130">
        <v>28.580645161290324</v>
      </c>
      <c r="AB72" s="130" t="s">
        <v>357</v>
      </c>
    </row>
    <row r="73" spans="1:28" x14ac:dyDescent="0.25">
      <c r="A73" s="123">
        <v>70</v>
      </c>
      <c r="B73" s="123">
        <v>101973</v>
      </c>
      <c r="C73" s="156" t="s">
        <v>556</v>
      </c>
      <c r="D73" s="151"/>
      <c r="E73" s="123" t="s">
        <v>371</v>
      </c>
      <c r="F73" s="123">
        <v>18009404</v>
      </c>
      <c r="G73" s="126" t="s">
        <v>348</v>
      </c>
      <c r="H73" s="123">
        <v>570147</v>
      </c>
      <c r="I73" s="127"/>
      <c r="J73" s="127"/>
      <c r="K73" s="127"/>
      <c r="L73" s="127"/>
      <c r="M73" s="123" t="s">
        <v>557</v>
      </c>
      <c r="N73" s="123" t="s">
        <v>558</v>
      </c>
      <c r="O73" s="123" t="s">
        <v>351</v>
      </c>
      <c r="P73" s="128" t="s">
        <v>352</v>
      </c>
      <c r="Q73" s="123" t="s">
        <v>385</v>
      </c>
      <c r="R73" s="123" t="s">
        <v>354</v>
      </c>
      <c r="S73" s="128" t="s">
        <v>355</v>
      </c>
      <c r="T73" s="129">
        <v>44419</v>
      </c>
      <c r="U73" s="129">
        <v>44783</v>
      </c>
      <c r="V73" s="129">
        <v>43205</v>
      </c>
      <c r="W73" s="129">
        <v>44533</v>
      </c>
      <c r="X73" s="130">
        <v>44.266666666666666</v>
      </c>
      <c r="Y73" s="131" t="s">
        <v>356</v>
      </c>
      <c r="Z73" s="132">
        <v>43617</v>
      </c>
      <c r="AA73" s="130">
        <v>29.548387096774192</v>
      </c>
      <c r="AB73" s="133" t="s">
        <v>357</v>
      </c>
    </row>
    <row r="74" spans="1:28" x14ac:dyDescent="0.25">
      <c r="A74" s="123">
        <v>71</v>
      </c>
      <c r="B74" s="123">
        <v>160090</v>
      </c>
      <c r="C74" s="155" t="s">
        <v>559</v>
      </c>
      <c r="D74" s="136"/>
      <c r="E74" s="126" t="s">
        <v>371</v>
      </c>
      <c r="F74" s="123">
        <v>19234874</v>
      </c>
      <c r="G74" s="126" t="s">
        <v>348</v>
      </c>
      <c r="H74" s="123">
        <v>570086</v>
      </c>
      <c r="I74" s="136">
        <v>0</v>
      </c>
      <c r="J74" s="136"/>
      <c r="K74" s="136"/>
      <c r="L74" s="136"/>
      <c r="M74" s="123" t="s">
        <v>434</v>
      </c>
      <c r="N74" s="123" t="s">
        <v>560</v>
      </c>
      <c r="O74" s="123" t="s">
        <v>351</v>
      </c>
      <c r="P74" s="128" t="s">
        <v>374</v>
      </c>
      <c r="Q74" s="123" t="s">
        <v>523</v>
      </c>
      <c r="R74" s="123" t="s">
        <v>354</v>
      </c>
      <c r="S74" s="123" t="s">
        <v>363</v>
      </c>
      <c r="T74" s="129">
        <v>44368</v>
      </c>
      <c r="U74" s="129">
        <v>44671</v>
      </c>
      <c r="V74" s="129">
        <v>43770</v>
      </c>
      <c r="W74" s="129">
        <v>44533</v>
      </c>
      <c r="X74" s="130">
        <v>25.433333333333334</v>
      </c>
      <c r="Y74" s="131" t="s">
        <v>356</v>
      </c>
      <c r="Z74" s="129">
        <v>43770</v>
      </c>
      <c r="AA74" s="130">
        <v>24.612903225806452</v>
      </c>
      <c r="AB74" s="130" t="s">
        <v>357</v>
      </c>
    </row>
    <row r="75" spans="1:28" x14ac:dyDescent="0.25">
      <c r="A75" s="123">
        <v>72</v>
      </c>
      <c r="B75" s="123">
        <v>163108</v>
      </c>
      <c r="C75" s="162" t="s">
        <v>561</v>
      </c>
      <c r="D75" s="136"/>
      <c r="E75" s="126" t="s">
        <v>347</v>
      </c>
      <c r="F75" s="123">
        <v>20235893</v>
      </c>
      <c r="G75" s="126" t="s">
        <v>348</v>
      </c>
      <c r="H75" s="123">
        <v>570177</v>
      </c>
      <c r="I75" s="136">
        <v>0</v>
      </c>
      <c r="J75" s="136"/>
      <c r="K75" s="136"/>
      <c r="L75" s="136"/>
      <c r="M75" s="123" t="s">
        <v>426</v>
      </c>
      <c r="N75" s="123" t="s">
        <v>562</v>
      </c>
      <c r="O75" s="123" t="s">
        <v>351</v>
      </c>
      <c r="P75" s="128" t="s">
        <v>374</v>
      </c>
      <c r="Q75" s="123" t="s">
        <v>385</v>
      </c>
      <c r="R75" s="123" t="s">
        <v>354</v>
      </c>
      <c r="S75" s="123" t="s">
        <v>363</v>
      </c>
      <c r="T75" s="129">
        <v>44235</v>
      </c>
      <c r="U75" s="129">
        <v>44599</v>
      </c>
      <c r="V75" s="129">
        <v>43873</v>
      </c>
      <c r="W75" s="129">
        <v>44533</v>
      </c>
      <c r="X75" s="130">
        <v>22</v>
      </c>
      <c r="Y75" s="131" t="s">
        <v>429</v>
      </c>
      <c r="Z75" s="129">
        <v>43873</v>
      </c>
      <c r="AA75" s="130">
        <v>21.29032258064516</v>
      </c>
      <c r="AB75" s="130" t="s">
        <v>357</v>
      </c>
    </row>
    <row r="76" spans="1:28" x14ac:dyDescent="0.25">
      <c r="A76" s="123">
        <v>73</v>
      </c>
      <c r="B76" s="123">
        <v>160684</v>
      </c>
      <c r="C76" s="163" t="s">
        <v>563</v>
      </c>
      <c r="D76" s="136"/>
      <c r="E76" s="126" t="s">
        <v>347</v>
      </c>
      <c r="F76" s="123">
        <v>19235092</v>
      </c>
      <c r="G76" s="126" t="s">
        <v>348</v>
      </c>
      <c r="H76" s="123">
        <v>570021</v>
      </c>
      <c r="I76" s="136">
        <v>0</v>
      </c>
      <c r="J76" s="136"/>
      <c r="K76" s="136"/>
      <c r="L76" s="136"/>
      <c r="M76" s="123" t="s">
        <v>501</v>
      </c>
      <c r="N76" s="123" t="s">
        <v>564</v>
      </c>
      <c r="O76" s="123" t="s">
        <v>351</v>
      </c>
      <c r="P76" s="128" t="s">
        <v>374</v>
      </c>
      <c r="Q76" s="123" t="s">
        <v>481</v>
      </c>
      <c r="R76" s="123" t="s">
        <v>362</v>
      </c>
      <c r="S76" s="123" t="s">
        <v>363</v>
      </c>
      <c r="T76" s="129">
        <v>44367</v>
      </c>
      <c r="U76" s="129">
        <v>44549</v>
      </c>
      <c r="V76" s="129">
        <v>43788</v>
      </c>
      <c r="W76" s="129">
        <v>44533</v>
      </c>
      <c r="X76" s="130">
        <v>24.833333333333332</v>
      </c>
      <c r="Y76" s="131" t="s">
        <v>356</v>
      </c>
      <c r="Z76" s="129">
        <v>43788</v>
      </c>
      <c r="AA76" s="130">
        <v>24.032258064516128</v>
      </c>
      <c r="AB76" s="130" t="s">
        <v>357</v>
      </c>
    </row>
    <row r="77" spans="1:28" x14ac:dyDescent="0.25">
      <c r="A77" s="123">
        <v>74</v>
      </c>
      <c r="B77" s="123">
        <v>160092</v>
      </c>
      <c r="C77" s="164" t="s">
        <v>565</v>
      </c>
      <c r="D77" s="136"/>
      <c r="E77" s="126" t="s">
        <v>347</v>
      </c>
      <c r="F77" s="123">
        <v>19234908</v>
      </c>
      <c r="G77" s="126" t="s">
        <v>348</v>
      </c>
      <c r="H77" s="123">
        <v>570100</v>
      </c>
      <c r="I77" s="136">
        <v>0</v>
      </c>
      <c r="J77" s="136"/>
      <c r="K77" s="136"/>
      <c r="L77" s="136"/>
      <c r="M77" s="123" t="s">
        <v>434</v>
      </c>
      <c r="N77" s="123" t="s">
        <v>566</v>
      </c>
      <c r="O77" s="123" t="s">
        <v>351</v>
      </c>
      <c r="P77" s="128" t="s">
        <v>374</v>
      </c>
      <c r="Q77" s="123" t="s">
        <v>395</v>
      </c>
      <c r="R77" s="123" t="s">
        <v>354</v>
      </c>
      <c r="S77" s="123" t="s">
        <v>363</v>
      </c>
      <c r="T77" s="129">
        <v>44368</v>
      </c>
      <c r="U77" s="129">
        <v>44550</v>
      </c>
      <c r="V77" s="129">
        <v>43775</v>
      </c>
      <c r="W77" s="129">
        <v>44533</v>
      </c>
      <c r="X77" s="130">
        <v>25.266666666666666</v>
      </c>
      <c r="Y77" s="131" t="s">
        <v>356</v>
      </c>
      <c r="Z77" s="129">
        <v>43775</v>
      </c>
      <c r="AA77" s="130">
        <v>24.451612903225808</v>
      </c>
      <c r="AB77" s="130" t="s">
        <v>357</v>
      </c>
    </row>
    <row r="78" spans="1:28" x14ac:dyDescent="0.25">
      <c r="A78" s="123">
        <v>75</v>
      </c>
      <c r="B78" s="123">
        <v>160708</v>
      </c>
      <c r="C78" s="162" t="s">
        <v>567</v>
      </c>
      <c r="D78" s="136"/>
      <c r="E78" s="126" t="s">
        <v>347</v>
      </c>
      <c r="F78" s="123">
        <v>19235324</v>
      </c>
      <c r="G78" s="126" t="s">
        <v>348</v>
      </c>
      <c r="H78" s="123">
        <v>570155</v>
      </c>
      <c r="I78" s="136">
        <v>0</v>
      </c>
      <c r="J78" s="136"/>
      <c r="K78" s="136"/>
      <c r="L78" s="136"/>
      <c r="M78" s="123" t="s">
        <v>423</v>
      </c>
      <c r="N78" s="123" t="s">
        <v>568</v>
      </c>
      <c r="O78" s="123" t="s">
        <v>351</v>
      </c>
      <c r="P78" s="128" t="s">
        <v>374</v>
      </c>
      <c r="Q78" s="123" t="s">
        <v>361</v>
      </c>
      <c r="R78" s="123" t="s">
        <v>362</v>
      </c>
      <c r="S78" s="123" t="s">
        <v>363</v>
      </c>
      <c r="T78" s="129">
        <v>44338</v>
      </c>
      <c r="U78" s="129">
        <v>44521</v>
      </c>
      <c r="V78" s="129">
        <v>43795</v>
      </c>
      <c r="W78" s="129">
        <v>44533</v>
      </c>
      <c r="X78" s="130">
        <v>24.6</v>
      </c>
      <c r="Y78" s="131" t="s">
        <v>356</v>
      </c>
      <c r="Z78" s="129">
        <v>43795</v>
      </c>
      <c r="AA78" s="130">
        <v>23.806451612903224</v>
      </c>
      <c r="AB78" s="130" t="s">
        <v>357</v>
      </c>
    </row>
    <row r="79" spans="1:28" x14ac:dyDescent="0.25">
      <c r="A79" s="123">
        <v>76</v>
      </c>
      <c r="B79" s="123">
        <v>150493</v>
      </c>
      <c r="C79" s="160" t="s">
        <v>569</v>
      </c>
      <c r="D79" s="151"/>
      <c r="E79" s="123" t="s">
        <v>371</v>
      </c>
      <c r="F79" s="123">
        <v>18230309</v>
      </c>
      <c r="G79" s="126" t="s">
        <v>348</v>
      </c>
      <c r="H79" s="123">
        <v>570072</v>
      </c>
      <c r="I79" s="127"/>
      <c r="J79" s="127"/>
      <c r="K79" s="127"/>
      <c r="L79" s="127"/>
      <c r="M79" s="123" t="s">
        <v>379</v>
      </c>
      <c r="N79" s="123" t="s">
        <v>570</v>
      </c>
      <c r="O79" s="123" t="s">
        <v>351</v>
      </c>
      <c r="P79" s="128" t="s">
        <v>407</v>
      </c>
      <c r="Q79" s="123" t="s">
        <v>444</v>
      </c>
      <c r="R79" s="123" t="s">
        <v>362</v>
      </c>
      <c r="S79" s="128" t="s">
        <v>363</v>
      </c>
      <c r="T79" s="129">
        <v>44497</v>
      </c>
      <c r="U79" s="129">
        <v>44861</v>
      </c>
      <c r="V79" s="129">
        <v>43405</v>
      </c>
      <c r="W79" s="129">
        <v>44533</v>
      </c>
      <c r="X79" s="130">
        <v>37.6</v>
      </c>
      <c r="Y79" s="131" t="s">
        <v>356</v>
      </c>
      <c r="Z79" s="132">
        <v>43972</v>
      </c>
      <c r="AA79" s="130">
        <v>18.096774193548388</v>
      </c>
      <c r="AB79" s="133" t="s">
        <v>357</v>
      </c>
    </row>
    <row r="80" spans="1:28" x14ac:dyDescent="0.25">
      <c r="A80" s="123">
        <v>77</v>
      </c>
      <c r="B80" s="123">
        <v>160043</v>
      </c>
      <c r="C80" s="155" t="s">
        <v>571</v>
      </c>
      <c r="D80" s="136"/>
      <c r="E80" s="126" t="s">
        <v>371</v>
      </c>
      <c r="F80" s="123">
        <v>19234862</v>
      </c>
      <c r="G80" s="126" t="s">
        <v>348</v>
      </c>
      <c r="H80" s="123">
        <v>570285</v>
      </c>
      <c r="I80" s="136">
        <v>0</v>
      </c>
      <c r="J80" s="136"/>
      <c r="K80" s="136"/>
      <c r="L80" s="136"/>
      <c r="M80" s="123" t="s">
        <v>349</v>
      </c>
      <c r="N80" s="123" t="s">
        <v>572</v>
      </c>
      <c r="O80" s="123" t="s">
        <v>351</v>
      </c>
      <c r="P80" s="128" t="s">
        <v>352</v>
      </c>
      <c r="Q80" s="123" t="s">
        <v>375</v>
      </c>
      <c r="R80" s="123" t="s">
        <v>362</v>
      </c>
      <c r="S80" s="123" t="s">
        <v>363</v>
      </c>
      <c r="T80" s="129">
        <v>44222</v>
      </c>
      <c r="U80" s="129">
        <v>44525</v>
      </c>
      <c r="V80" s="129">
        <v>43769</v>
      </c>
      <c r="W80" s="129">
        <v>44533</v>
      </c>
      <c r="X80" s="130">
        <v>22.333333333333332</v>
      </c>
      <c r="Y80" s="131" t="s">
        <v>429</v>
      </c>
      <c r="Z80" s="129">
        <v>43769</v>
      </c>
      <c r="AA80" s="130">
        <v>21.612903225806452</v>
      </c>
      <c r="AB80" s="130" t="s">
        <v>357</v>
      </c>
    </row>
    <row r="81" spans="1:28" x14ac:dyDescent="0.25">
      <c r="A81" s="123">
        <v>78</v>
      </c>
      <c r="B81" s="123">
        <v>160074</v>
      </c>
      <c r="C81" s="164" t="s">
        <v>573</v>
      </c>
      <c r="D81" s="136"/>
      <c r="E81" s="126" t="s">
        <v>371</v>
      </c>
      <c r="F81" s="123">
        <v>19234875</v>
      </c>
      <c r="G81" s="126" t="s">
        <v>348</v>
      </c>
      <c r="H81" s="123">
        <v>570109</v>
      </c>
      <c r="I81" s="136">
        <v>0</v>
      </c>
      <c r="J81" s="136"/>
      <c r="K81" s="136"/>
      <c r="L81" s="136"/>
      <c r="M81" s="123" t="s">
        <v>434</v>
      </c>
      <c r="N81" s="123" t="s">
        <v>574</v>
      </c>
      <c r="O81" s="123" t="s">
        <v>351</v>
      </c>
      <c r="P81" s="128" t="s">
        <v>352</v>
      </c>
      <c r="Q81" s="123" t="s">
        <v>402</v>
      </c>
      <c r="R81" s="123" t="s">
        <v>362</v>
      </c>
      <c r="S81" s="123" t="s">
        <v>363</v>
      </c>
      <c r="T81" s="129">
        <v>44368</v>
      </c>
      <c r="U81" s="129">
        <v>44732</v>
      </c>
      <c r="V81" s="129">
        <v>43770</v>
      </c>
      <c r="W81" s="129">
        <v>44533</v>
      </c>
      <c r="X81" s="130">
        <v>22.3</v>
      </c>
      <c r="Y81" s="131" t="s">
        <v>429</v>
      </c>
      <c r="Z81" s="129">
        <v>43770</v>
      </c>
      <c r="AA81" s="130">
        <v>21.580645161290324</v>
      </c>
      <c r="AB81" s="130" t="s">
        <v>357</v>
      </c>
    </row>
    <row r="82" spans="1:28" x14ac:dyDescent="0.25">
      <c r="A82" s="123">
        <v>79</v>
      </c>
      <c r="B82" s="123">
        <v>160040</v>
      </c>
      <c r="C82" s="155" t="s">
        <v>575</v>
      </c>
      <c r="D82" s="136"/>
      <c r="E82" s="126" t="s">
        <v>371</v>
      </c>
      <c r="F82" s="123">
        <v>19234854</v>
      </c>
      <c r="G82" s="126" t="s">
        <v>348</v>
      </c>
      <c r="H82" s="123">
        <v>570257</v>
      </c>
      <c r="I82" s="136">
        <v>0</v>
      </c>
      <c r="J82" s="136"/>
      <c r="K82" s="136"/>
      <c r="L82" s="136"/>
      <c r="M82" s="123" t="s">
        <v>349</v>
      </c>
      <c r="N82" s="123" t="s">
        <v>576</v>
      </c>
      <c r="O82" s="123" t="s">
        <v>351</v>
      </c>
      <c r="P82" s="128" t="s">
        <v>352</v>
      </c>
      <c r="Q82" s="123" t="s">
        <v>475</v>
      </c>
      <c r="R82" s="123" t="s">
        <v>362</v>
      </c>
      <c r="S82" s="123" t="s">
        <v>363</v>
      </c>
      <c r="T82" s="129">
        <v>44433</v>
      </c>
      <c r="U82" s="129">
        <v>44616</v>
      </c>
      <c r="V82" s="129">
        <v>43769</v>
      </c>
      <c r="W82" s="129">
        <v>44533</v>
      </c>
      <c r="X82" s="130">
        <v>22.333333333333332</v>
      </c>
      <c r="Y82" s="131" t="s">
        <v>429</v>
      </c>
      <c r="Z82" s="129">
        <v>43769</v>
      </c>
      <c r="AA82" s="130">
        <v>21.612903225806452</v>
      </c>
      <c r="AB82" s="130" t="s">
        <v>357</v>
      </c>
    </row>
    <row r="83" spans="1:28" x14ac:dyDescent="0.25">
      <c r="A83" s="123">
        <v>80</v>
      </c>
      <c r="B83" s="123">
        <v>154679</v>
      </c>
      <c r="C83" s="165" t="s">
        <v>577</v>
      </c>
      <c r="D83" s="136"/>
      <c r="E83" s="126" t="s">
        <v>347</v>
      </c>
      <c r="F83" s="123">
        <v>19231954</v>
      </c>
      <c r="G83" s="126" t="s">
        <v>348</v>
      </c>
      <c r="H83" s="123">
        <v>570108</v>
      </c>
      <c r="I83" s="136">
        <v>0</v>
      </c>
      <c r="J83" s="136"/>
      <c r="K83" s="136"/>
      <c r="L83" s="136"/>
      <c r="M83" s="123" t="s">
        <v>456</v>
      </c>
      <c r="N83" s="123" t="s">
        <v>578</v>
      </c>
      <c r="O83" s="123" t="s">
        <v>351</v>
      </c>
      <c r="P83" s="128" t="s">
        <v>352</v>
      </c>
      <c r="Q83" s="123" t="s">
        <v>432</v>
      </c>
      <c r="R83" s="123" t="s">
        <v>354</v>
      </c>
      <c r="S83" s="123" t="s">
        <v>363</v>
      </c>
      <c r="T83" s="129">
        <v>44367</v>
      </c>
      <c r="U83" s="129">
        <v>44731</v>
      </c>
      <c r="V83" s="129">
        <v>43538</v>
      </c>
      <c r="W83" s="129">
        <v>44533</v>
      </c>
      <c r="X83" s="130">
        <v>30.033333333333335</v>
      </c>
      <c r="Y83" s="131" t="s">
        <v>356</v>
      </c>
      <c r="Z83" s="129">
        <v>43538</v>
      </c>
      <c r="AA83" s="130">
        <v>29.06451612903226</v>
      </c>
      <c r="AB83" s="130" t="s">
        <v>357</v>
      </c>
    </row>
    <row r="84" spans="1:28" x14ac:dyDescent="0.25">
      <c r="A84" s="123">
        <v>81</v>
      </c>
      <c r="B84" s="123">
        <v>157019</v>
      </c>
      <c r="C84" s="157" t="s">
        <v>579</v>
      </c>
      <c r="D84" s="136"/>
      <c r="E84" s="126" t="s">
        <v>371</v>
      </c>
      <c r="F84" s="123">
        <v>19233374</v>
      </c>
      <c r="G84" s="126" t="s">
        <v>348</v>
      </c>
      <c r="H84" s="123">
        <v>570013</v>
      </c>
      <c r="I84" s="136">
        <v>0</v>
      </c>
      <c r="J84" s="136"/>
      <c r="K84" s="136"/>
      <c r="L84" s="136"/>
      <c r="M84" s="123" t="s">
        <v>372</v>
      </c>
      <c r="N84" s="123" t="s">
        <v>580</v>
      </c>
      <c r="O84" s="123" t="s">
        <v>351</v>
      </c>
      <c r="P84" s="128" t="s">
        <v>352</v>
      </c>
      <c r="Q84" s="123" t="s">
        <v>418</v>
      </c>
      <c r="R84" s="123" t="s">
        <v>362</v>
      </c>
      <c r="S84" s="123" t="s">
        <v>363</v>
      </c>
      <c r="T84" s="129">
        <v>44195</v>
      </c>
      <c r="U84" s="129">
        <v>44559</v>
      </c>
      <c r="V84" s="129">
        <v>43647</v>
      </c>
      <c r="W84" s="129">
        <v>44533</v>
      </c>
      <c r="X84" s="130">
        <v>26.4</v>
      </c>
      <c r="Y84" s="131" t="s">
        <v>356</v>
      </c>
      <c r="Z84" s="129">
        <v>43647</v>
      </c>
      <c r="AA84" s="130">
        <v>25.548387096774192</v>
      </c>
      <c r="AB84" s="130" t="s">
        <v>357</v>
      </c>
    </row>
    <row r="85" spans="1:28" x14ac:dyDescent="0.25">
      <c r="A85" s="123">
        <v>82</v>
      </c>
      <c r="B85" s="123">
        <v>106108</v>
      </c>
      <c r="C85" s="166" t="s">
        <v>581</v>
      </c>
      <c r="D85" s="136"/>
      <c r="E85" s="126" t="s">
        <v>347</v>
      </c>
      <c r="F85" s="123">
        <v>18010697</v>
      </c>
      <c r="G85" s="126" t="s">
        <v>348</v>
      </c>
      <c r="H85" s="123">
        <v>570140</v>
      </c>
      <c r="I85" s="136">
        <v>0</v>
      </c>
      <c r="J85" s="136"/>
      <c r="K85" s="136"/>
      <c r="L85" s="136"/>
      <c r="M85" s="123" t="s">
        <v>349</v>
      </c>
      <c r="N85" s="123" t="s">
        <v>582</v>
      </c>
      <c r="O85" s="123" t="s">
        <v>351</v>
      </c>
      <c r="P85" s="128" t="s">
        <v>352</v>
      </c>
      <c r="Q85" s="123" t="s">
        <v>353</v>
      </c>
      <c r="R85" s="123" t="s">
        <v>354</v>
      </c>
      <c r="S85" s="123" t="s">
        <v>355</v>
      </c>
      <c r="T85" s="129">
        <v>44497</v>
      </c>
      <c r="U85" s="129">
        <v>44800</v>
      </c>
      <c r="V85" s="129">
        <v>43312</v>
      </c>
      <c r="W85" s="129">
        <v>44533</v>
      </c>
      <c r="X85" s="130">
        <v>37.56666666666667</v>
      </c>
      <c r="Y85" s="131" t="s">
        <v>356</v>
      </c>
      <c r="Z85" s="129">
        <v>43405</v>
      </c>
      <c r="AA85" s="130">
        <v>33.354838709677416</v>
      </c>
      <c r="AB85" s="130" t="s">
        <v>357</v>
      </c>
    </row>
    <row r="86" spans="1:28" x14ac:dyDescent="0.25">
      <c r="A86" s="123">
        <v>83</v>
      </c>
      <c r="B86" s="123">
        <v>86712</v>
      </c>
      <c r="C86" s="156" t="s">
        <v>583</v>
      </c>
      <c r="D86" s="151"/>
      <c r="E86" s="123" t="s">
        <v>347</v>
      </c>
      <c r="F86" s="123" t="s">
        <v>584</v>
      </c>
      <c r="G86" s="126" t="s">
        <v>348</v>
      </c>
      <c r="H86" s="123">
        <v>570079</v>
      </c>
      <c r="I86" s="127"/>
      <c r="J86" s="127"/>
      <c r="K86" s="127"/>
      <c r="L86" s="127"/>
      <c r="M86" s="123">
        <v>1</v>
      </c>
      <c r="N86" s="123" t="s">
        <v>585</v>
      </c>
      <c r="O86" s="123" t="s">
        <v>351</v>
      </c>
      <c r="P86" s="128" t="s">
        <v>352</v>
      </c>
      <c r="Q86" s="123" t="s">
        <v>385</v>
      </c>
      <c r="R86" s="123" t="s">
        <v>354</v>
      </c>
      <c r="S86" s="128" t="s">
        <v>355</v>
      </c>
      <c r="T86" s="129">
        <v>44223</v>
      </c>
      <c r="U86" s="129">
        <v>44526</v>
      </c>
      <c r="V86" s="129">
        <v>42826</v>
      </c>
      <c r="W86" s="129">
        <v>44533</v>
      </c>
      <c r="X86" s="130">
        <v>56.9</v>
      </c>
      <c r="Y86" s="131" t="s">
        <v>356</v>
      </c>
      <c r="Z86" s="132">
        <v>43298</v>
      </c>
      <c r="AA86" s="130">
        <v>39.838709677419352</v>
      </c>
      <c r="AB86" s="133" t="s">
        <v>357</v>
      </c>
    </row>
    <row r="87" spans="1:28" x14ac:dyDescent="0.25">
      <c r="A87" s="123">
        <v>84</v>
      </c>
      <c r="B87" s="123">
        <v>43284</v>
      </c>
      <c r="C87" s="167" t="s">
        <v>586</v>
      </c>
      <c r="D87" s="151"/>
      <c r="E87" s="123" t="s">
        <v>371</v>
      </c>
      <c r="F87" s="123" t="s">
        <v>587</v>
      </c>
      <c r="G87" s="126" t="s">
        <v>348</v>
      </c>
      <c r="H87" s="123">
        <v>570185</v>
      </c>
      <c r="I87" s="127">
        <v>10200202279</v>
      </c>
      <c r="J87" s="127"/>
      <c r="K87" s="127">
        <v>35170</v>
      </c>
      <c r="L87" s="127">
        <v>35170</v>
      </c>
      <c r="M87" s="123" t="s">
        <v>588</v>
      </c>
      <c r="N87" s="123" t="s">
        <v>589</v>
      </c>
      <c r="O87" s="123" t="s">
        <v>351</v>
      </c>
      <c r="P87" s="128" t="s">
        <v>352</v>
      </c>
      <c r="Q87" s="123" t="s">
        <v>481</v>
      </c>
      <c r="R87" s="123" t="s">
        <v>362</v>
      </c>
      <c r="S87" s="128" t="s">
        <v>355</v>
      </c>
      <c r="T87" s="129">
        <v>44347</v>
      </c>
      <c r="U87" s="129">
        <v>44650</v>
      </c>
      <c r="V87" s="129">
        <v>41794</v>
      </c>
      <c r="W87" s="129">
        <v>44533</v>
      </c>
      <c r="X87" s="130">
        <v>91.3</v>
      </c>
      <c r="Y87" s="131" t="s">
        <v>356</v>
      </c>
      <c r="Z87" s="132">
        <v>42491</v>
      </c>
      <c r="AA87" s="130">
        <v>65.870967741935488</v>
      </c>
      <c r="AB87" s="133" t="s">
        <v>357</v>
      </c>
    </row>
    <row r="88" spans="1:28" x14ac:dyDescent="0.25">
      <c r="A88" s="123">
        <v>85</v>
      </c>
      <c r="B88" s="123">
        <v>106103</v>
      </c>
      <c r="C88" s="156" t="s">
        <v>590</v>
      </c>
      <c r="D88" s="151"/>
      <c r="E88" s="123" t="s">
        <v>347</v>
      </c>
      <c r="F88" s="123">
        <v>18010690</v>
      </c>
      <c r="G88" s="126" t="s">
        <v>348</v>
      </c>
      <c r="H88" s="123">
        <v>570069</v>
      </c>
      <c r="I88" s="127"/>
      <c r="J88" s="127"/>
      <c r="K88" s="127"/>
      <c r="L88" s="127"/>
      <c r="M88" s="123" t="s">
        <v>434</v>
      </c>
      <c r="N88" s="123" t="s">
        <v>591</v>
      </c>
      <c r="O88" s="123" t="s">
        <v>351</v>
      </c>
      <c r="P88" s="128" t="s">
        <v>352</v>
      </c>
      <c r="Q88" s="123" t="s">
        <v>368</v>
      </c>
      <c r="R88" s="123" t="s">
        <v>354</v>
      </c>
      <c r="S88" s="128" t="s">
        <v>355</v>
      </c>
      <c r="T88" s="129">
        <v>44376</v>
      </c>
      <c r="U88" s="129">
        <v>44558</v>
      </c>
      <c r="V88" s="129">
        <v>43312</v>
      </c>
      <c r="W88" s="129">
        <v>44533</v>
      </c>
      <c r="X88" s="130">
        <v>40.700000000000003</v>
      </c>
      <c r="Y88" s="131" t="s">
        <v>356</v>
      </c>
      <c r="Z88" s="132">
        <v>43800</v>
      </c>
      <c r="AA88" s="130">
        <v>23.64516129032258</v>
      </c>
      <c r="AB88" s="133" t="s">
        <v>357</v>
      </c>
    </row>
    <row r="89" spans="1:28" x14ac:dyDescent="0.25">
      <c r="A89" s="123">
        <v>86</v>
      </c>
      <c r="B89" s="123">
        <v>160038</v>
      </c>
      <c r="C89" s="157" t="s">
        <v>592</v>
      </c>
      <c r="D89" s="151"/>
      <c r="E89" s="123" t="s">
        <v>347</v>
      </c>
      <c r="F89" s="123">
        <v>19234818</v>
      </c>
      <c r="G89" s="126" t="s">
        <v>348</v>
      </c>
      <c r="H89" s="123">
        <v>570253</v>
      </c>
      <c r="I89" s="127"/>
      <c r="J89" s="127"/>
      <c r="K89" s="127"/>
      <c r="L89" s="127"/>
      <c r="M89" s="123" t="s">
        <v>409</v>
      </c>
      <c r="N89" s="123" t="s">
        <v>593</v>
      </c>
      <c r="O89" s="123" t="s">
        <v>351</v>
      </c>
      <c r="P89" s="128" t="s">
        <v>352</v>
      </c>
      <c r="Q89" s="123" t="s">
        <v>444</v>
      </c>
      <c r="R89" s="123" t="s">
        <v>362</v>
      </c>
      <c r="S89" s="128" t="s">
        <v>363</v>
      </c>
      <c r="T89" s="129">
        <v>44431</v>
      </c>
      <c r="U89" s="129">
        <v>44734</v>
      </c>
      <c r="V89" s="129">
        <v>43766</v>
      </c>
      <c r="W89" s="129">
        <v>44533</v>
      </c>
      <c r="X89" s="130">
        <v>25.566666666666666</v>
      </c>
      <c r="Y89" s="131" t="s">
        <v>356</v>
      </c>
      <c r="Z89" s="132">
        <v>43827</v>
      </c>
      <c r="AA89" s="130">
        <v>22.774193548387096</v>
      </c>
      <c r="AB89" s="133" t="s">
        <v>357</v>
      </c>
    </row>
    <row r="90" spans="1:28" x14ac:dyDescent="0.25">
      <c r="A90" s="123">
        <v>87</v>
      </c>
      <c r="B90" s="123">
        <v>150494</v>
      </c>
      <c r="C90" s="156" t="s">
        <v>594</v>
      </c>
      <c r="D90" s="151"/>
      <c r="E90" s="123" t="s">
        <v>371</v>
      </c>
      <c r="F90" s="123">
        <v>18230310</v>
      </c>
      <c r="G90" s="126" t="s">
        <v>348</v>
      </c>
      <c r="H90" s="123">
        <v>570280</v>
      </c>
      <c r="I90" s="127"/>
      <c r="J90" s="127"/>
      <c r="K90" s="127"/>
      <c r="L90" s="127"/>
      <c r="M90" s="123" t="s">
        <v>379</v>
      </c>
      <c r="N90" s="123" t="s">
        <v>595</v>
      </c>
      <c r="O90" s="123" t="s">
        <v>351</v>
      </c>
      <c r="P90" s="128" t="s">
        <v>352</v>
      </c>
      <c r="Q90" s="123" t="s">
        <v>414</v>
      </c>
      <c r="R90" s="123" t="s">
        <v>362</v>
      </c>
      <c r="S90" s="128" t="s">
        <v>363</v>
      </c>
      <c r="T90" s="129">
        <v>44496</v>
      </c>
      <c r="U90" s="129">
        <v>44799</v>
      </c>
      <c r="V90" s="129">
        <v>43405</v>
      </c>
      <c r="W90" s="129">
        <v>44533</v>
      </c>
      <c r="X90" s="130">
        <v>37.6</v>
      </c>
      <c r="Y90" s="131" t="s">
        <v>356</v>
      </c>
      <c r="Z90" s="132">
        <v>43709</v>
      </c>
      <c r="AA90" s="130">
        <v>26.580645161290324</v>
      </c>
      <c r="AB90" s="133" t="s">
        <v>357</v>
      </c>
    </row>
    <row r="91" spans="1:28" x14ac:dyDescent="0.25">
      <c r="A91" s="123">
        <v>88</v>
      </c>
      <c r="B91" s="123">
        <v>71958</v>
      </c>
      <c r="C91" s="156" t="s">
        <v>596</v>
      </c>
      <c r="D91" s="151"/>
      <c r="E91" s="123" t="s">
        <v>371</v>
      </c>
      <c r="F91" s="123" t="s">
        <v>597</v>
      </c>
      <c r="G91" s="126" t="s">
        <v>348</v>
      </c>
      <c r="H91" s="123">
        <v>570242</v>
      </c>
      <c r="I91" s="127">
        <v>10200203031</v>
      </c>
      <c r="J91" s="127"/>
      <c r="K91" s="127">
        <v>10004</v>
      </c>
      <c r="L91" s="127"/>
      <c r="M91" s="123" t="s">
        <v>372</v>
      </c>
      <c r="N91" s="123" t="s">
        <v>598</v>
      </c>
      <c r="O91" s="123" t="s">
        <v>351</v>
      </c>
      <c r="P91" s="128" t="s">
        <v>352</v>
      </c>
      <c r="Q91" s="123" t="s">
        <v>414</v>
      </c>
      <c r="R91" s="123" t="s">
        <v>362</v>
      </c>
      <c r="S91" s="128" t="s">
        <v>355</v>
      </c>
      <c r="T91" s="129">
        <v>44313</v>
      </c>
      <c r="U91" s="129">
        <v>44618</v>
      </c>
      <c r="V91" s="129">
        <v>42463</v>
      </c>
      <c r="W91" s="129">
        <v>44533</v>
      </c>
      <c r="X91" s="130">
        <v>69</v>
      </c>
      <c r="Y91" s="131" t="s">
        <v>356</v>
      </c>
      <c r="Z91" s="132">
        <v>43262</v>
      </c>
      <c r="AA91" s="130">
        <v>41</v>
      </c>
      <c r="AB91" s="133" t="s">
        <v>357</v>
      </c>
    </row>
    <row r="92" spans="1:28" x14ac:dyDescent="0.25">
      <c r="A92" s="123">
        <v>89</v>
      </c>
      <c r="B92" s="123">
        <v>78446</v>
      </c>
      <c r="C92" s="168" t="s">
        <v>599</v>
      </c>
      <c r="D92" s="151"/>
      <c r="E92" s="123" t="s">
        <v>371</v>
      </c>
      <c r="F92" s="123" t="s">
        <v>600</v>
      </c>
      <c r="G92" s="126" t="s">
        <v>348</v>
      </c>
      <c r="H92" s="123">
        <v>570082</v>
      </c>
      <c r="I92" s="127">
        <v>10200203381</v>
      </c>
      <c r="J92" s="127"/>
      <c r="K92" s="127"/>
      <c r="L92" s="127"/>
      <c r="M92" s="123" t="s">
        <v>601</v>
      </c>
      <c r="N92" s="123" t="s">
        <v>602</v>
      </c>
      <c r="O92" s="123" t="s">
        <v>351</v>
      </c>
      <c r="P92" s="128" t="s">
        <v>352</v>
      </c>
      <c r="Q92" s="123" t="s">
        <v>432</v>
      </c>
      <c r="R92" s="123" t="s">
        <v>354</v>
      </c>
      <c r="S92" s="128" t="s">
        <v>355</v>
      </c>
      <c r="T92" s="129">
        <v>44374</v>
      </c>
      <c r="U92" s="129">
        <v>44677</v>
      </c>
      <c r="V92" s="129">
        <v>42908</v>
      </c>
      <c r="W92" s="129">
        <v>44533</v>
      </c>
      <c r="X92" s="130">
        <v>54.166666666666664</v>
      </c>
      <c r="Y92" s="131" t="s">
        <v>356</v>
      </c>
      <c r="Z92" s="132">
        <v>43384</v>
      </c>
      <c r="AA92" s="130">
        <v>37.064516129032256</v>
      </c>
      <c r="AB92" s="133" t="s">
        <v>357</v>
      </c>
    </row>
    <row r="93" spans="1:28" x14ac:dyDescent="0.25">
      <c r="A93" s="123">
        <v>90</v>
      </c>
      <c r="B93" s="123">
        <v>156656</v>
      </c>
      <c r="C93" s="169" t="s">
        <v>603</v>
      </c>
      <c r="D93" s="151"/>
      <c r="E93" s="123" t="s">
        <v>371</v>
      </c>
      <c r="F93" s="123">
        <v>19233212</v>
      </c>
      <c r="G93" s="126" t="s">
        <v>348</v>
      </c>
      <c r="H93" s="123">
        <v>570269</v>
      </c>
      <c r="I93" s="127"/>
      <c r="J93" s="127"/>
      <c r="K93" s="127"/>
      <c r="L93" s="127"/>
      <c r="M93" s="123" t="s">
        <v>604</v>
      </c>
      <c r="N93" s="123" t="s">
        <v>605</v>
      </c>
      <c r="O93" s="123" t="s">
        <v>351</v>
      </c>
      <c r="P93" s="128" t="s">
        <v>352</v>
      </c>
      <c r="Q93" s="123" t="s">
        <v>414</v>
      </c>
      <c r="R93" s="123" t="s">
        <v>362</v>
      </c>
      <c r="S93" s="128" t="s">
        <v>355</v>
      </c>
      <c r="T93" s="129">
        <v>44499</v>
      </c>
      <c r="U93" s="129">
        <v>44802</v>
      </c>
      <c r="V93" s="129">
        <v>43643</v>
      </c>
      <c r="W93" s="129">
        <v>44533</v>
      </c>
      <c r="X93" s="130">
        <v>29.666666666666668</v>
      </c>
      <c r="Y93" s="131" t="s">
        <v>356</v>
      </c>
      <c r="Z93" s="132">
        <v>43833</v>
      </c>
      <c r="AA93" s="130">
        <v>22.580645161290324</v>
      </c>
      <c r="AB93" s="133" t="s">
        <v>357</v>
      </c>
    </row>
    <row r="94" spans="1:28" x14ac:dyDescent="0.25">
      <c r="A94" s="123">
        <v>91</v>
      </c>
      <c r="B94" s="123">
        <v>155926</v>
      </c>
      <c r="C94" s="157" t="s">
        <v>606</v>
      </c>
      <c r="D94" s="151"/>
      <c r="E94" s="123" t="s">
        <v>371</v>
      </c>
      <c r="F94" s="123">
        <v>19232332</v>
      </c>
      <c r="G94" s="126" t="s">
        <v>348</v>
      </c>
      <c r="H94" s="123">
        <v>570186</v>
      </c>
      <c r="I94" s="127"/>
      <c r="J94" s="127"/>
      <c r="K94" s="127"/>
      <c r="L94" s="127"/>
      <c r="M94" s="123" t="s">
        <v>479</v>
      </c>
      <c r="N94" s="123" t="s">
        <v>607</v>
      </c>
      <c r="O94" s="123" t="s">
        <v>351</v>
      </c>
      <c r="P94" s="128" t="s">
        <v>352</v>
      </c>
      <c r="Q94" s="123" t="s">
        <v>375</v>
      </c>
      <c r="R94" s="123" t="s">
        <v>362</v>
      </c>
      <c r="S94" s="128" t="s">
        <v>363</v>
      </c>
      <c r="T94" s="129">
        <v>44208</v>
      </c>
      <c r="U94" s="129">
        <v>44511</v>
      </c>
      <c r="V94" s="129">
        <v>43572</v>
      </c>
      <c r="W94" s="129">
        <v>44533</v>
      </c>
      <c r="X94" s="130">
        <v>32.033333333333331</v>
      </c>
      <c r="Y94" s="131" t="s">
        <v>356</v>
      </c>
      <c r="Z94" s="132">
        <v>43827</v>
      </c>
      <c r="AA94" s="130">
        <v>22.774193548387096</v>
      </c>
      <c r="AB94" s="133" t="s">
        <v>357</v>
      </c>
    </row>
    <row r="95" spans="1:28" x14ac:dyDescent="0.25">
      <c r="A95" s="123">
        <v>92</v>
      </c>
      <c r="B95" s="123">
        <v>86718</v>
      </c>
      <c r="C95" s="156" t="s">
        <v>608</v>
      </c>
      <c r="D95" s="151"/>
      <c r="E95" s="123" t="s">
        <v>347</v>
      </c>
      <c r="F95" s="123" t="s">
        <v>609</v>
      </c>
      <c r="G95" s="126" t="s">
        <v>348</v>
      </c>
      <c r="H95" s="123">
        <v>570281</v>
      </c>
      <c r="I95" s="127"/>
      <c r="J95" s="127"/>
      <c r="K95" s="127"/>
      <c r="L95" s="127"/>
      <c r="M95" s="123" t="s">
        <v>479</v>
      </c>
      <c r="N95" s="123" t="s">
        <v>610</v>
      </c>
      <c r="O95" s="123" t="s">
        <v>351</v>
      </c>
      <c r="P95" s="128" t="s">
        <v>352</v>
      </c>
      <c r="Q95" s="123" t="s">
        <v>375</v>
      </c>
      <c r="R95" s="123" t="s">
        <v>362</v>
      </c>
      <c r="S95" s="128" t="s">
        <v>355</v>
      </c>
      <c r="T95" s="129">
        <v>44375</v>
      </c>
      <c r="U95" s="129">
        <v>44678</v>
      </c>
      <c r="V95" s="129">
        <v>42833</v>
      </c>
      <c r="W95" s="129">
        <v>44533</v>
      </c>
      <c r="X95" s="130">
        <v>56.666666666666664</v>
      </c>
      <c r="Y95" s="131" t="s">
        <v>356</v>
      </c>
      <c r="Z95" s="132">
        <v>43384</v>
      </c>
      <c r="AA95" s="130">
        <v>37.064516129032256</v>
      </c>
      <c r="AB95" s="133" t="s">
        <v>357</v>
      </c>
    </row>
    <row r="96" spans="1:28" x14ac:dyDescent="0.25">
      <c r="A96" s="123">
        <v>93</v>
      </c>
      <c r="B96" s="123">
        <v>102101</v>
      </c>
      <c r="C96" s="156" t="s">
        <v>611</v>
      </c>
      <c r="D96" s="151"/>
      <c r="E96" s="123" t="s">
        <v>347</v>
      </c>
      <c r="F96" s="123">
        <v>18009503</v>
      </c>
      <c r="G96" s="126" t="s">
        <v>348</v>
      </c>
      <c r="H96" s="123">
        <v>570214</v>
      </c>
      <c r="I96" s="127"/>
      <c r="J96" s="127"/>
      <c r="K96" s="127"/>
      <c r="L96" s="127"/>
      <c r="M96" s="123" t="s">
        <v>612</v>
      </c>
      <c r="N96" s="123" t="s">
        <v>613</v>
      </c>
      <c r="O96" s="123" t="s">
        <v>351</v>
      </c>
      <c r="P96" s="128" t="s">
        <v>352</v>
      </c>
      <c r="Q96" s="123" t="s">
        <v>381</v>
      </c>
      <c r="R96" s="123" t="s">
        <v>354</v>
      </c>
      <c r="S96" s="128" t="s">
        <v>355</v>
      </c>
      <c r="T96" s="129">
        <v>44300</v>
      </c>
      <c r="U96" s="129">
        <v>44605</v>
      </c>
      <c r="V96" s="129">
        <v>43393</v>
      </c>
      <c r="W96" s="129">
        <v>44533</v>
      </c>
      <c r="X96" s="130">
        <v>38</v>
      </c>
      <c r="Y96" s="131" t="s">
        <v>356</v>
      </c>
      <c r="Z96" s="132">
        <v>43759</v>
      </c>
      <c r="AA96" s="130">
        <v>24.967741935483872</v>
      </c>
      <c r="AB96" s="133" t="s">
        <v>357</v>
      </c>
    </row>
    <row r="97" spans="1:28" x14ac:dyDescent="0.25">
      <c r="A97" s="123">
        <v>94</v>
      </c>
      <c r="B97" s="123">
        <v>160676</v>
      </c>
      <c r="C97" s="152" t="s">
        <v>614</v>
      </c>
      <c r="D97" s="151"/>
      <c r="E97" s="126" t="s">
        <v>347</v>
      </c>
      <c r="F97" s="123">
        <v>19235082</v>
      </c>
      <c r="G97" s="126" t="s">
        <v>348</v>
      </c>
      <c r="H97" s="123">
        <v>570166</v>
      </c>
      <c r="I97" s="136">
        <v>0</v>
      </c>
      <c r="J97" s="136"/>
      <c r="K97" s="136"/>
      <c r="L97" s="136"/>
      <c r="M97" s="123" t="s">
        <v>501</v>
      </c>
      <c r="N97" s="123" t="s">
        <v>615</v>
      </c>
      <c r="O97" s="123" t="s">
        <v>351</v>
      </c>
      <c r="P97" s="128" t="s">
        <v>352</v>
      </c>
      <c r="Q97" s="123" t="s">
        <v>402</v>
      </c>
      <c r="R97" s="123" t="s">
        <v>362</v>
      </c>
      <c r="S97" s="123" t="s">
        <v>363</v>
      </c>
      <c r="T97" s="129">
        <v>44453</v>
      </c>
      <c r="U97" s="129">
        <v>44755</v>
      </c>
      <c r="V97" s="129">
        <v>43788</v>
      </c>
      <c r="W97" s="129">
        <v>44533</v>
      </c>
      <c r="X97" s="130">
        <v>24.833333333333332</v>
      </c>
      <c r="Y97" s="131" t="s">
        <v>356</v>
      </c>
      <c r="Z97" s="129">
        <v>43788</v>
      </c>
      <c r="AA97" s="130">
        <v>24.032258064516128</v>
      </c>
      <c r="AB97" s="130" t="s">
        <v>357</v>
      </c>
    </row>
    <row r="98" spans="1:28" x14ac:dyDescent="0.25">
      <c r="A98" s="123">
        <v>95</v>
      </c>
      <c r="B98" s="123">
        <v>160826</v>
      </c>
      <c r="C98" s="170" t="s">
        <v>616</v>
      </c>
      <c r="D98" s="151"/>
      <c r="E98" s="126" t="s">
        <v>371</v>
      </c>
      <c r="F98" s="123">
        <v>19234983</v>
      </c>
      <c r="G98" s="126" t="s">
        <v>348</v>
      </c>
      <c r="H98" s="123">
        <v>570192</v>
      </c>
      <c r="I98" s="136">
        <v>0</v>
      </c>
      <c r="J98" s="136"/>
      <c r="K98" s="136"/>
      <c r="L98" s="136"/>
      <c r="M98" s="123" t="s">
        <v>473</v>
      </c>
      <c r="N98" s="123" t="s">
        <v>617</v>
      </c>
      <c r="O98" s="123" t="s">
        <v>351</v>
      </c>
      <c r="P98" s="128" t="s">
        <v>352</v>
      </c>
      <c r="Q98" s="123" t="s">
        <v>390</v>
      </c>
      <c r="R98" s="123" t="s">
        <v>354</v>
      </c>
      <c r="S98" s="123" t="s">
        <v>363</v>
      </c>
      <c r="T98" s="129">
        <v>44447</v>
      </c>
      <c r="U98" s="129">
        <v>44811</v>
      </c>
      <c r="V98" s="129">
        <v>43782</v>
      </c>
      <c r="W98" s="129">
        <v>44533</v>
      </c>
      <c r="X98" s="130">
        <v>25.033333333333335</v>
      </c>
      <c r="Y98" s="131" t="s">
        <v>356</v>
      </c>
      <c r="Z98" s="129">
        <v>43782</v>
      </c>
      <c r="AA98" s="130">
        <v>24.225806451612904</v>
      </c>
      <c r="AB98" s="130" t="s">
        <v>357</v>
      </c>
    </row>
    <row r="99" spans="1:28" x14ac:dyDescent="0.25">
      <c r="A99" s="123">
        <v>96</v>
      </c>
      <c r="B99" s="123">
        <v>29361</v>
      </c>
      <c r="C99" s="156" t="s">
        <v>618</v>
      </c>
      <c r="D99" s="156"/>
      <c r="E99" s="126" t="s">
        <v>347</v>
      </c>
      <c r="F99" s="123">
        <v>19235097</v>
      </c>
      <c r="G99" s="126" t="s">
        <v>348</v>
      </c>
      <c r="H99" s="123">
        <v>570258</v>
      </c>
      <c r="I99" s="136">
        <v>0</v>
      </c>
      <c r="J99" s="136"/>
      <c r="K99" s="136"/>
      <c r="L99" s="136"/>
      <c r="M99" s="123" t="s">
        <v>501</v>
      </c>
      <c r="N99" s="123" t="s">
        <v>619</v>
      </c>
      <c r="O99" s="123" t="s">
        <v>351</v>
      </c>
      <c r="P99" s="128" t="s">
        <v>352</v>
      </c>
      <c r="Q99" s="123" t="s">
        <v>381</v>
      </c>
      <c r="R99" s="123" t="s">
        <v>354</v>
      </c>
      <c r="S99" s="123" t="s">
        <v>355</v>
      </c>
      <c r="T99" s="129">
        <v>44368</v>
      </c>
      <c r="U99" s="129">
        <v>44671</v>
      </c>
      <c r="V99" s="129">
        <v>43788</v>
      </c>
      <c r="W99" s="129">
        <v>44533</v>
      </c>
      <c r="X99" s="130">
        <v>24.833333333333332</v>
      </c>
      <c r="Y99" s="131" t="s">
        <v>356</v>
      </c>
      <c r="Z99" s="129">
        <v>43788</v>
      </c>
      <c r="AA99" s="130">
        <v>24.032258064516128</v>
      </c>
      <c r="AB99" s="130" t="s">
        <v>357</v>
      </c>
    </row>
    <row r="100" spans="1:28" x14ac:dyDescent="0.25">
      <c r="A100" s="123">
        <v>97</v>
      </c>
      <c r="B100" s="123">
        <v>160087</v>
      </c>
      <c r="C100" s="155" t="s">
        <v>620</v>
      </c>
      <c r="D100" s="156"/>
      <c r="E100" s="126" t="s">
        <v>371</v>
      </c>
      <c r="F100" s="123">
        <v>19234891</v>
      </c>
      <c r="G100" s="126" t="s">
        <v>348</v>
      </c>
      <c r="H100" s="123">
        <v>570023</v>
      </c>
      <c r="I100" s="136">
        <v>0</v>
      </c>
      <c r="J100" s="136"/>
      <c r="K100" s="136"/>
      <c r="L100" s="136"/>
      <c r="M100" s="123" t="s">
        <v>434</v>
      </c>
      <c r="N100" s="123" t="s">
        <v>621</v>
      </c>
      <c r="O100" s="123" t="s">
        <v>351</v>
      </c>
      <c r="P100" s="128" t="s">
        <v>352</v>
      </c>
      <c r="Q100" s="123" t="s">
        <v>428</v>
      </c>
      <c r="R100" s="123" t="s">
        <v>362</v>
      </c>
      <c r="S100" s="123" t="s">
        <v>363</v>
      </c>
      <c r="T100" s="129">
        <v>44467</v>
      </c>
      <c r="U100" s="129">
        <v>44647</v>
      </c>
      <c r="V100" s="129">
        <v>43770</v>
      </c>
      <c r="W100" s="129">
        <v>44533</v>
      </c>
      <c r="X100" s="130">
        <v>25.433333333333334</v>
      </c>
      <c r="Y100" s="131" t="s">
        <v>356</v>
      </c>
      <c r="Z100" s="129">
        <v>43770</v>
      </c>
      <c r="AA100" s="130">
        <v>24.612903225806452</v>
      </c>
      <c r="AB100" s="130" t="s">
        <v>357</v>
      </c>
    </row>
    <row r="101" spans="1:28" x14ac:dyDescent="0.25">
      <c r="A101" s="123">
        <v>98</v>
      </c>
      <c r="B101" s="123">
        <v>166727</v>
      </c>
      <c r="C101" s="152" t="s">
        <v>622</v>
      </c>
      <c r="D101" s="156"/>
      <c r="E101" s="123" t="s">
        <v>347</v>
      </c>
      <c r="F101" s="171">
        <v>20236723</v>
      </c>
      <c r="G101" s="126" t="s">
        <v>348</v>
      </c>
      <c r="H101" s="123">
        <v>570247</v>
      </c>
      <c r="I101" s="142"/>
      <c r="J101" s="143"/>
      <c r="K101" s="143"/>
      <c r="L101" s="143"/>
      <c r="M101" s="123" t="s">
        <v>456</v>
      </c>
      <c r="N101" s="123" t="s">
        <v>623</v>
      </c>
      <c r="O101" s="123" t="s">
        <v>351</v>
      </c>
      <c r="P101" s="128" t="s">
        <v>352</v>
      </c>
      <c r="Q101" s="123" t="s">
        <v>523</v>
      </c>
      <c r="R101" s="123" t="s">
        <v>354</v>
      </c>
      <c r="S101" s="144" t="s">
        <v>363</v>
      </c>
      <c r="T101" s="129">
        <v>44335</v>
      </c>
      <c r="U101" s="129">
        <v>44638</v>
      </c>
      <c r="V101" s="129">
        <v>43972</v>
      </c>
      <c r="W101" s="129">
        <v>44533</v>
      </c>
      <c r="X101" s="130">
        <v>18.7</v>
      </c>
      <c r="Y101" s="131" t="s">
        <v>429</v>
      </c>
      <c r="Z101" s="129">
        <v>43972</v>
      </c>
      <c r="AA101" s="145">
        <v>18.096774193548388</v>
      </c>
      <c r="AB101" s="130" t="s">
        <v>357</v>
      </c>
    </row>
    <row r="102" spans="1:28" x14ac:dyDescent="0.25">
      <c r="A102" s="123">
        <v>99</v>
      </c>
      <c r="B102" s="123">
        <v>32408</v>
      </c>
      <c r="C102" s="156" t="s">
        <v>624</v>
      </c>
      <c r="D102" s="151"/>
      <c r="E102" s="126" t="s">
        <v>347</v>
      </c>
      <c r="F102" s="123">
        <v>19235094</v>
      </c>
      <c r="G102" s="126" t="s">
        <v>348</v>
      </c>
      <c r="H102" s="123">
        <v>570245</v>
      </c>
      <c r="I102" s="136">
        <v>0</v>
      </c>
      <c r="J102" s="136"/>
      <c r="K102" s="136"/>
      <c r="L102" s="136"/>
      <c r="M102" s="123" t="s">
        <v>625</v>
      </c>
      <c r="N102" s="123" t="s">
        <v>626</v>
      </c>
      <c r="O102" s="123" t="s">
        <v>351</v>
      </c>
      <c r="P102" s="128" t="s">
        <v>352</v>
      </c>
      <c r="Q102" s="123" t="s">
        <v>390</v>
      </c>
      <c r="R102" s="123" t="s">
        <v>354</v>
      </c>
      <c r="S102" s="123" t="s">
        <v>355</v>
      </c>
      <c r="T102" s="129">
        <v>44497</v>
      </c>
      <c r="U102" s="129">
        <v>44800</v>
      </c>
      <c r="V102" s="129">
        <v>43788</v>
      </c>
      <c r="W102" s="129">
        <v>44533</v>
      </c>
      <c r="X102" s="130">
        <v>24.833333333333332</v>
      </c>
      <c r="Y102" s="131" t="s">
        <v>356</v>
      </c>
      <c r="Z102" s="129">
        <v>43788</v>
      </c>
      <c r="AA102" s="130">
        <v>24.032258064516128</v>
      </c>
      <c r="AB102" s="130" t="s">
        <v>357</v>
      </c>
    </row>
    <row r="103" spans="1:28" x14ac:dyDescent="0.25">
      <c r="A103" s="123">
        <v>100</v>
      </c>
      <c r="B103" s="123">
        <v>160822</v>
      </c>
      <c r="C103" s="154" t="s">
        <v>627</v>
      </c>
      <c r="D103" s="156"/>
      <c r="E103" s="126" t="s">
        <v>347</v>
      </c>
      <c r="F103" s="123">
        <v>19235004</v>
      </c>
      <c r="G103" s="126" t="s">
        <v>348</v>
      </c>
      <c r="H103" s="123">
        <v>570152</v>
      </c>
      <c r="I103" s="136">
        <v>0</v>
      </c>
      <c r="J103" s="136"/>
      <c r="K103" s="136"/>
      <c r="L103" s="136"/>
      <c r="M103" s="123" t="s">
        <v>473</v>
      </c>
      <c r="N103" s="123" t="s">
        <v>628</v>
      </c>
      <c r="O103" s="123" t="s">
        <v>351</v>
      </c>
      <c r="P103" s="128" t="s">
        <v>352</v>
      </c>
      <c r="Q103" s="123" t="s">
        <v>481</v>
      </c>
      <c r="R103" s="123" t="s">
        <v>362</v>
      </c>
      <c r="S103" s="123" t="s">
        <v>363</v>
      </c>
      <c r="T103" s="129">
        <v>44146</v>
      </c>
      <c r="U103" s="129">
        <v>44510</v>
      </c>
      <c r="V103" s="129">
        <v>43782</v>
      </c>
      <c r="W103" s="129">
        <v>44533</v>
      </c>
      <c r="X103" s="130">
        <v>25.033333333333335</v>
      </c>
      <c r="Y103" s="131" t="s">
        <v>356</v>
      </c>
      <c r="Z103" s="129">
        <v>43782</v>
      </c>
      <c r="AA103" s="130">
        <v>24.225806451612904</v>
      </c>
      <c r="AB103" s="130" t="s">
        <v>357</v>
      </c>
    </row>
    <row r="104" spans="1:28" x14ac:dyDescent="0.25">
      <c r="A104" s="123">
        <v>101</v>
      </c>
      <c r="B104" s="123">
        <v>160825</v>
      </c>
      <c r="C104" s="154" t="s">
        <v>629</v>
      </c>
      <c r="D104" s="156"/>
      <c r="E104" s="126" t="s">
        <v>347</v>
      </c>
      <c r="F104" s="123">
        <v>19234980</v>
      </c>
      <c r="G104" s="126" t="s">
        <v>348</v>
      </c>
      <c r="H104" s="123">
        <v>570284</v>
      </c>
      <c r="I104" s="136">
        <v>0</v>
      </c>
      <c r="J104" s="136"/>
      <c r="K104" s="136"/>
      <c r="L104" s="136"/>
      <c r="M104" s="123" t="s">
        <v>473</v>
      </c>
      <c r="N104" s="123" t="s">
        <v>630</v>
      </c>
      <c r="O104" s="123" t="s">
        <v>351</v>
      </c>
      <c r="P104" s="128" t="s">
        <v>352</v>
      </c>
      <c r="Q104" s="123" t="s">
        <v>438</v>
      </c>
      <c r="R104" s="123" t="s">
        <v>362</v>
      </c>
      <c r="S104" s="123" t="s">
        <v>363</v>
      </c>
      <c r="T104" s="129">
        <v>44367</v>
      </c>
      <c r="U104" s="129">
        <v>44549</v>
      </c>
      <c r="V104" s="129">
        <v>43782</v>
      </c>
      <c r="W104" s="129">
        <v>44533</v>
      </c>
      <c r="X104" s="130">
        <v>25.033333333333335</v>
      </c>
      <c r="Y104" s="131" t="s">
        <v>356</v>
      </c>
      <c r="Z104" s="129">
        <v>43782</v>
      </c>
      <c r="AA104" s="130">
        <v>24.225806451612904</v>
      </c>
      <c r="AB104" s="130" t="s">
        <v>357</v>
      </c>
    </row>
    <row r="105" spans="1:28" x14ac:dyDescent="0.25">
      <c r="A105" s="123">
        <v>102</v>
      </c>
      <c r="B105" s="123">
        <v>29378</v>
      </c>
      <c r="C105" s="156" t="s">
        <v>631</v>
      </c>
      <c r="D105" s="156"/>
      <c r="E105" s="126" t="s">
        <v>347</v>
      </c>
      <c r="F105" s="123">
        <v>19235073</v>
      </c>
      <c r="G105" s="126" t="s">
        <v>348</v>
      </c>
      <c r="H105" s="123">
        <v>570271</v>
      </c>
      <c r="I105" s="136">
        <v>0</v>
      </c>
      <c r="J105" s="136"/>
      <c r="K105" s="136"/>
      <c r="L105" s="136"/>
      <c r="M105" s="123" t="s">
        <v>501</v>
      </c>
      <c r="N105" s="123" t="s">
        <v>632</v>
      </c>
      <c r="O105" s="123" t="s">
        <v>351</v>
      </c>
      <c r="P105" s="128" t="s">
        <v>352</v>
      </c>
      <c r="Q105" s="123" t="s">
        <v>402</v>
      </c>
      <c r="R105" s="123" t="s">
        <v>362</v>
      </c>
      <c r="S105" s="123" t="s">
        <v>355</v>
      </c>
      <c r="T105" s="129">
        <v>44306</v>
      </c>
      <c r="U105" s="129">
        <v>44611</v>
      </c>
      <c r="V105" s="129">
        <v>43788</v>
      </c>
      <c r="W105" s="129">
        <v>44533</v>
      </c>
      <c r="X105" s="130">
        <v>24.833333333333332</v>
      </c>
      <c r="Y105" s="131" t="s">
        <v>356</v>
      </c>
      <c r="Z105" s="129">
        <v>43788</v>
      </c>
      <c r="AA105" s="130">
        <v>24.032258064516128</v>
      </c>
      <c r="AB105" s="130" t="s">
        <v>357</v>
      </c>
    </row>
    <row r="106" spans="1:28" x14ac:dyDescent="0.25">
      <c r="A106" s="123">
        <v>103</v>
      </c>
      <c r="B106" s="123">
        <v>71814</v>
      </c>
      <c r="C106" s="156" t="s">
        <v>633</v>
      </c>
      <c r="D106" s="156"/>
      <c r="E106" s="126" t="s">
        <v>371</v>
      </c>
      <c r="F106" s="123">
        <v>19235086</v>
      </c>
      <c r="G106" s="126" t="s">
        <v>348</v>
      </c>
      <c r="H106" s="123">
        <v>570259</v>
      </c>
      <c r="I106" s="136">
        <v>0</v>
      </c>
      <c r="J106" s="136"/>
      <c r="K106" s="136"/>
      <c r="L106" s="136"/>
      <c r="M106" s="123" t="s">
        <v>501</v>
      </c>
      <c r="N106" s="123" t="s">
        <v>541</v>
      </c>
      <c r="O106" s="123" t="s">
        <v>351</v>
      </c>
      <c r="P106" s="128" t="s">
        <v>352</v>
      </c>
      <c r="Q106" s="123" t="s">
        <v>375</v>
      </c>
      <c r="R106" s="123" t="s">
        <v>362</v>
      </c>
      <c r="S106" s="123" t="s">
        <v>355</v>
      </c>
      <c r="T106" s="129">
        <v>44368</v>
      </c>
      <c r="U106" s="129">
        <v>44550</v>
      </c>
      <c r="V106" s="129">
        <v>43788</v>
      </c>
      <c r="W106" s="129">
        <v>44533</v>
      </c>
      <c r="X106" s="130">
        <v>24.833333333333332</v>
      </c>
      <c r="Y106" s="131" t="s">
        <v>356</v>
      </c>
      <c r="Z106" s="129">
        <v>43788</v>
      </c>
      <c r="AA106" s="130">
        <v>24.032258064516128</v>
      </c>
      <c r="AB106" s="130" t="s">
        <v>357</v>
      </c>
    </row>
    <row r="107" spans="1:28" x14ac:dyDescent="0.25">
      <c r="A107" s="123">
        <v>104</v>
      </c>
      <c r="B107" s="123">
        <v>160699</v>
      </c>
      <c r="C107" s="152" t="s">
        <v>634</v>
      </c>
      <c r="D107" s="156"/>
      <c r="E107" s="126" t="s">
        <v>347</v>
      </c>
      <c r="F107" s="123">
        <v>19235308</v>
      </c>
      <c r="G107" s="126" t="s">
        <v>348</v>
      </c>
      <c r="H107" s="123">
        <v>570205</v>
      </c>
      <c r="I107" s="136">
        <v>0</v>
      </c>
      <c r="J107" s="136"/>
      <c r="K107" s="136"/>
      <c r="L107" s="136"/>
      <c r="M107" s="123" t="s">
        <v>423</v>
      </c>
      <c r="N107" s="123" t="s">
        <v>635</v>
      </c>
      <c r="O107" s="123" t="s">
        <v>351</v>
      </c>
      <c r="P107" s="128" t="s">
        <v>352</v>
      </c>
      <c r="Q107" s="123" t="s">
        <v>414</v>
      </c>
      <c r="R107" s="123" t="s">
        <v>362</v>
      </c>
      <c r="S107" s="123" t="s">
        <v>363</v>
      </c>
      <c r="T107" s="129">
        <v>44311</v>
      </c>
      <c r="U107" s="129">
        <v>44616</v>
      </c>
      <c r="V107" s="129">
        <v>43795</v>
      </c>
      <c r="W107" s="129">
        <v>44533</v>
      </c>
      <c r="X107" s="130">
        <v>24.6</v>
      </c>
      <c r="Y107" s="131" t="s">
        <v>356</v>
      </c>
      <c r="Z107" s="129">
        <v>43795</v>
      </c>
      <c r="AA107" s="130">
        <v>23.806451612903224</v>
      </c>
      <c r="AB107" s="130" t="s">
        <v>357</v>
      </c>
    </row>
    <row r="108" spans="1:28" x14ac:dyDescent="0.25">
      <c r="A108" s="123">
        <v>105</v>
      </c>
      <c r="B108" s="123">
        <v>163095</v>
      </c>
      <c r="C108" s="152" t="s">
        <v>636</v>
      </c>
      <c r="D108" s="156"/>
      <c r="E108" s="126" t="s">
        <v>347</v>
      </c>
      <c r="F108" s="123">
        <v>20235891</v>
      </c>
      <c r="G108" s="126" t="s">
        <v>348</v>
      </c>
      <c r="H108" s="123">
        <v>570232</v>
      </c>
      <c r="I108" s="136">
        <v>0</v>
      </c>
      <c r="J108" s="136"/>
      <c r="K108" s="136"/>
      <c r="L108" s="136"/>
      <c r="M108" s="123" t="s">
        <v>426</v>
      </c>
      <c r="N108" s="123" t="s">
        <v>637</v>
      </c>
      <c r="O108" s="123" t="s">
        <v>351</v>
      </c>
      <c r="P108" s="128" t="s">
        <v>352</v>
      </c>
      <c r="Q108" s="123" t="s">
        <v>432</v>
      </c>
      <c r="R108" s="123" t="s">
        <v>354</v>
      </c>
      <c r="S108" s="123" t="s">
        <v>363</v>
      </c>
      <c r="T108" s="129">
        <v>44235</v>
      </c>
      <c r="U108" s="129">
        <v>44537</v>
      </c>
      <c r="V108" s="129">
        <v>43873</v>
      </c>
      <c r="W108" s="129">
        <v>44533</v>
      </c>
      <c r="X108" s="130">
        <v>22</v>
      </c>
      <c r="Y108" s="131" t="s">
        <v>429</v>
      </c>
      <c r="Z108" s="129">
        <v>43873</v>
      </c>
      <c r="AA108" s="130">
        <v>21.29032258064516</v>
      </c>
      <c r="AB108" s="130" t="s">
        <v>357</v>
      </c>
    </row>
    <row r="109" spans="1:28" x14ac:dyDescent="0.25">
      <c r="A109" s="123">
        <v>106</v>
      </c>
      <c r="B109" s="123">
        <v>160076</v>
      </c>
      <c r="C109" s="155" t="s">
        <v>638</v>
      </c>
      <c r="D109" s="156"/>
      <c r="E109" s="126" t="s">
        <v>371</v>
      </c>
      <c r="F109" s="123">
        <v>19234876</v>
      </c>
      <c r="G109" s="126" t="s">
        <v>348</v>
      </c>
      <c r="H109" s="123">
        <v>570178</v>
      </c>
      <c r="I109" s="136">
        <v>0</v>
      </c>
      <c r="J109" s="136"/>
      <c r="K109" s="136"/>
      <c r="L109" s="136"/>
      <c r="M109" s="123" t="s">
        <v>434</v>
      </c>
      <c r="N109" s="123" t="s">
        <v>639</v>
      </c>
      <c r="O109" s="123" t="s">
        <v>351</v>
      </c>
      <c r="P109" s="128" t="s">
        <v>352</v>
      </c>
      <c r="Q109" s="123" t="s">
        <v>381</v>
      </c>
      <c r="R109" s="123" t="s">
        <v>354</v>
      </c>
      <c r="S109" s="123" t="s">
        <v>363</v>
      </c>
      <c r="T109" s="129">
        <v>44368</v>
      </c>
      <c r="U109" s="129">
        <v>44550</v>
      </c>
      <c r="V109" s="129">
        <v>43770</v>
      </c>
      <c r="W109" s="129">
        <v>44533</v>
      </c>
      <c r="X109" s="130">
        <v>25.433333333333334</v>
      </c>
      <c r="Y109" s="131" t="s">
        <v>356</v>
      </c>
      <c r="Z109" s="129">
        <v>43770</v>
      </c>
      <c r="AA109" s="130">
        <v>24.612903225806452</v>
      </c>
      <c r="AB109" s="130" t="s">
        <v>357</v>
      </c>
    </row>
    <row r="110" spans="1:28" x14ac:dyDescent="0.25">
      <c r="A110" s="123">
        <v>107</v>
      </c>
      <c r="B110" s="123">
        <v>160083</v>
      </c>
      <c r="C110" s="155" t="s">
        <v>640</v>
      </c>
      <c r="D110" s="156"/>
      <c r="E110" s="126" t="s">
        <v>347</v>
      </c>
      <c r="F110" s="123">
        <v>19234872</v>
      </c>
      <c r="G110" s="126" t="s">
        <v>348</v>
      </c>
      <c r="H110" s="123">
        <v>570220</v>
      </c>
      <c r="I110" s="136">
        <v>0</v>
      </c>
      <c r="J110" s="136"/>
      <c r="K110" s="136"/>
      <c r="L110" s="136"/>
      <c r="M110" s="123" t="s">
        <v>434</v>
      </c>
      <c r="N110" s="123" t="s">
        <v>641</v>
      </c>
      <c r="O110" s="123" t="s">
        <v>351</v>
      </c>
      <c r="P110" s="128" t="s">
        <v>352</v>
      </c>
      <c r="Q110" s="123" t="s">
        <v>475</v>
      </c>
      <c r="R110" s="123" t="s">
        <v>362</v>
      </c>
      <c r="S110" s="123" t="s">
        <v>363</v>
      </c>
      <c r="T110" s="129">
        <v>44285</v>
      </c>
      <c r="U110" s="129">
        <v>44649</v>
      </c>
      <c r="V110" s="129">
        <v>43770</v>
      </c>
      <c r="W110" s="129">
        <v>44533</v>
      </c>
      <c r="X110" s="130">
        <v>25.433333333333334</v>
      </c>
      <c r="Y110" s="131" t="s">
        <v>356</v>
      </c>
      <c r="Z110" s="129">
        <v>43770</v>
      </c>
      <c r="AA110" s="130">
        <v>24.612903225806452</v>
      </c>
      <c r="AB110" s="130" t="s">
        <v>357</v>
      </c>
    </row>
    <row r="111" spans="1:28" x14ac:dyDescent="0.25">
      <c r="A111" s="123">
        <v>108</v>
      </c>
      <c r="B111" s="123">
        <v>163096</v>
      </c>
      <c r="C111" s="152" t="s">
        <v>642</v>
      </c>
      <c r="D111" s="156"/>
      <c r="E111" s="126" t="s">
        <v>371</v>
      </c>
      <c r="F111" s="123">
        <v>20235889</v>
      </c>
      <c r="G111" s="126" t="s">
        <v>348</v>
      </c>
      <c r="H111" s="123">
        <v>570087</v>
      </c>
      <c r="I111" s="136">
        <v>0</v>
      </c>
      <c r="J111" s="136"/>
      <c r="K111" s="136"/>
      <c r="L111" s="136"/>
      <c r="M111" s="123" t="s">
        <v>426</v>
      </c>
      <c r="N111" s="123" t="s">
        <v>643</v>
      </c>
      <c r="O111" s="123" t="s">
        <v>351</v>
      </c>
      <c r="P111" s="128" t="s">
        <v>352</v>
      </c>
      <c r="Q111" s="123" t="s">
        <v>395</v>
      </c>
      <c r="R111" s="123" t="s">
        <v>354</v>
      </c>
      <c r="S111" s="123" t="s">
        <v>363</v>
      </c>
      <c r="T111" s="129">
        <v>44235</v>
      </c>
      <c r="U111" s="129">
        <v>44599</v>
      </c>
      <c r="V111" s="129">
        <v>43873</v>
      </c>
      <c r="W111" s="129">
        <v>44533</v>
      </c>
      <c r="X111" s="130">
        <v>22</v>
      </c>
      <c r="Y111" s="131" t="s">
        <v>429</v>
      </c>
      <c r="Z111" s="129">
        <v>43873</v>
      </c>
      <c r="AA111" s="130">
        <v>21.29032258064516</v>
      </c>
      <c r="AB111" s="130" t="s">
        <v>357</v>
      </c>
    </row>
    <row r="112" spans="1:28" x14ac:dyDescent="0.25">
      <c r="A112" s="123">
        <v>109</v>
      </c>
      <c r="B112" s="123">
        <v>160683</v>
      </c>
      <c r="C112" s="152" t="s">
        <v>644</v>
      </c>
      <c r="D112" s="156"/>
      <c r="E112" s="126" t="s">
        <v>371</v>
      </c>
      <c r="F112" s="123">
        <v>19235081</v>
      </c>
      <c r="G112" s="126" t="s">
        <v>348</v>
      </c>
      <c r="H112" s="123">
        <v>570272</v>
      </c>
      <c r="I112" s="136">
        <v>0</v>
      </c>
      <c r="J112" s="136"/>
      <c r="K112" s="136"/>
      <c r="L112" s="136"/>
      <c r="M112" s="123" t="s">
        <v>501</v>
      </c>
      <c r="N112" s="123" t="s">
        <v>645</v>
      </c>
      <c r="O112" s="123" t="s">
        <v>351</v>
      </c>
      <c r="P112" s="128" t="s">
        <v>352</v>
      </c>
      <c r="Q112" s="123" t="s">
        <v>353</v>
      </c>
      <c r="R112" s="123" t="s">
        <v>354</v>
      </c>
      <c r="S112" s="123" t="s">
        <v>363</v>
      </c>
      <c r="T112" s="129">
        <v>44187</v>
      </c>
      <c r="U112" s="129">
        <v>44551</v>
      </c>
      <c r="V112" s="129">
        <v>43788</v>
      </c>
      <c r="W112" s="129">
        <v>44533</v>
      </c>
      <c r="X112" s="130">
        <v>24.833333333333332</v>
      </c>
      <c r="Y112" s="131" t="s">
        <v>356</v>
      </c>
      <c r="Z112" s="129">
        <v>43788</v>
      </c>
      <c r="AA112" s="130">
        <v>24.032258064516128</v>
      </c>
      <c r="AB112" s="130" t="s">
        <v>357</v>
      </c>
    </row>
    <row r="113" spans="1:28" x14ac:dyDescent="0.25">
      <c r="A113" s="123">
        <v>110</v>
      </c>
      <c r="B113" s="123">
        <v>166729</v>
      </c>
      <c r="C113" s="152" t="s">
        <v>646</v>
      </c>
      <c r="D113" s="156"/>
      <c r="E113" s="123" t="s">
        <v>371</v>
      </c>
      <c r="F113" s="123">
        <v>20236741</v>
      </c>
      <c r="G113" s="126" t="s">
        <v>348</v>
      </c>
      <c r="H113" s="123">
        <v>570037</v>
      </c>
      <c r="I113" s="142"/>
      <c r="J113" s="143"/>
      <c r="K113" s="143"/>
      <c r="L113" s="143"/>
      <c r="M113" s="123" t="s">
        <v>456</v>
      </c>
      <c r="N113" s="123" t="s">
        <v>647</v>
      </c>
      <c r="O113" s="123" t="s">
        <v>351</v>
      </c>
      <c r="P113" s="128" t="s">
        <v>352</v>
      </c>
      <c r="Q113" s="123" t="s">
        <v>475</v>
      </c>
      <c r="R113" s="123" t="s">
        <v>362</v>
      </c>
      <c r="S113" s="144" t="s">
        <v>363</v>
      </c>
      <c r="T113" s="129">
        <v>44333</v>
      </c>
      <c r="U113" s="129">
        <v>44636</v>
      </c>
      <c r="V113" s="129">
        <v>43972</v>
      </c>
      <c r="W113" s="129">
        <v>44533</v>
      </c>
      <c r="X113" s="130">
        <v>18.7</v>
      </c>
      <c r="Y113" s="131" t="s">
        <v>429</v>
      </c>
      <c r="Z113" s="129">
        <v>43972</v>
      </c>
      <c r="AA113" s="145">
        <v>18.096774193548388</v>
      </c>
      <c r="AB113" s="130" t="s">
        <v>357</v>
      </c>
    </row>
    <row r="114" spans="1:28" x14ac:dyDescent="0.25">
      <c r="A114" s="123">
        <v>111</v>
      </c>
      <c r="B114" s="123">
        <v>160710</v>
      </c>
      <c r="C114" s="152" t="s">
        <v>648</v>
      </c>
      <c r="D114" s="156"/>
      <c r="E114" s="126" t="s">
        <v>371</v>
      </c>
      <c r="F114" s="123">
        <v>19235325</v>
      </c>
      <c r="G114" s="126" t="s">
        <v>348</v>
      </c>
      <c r="H114" s="123">
        <v>570113</v>
      </c>
      <c r="I114" s="136">
        <v>0</v>
      </c>
      <c r="J114" s="136"/>
      <c r="K114" s="136"/>
      <c r="L114" s="136"/>
      <c r="M114" s="123" t="s">
        <v>649</v>
      </c>
      <c r="N114" s="123" t="s">
        <v>650</v>
      </c>
      <c r="O114" s="123" t="s">
        <v>351</v>
      </c>
      <c r="P114" s="128" t="s">
        <v>352</v>
      </c>
      <c r="Q114" s="123" t="s">
        <v>390</v>
      </c>
      <c r="R114" s="123" t="s">
        <v>354</v>
      </c>
      <c r="S114" s="123" t="s">
        <v>363</v>
      </c>
      <c r="T114" s="129">
        <v>44460</v>
      </c>
      <c r="U114" s="129">
        <v>44640</v>
      </c>
      <c r="V114" s="129">
        <v>43795</v>
      </c>
      <c r="W114" s="129">
        <v>44533</v>
      </c>
      <c r="X114" s="130">
        <v>24.6</v>
      </c>
      <c r="Y114" s="131" t="s">
        <v>356</v>
      </c>
      <c r="Z114" s="129">
        <v>43795</v>
      </c>
      <c r="AA114" s="130">
        <v>23.806451612903224</v>
      </c>
      <c r="AB114" s="130" t="s">
        <v>357</v>
      </c>
    </row>
    <row r="115" spans="1:28" x14ac:dyDescent="0.25">
      <c r="A115" s="123">
        <v>112</v>
      </c>
      <c r="B115" s="123">
        <v>160088</v>
      </c>
      <c r="C115" s="155" t="s">
        <v>651</v>
      </c>
      <c r="D115" s="156"/>
      <c r="E115" s="126" t="s">
        <v>371</v>
      </c>
      <c r="F115" s="123">
        <v>19234880</v>
      </c>
      <c r="G115" s="126" t="s">
        <v>348</v>
      </c>
      <c r="H115" s="123">
        <v>570009</v>
      </c>
      <c r="I115" s="136">
        <v>0</v>
      </c>
      <c r="J115" s="136"/>
      <c r="K115" s="136"/>
      <c r="L115" s="136"/>
      <c r="M115" s="123" t="s">
        <v>434</v>
      </c>
      <c r="N115" s="123" t="s">
        <v>652</v>
      </c>
      <c r="O115" s="123" t="s">
        <v>351</v>
      </c>
      <c r="P115" s="128" t="s">
        <v>352</v>
      </c>
      <c r="Q115" s="123" t="s">
        <v>361</v>
      </c>
      <c r="R115" s="123" t="s">
        <v>362</v>
      </c>
      <c r="S115" s="123" t="s">
        <v>363</v>
      </c>
      <c r="T115" s="129">
        <v>44489</v>
      </c>
      <c r="U115" s="129">
        <v>44792</v>
      </c>
      <c r="V115" s="129">
        <v>43770</v>
      </c>
      <c r="W115" s="129">
        <v>44533</v>
      </c>
      <c r="X115" s="130">
        <v>25.433333333333334</v>
      </c>
      <c r="Y115" s="131" t="s">
        <v>356</v>
      </c>
      <c r="Z115" s="129">
        <v>43770</v>
      </c>
      <c r="AA115" s="130">
        <v>24.612903225806452</v>
      </c>
      <c r="AB115" s="130" t="s">
        <v>357</v>
      </c>
    </row>
    <row r="116" spans="1:28" x14ac:dyDescent="0.25">
      <c r="A116" s="123">
        <v>113</v>
      </c>
      <c r="B116" s="123">
        <v>168482</v>
      </c>
      <c r="C116" s="158" t="s">
        <v>653</v>
      </c>
      <c r="D116" s="156"/>
      <c r="E116" s="123" t="s">
        <v>371</v>
      </c>
      <c r="F116" s="123">
        <v>20236774</v>
      </c>
      <c r="G116" s="126" t="s">
        <v>348</v>
      </c>
      <c r="H116" s="123">
        <v>570011</v>
      </c>
      <c r="I116" s="142"/>
      <c r="J116" s="143"/>
      <c r="K116" s="143"/>
      <c r="L116" s="143"/>
      <c r="M116" s="123" t="s">
        <v>479</v>
      </c>
      <c r="N116" s="123" t="s">
        <v>654</v>
      </c>
      <c r="O116" s="123" t="s">
        <v>351</v>
      </c>
      <c r="P116" s="128" t="s">
        <v>352</v>
      </c>
      <c r="Q116" s="123" t="s">
        <v>481</v>
      </c>
      <c r="R116" s="123" t="s">
        <v>362</v>
      </c>
      <c r="S116" s="144" t="s">
        <v>363</v>
      </c>
      <c r="T116" s="129">
        <v>44475</v>
      </c>
      <c r="U116" s="129">
        <v>44778</v>
      </c>
      <c r="V116" s="129">
        <v>43992</v>
      </c>
      <c r="W116" s="129">
        <v>44533</v>
      </c>
      <c r="X116" s="130">
        <v>18.033333333333335</v>
      </c>
      <c r="Y116" s="131" t="s">
        <v>429</v>
      </c>
      <c r="Z116" s="129">
        <v>43992</v>
      </c>
      <c r="AA116" s="145">
        <v>17.451612903225808</v>
      </c>
      <c r="AB116" s="130" t="s">
        <v>357</v>
      </c>
    </row>
    <row r="117" spans="1:28" x14ac:dyDescent="0.25">
      <c r="A117" s="123">
        <v>114</v>
      </c>
      <c r="B117" s="123">
        <v>70821</v>
      </c>
      <c r="C117" s="156" t="s">
        <v>655</v>
      </c>
      <c r="D117" s="151"/>
      <c r="E117" s="123" t="s">
        <v>371</v>
      </c>
      <c r="F117" s="123" t="s">
        <v>656</v>
      </c>
      <c r="G117" s="126" t="s">
        <v>348</v>
      </c>
      <c r="H117" s="123">
        <v>570065</v>
      </c>
      <c r="I117" s="127" t="s">
        <v>657</v>
      </c>
      <c r="J117" s="127"/>
      <c r="K117" s="127">
        <v>16009134</v>
      </c>
      <c r="L117" s="127">
        <v>16009134</v>
      </c>
      <c r="M117" s="123" t="s">
        <v>366</v>
      </c>
      <c r="N117" s="123" t="s">
        <v>658</v>
      </c>
      <c r="O117" s="123" t="s">
        <v>351</v>
      </c>
      <c r="P117" s="128" t="s">
        <v>352</v>
      </c>
      <c r="Q117" s="123" t="s">
        <v>361</v>
      </c>
      <c r="R117" s="123" t="s">
        <v>362</v>
      </c>
      <c r="S117" s="128" t="s">
        <v>355</v>
      </c>
      <c r="T117" s="129">
        <v>44497</v>
      </c>
      <c r="U117" s="129">
        <v>44800</v>
      </c>
      <c r="V117" s="129">
        <v>42522</v>
      </c>
      <c r="W117" s="129">
        <v>44533</v>
      </c>
      <c r="X117" s="130">
        <v>67.033333333333331</v>
      </c>
      <c r="Y117" s="131" t="s">
        <v>356</v>
      </c>
      <c r="Z117" s="132">
        <v>42863</v>
      </c>
      <c r="AA117" s="130">
        <v>53.87096774193548</v>
      </c>
      <c r="AB117" s="133" t="s">
        <v>357</v>
      </c>
    </row>
    <row r="118" spans="1:28" x14ac:dyDescent="0.25">
      <c r="A118" s="123">
        <v>115</v>
      </c>
      <c r="B118" s="123">
        <v>54351</v>
      </c>
      <c r="C118" s="156" t="s">
        <v>659</v>
      </c>
      <c r="D118" s="156"/>
      <c r="E118" s="123" t="s">
        <v>371</v>
      </c>
      <c r="F118" s="123">
        <v>14011003</v>
      </c>
      <c r="G118" s="126" t="s">
        <v>348</v>
      </c>
      <c r="H118" s="123">
        <v>570218</v>
      </c>
      <c r="I118" s="127"/>
      <c r="J118" s="127"/>
      <c r="K118" s="127"/>
      <c r="L118" s="127"/>
      <c r="M118" s="123" t="s">
        <v>388</v>
      </c>
      <c r="N118" s="123" t="s">
        <v>660</v>
      </c>
      <c r="O118" s="123" t="s">
        <v>351</v>
      </c>
      <c r="P118" s="128" t="s">
        <v>407</v>
      </c>
      <c r="Q118" s="123" t="s">
        <v>421</v>
      </c>
      <c r="R118" s="123" t="s">
        <v>354</v>
      </c>
      <c r="S118" s="128" t="s">
        <v>355</v>
      </c>
      <c r="T118" s="129">
        <v>43831</v>
      </c>
      <c r="U118" s="129">
        <v>44561</v>
      </c>
      <c r="V118" s="129">
        <v>41832</v>
      </c>
      <c r="W118" s="129">
        <v>44533</v>
      </c>
      <c r="X118" s="130">
        <v>90.033333333333331</v>
      </c>
      <c r="Y118" s="131" t="s">
        <v>356</v>
      </c>
      <c r="Z118" s="132">
        <v>43709</v>
      </c>
      <c r="AA118" s="130">
        <v>26.580645161290324</v>
      </c>
      <c r="AB118" s="133" t="s">
        <v>357</v>
      </c>
    </row>
    <row r="119" spans="1:28" x14ac:dyDescent="0.25">
      <c r="A119" s="123">
        <v>116</v>
      </c>
      <c r="B119" s="123">
        <v>102131</v>
      </c>
      <c r="C119" s="150" t="s">
        <v>661</v>
      </c>
      <c r="D119" s="151"/>
      <c r="E119" s="123" t="s">
        <v>371</v>
      </c>
      <c r="F119" s="123">
        <v>18009505</v>
      </c>
      <c r="G119" s="126" t="s">
        <v>348</v>
      </c>
      <c r="H119" s="123">
        <v>570188</v>
      </c>
      <c r="I119" s="127"/>
      <c r="J119" s="127"/>
      <c r="K119" s="127"/>
      <c r="L119" s="127"/>
      <c r="M119" s="123" t="s">
        <v>612</v>
      </c>
      <c r="N119" s="123" t="s">
        <v>662</v>
      </c>
      <c r="O119" s="123" t="s">
        <v>351</v>
      </c>
      <c r="P119" s="128" t="s">
        <v>352</v>
      </c>
      <c r="Q119" s="123" t="s">
        <v>438</v>
      </c>
      <c r="R119" s="123" t="s">
        <v>362</v>
      </c>
      <c r="S119" s="128" t="s">
        <v>355</v>
      </c>
      <c r="T119" s="129">
        <v>44425</v>
      </c>
      <c r="U119" s="129">
        <v>44789</v>
      </c>
      <c r="V119" s="129">
        <v>43210</v>
      </c>
      <c r="W119" s="129">
        <v>44533</v>
      </c>
      <c r="X119" s="130">
        <v>44.1</v>
      </c>
      <c r="Y119" s="131" t="s">
        <v>356</v>
      </c>
      <c r="Z119" s="132">
        <v>43497</v>
      </c>
      <c r="AA119" s="130">
        <v>33.41935483870968</v>
      </c>
      <c r="AB119" s="133" t="s">
        <v>357</v>
      </c>
    </row>
    <row r="120" spans="1:28" x14ac:dyDescent="0.25">
      <c r="A120" s="123">
        <v>117</v>
      </c>
      <c r="B120" s="123">
        <v>88169</v>
      </c>
      <c r="C120" s="156" t="s">
        <v>663</v>
      </c>
      <c r="D120" s="151"/>
      <c r="E120" s="123" t="s">
        <v>371</v>
      </c>
      <c r="F120" s="123">
        <v>17009910</v>
      </c>
      <c r="G120" s="126" t="s">
        <v>348</v>
      </c>
      <c r="H120" s="123">
        <v>570131</v>
      </c>
      <c r="I120" s="127"/>
      <c r="J120" s="127"/>
      <c r="K120" s="127"/>
      <c r="L120" s="127"/>
      <c r="M120" s="123" t="s">
        <v>473</v>
      </c>
      <c r="N120" s="123" t="s">
        <v>664</v>
      </c>
      <c r="O120" s="123" t="s">
        <v>351</v>
      </c>
      <c r="P120" s="128" t="s">
        <v>352</v>
      </c>
      <c r="Q120" s="123" t="s">
        <v>428</v>
      </c>
      <c r="R120" s="123" t="s">
        <v>362</v>
      </c>
      <c r="S120" s="128" t="s">
        <v>363</v>
      </c>
      <c r="T120" s="129">
        <v>44319</v>
      </c>
      <c r="U120" s="129">
        <v>44683</v>
      </c>
      <c r="V120" s="129">
        <v>43601</v>
      </c>
      <c r="W120" s="129">
        <v>44533</v>
      </c>
      <c r="X120" s="130">
        <v>31.066666666666666</v>
      </c>
      <c r="Y120" s="131" t="s">
        <v>356</v>
      </c>
      <c r="Z120" s="132">
        <v>43770</v>
      </c>
      <c r="AA120" s="130">
        <v>24.612903225806452</v>
      </c>
      <c r="AB120" s="133" t="s">
        <v>357</v>
      </c>
    </row>
    <row r="121" spans="1:28" x14ac:dyDescent="0.25">
      <c r="A121" s="123">
        <v>118</v>
      </c>
      <c r="B121" s="123">
        <v>74499</v>
      </c>
      <c r="C121" s="156" t="s">
        <v>665</v>
      </c>
      <c r="D121" s="151"/>
      <c r="E121" s="123" t="s">
        <v>371</v>
      </c>
      <c r="F121" s="123" t="s">
        <v>666</v>
      </c>
      <c r="G121" s="126" t="s">
        <v>348</v>
      </c>
      <c r="H121" s="123">
        <v>570237</v>
      </c>
      <c r="I121" s="127">
        <v>10200203166</v>
      </c>
      <c r="J121" s="127"/>
      <c r="K121" s="127"/>
      <c r="L121" s="127">
        <v>16010304</v>
      </c>
      <c r="M121" s="123" t="s">
        <v>501</v>
      </c>
      <c r="N121" s="123" t="s">
        <v>667</v>
      </c>
      <c r="O121" s="123" t="s">
        <v>351</v>
      </c>
      <c r="P121" s="128" t="s">
        <v>352</v>
      </c>
      <c r="Q121" s="123" t="s">
        <v>414</v>
      </c>
      <c r="R121" s="123" t="s">
        <v>362</v>
      </c>
      <c r="S121" s="128" t="s">
        <v>355</v>
      </c>
      <c r="T121" s="129">
        <v>44404</v>
      </c>
      <c r="U121" s="129">
        <v>44768</v>
      </c>
      <c r="V121" s="129">
        <v>42644</v>
      </c>
      <c r="W121" s="129">
        <v>44533</v>
      </c>
      <c r="X121" s="130">
        <v>62.966666666666669</v>
      </c>
      <c r="Y121" s="131" t="s">
        <v>356</v>
      </c>
      <c r="Z121" s="132">
        <v>43298</v>
      </c>
      <c r="AA121" s="130">
        <v>39.838709677419352</v>
      </c>
      <c r="AB121" s="133" t="s">
        <v>357</v>
      </c>
    </row>
    <row r="122" spans="1:28" x14ac:dyDescent="0.25">
      <c r="A122" s="123">
        <v>119</v>
      </c>
      <c r="B122" s="123">
        <v>80120</v>
      </c>
      <c r="C122" s="167" t="s">
        <v>668</v>
      </c>
      <c r="D122" s="151"/>
      <c r="E122" s="123" t="s">
        <v>371</v>
      </c>
      <c r="F122" s="123" t="s">
        <v>669</v>
      </c>
      <c r="G122" s="126" t="s">
        <v>348</v>
      </c>
      <c r="H122" s="123">
        <v>570151</v>
      </c>
      <c r="I122" s="127"/>
      <c r="J122" s="127"/>
      <c r="K122" s="127"/>
      <c r="L122" s="127"/>
      <c r="M122" s="123" t="s">
        <v>670</v>
      </c>
      <c r="N122" s="123" t="s">
        <v>671</v>
      </c>
      <c r="O122" s="123" t="s">
        <v>351</v>
      </c>
      <c r="P122" s="128" t="s">
        <v>352</v>
      </c>
      <c r="Q122" s="123" t="s">
        <v>428</v>
      </c>
      <c r="R122" s="123" t="s">
        <v>362</v>
      </c>
      <c r="S122" s="128" t="s">
        <v>355</v>
      </c>
      <c r="T122" s="129">
        <v>44443</v>
      </c>
      <c r="U122" s="129">
        <v>44745</v>
      </c>
      <c r="V122" s="129">
        <v>42681</v>
      </c>
      <c r="W122" s="129">
        <v>44533</v>
      </c>
      <c r="X122" s="130">
        <v>61.733333333333334</v>
      </c>
      <c r="Y122" s="131" t="s">
        <v>356</v>
      </c>
      <c r="Z122" s="132">
        <v>43412</v>
      </c>
      <c r="AA122" s="130">
        <v>36.161290322580648</v>
      </c>
      <c r="AB122" s="133" t="s">
        <v>357</v>
      </c>
    </row>
    <row r="123" spans="1:28" x14ac:dyDescent="0.25">
      <c r="A123" s="123">
        <v>120</v>
      </c>
      <c r="B123" s="123">
        <v>156147</v>
      </c>
      <c r="C123" s="156" t="s">
        <v>672</v>
      </c>
      <c r="D123" s="151"/>
      <c r="E123" s="123" t="s">
        <v>371</v>
      </c>
      <c r="F123" s="123">
        <v>19232594</v>
      </c>
      <c r="G123" s="126" t="s">
        <v>348</v>
      </c>
      <c r="H123" s="123">
        <v>570256</v>
      </c>
      <c r="I123" s="127"/>
      <c r="J123" s="127"/>
      <c r="K123" s="127"/>
      <c r="L123" s="127"/>
      <c r="M123" s="123" t="s">
        <v>473</v>
      </c>
      <c r="N123" s="123" t="s">
        <v>673</v>
      </c>
      <c r="O123" s="123" t="s">
        <v>351</v>
      </c>
      <c r="P123" s="128" t="s">
        <v>407</v>
      </c>
      <c r="Q123" s="123" t="s">
        <v>448</v>
      </c>
      <c r="R123" s="123" t="s">
        <v>354</v>
      </c>
      <c r="S123" s="128" t="s">
        <v>363</v>
      </c>
      <c r="T123" s="129">
        <v>44232</v>
      </c>
      <c r="U123" s="129">
        <v>44596</v>
      </c>
      <c r="V123" s="129">
        <v>43684</v>
      </c>
      <c r="W123" s="129">
        <v>44533</v>
      </c>
      <c r="X123" s="130">
        <v>28.3</v>
      </c>
      <c r="Y123" s="131" t="s">
        <v>356</v>
      </c>
      <c r="Z123" s="132">
        <v>43790</v>
      </c>
      <c r="AA123" s="130">
        <v>23.967741935483872</v>
      </c>
      <c r="AB123" s="133" t="s">
        <v>357</v>
      </c>
    </row>
    <row r="124" spans="1:28" x14ac:dyDescent="0.25">
      <c r="A124" s="123">
        <v>121</v>
      </c>
      <c r="B124" s="123">
        <v>160026</v>
      </c>
      <c r="C124" s="156" t="s">
        <v>674</v>
      </c>
      <c r="D124" s="151"/>
      <c r="E124" s="123" t="s">
        <v>347</v>
      </c>
      <c r="F124" s="123">
        <v>19234725</v>
      </c>
      <c r="G124" s="126" t="s">
        <v>348</v>
      </c>
      <c r="H124" s="123">
        <v>570042</v>
      </c>
      <c r="I124" s="127"/>
      <c r="J124" s="127"/>
      <c r="K124" s="127"/>
      <c r="L124" s="127"/>
      <c r="M124" s="123" t="s">
        <v>409</v>
      </c>
      <c r="N124" s="123" t="s">
        <v>675</v>
      </c>
      <c r="O124" s="123" t="s">
        <v>351</v>
      </c>
      <c r="P124" s="128" t="s">
        <v>352</v>
      </c>
      <c r="Q124" s="123" t="s">
        <v>385</v>
      </c>
      <c r="R124" s="123" t="s">
        <v>354</v>
      </c>
      <c r="S124" s="128" t="s">
        <v>363</v>
      </c>
      <c r="T124" s="129">
        <v>44487</v>
      </c>
      <c r="U124" s="129">
        <v>44851</v>
      </c>
      <c r="V124" s="129">
        <v>43760</v>
      </c>
      <c r="W124" s="129">
        <v>44533</v>
      </c>
      <c r="X124" s="130">
        <v>25.766666666666666</v>
      </c>
      <c r="Y124" s="131" t="s">
        <v>356</v>
      </c>
      <c r="Z124" s="132">
        <v>43827</v>
      </c>
      <c r="AA124" s="130">
        <v>22.774193548387096</v>
      </c>
      <c r="AB124" s="133" t="s">
        <v>357</v>
      </c>
    </row>
    <row r="125" spans="1:28" x14ac:dyDescent="0.25">
      <c r="A125" s="123">
        <v>122</v>
      </c>
      <c r="B125" s="123">
        <v>74548</v>
      </c>
      <c r="C125" s="156" t="s">
        <v>676</v>
      </c>
      <c r="D125" s="151"/>
      <c r="E125" s="123" t="s">
        <v>371</v>
      </c>
      <c r="F125" s="123" t="s">
        <v>677</v>
      </c>
      <c r="G125" s="126" t="s">
        <v>348</v>
      </c>
      <c r="H125" s="123">
        <v>570266</v>
      </c>
      <c r="I125" s="127">
        <v>10200203180</v>
      </c>
      <c r="J125" s="127"/>
      <c r="K125" s="127"/>
      <c r="L125" s="127">
        <v>16010316</v>
      </c>
      <c r="M125" s="123" t="s">
        <v>678</v>
      </c>
      <c r="N125" s="123" t="s">
        <v>679</v>
      </c>
      <c r="O125" s="123" t="s">
        <v>351</v>
      </c>
      <c r="P125" s="128" t="s">
        <v>352</v>
      </c>
      <c r="Q125" s="123" t="s">
        <v>475</v>
      </c>
      <c r="R125" s="123" t="s">
        <v>362</v>
      </c>
      <c r="S125" s="128" t="s">
        <v>355</v>
      </c>
      <c r="T125" s="129">
        <v>44375</v>
      </c>
      <c r="U125" s="129">
        <v>44678</v>
      </c>
      <c r="V125" s="129">
        <v>42614</v>
      </c>
      <c r="W125" s="129">
        <v>44533</v>
      </c>
      <c r="X125" s="130">
        <v>63.966666666666669</v>
      </c>
      <c r="Y125" s="131" t="s">
        <v>356</v>
      </c>
      <c r="Z125" s="132">
        <v>43292</v>
      </c>
      <c r="AA125" s="130">
        <v>40.032258064516128</v>
      </c>
      <c r="AB125" s="133" t="s">
        <v>357</v>
      </c>
    </row>
    <row r="126" spans="1:28" x14ac:dyDescent="0.25">
      <c r="A126" s="123">
        <v>123</v>
      </c>
      <c r="B126" s="123">
        <v>155922</v>
      </c>
      <c r="C126" s="157" t="s">
        <v>680</v>
      </c>
      <c r="D126" s="151"/>
      <c r="E126" s="123" t="s">
        <v>371</v>
      </c>
      <c r="F126" s="123">
        <v>18009453</v>
      </c>
      <c r="G126" s="126" t="s">
        <v>348</v>
      </c>
      <c r="H126" s="123">
        <v>570217</v>
      </c>
      <c r="I126" s="127"/>
      <c r="J126" s="127"/>
      <c r="K126" s="127"/>
      <c r="L126" s="127"/>
      <c r="M126" s="123" t="s">
        <v>479</v>
      </c>
      <c r="N126" s="123" t="s">
        <v>681</v>
      </c>
      <c r="O126" s="123" t="s">
        <v>351</v>
      </c>
      <c r="P126" s="128" t="s">
        <v>352</v>
      </c>
      <c r="Q126" s="123" t="s">
        <v>368</v>
      </c>
      <c r="R126" s="123" t="s">
        <v>354</v>
      </c>
      <c r="S126" s="128" t="s">
        <v>363</v>
      </c>
      <c r="T126" s="129">
        <v>44389</v>
      </c>
      <c r="U126" s="129">
        <v>44753</v>
      </c>
      <c r="V126" s="129">
        <v>43572</v>
      </c>
      <c r="W126" s="129">
        <v>44533</v>
      </c>
      <c r="X126" s="130">
        <v>32.033333333333331</v>
      </c>
      <c r="Y126" s="131" t="s">
        <v>356</v>
      </c>
      <c r="Z126" s="132">
        <v>43827</v>
      </c>
      <c r="AA126" s="130">
        <v>22.774193548387096</v>
      </c>
      <c r="AB126" s="133" t="s">
        <v>357</v>
      </c>
    </row>
    <row r="127" spans="1:28" x14ac:dyDescent="0.25">
      <c r="A127" s="123">
        <v>124</v>
      </c>
      <c r="B127" s="123">
        <v>150489</v>
      </c>
      <c r="C127" s="156" t="s">
        <v>682</v>
      </c>
      <c r="D127" s="151"/>
      <c r="E127" s="123" t="s">
        <v>371</v>
      </c>
      <c r="F127" s="123">
        <v>18230306</v>
      </c>
      <c r="G127" s="126" t="s">
        <v>348</v>
      </c>
      <c r="H127" s="123">
        <v>570279</v>
      </c>
      <c r="I127" s="127"/>
      <c r="J127" s="127"/>
      <c r="K127" s="127"/>
      <c r="L127" s="127"/>
      <c r="M127" s="123" t="s">
        <v>379</v>
      </c>
      <c r="N127" s="123" t="s">
        <v>683</v>
      </c>
      <c r="O127" s="123" t="s">
        <v>351</v>
      </c>
      <c r="P127" s="128" t="s">
        <v>352</v>
      </c>
      <c r="Q127" s="123" t="s">
        <v>421</v>
      </c>
      <c r="R127" s="123" t="s">
        <v>354</v>
      </c>
      <c r="S127" s="128" t="s">
        <v>363</v>
      </c>
      <c r="T127" s="129">
        <v>44436</v>
      </c>
      <c r="U127" s="129">
        <v>44800</v>
      </c>
      <c r="V127" s="129">
        <v>43405</v>
      </c>
      <c r="W127" s="129">
        <v>44533</v>
      </c>
      <c r="X127" s="130">
        <v>37.6</v>
      </c>
      <c r="Y127" s="131" t="s">
        <v>356</v>
      </c>
      <c r="Z127" s="132">
        <v>43709</v>
      </c>
      <c r="AA127" s="130">
        <v>26.580645161290324</v>
      </c>
      <c r="AB127" s="133" t="s">
        <v>357</v>
      </c>
    </row>
    <row r="128" spans="1:28" x14ac:dyDescent="0.25">
      <c r="A128" s="123">
        <v>125</v>
      </c>
      <c r="B128" s="123">
        <v>159680</v>
      </c>
      <c r="C128" s="157" t="s">
        <v>684</v>
      </c>
      <c r="D128" s="151"/>
      <c r="E128" s="123" t="s">
        <v>371</v>
      </c>
      <c r="F128" s="123">
        <v>19234589</v>
      </c>
      <c r="G128" s="126" t="s">
        <v>348</v>
      </c>
      <c r="H128" s="123">
        <v>570162</v>
      </c>
      <c r="I128" s="127"/>
      <c r="J128" s="127"/>
      <c r="K128" s="127"/>
      <c r="L128" s="127"/>
      <c r="M128" s="123" t="s">
        <v>366</v>
      </c>
      <c r="N128" s="123" t="s">
        <v>685</v>
      </c>
      <c r="O128" s="123" t="s">
        <v>351</v>
      </c>
      <c r="P128" s="128" t="s">
        <v>352</v>
      </c>
      <c r="Q128" s="123" t="s">
        <v>438</v>
      </c>
      <c r="R128" s="123" t="s">
        <v>362</v>
      </c>
      <c r="S128" s="128" t="s">
        <v>363</v>
      </c>
      <c r="T128" s="129">
        <v>44315</v>
      </c>
      <c r="U128" s="129">
        <v>44679</v>
      </c>
      <c r="V128" s="129">
        <v>43753</v>
      </c>
      <c r="W128" s="129">
        <v>44533</v>
      </c>
      <c r="X128" s="130">
        <v>26</v>
      </c>
      <c r="Y128" s="131" t="s">
        <v>356</v>
      </c>
      <c r="Z128" s="132">
        <v>43827</v>
      </c>
      <c r="AA128" s="130">
        <v>22.774193548387096</v>
      </c>
      <c r="AB128" s="133" t="s">
        <v>357</v>
      </c>
    </row>
    <row r="129" spans="1:28" x14ac:dyDescent="0.25">
      <c r="A129" s="123">
        <v>126</v>
      </c>
      <c r="B129" s="123">
        <v>157007</v>
      </c>
      <c r="C129" s="156" t="s">
        <v>686</v>
      </c>
      <c r="D129" s="151"/>
      <c r="E129" s="123" t="s">
        <v>371</v>
      </c>
      <c r="F129" s="123">
        <v>19233380</v>
      </c>
      <c r="G129" s="126" t="s">
        <v>348</v>
      </c>
      <c r="H129" s="123">
        <v>570015</v>
      </c>
      <c r="I129" s="127"/>
      <c r="J129" s="127"/>
      <c r="K129" s="127"/>
      <c r="L129" s="127"/>
      <c r="M129" s="123" t="s">
        <v>372</v>
      </c>
      <c r="N129" s="123" t="s">
        <v>687</v>
      </c>
      <c r="O129" s="123" t="s">
        <v>351</v>
      </c>
      <c r="P129" s="128" t="s">
        <v>352</v>
      </c>
      <c r="Q129" s="123" t="s">
        <v>481</v>
      </c>
      <c r="R129" s="123" t="s">
        <v>362</v>
      </c>
      <c r="S129" s="128" t="s">
        <v>363</v>
      </c>
      <c r="T129" s="129">
        <v>44376</v>
      </c>
      <c r="U129" s="129">
        <v>44679</v>
      </c>
      <c r="V129" s="129">
        <v>43647</v>
      </c>
      <c r="W129" s="129">
        <v>44533</v>
      </c>
      <c r="X129" s="130">
        <v>29.533333333333335</v>
      </c>
      <c r="Y129" s="131" t="s">
        <v>356</v>
      </c>
      <c r="Z129" s="132">
        <v>43780</v>
      </c>
      <c r="AA129" s="130">
        <v>24.29032258064516</v>
      </c>
      <c r="AB129" s="133" t="s">
        <v>357</v>
      </c>
    </row>
    <row r="130" spans="1:28" x14ac:dyDescent="0.25">
      <c r="A130" s="123">
        <v>127</v>
      </c>
      <c r="B130" s="123">
        <v>105566</v>
      </c>
      <c r="C130" s="156" t="s">
        <v>688</v>
      </c>
      <c r="D130" s="151"/>
      <c r="E130" s="123" t="s">
        <v>371</v>
      </c>
      <c r="F130" s="123">
        <v>18010497</v>
      </c>
      <c r="G130" s="126" t="s">
        <v>348</v>
      </c>
      <c r="H130" s="123">
        <v>570040</v>
      </c>
      <c r="I130" s="127"/>
      <c r="J130" s="127"/>
      <c r="K130" s="127"/>
      <c r="L130" s="127"/>
      <c r="M130" s="123"/>
      <c r="N130" s="123" t="s">
        <v>689</v>
      </c>
      <c r="O130" s="123" t="s">
        <v>351</v>
      </c>
      <c r="P130" s="128" t="s">
        <v>352</v>
      </c>
      <c r="Q130" s="123" t="s">
        <v>448</v>
      </c>
      <c r="R130" s="123" t="s">
        <v>354</v>
      </c>
      <c r="S130" s="128" t="s">
        <v>363</v>
      </c>
      <c r="T130" s="129">
        <v>44431</v>
      </c>
      <c r="U130" s="129">
        <v>44734</v>
      </c>
      <c r="V130" s="129">
        <v>43684</v>
      </c>
      <c r="W130" s="129">
        <v>44533</v>
      </c>
      <c r="X130" s="130">
        <v>28.3</v>
      </c>
      <c r="Y130" s="131" t="s">
        <v>356</v>
      </c>
      <c r="Z130" s="132">
        <v>43790</v>
      </c>
      <c r="AA130" s="130">
        <v>23.967741935483872</v>
      </c>
      <c r="AB130" s="133" t="s">
        <v>357</v>
      </c>
    </row>
    <row r="131" spans="1:28" x14ac:dyDescent="0.25">
      <c r="A131" s="123">
        <v>128</v>
      </c>
      <c r="B131" s="123">
        <v>160025</v>
      </c>
      <c r="C131" s="156" t="s">
        <v>690</v>
      </c>
      <c r="D131" s="151"/>
      <c r="E131" s="123" t="s">
        <v>371</v>
      </c>
      <c r="F131" s="123">
        <v>19234737</v>
      </c>
      <c r="G131" s="126" t="s">
        <v>348</v>
      </c>
      <c r="H131" s="123">
        <v>570056</v>
      </c>
      <c r="I131" s="127"/>
      <c r="J131" s="127"/>
      <c r="K131" s="127"/>
      <c r="L131" s="127"/>
      <c r="M131" s="123" t="s">
        <v>409</v>
      </c>
      <c r="N131" s="123" t="s">
        <v>691</v>
      </c>
      <c r="O131" s="123" t="s">
        <v>351</v>
      </c>
      <c r="P131" s="128" t="s">
        <v>352</v>
      </c>
      <c r="Q131" s="123" t="s">
        <v>385</v>
      </c>
      <c r="R131" s="123" t="s">
        <v>354</v>
      </c>
      <c r="S131" s="128" t="s">
        <v>363</v>
      </c>
      <c r="T131" s="129">
        <v>44306</v>
      </c>
      <c r="U131" s="129">
        <v>44670</v>
      </c>
      <c r="V131" s="129">
        <v>43760</v>
      </c>
      <c r="W131" s="129">
        <v>44533</v>
      </c>
      <c r="X131" s="130">
        <v>25.766666666666666</v>
      </c>
      <c r="Y131" s="131" t="s">
        <v>356</v>
      </c>
      <c r="Z131" s="132">
        <v>43827</v>
      </c>
      <c r="AA131" s="130">
        <v>22.774193548387096</v>
      </c>
      <c r="AB131" s="133" t="s">
        <v>357</v>
      </c>
    </row>
    <row r="132" spans="1:28" x14ac:dyDescent="0.25">
      <c r="A132" s="123">
        <v>129</v>
      </c>
      <c r="B132" s="123">
        <v>160069</v>
      </c>
      <c r="C132" s="157" t="s">
        <v>692</v>
      </c>
      <c r="D132" s="151"/>
      <c r="E132" s="123" t="s">
        <v>371</v>
      </c>
      <c r="F132" s="123">
        <v>19234866</v>
      </c>
      <c r="G132" s="126" t="s">
        <v>348</v>
      </c>
      <c r="H132" s="123">
        <v>570159</v>
      </c>
      <c r="I132" s="127"/>
      <c r="J132" s="127"/>
      <c r="K132" s="127"/>
      <c r="L132" s="127"/>
      <c r="M132" s="123" t="s">
        <v>434</v>
      </c>
      <c r="N132" s="123" t="s">
        <v>693</v>
      </c>
      <c r="O132" s="123" t="s">
        <v>351</v>
      </c>
      <c r="P132" s="128" t="s">
        <v>352</v>
      </c>
      <c r="Q132" s="123" t="s">
        <v>353</v>
      </c>
      <c r="R132" s="123" t="s">
        <v>354</v>
      </c>
      <c r="S132" s="128" t="s">
        <v>363</v>
      </c>
      <c r="T132" s="129">
        <v>44368</v>
      </c>
      <c r="U132" s="129">
        <v>44671</v>
      </c>
      <c r="V132" s="129">
        <v>43770</v>
      </c>
      <c r="W132" s="129">
        <v>44533</v>
      </c>
      <c r="X132" s="130">
        <v>25.433333333333334</v>
      </c>
      <c r="Y132" s="131" t="s">
        <v>356</v>
      </c>
      <c r="Z132" s="132">
        <v>43827</v>
      </c>
      <c r="AA132" s="130">
        <v>22.774193548387096</v>
      </c>
      <c r="AB132" s="133" t="s">
        <v>357</v>
      </c>
    </row>
    <row r="133" spans="1:28" x14ac:dyDescent="0.25">
      <c r="A133" s="123">
        <v>130</v>
      </c>
      <c r="B133" s="123">
        <v>155916</v>
      </c>
      <c r="C133" s="157" t="s">
        <v>694</v>
      </c>
      <c r="D133" s="151"/>
      <c r="E133" s="123" t="s">
        <v>347</v>
      </c>
      <c r="F133" s="123">
        <v>19232339</v>
      </c>
      <c r="G133" s="126" t="s">
        <v>348</v>
      </c>
      <c r="H133" s="123">
        <v>570213</v>
      </c>
      <c r="I133" s="127"/>
      <c r="J133" s="127"/>
      <c r="K133" s="127"/>
      <c r="L133" s="127"/>
      <c r="M133" s="123" t="s">
        <v>695</v>
      </c>
      <c r="N133" s="123" t="s">
        <v>696</v>
      </c>
      <c r="O133" s="123" t="s">
        <v>351</v>
      </c>
      <c r="P133" s="128" t="s">
        <v>352</v>
      </c>
      <c r="Q133" s="123" t="s">
        <v>418</v>
      </c>
      <c r="R133" s="123" t="s">
        <v>362</v>
      </c>
      <c r="S133" s="128" t="s">
        <v>363</v>
      </c>
      <c r="T133" s="129">
        <v>44207</v>
      </c>
      <c r="U133" s="129">
        <v>44510</v>
      </c>
      <c r="V133" s="129">
        <v>43572</v>
      </c>
      <c r="W133" s="129">
        <v>44533</v>
      </c>
      <c r="X133" s="130">
        <v>32.033333333333331</v>
      </c>
      <c r="Y133" s="131" t="s">
        <v>356</v>
      </c>
      <c r="Z133" s="132">
        <v>43827</v>
      </c>
      <c r="AA133" s="130">
        <v>22.774193548387096</v>
      </c>
      <c r="AB133" s="133" t="s">
        <v>357</v>
      </c>
    </row>
    <row r="134" spans="1:28" x14ac:dyDescent="0.25">
      <c r="A134" s="123">
        <v>131</v>
      </c>
      <c r="B134" s="123">
        <v>30429</v>
      </c>
      <c r="C134" s="172" t="s">
        <v>697</v>
      </c>
      <c r="D134" s="151"/>
      <c r="E134" s="123" t="s">
        <v>371</v>
      </c>
      <c r="F134" s="123" t="s">
        <v>698</v>
      </c>
      <c r="G134" s="126" t="s">
        <v>348</v>
      </c>
      <c r="H134" s="123">
        <v>570055</v>
      </c>
      <c r="I134" s="127">
        <v>10200202619</v>
      </c>
      <c r="J134" s="127"/>
      <c r="K134" s="127">
        <v>35617</v>
      </c>
      <c r="L134" s="127">
        <v>35617</v>
      </c>
      <c r="M134" s="123" t="s">
        <v>699</v>
      </c>
      <c r="N134" s="123" t="s">
        <v>700</v>
      </c>
      <c r="O134" s="123" t="s">
        <v>351</v>
      </c>
      <c r="P134" s="128" t="s">
        <v>352</v>
      </c>
      <c r="Q134" s="123" t="s">
        <v>368</v>
      </c>
      <c r="R134" s="123" t="s">
        <v>354</v>
      </c>
      <c r="S134" s="128" t="s">
        <v>355</v>
      </c>
      <c r="T134" s="129">
        <v>44466</v>
      </c>
      <c r="U134" s="129">
        <v>44768</v>
      </c>
      <c r="V134" s="129">
        <v>42095</v>
      </c>
      <c r="W134" s="129">
        <v>44533</v>
      </c>
      <c r="X134" s="130">
        <v>81.266666666666666</v>
      </c>
      <c r="Y134" s="131" t="s">
        <v>356</v>
      </c>
      <c r="Z134" s="132">
        <v>42461</v>
      </c>
      <c r="AA134" s="130">
        <v>66.838709677419359</v>
      </c>
      <c r="AB134" s="133" t="s">
        <v>357</v>
      </c>
    </row>
    <row r="135" spans="1:28" x14ac:dyDescent="0.25">
      <c r="A135" s="123">
        <v>132</v>
      </c>
      <c r="B135" s="123">
        <v>96550</v>
      </c>
      <c r="C135" s="156" t="s">
        <v>701</v>
      </c>
      <c r="D135" s="151"/>
      <c r="E135" s="123" t="s">
        <v>371</v>
      </c>
      <c r="F135" s="123">
        <v>17012216</v>
      </c>
      <c r="G135" s="126" t="s">
        <v>348</v>
      </c>
      <c r="H135" s="123">
        <v>570073</v>
      </c>
      <c r="I135" s="127"/>
      <c r="J135" s="127"/>
      <c r="K135" s="127"/>
      <c r="L135" s="127"/>
      <c r="M135" s="123" t="s">
        <v>456</v>
      </c>
      <c r="N135" s="123" t="s">
        <v>702</v>
      </c>
      <c r="O135" s="123" t="s">
        <v>351</v>
      </c>
      <c r="P135" s="128" t="s">
        <v>352</v>
      </c>
      <c r="Q135" s="123" t="s">
        <v>395</v>
      </c>
      <c r="R135" s="123" t="s">
        <v>354</v>
      </c>
      <c r="S135" s="128" t="s">
        <v>363</v>
      </c>
      <c r="T135" s="129">
        <v>44319</v>
      </c>
      <c r="U135" s="129">
        <v>44502</v>
      </c>
      <c r="V135" s="129">
        <v>43591</v>
      </c>
      <c r="W135" s="129">
        <v>44533</v>
      </c>
      <c r="X135" s="130">
        <v>31.4</v>
      </c>
      <c r="Y135" s="131" t="s">
        <v>356</v>
      </c>
      <c r="Z135" s="132">
        <v>43759</v>
      </c>
      <c r="AA135" s="130">
        <v>24.967741935483872</v>
      </c>
      <c r="AB135" s="133" t="s">
        <v>357</v>
      </c>
    </row>
    <row r="136" spans="1:28" x14ac:dyDescent="0.25">
      <c r="A136" s="123">
        <v>133</v>
      </c>
      <c r="B136" s="123">
        <v>30567</v>
      </c>
      <c r="C136" s="167" t="s">
        <v>703</v>
      </c>
      <c r="D136" s="151"/>
      <c r="E136" s="123" t="s">
        <v>347</v>
      </c>
      <c r="F136" s="123" t="s">
        <v>704</v>
      </c>
      <c r="G136" s="126" t="s">
        <v>348</v>
      </c>
      <c r="H136" s="123">
        <v>570146</v>
      </c>
      <c r="I136" s="127">
        <v>10200201127</v>
      </c>
      <c r="J136" s="127"/>
      <c r="K136" s="127">
        <v>36067</v>
      </c>
      <c r="L136" s="127">
        <v>36067</v>
      </c>
      <c r="M136" s="123" t="s">
        <v>705</v>
      </c>
      <c r="N136" s="123" t="s">
        <v>706</v>
      </c>
      <c r="O136" s="123" t="s">
        <v>351</v>
      </c>
      <c r="P136" s="128" t="s">
        <v>352</v>
      </c>
      <c r="Q136" s="123" t="s">
        <v>361</v>
      </c>
      <c r="R136" s="123" t="s">
        <v>362</v>
      </c>
      <c r="S136" s="128" t="s">
        <v>355</v>
      </c>
      <c r="T136" s="129">
        <v>44226</v>
      </c>
      <c r="U136" s="129">
        <v>44529</v>
      </c>
      <c r="V136" s="129">
        <v>41492</v>
      </c>
      <c r="W136" s="129">
        <v>44533</v>
      </c>
      <c r="X136" s="130">
        <v>101.36666666666666</v>
      </c>
      <c r="Y136" s="131" t="s">
        <v>356</v>
      </c>
      <c r="Z136" s="132">
        <v>42552</v>
      </c>
      <c r="AA136" s="130">
        <v>63.903225806451616</v>
      </c>
      <c r="AB136" s="133" t="s">
        <v>357</v>
      </c>
    </row>
    <row r="137" spans="1:28" x14ac:dyDescent="0.25">
      <c r="A137" s="123">
        <v>134</v>
      </c>
      <c r="B137" s="123">
        <v>152507</v>
      </c>
      <c r="C137" s="156" t="s">
        <v>707</v>
      </c>
      <c r="D137" s="151"/>
      <c r="E137" s="123" t="s">
        <v>371</v>
      </c>
      <c r="F137" s="123">
        <v>18230751</v>
      </c>
      <c r="G137" s="126" t="s">
        <v>348</v>
      </c>
      <c r="H137" s="123">
        <v>570081</v>
      </c>
      <c r="I137" s="127"/>
      <c r="J137" s="127"/>
      <c r="K137" s="127"/>
      <c r="L137" s="127"/>
      <c r="M137" s="123" t="s">
        <v>473</v>
      </c>
      <c r="N137" s="123" t="s">
        <v>708</v>
      </c>
      <c r="O137" s="123" t="s">
        <v>351</v>
      </c>
      <c r="P137" s="128" t="s">
        <v>352</v>
      </c>
      <c r="Q137" s="123" t="s">
        <v>418</v>
      </c>
      <c r="R137" s="123" t="s">
        <v>362</v>
      </c>
      <c r="S137" s="128" t="s">
        <v>363</v>
      </c>
      <c r="T137" s="129">
        <v>44441</v>
      </c>
      <c r="U137" s="129">
        <v>44743</v>
      </c>
      <c r="V137" s="129">
        <v>43601</v>
      </c>
      <c r="W137" s="129">
        <v>44533</v>
      </c>
      <c r="X137" s="130">
        <v>31.066666666666666</v>
      </c>
      <c r="Y137" s="131" t="s">
        <v>356</v>
      </c>
      <c r="Z137" s="132">
        <v>43770</v>
      </c>
      <c r="AA137" s="130">
        <v>24.612903225806452</v>
      </c>
      <c r="AB137" s="133" t="s">
        <v>357</v>
      </c>
    </row>
    <row r="138" spans="1:28" x14ac:dyDescent="0.25">
      <c r="A138" s="123">
        <v>135</v>
      </c>
      <c r="B138" s="123">
        <v>103592</v>
      </c>
      <c r="C138" s="156" t="s">
        <v>709</v>
      </c>
      <c r="D138" s="151"/>
      <c r="E138" s="123" t="s">
        <v>347</v>
      </c>
      <c r="F138" s="123">
        <v>18009935</v>
      </c>
      <c r="G138" s="126" t="s">
        <v>348</v>
      </c>
      <c r="H138" s="123">
        <v>570251</v>
      </c>
      <c r="I138" s="127"/>
      <c r="J138" s="127"/>
      <c r="K138" s="127"/>
      <c r="L138" s="127"/>
      <c r="M138" s="123" t="s">
        <v>366</v>
      </c>
      <c r="N138" s="123" t="s">
        <v>578</v>
      </c>
      <c r="O138" s="123" t="s">
        <v>351</v>
      </c>
      <c r="P138" s="128" t="s">
        <v>352</v>
      </c>
      <c r="Q138" s="123" t="s">
        <v>395</v>
      </c>
      <c r="R138" s="123" t="s">
        <v>354</v>
      </c>
      <c r="S138" s="128" t="s">
        <v>355</v>
      </c>
      <c r="T138" s="129">
        <v>44404</v>
      </c>
      <c r="U138" s="129">
        <v>44707</v>
      </c>
      <c r="V138" s="129">
        <v>43242</v>
      </c>
      <c r="W138" s="129">
        <v>44533</v>
      </c>
      <c r="X138" s="130">
        <v>43.033333333333331</v>
      </c>
      <c r="Y138" s="131" t="s">
        <v>356</v>
      </c>
      <c r="Z138" s="132">
        <v>43617</v>
      </c>
      <c r="AA138" s="130">
        <v>29.548387096774192</v>
      </c>
      <c r="AB138" s="133" t="s">
        <v>357</v>
      </c>
    </row>
    <row r="139" spans="1:28" x14ac:dyDescent="0.25">
      <c r="A139" s="123">
        <v>136</v>
      </c>
      <c r="B139" s="123">
        <v>105816</v>
      </c>
      <c r="C139" s="156" t="s">
        <v>710</v>
      </c>
      <c r="D139" s="173"/>
      <c r="E139" s="123" t="s">
        <v>347</v>
      </c>
      <c r="F139" s="123">
        <v>18010585</v>
      </c>
      <c r="G139" s="126" t="s">
        <v>348</v>
      </c>
      <c r="H139" s="123">
        <v>570199</v>
      </c>
      <c r="I139" s="127"/>
      <c r="J139" s="127"/>
      <c r="K139" s="127"/>
      <c r="L139" s="127"/>
      <c r="M139" s="123" t="s">
        <v>349</v>
      </c>
      <c r="N139" s="123" t="s">
        <v>711</v>
      </c>
      <c r="O139" s="123" t="s">
        <v>351</v>
      </c>
      <c r="P139" s="128" t="s">
        <v>352</v>
      </c>
      <c r="Q139" s="123" t="s">
        <v>428</v>
      </c>
      <c r="R139" s="123" t="s">
        <v>362</v>
      </c>
      <c r="S139" s="128" t="s">
        <v>355</v>
      </c>
      <c r="T139" s="129">
        <v>44334</v>
      </c>
      <c r="U139" s="129">
        <v>44637</v>
      </c>
      <c r="V139" s="129">
        <v>43304</v>
      </c>
      <c r="W139" s="129">
        <v>44533</v>
      </c>
      <c r="X139" s="130">
        <v>40.966666666666669</v>
      </c>
      <c r="Y139" s="131" t="s">
        <v>356</v>
      </c>
      <c r="Z139" s="132">
        <v>43709</v>
      </c>
      <c r="AA139" s="130">
        <v>26.580645161290324</v>
      </c>
      <c r="AB139" s="133" t="s">
        <v>357</v>
      </c>
    </row>
    <row r="140" spans="1:28" x14ac:dyDescent="0.25">
      <c r="A140" s="123">
        <v>137</v>
      </c>
      <c r="B140" s="123">
        <v>30540</v>
      </c>
      <c r="C140" s="167" t="s">
        <v>712</v>
      </c>
      <c r="D140" s="151"/>
      <c r="E140" s="123" t="s">
        <v>347</v>
      </c>
      <c r="F140" s="123" t="s">
        <v>713</v>
      </c>
      <c r="G140" s="126" t="s">
        <v>348</v>
      </c>
      <c r="H140" s="123">
        <v>570276</v>
      </c>
      <c r="I140" s="127">
        <v>10200201307</v>
      </c>
      <c r="J140" s="127"/>
      <c r="K140" s="127">
        <v>35953</v>
      </c>
      <c r="L140" s="127">
        <v>35953</v>
      </c>
      <c r="M140" s="123" t="s">
        <v>714</v>
      </c>
      <c r="N140" s="123" t="s">
        <v>715</v>
      </c>
      <c r="O140" s="123" t="s">
        <v>351</v>
      </c>
      <c r="P140" s="128" t="s">
        <v>352</v>
      </c>
      <c r="Q140" s="123" t="s">
        <v>444</v>
      </c>
      <c r="R140" s="123" t="s">
        <v>362</v>
      </c>
      <c r="S140" s="128" t="s">
        <v>355</v>
      </c>
      <c r="T140" s="129">
        <v>44211</v>
      </c>
      <c r="U140" s="129">
        <v>44514</v>
      </c>
      <c r="V140" s="129">
        <v>41492</v>
      </c>
      <c r="W140" s="129">
        <v>44533</v>
      </c>
      <c r="X140" s="130">
        <v>101.36666666666666</v>
      </c>
      <c r="Y140" s="131" t="s">
        <v>356</v>
      </c>
      <c r="Z140" s="132">
        <v>42552</v>
      </c>
      <c r="AA140" s="130">
        <v>63.903225806451616</v>
      </c>
      <c r="AB140" s="133" t="s">
        <v>357</v>
      </c>
    </row>
    <row r="141" spans="1:28" x14ac:dyDescent="0.25">
      <c r="A141" s="123">
        <v>138</v>
      </c>
      <c r="B141" s="123">
        <v>104895</v>
      </c>
      <c r="C141" s="167" t="s">
        <v>716</v>
      </c>
      <c r="D141" s="151"/>
      <c r="E141" s="123" t="s">
        <v>347</v>
      </c>
      <c r="F141" s="123">
        <v>18010386</v>
      </c>
      <c r="G141" s="126" t="s">
        <v>348</v>
      </c>
      <c r="H141" s="123">
        <v>570080</v>
      </c>
      <c r="I141" s="127"/>
      <c r="J141" s="127"/>
      <c r="K141" s="127"/>
      <c r="L141" s="127"/>
      <c r="M141" s="123">
        <v>7</v>
      </c>
      <c r="N141" s="123" t="s">
        <v>717</v>
      </c>
      <c r="O141" s="123" t="s">
        <v>351</v>
      </c>
      <c r="P141" s="128" t="s">
        <v>352</v>
      </c>
      <c r="Q141" s="123" t="s">
        <v>444</v>
      </c>
      <c r="R141" s="123" t="s">
        <v>362</v>
      </c>
      <c r="S141" s="128" t="s">
        <v>355</v>
      </c>
      <c r="T141" s="129">
        <v>44496</v>
      </c>
      <c r="U141" s="129">
        <v>44677</v>
      </c>
      <c r="V141" s="129">
        <v>43280</v>
      </c>
      <c r="W141" s="129">
        <v>44533</v>
      </c>
      <c r="X141" s="130">
        <v>41.766666666666666</v>
      </c>
      <c r="Y141" s="131" t="s">
        <v>356</v>
      </c>
      <c r="Z141" s="132">
        <v>43709</v>
      </c>
      <c r="AA141" s="130">
        <v>26.580645161290324</v>
      </c>
      <c r="AB141" s="133" t="s">
        <v>357</v>
      </c>
    </row>
    <row r="142" spans="1:28" x14ac:dyDescent="0.25">
      <c r="A142" s="123">
        <v>139</v>
      </c>
      <c r="B142" s="123">
        <v>76402</v>
      </c>
      <c r="C142" s="156" t="s">
        <v>718</v>
      </c>
      <c r="D142" s="151"/>
      <c r="E142" s="123" t="s">
        <v>371</v>
      </c>
      <c r="F142" s="123" t="s">
        <v>719</v>
      </c>
      <c r="G142" s="126" t="s">
        <v>348</v>
      </c>
      <c r="H142" s="123">
        <v>570252</v>
      </c>
      <c r="I142" s="127">
        <v>10200203301</v>
      </c>
      <c r="J142" s="127"/>
      <c r="K142" s="127"/>
      <c r="L142" s="127">
        <v>16011350</v>
      </c>
      <c r="M142" s="123" t="s">
        <v>461</v>
      </c>
      <c r="N142" s="123" t="s">
        <v>720</v>
      </c>
      <c r="O142" s="123" t="s">
        <v>351</v>
      </c>
      <c r="P142" s="128" t="s">
        <v>352</v>
      </c>
      <c r="Q142" s="123" t="s">
        <v>444</v>
      </c>
      <c r="R142" s="123" t="s">
        <v>362</v>
      </c>
      <c r="S142" s="128" t="s">
        <v>355</v>
      </c>
      <c r="T142" s="129">
        <v>44149</v>
      </c>
      <c r="U142" s="129">
        <v>44513</v>
      </c>
      <c r="V142" s="129">
        <v>42690</v>
      </c>
      <c r="W142" s="129">
        <v>44533</v>
      </c>
      <c r="X142" s="130">
        <v>61.43333333333333</v>
      </c>
      <c r="Y142" s="131" t="s">
        <v>356</v>
      </c>
      <c r="Z142" s="132">
        <v>43298</v>
      </c>
      <c r="AA142" s="130">
        <v>39.838709677419352</v>
      </c>
      <c r="AB142" s="133" t="s">
        <v>357</v>
      </c>
    </row>
    <row r="143" spans="1:28" x14ac:dyDescent="0.25">
      <c r="A143" s="123">
        <v>140</v>
      </c>
      <c r="B143" s="123">
        <v>76406</v>
      </c>
      <c r="C143" s="147" t="s">
        <v>721</v>
      </c>
      <c r="D143" s="151"/>
      <c r="E143" s="123" t="s">
        <v>371</v>
      </c>
      <c r="F143" s="123" t="s">
        <v>722</v>
      </c>
      <c r="G143" s="126" t="s">
        <v>348</v>
      </c>
      <c r="H143" s="123">
        <v>570160</v>
      </c>
      <c r="I143" s="127">
        <v>10200203303</v>
      </c>
      <c r="J143" s="127"/>
      <c r="K143" s="127"/>
      <c r="L143" s="127">
        <v>16011358</v>
      </c>
      <c r="M143" s="123" t="s">
        <v>461</v>
      </c>
      <c r="N143" s="123" t="s">
        <v>723</v>
      </c>
      <c r="O143" s="123" t="s">
        <v>351</v>
      </c>
      <c r="P143" s="128" t="s">
        <v>352</v>
      </c>
      <c r="Q143" s="123" t="s">
        <v>523</v>
      </c>
      <c r="R143" s="123" t="s">
        <v>354</v>
      </c>
      <c r="S143" s="128" t="s">
        <v>355</v>
      </c>
      <c r="T143" s="129">
        <v>44374</v>
      </c>
      <c r="U143" s="129">
        <v>44738</v>
      </c>
      <c r="V143" s="129">
        <v>42690</v>
      </c>
      <c r="W143" s="129">
        <v>44533</v>
      </c>
      <c r="X143" s="130">
        <v>61.43333333333333</v>
      </c>
      <c r="Y143" s="131" t="s">
        <v>356</v>
      </c>
      <c r="Z143" s="132">
        <v>43394</v>
      </c>
      <c r="AA143" s="130">
        <v>36.741935483870968</v>
      </c>
      <c r="AB143" s="133" t="s">
        <v>357</v>
      </c>
    </row>
    <row r="144" spans="1:28" x14ac:dyDescent="0.25">
      <c r="A144" s="123">
        <v>141</v>
      </c>
      <c r="B144" s="123">
        <v>104345</v>
      </c>
      <c r="C144" s="147" t="s">
        <v>724</v>
      </c>
      <c r="D144" s="173"/>
      <c r="E144" s="123" t="s">
        <v>347</v>
      </c>
      <c r="F144" s="123">
        <v>18010111</v>
      </c>
      <c r="G144" s="126" t="s">
        <v>348</v>
      </c>
      <c r="H144" s="123">
        <v>570092</v>
      </c>
      <c r="I144" s="127"/>
      <c r="J144" s="127"/>
      <c r="K144" s="127"/>
      <c r="L144" s="127"/>
      <c r="M144" s="123" t="s">
        <v>409</v>
      </c>
      <c r="N144" s="123" t="s">
        <v>725</v>
      </c>
      <c r="O144" s="123" t="s">
        <v>351</v>
      </c>
      <c r="P144" s="128" t="s">
        <v>352</v>
      </c>
      <c r="Q144" s="123" t="s">
        <v>414</v>
      </c>
      <c r="R144" s="123" t="s">
        <v>362</v>
      </c>
      <c r="S144" s="128" t="s">
        <v>355</v>
      </c>
      <c r="T144" s="129">
        <v>44405</v>
      </c>
      <c r="U144" s="129">
        <v>44588</v>
      </c>
      <c r="V144" s="129">
        <v>43252</v>
      </c>
      <c r="W144" s="129">
        <v>44533</v>
      </c>
      <c r="X144" s="130">
        <v>42.7</v>
      </c>
      <c r="Y144" s="131" t="s">
        <v>356</v>
      </c>
      <c r="Z144" s="132">
        <v>43595</v>
      </c>
      <c r="AA144" s="130">
        <v>30.258064516129032</v>
      </c>
      <c r="AB144" s="133" t="s">
        <v>357</v>
      </c>
    </row>
    <row r="145" spans="1:28" x14ac:dyDescent="0.25">
      <c r="A145" s="123">
        <v>142</v>
      </c>
      <c r="B145" s="123">
        <v>101103</v>
      </c>
      <c r="C145" s="156" t="s">
        <v>726</v>
      </c>
      <c r="D145" s="173"/>
      <c r="E145" s="123" t="s">
        <v>347</v>
      </c>
      <c r="F145" s="123">
        <v>18009086</v>
      </c>
      <c r="G145" s="126" t="s">
        <v>348</v>
      </c>
      <c r="H145" s="123">
        <v>570117</v>
      </c>
      <c r="I145" s="127"/>
      <c r="J145" s="127"/>
      <c r="K145" s="127"/>
      <c r="L145" s="127"/>
      <c r="M145" s="123" t="s">
        <v>359</v>
      </c>
      <c r="N145" s="123" t="s">
        <v>727</v>
      </c>
      <c r="O145" s="123" t="s">
        <v>351</v>
      </c>
      <c r="P145" s="128" t="s">
        <v>352</v>
      </c>
      <c r="Q145" s="123" t="s">
        <v>385</v>
      </c>
      <c r="R145" s="123" t="s">
        <v>354</v>
      </c>
      <c r="S145" s="128" t="s">
        <v>363</v>
      </c>
      <c r="T145" s="129">
        <v>44229</v>
      </c>
      <c r="U145" s="129">
        <v>44593</v>
      </c>
      <c r="V145" s="129">
        <v>43684</v>
      </c>
      <c r="W145" s="129">
        <v>44533</v>
      </c>
      <c r="X145" s="130">
        <v>28.3</v>
      </c>
      <c r="Y145" s="131" t="s">
        <v>356</v>
      </c>
      <c r="Z145" s="132">
        <v>43790</v>
      </c>
      <c r="AA145" s="130">
        <v>23.967741935483872</v>
      </c>
      <c r="AB145" s="133" t="s">
        <v>357</v>
      </c>
    </row>
    <row r="146" spans="1:28" x14ac:dyDescent="0.25">
      <c r="A146" s="123">
        <v>143</v>
      </c>
      <c r="B146" s="123">
        <v>76490</v>
      </c>
      <c r="C146" s="156" t="s">
        <v>728</v>
      </c>
      <c r="D146" s="151"/>
      <c r="E146" s="123" t="s">
        <v>347</v>
      </c>
      <c r="F146" s="123" t="s">
        <v>729</v>
      </c>
      <c r="G146" s="126" t="s">
        <v>348</v>
      </c>
      <c r="H146" s="123">
        <v>570028</v>
      </c>
      <c r="I146" s="127">
        <v>10200203324</v>
      </c>
      <c r="J146" s="127"/>
      <c r="K146" s="127"/>
      <c r="L146" s="127">
        <v>16011366</v>
      </c>
      <c r="M146" s="123" t="s">
        <v>461</v>
      </c>
      <c r="N146" s="123" t="s">
        <v>730</v>
      </c>
      <c r="O146" s="123" t="s">
        <v>351</v>
      </c>
      <c r="P146" s="128" t="s">
        <v>352</v>
      </c>
      <c r="Q146" s="123" t="s">
        <v>414</v>
      </c>
      <c r="R146" s="123" t="s">
        <v>362</v>
      </c>
      <c r="S146" s="128" t="s">
        <v>355</v>
      </c>
      <c r="T146" s="129">
        <v>44466</v>
      </c>
      <c r="U146" s="129">
        <v>44646</v>
      </c>
      <c r="V146" s="129">
        <v>42644</v>
      </c>
      <c r="W146" s="129">
        <v>44533</v>
      </c>
      <c r="X146" s="130">
        <v>62.966666666666669</v>
      </c>
      <c r="Y146" s="131" t="s">
        <v>356</v>
      </c>
      <c r="Z146" s="132">
        <v>43298</v>
      </c>
      <c r="AA146" s="130">
        <v>39.838709677419352</v>
      </c>
      <c r="AB146" s="133" t="s">
        <v>357</v>
      </c>
    </row>
    <row r="147" spans="1:28" x14ac:dyDescent="0.25">
      <c r="A147" s="123">
        <v>144</v>
      </c>
      <c r="B147" s="123">
        <v>33669</v>
      </c>
      <c r="C147" s="167" t="s">
        <v>731</v>
      </c>
      <c r="D147" s="173"/>
      <c r="E147" s="123" t="s">
        <v>347</v>
      </c>
      <c r="F147" s="123" t="s">
        <v>732</v>
      </c>
      <c r="G147" s="126" t="s">
        <v>348</v>
      </c>
      <c r="H147" s="123">
        <v>570118</v>
      </c>
      <c r="I147" s="127">
        <v>10200202124</v>
      </c>
      <c r="J147" s="127"/>
      <c r="K147" s="127">
        <v>34856</v>
      </c>
      <c r="L147" s="127">
        <v>34856</v>
      </c>
      <c r="M147" s="123" t="s">
        <v>733</v>
      </c>
      <c r="N147" s="123" t="s">
        <v>734</v>
      </c>
      <c r="O147" s="123" t="s">
        <v>351</v>
      </c>
      <c r="P147" s="128" t="s">
        <v>352</v>
      </c>
      <c r="Q147" s="123" t="s">
        <v>475</v>
      </c>
      <c r="R147" s="123" t="s">
        <v>362</v>
      </c>
      <c r="S147" s="128" t="s">
        <v>355</v>
      </c>
      <c r="T147" s="129">
        <v>44138</v>
      </c>
      <c r="U147" s="129">
        <v>44502</v>
      </c>
      <c r="V147" s="129">
        <v>41583</v>
      </c>
      <c r="W147" s="129">
        <v>44533</v>
      </c>
      <c r="X147" s="130">
        <v>98.333333333333329</v>
      </c>
      <c r="Y147" s="131" t="s">
        <v>356</v>
      </c>
      <c r="Z147" s="132">
        <v>42552</v>
      </c>
      <c r="AA147" s="130">
        <v>63.903225806451616</v>
      </c>
      <c r="AB147" s="133" t="s">
        <v>357</v>
      </c>
    </row>
    <row r="148" spans="1:28" x14ac:dyDescent="0.25">
      <c r="A148" s="123">
        <v>145</v>
      </c>
      <c r="B148" s="123">
        <v>105748</v>
      </c>
      <c r="C148" s="167" t="s">
        <v>735</v>
      </c>
      <c r="D148" s="151"/>
      <c r="E148" s="123" t="s">
        <v>347</v>
      </c>
      <c r="F148" s="123">
        <v>18010556</v>
      </c>
      <c r="G148" s="126" t="s">
        <v>348</v>
      </c>
      <c r="H148" s="123">
        <v>570001</v>
      </c>
      <c r="I148" s="127"/>
      <c r="J148" s="127"/>
      <c r="K148" s="127"/>
      <c r="L148" s="127"/>
      <c r="M148" s="123" t="s">
        <v>349</v>
      </c>
      <c r="N148" s="123" t="s">
        <v>736</v>
      </c>
      <c r="O148" s="123" t="s">
        <v>351</v>
      </c>
      <c r="P148" s="128" t="s">
        <v>352</v>
      </c>
      <c r="Q148" s="123" t="s">
        <v>448</v>
      </c>
      <c r="R148" s="123" t="s">
        <v>354</v>
      </c>
      <c r="S148" s="128" t="s">
        <v>355</v>
      </c>
      <c r="T148" s="129">
        <v>44436</v>
      </c>
      <c r="U148" s="129">
        <v>44739</v>
      </c>
      <c r="V148" s="129">
        <v>43304</v>
      </c>
      <c r="W148" s="129">
        <v>44533</v>
      </c>
      <c r="X148" s="130">
        <v>40.966666666666669</v>
      </c>
      <c r="Y148" s="131" t="s">
        <v>356</v>
      </c>
      <c r="Z148" s="132">
        <v>43605</v>
      </c>
      <c r="AA148" s="130">
        <v>29.93548387096774</v>
      </c>
      <c r="AB148" s="133" t="s">
        <v>357</v>
      </c>
    </row>
    <row r="149" spans="1:28" x14ac:dyDescent="0.25">
      <c r="A149" s="123">
        <v>146</v>
      </c>
      <c r="B149" s="123">
        <v>79382</v>
      </c>
      <c r="C149" s="150" t="s">
        <v>737</v>
      </c>
      <c r="D149" s="151"/>
      <c r="E149" s="123" t="s">
        <v>371</v>
      </c>
      <c r="F149" s="123" t="s">
        <v>738</v>
      </c>
      <c r="G149" s="126" t="s">
        <v>348</v>
      </c>
      <c r="H149" s="123">
        <v>570170</v>
      </c>
      <c r="I149" s="127"/>
      <c r="J149" s="127"/>
      <c r="K149" s="127"/>
      <c r="L149" s="127"/>
      <c r="M149" s="123" t="s">
        <v>739</v>
      </c>
      <c r="N149" s="123" t="s">
        <v>740</v>
      </c>
      <c r="O149" s="123" t="s">
        <v>351</v>
      </c>
      <c r="P149" s="128" t="s">
        <v>352</v>
      </c>
      <c r="Q149" s="123" t="s">
        <v>402</v>
      </c>
      <c r="R149" s="123" t="s">
        <v>362</v>
      </c>
      <c r="S149" s="128" t="s">
        <v>355</v>
      </c>
      <c r="T149" s="129">
        <v>44374</v>
      </c>
      <c r="U149" s="129">
        <v>44556</v>
      </c>
      <c r="V149" s="129">
        <v>42908</v>
      </c>
      <c r="W149" s="129">
        <v>44533</v>
      </c>
      <c r="X149" s="130">
        <v>54.166666666666664</v>
      </c>
      <c r="Y149" s="131" t="s">
        <v>356</v>
      </c>
      <c r="Z149" s="132">
        <v>43201</v>
      </c>
      <c r="AA149" s="130">
        <v>42.967741935483872</v>
      </c>
      <c r="AB149" s="133" t="s">
        <v>357</v>
      </c>
    </row>
    <row r="150" spans="1:28" x14ac:dyDescent="0.25">
      <c r="A150" s="123">
        <v>147</v>
      </c>
      <c r="B150" s="123">
        <v>70827</v>
      </c>
      <c r="C150" s="156" t="s">
        <v>741</v>
      </c>
      <c r="D150" s="173"/>
      <c r="E150" s="123" t="s">
        <v>371</v>
      </c>
      <c r="F150" s="123" t="s">
        <v>742</v>
      </c>
      <c r="G150" s="126" t="s">
        <v>348</v>
      </c>
      <c r="H150" s="123">
        <v>570068</v>
      </c>
      <c r="I150" s="127" t="s">
        <v>743</v>
      </c>
      <c r="J150" s="127"/>
      <c r="K150" s="127">
        <v>16009144</v>
      </c>
      <c r="L150" s="127"/>
      <c r="M150" s="123" t="s">
        <v>366</v>
      </c>
      <c r="N150" s="123" t="s">
        <v>744</v>
      </c>
      <c r="O150" s="123" t="s">
        <v>351</v>
      </c>
      <c r="P150" s="128" t="s">
        <v>352</v>
      </c>
      <c r="Q150" s="123" t="s">
        <v>390</v>
      </c>
      <c r="R150" s="123" t="s">
        <v>354</v>
      </c>
      <c r="S150" s="128" t="s">
        <v>355</v>
      </c>
      <c r="T150" s="129">
        <v>44402</v>
      </c>
      <c r="U150" s="129">
        <v>44705</v>
      </c>
      <c r="V150" s="129">
        <v>42583</v>
      </c>
      <c r="W150" s="129">
        <v>44533</v>
      </c>
      <c r="X150" s="130">
        <v>65</v>
      </c>
      <c r="Y150" s="131" t="s">
        <v>356</v>
      </c>
      <c r="Z150" s="132">
        <v>42833</v>
      </c>
      <c r="AA150" s="130">
        <v>54.838709677419352</v>
      </c>
      <c r="AB150" s="133" t="s">
        <v>357</v>
      </c>
    </row>
    <row r="151" spans="1:28" x14ac:dyDescent="0.25">
      <c r="A151" s="123">
        <v>148</v>
      </c>
      <c r="B151" s="123">
        <v>87812</v>
      </c>
      <c r="C151" s="156" t="s">
        <v>745</v>
      </c>
      <c r="D151" s="173"/>
      <c r="E151" s="123" t="s">
        <v>347</v>
      </c>
      <c r="F151" s="123" t="s">
        <v>746</v>
      </c>
      <c r="G151" s="126" t="s">
        <v>348</v>
      </c>
      <c r="H151" s="123">
        <v>570201</v>
      </c>
      <c r="I151" s="127"/>
      <c r="J151" s="127"/>
      <c r="K151" s="127"/>
      <c r="L151" s="127"/>
      <c r="M151" s="123" t="s">
        <v>530</v>
      </c>
      <c r="N151" s="123" t="s">
        <v>747</v>
      </c>
      <c r="O151" s="123" t="s">
        <v>351</v>
      </c>
      <c r="P151" s="128" t="s">
        <v>352</v>
      </c>
      <c r="Q151" s="123" t="s">
        <v>475</v>
      </c>
      <c r="R151" s="123" t="s">
        <v>362</v>
      </c>
      <c r="S151" s="128" t="s">
        <v>355</v>
      </c>
      <c r="T151" s="129">
        <v>44254</v>
      </c>
      <c r="U151" s="129">
        <v>44556</v>
      </c>
      <c r="V151" s="129">
        <v>42876</v>
      </c>
      <c r="W151" s="129">
        <v>44533</v>
      </c>
      <c r="X151" s="130">
        <v>55.233333333333334</v>
      </c>
      <c r="Y151" s="131" t="s">
        <v>356</v>
      </c>
      <c r="Z151" s="132">
        <v>43394</v>
      </c>
      <c r="AA151" s="130">
        <v>36.741935483870968</v>
      </c>
      <c r="AB151" s="133" t="s">
        <v>357</v>
      </c>
    </row>
    <row r="152" spans="1:28" x14ac:dyDescent="0.25">
      <c r="A152" s="123">
        <v>149</v>
      </c>
      <c r="B152" s="123">
        <v>30444</v>
      </c>
      <c r="C152" s="156" t="s">
        <v>748</v>
      </c>
      <c r="D152" s="136"/>
      <c r="E152" s="123" t="s">
        <v>347</v>
      </c>
      <c r="F152" s="123" t="s">
        <v>749</v>
      </c>
      <c r="G152" s="126" t="s">
        <v>348</v>
      </c>
      <c r="H152" s="123">
        <v>570003</v>
      </c>
      <c r="I152" s="127">
        <v>10200201598</v>
      </c>
      <c r="J152" s="127">
        <v>6852</v>
      </c>
      <c r="K152" s="127">
        <v>34103</v>
      </c>
      <c r="L152" s="127">
        <v>34103</v>
      </c>
      <c r="M152" s="123" t="s">
        <v>750</v>
      </c>
      <c r="N152" s="123" t="s">
        <v>751</v>
      </c>
      <c r="O152" s="123" t="s">
        <v>351</v>
      </c>
      <c r="P152" s="128" t="s">
        <v>352</v>
      </c>
      <c r="Q152" s="123" t="s">
        <v>375</v>
      </c>
      <c r="R152" s="123" t="s">
        <v>362</v>
      </c>
      <c r="S152" s="128" t="s">
        <v>355</v>
      </c>
      <c r="T152" s="129">
        <v>44212</v>
      </c>
      <c r="U152" s="129">
        <v>44576</v>
      </c>
      <c r="V152" s="129">
        <v>41492</v>
      </c>
      <c r="W152" s="129">
        <v>44533</v>
      </c>
      <c r="X152" s="130">
        <v>101.36666666666666</v>
      </c>
      <c r="Y152" s="131" t="s">
        <v>356</v>
      </c>
      <c r="Z152" s="132">
        <v>42552</v>
      </c>
      <c r="AA152" s="130">
        <v>63.903225806451616</v>
      </c>
      <c r="AB152" s="133" t="s">
        <v>357</v>
      </c>
    </row>
    <row r="153" spans="1:28" x14ac:dyDescent="0.25">
      <c r="A153" s="123">
        <v>150</v>
      </c>
      <c r="B153" s="123">
        <v>30446</v>
      </c>
      <c r="C153" s="172" t="s">
        <v>752</v>
      </c>
      <c r="D153" s="174"/>
      <c r="E153" s="123" t="s">
        <v>347</v>
      </c>
      <c r="F153" s="123" t="s">
        <v>753</v>
      </c>
      <c r="G153" s="126" t="s">
        <v>348</v>
      </c>
      <c r="H153" s="123">
        <v>570016</v>
      </c>
      <c r="I153" s="127">
        <v>10200201805</v>
      </c>
      <c r="J153" s="127">
        <v>32916</v>
      </c>
      <c r="K153" s="127">
        <v>32916</v>
      </c>
      <c r="L153" s="127"/>
      <c r="M153" s="123" t="s">
        <v>754</v>
      </c>
      <c r="N153" s="123" t="s">
        <v>755</v>
      </c>
      <c r="O153" s="123" t="s">
        <v>351</v>
      </c>
      <c r="P153" s="128" t="s">
        <v>352</v>
      </c>
      <c r="Q153" s="123" t="s">
        <v>438</v>
      </c>
      <c r="R153" s="123" t="s">
        <v>362</v>
      </c>
      <c r="S153" s="128" t="s">
        <v>355</v>
      </c>
      <c r="T153" s="129">
        <v>44223</v>
      </c>
      <c r="U153" s="129">
        <v>44526</v>
      </c>
      <c r="V153" s="129">
        <v>42583</v>
      </c>
      <c r="W153" s="129">
        <v>44533</v>
      </c>
      <c r="X153" s="130">
        <v>65</v>
      </c>
      <c r="Y153" s="131" t="s">
        <v>356</v>
      </c>
      <c r="Z153" s="132">
        <v>42777</v>
      </c>
      <c r="AA153" s="130">
        <v>56.645161290322584</v>
      </c>
      <c r="AB153" s="133" t="s">
        <v>357</v>
      </c>
    </row>
    <row r="154" spans="1:28" x14ac:dyDescent="0.25">
      <c r="A154" s="123">
        <v>151</v>
      </c>
      <c r="B154" s="123">
        <v>30571</v>
      </c>
      <c r="C154" s="167" t="s">
        <v>756</v>
      </c>
      <c r="D154" s="151"/>
      <c r="E154" s="123" t="s">
        <v>347</v>
      </c>
      <c r="F154" s="123" t="s">
        <v>757</v>
      </c>
      <c r="G154" s="126" t="s">
        <v>348</v>
      </c>
      <c r="H154" s="123">
        <v>570017</v>
      </c>
      <c r="I154" s="127">
        <v>10200201310</v>
      </c>
      <c r="J154" s="127">
        <v>35944</v>
      </c>
      <c r="K154" s="127">
        <v>35944</v>
      </c>
      <c r="L154" s="127">
        <v>35944</v>
      </c>
      <c r="M154" s="123" t="s">
        <v>758</v>
      </c>
      <c r="N154" s="123" t="s">
        <v>759</v>
      </c>
      <c r="O154" s="123" t="s">
        <v>351</v>
      </c>
      <c r="P154" s="128" t="s">
        <v>352</v>
      </c>
      <c r="Q154" s="123" t="s">
        <v>368</v>
      </c>
      <c r="R154" s="123" t="s">
        <v>354</v>
      </c>
      <c r="S154" s="128" t="s">
        <v>355</v>
      </c>
      <c r="T154" s="129">
        <v>44216</v>
      </c>
      <c r="U154" s="129">
        <v>44519</v>
      </c>
      <c r="V154" s="129">
        <v>40565</v>
      </c>
      <c r="W154" s="129">
        <v>44533</v>
      </c>
      <c r="X154" s="130">
        <v>132.26666666666668</v>
      </c>
      <c r="Y154" s="131" t="s">
        <v>356</v>
      </c>
      <c r="Z154" s="132">
        <v>42542</v>
      </c>
      <c r="AA154" s="130">
        <v>64.225806451612897</v>
      </c>
      <c r="AB154" s="133" t="s">
        <v>357</v>
      </c>
    </row>
    <row r="155" spans="1:28" x14ac:dyDescent="0.25">
      <c r="A155" s="123">
        <v>152</v>
      </c>
      <c r="B155" s="123">
        <v>88141</v>
      </c>
      <c r="C155" s="156" t="s">
        <v>760</v>
      </c>
      <c r="D155" s="151"/>
      <c r="E155" s="123" t="s">
        <v>347</v>
      </c>
      <c r="F155" s="123" t="s">
        <v>761</v>
      </c>
      <c r="G155" s="126" t="s">
        <v>348</v>
      </c>
      <c r="H155" s="123">
        <v>570093</v>
      </c>
      <c r="I155" s="127"/>
      <c r="J155" s="127"/>
      <c r="K155" s="127"/>
      <c r="L155" s="127"/>
      <c r="M155" s="123" t="s">
        <v>530</v>
      </c>
      <c r="N155" s="123" t="s">
        <v>762</v>
      </c>
      <c r="O155" s="123" t="s">
        <v>351</v>
      </c>
      <c r="P155" s="128" t="s">
        <v>352</v>
      </c>
      <c r="Q155" s="123" t="s">
        <v>438</v>
      </c>
      <c r="R155" s="123" t="s">
        <v>362</v>
      </c>
      <c r="S155" s="128" t="s">
        <v>355</v>
      </c>
      <c r="T155" s="129">
        <v>44376</v>
      </c>
      <c r="U155" s="129">
        <v>44558</v>
      </c>
      <c r="V155" s="129">
        <v>42876</v>
      </c>
      <c r="W155" s="129">
        <v>44533</v>
      </c>
      <c r="X155" s="130">
        <v>55.233333333333334</v>
      </c>
      <c r="Y155" s="131" t="s">
        <v>356</v>
      </c>
      <c r="Z155" s="132">
        <v>43244</v>
      </c>
      <c r="AA155" s="130">
        <v>41.58064516129032</v>
      </c>
      <c r="AB155" s="133" t="s">
        <v>357</v>
      </c>
    </row>
    <row r="156" spans="1:28" x14ac:dyDescent="0.25">
      <c r="A156" s="123">
        <v>153</v>
      </c>
      <c r="B156" s="123">
        <v>78870</v>
      </c>
      <c r="C156" s="156" t="s">
        <v>763</v>
      </c>
      <c r="D156" s="151"/>
      <c r="E156" s="123" t="s">
        <v>371</v>
      </c>
      <c r="F156" s="123" t="s">
        <v>764</v>
      </c>
      <c r="G156" s="126" t="s">
        <v>348</v>
      </c>
      <c r="H156" s="123">
        <v>570172</v>
      </c>
      <c r="I156" s="127">
        <v>10200203403</v>
      </c>
      <c r="J156" s="127"/>
      <c r="K156" s="127"/>
      <c r="L156" s="127"/>
      <c r="M156" s="123" t="s">
        <v>765</v>
      </c>
      <c r="N156" s="123" t="s">
        <v>766</v>
      </c>
      <c r="O156" s="123" t="s">
        <v>351</v>
      </c>
      <c r="P156" s="128" t="s">
        <v>352</v>
      </c>
      <c r="Q156" s="123" t="s">
        <v>438</v>
      </c>
      <c r="R156" s="123" t="s">
        <v>362</v>
      </c>
      <c r="S156" s="128" t="s">
        <v>355</v>
      </c>
      <c r="T156" s="129">
        <v>44314</v>
      </c>
      <c r="U156" s="129">
        <v>44678</v>
      </c>
      <c r="V156" s="129">
        <v>42621</v>
      </c>
      <c r="W156" s="129">
        <v>44533</v>
      </c>
      <c r="X156" s="130">
        <v>63.733333333333334</v>
      </c>
      <c r="Y156" s="131" t="s">
        <v>356</v>
      </c>
      <c r="Z156" s="132">
        <v>43298</v>
      </c>
      <c r="AA156" s="130">
        <v>39.838709677419352</v>
      </c>
      <c r="AB156" s="133" t="s">
        <v>357</v>
      </c>
    </row>
    <row r="157" spans="1:28" x14ac:dyDescent="0.25">
      <c r="A157" s="123">
        <v>154</v>
      </c>
      <c r="B157" s="123">
        <v>106615</v>
      </c>
      <c r="C157" s="156" t="s">
        <v>767</v>
      </c>
      <c r="D157" s="151"/>
      <c r="E157" s="123" t="s">
        <v>371</v>
      </c>
      <c r="F157" s="123">
        <v>18010879</v>
      </c>
      <c r="G157" s="126" t="s">
        <v>348</v>
      </c>
      <c r="H157" s="123">
        <v>570121</v>
      </c>
      <c r="I157" s="127"/>
      <c r="J157" s="127"/>
      <c r="K157" s="127"/>
      <c r="L157" s="127"/>
      <c r="M157" s="123" t="s">
        <v>440</v>
      </c>
      <c r="N157" s="123" t="s">
        <v>768</v>
      </c>
      <c r="O157" s="123" t="s">
        <v>351</v>
      </c>
      <c r="P157" s="128" t="s">
        <v>352</v>
      </c>
      <c r="Q157" s="123" t="s">
        <v>418</v>
      </c>
      <c r="R157" s="123" t="s">
        <v>362</v>
      </c>
      <c r="S157" s="128" t="s">
        <v>363</v>
      </c>
      <c r="T157" s="129">
        <v>44232</v>
      </c>
      <c r="U157" s="129">
        <v>44596</v>
      </c>
      <c r="V157" s="129">
        <v>43684</v>
      </c>
      <c r="W157" s="129">
        <v>44533</v>
      </c>
      <c r="X157" s="130">
        <v>28.3</v>
      </c>
      <c r="Y157" s="131" t="s">
        <v>356</v>
      </c>
      <c r="Z157" s="132">
        <v>43790</v>
      </c>
      <c r="AA157" s="130">
        <v>23.967741935483872</v>
      </c>
      <c r="AB157" s="133" t="s">
        <v>357</v>
      </c>
    </row>
    <row r="158" spans="1:28" x14ac:dyDescent="0.25">
      <c r="A158" s="123">
        <v>155</v>
      </c>
      <c r="B158" s="123">
        <v>30605</v>
      </c>
      <c r="C158" s="167" t="s">
        <v>769</v>
      </c>
      <c r="D158" s="173"/>
      <c r="E158" s="123" t="s">
        <v>371</v>
      </c>
      <c r="F158" s="123" t="s">
        <v>770</v>
      </c>
      <c r="G158" s="126" t="s">
        <v>348</v>
      </c>
      <c r="H158" s="123">
        <v>570255</v>
      </c>
      <c r="I158" s="127">
        <v>10200200923</v>
      </c>
      <c r="J158" s="127">
        <v>2137</v>
      </c>
      <c r="K158" s="127">
        <v>31543</v>
      </c>
      <c r="L158" s="127">
        <v>2137</v>
      </c>
      <c r="M158" s="123" t="s">
        <v>366</v>
      </c>
      <c r="N158" s="123" t="s">
        <v>771</v>
      </c>
      <c r="O158" s="123" t="s">
        <v>351</v>
      </c>
      <c r="P158" s="128" t="s">
        <v>352</v>
      </c>
      <c r="Q158" s="123" t="s">
        <v>418</v>
      </c>
      <c r="R158" s="123" t="s">
        <v>362</v>
      </c>
      <c r="S158" s="128" t="s">
        <v>355</v>
      </c>
      <c r="T158" s="129">
        <v>44334</v>
      </c>
      <c r="U158" s="129">
        <v>44637</v>
      </c>
      <c r="V158" s="129">
        <v>41492</v>
      </c>
      <c r="W158" s="129">
        <v>44533</v>
      </c>
      <c r="X158" s="130">
        <v>101.36666666666666</v>
      </c>
      <c r="Y158" s="131" t="s">
        <v>356</v>
      </c>
      <c r="Z158" s="132">
        <v>42461</v>
      </c>
      <c r="AA158" s="130">
        <v>66.838709677419359</v>
      </c>
      <c r="AB158" s="133" t="s">
        <v>357</v>
      </c>
    </row>
    <row r="159" spans="1:28" x14ac:dyDescent="0.25">
      <c r="A159" s="123">
        <v>156</v>
      </c>
      <c r="B159" s="123">
        <v>80991</v>
      </c>
      <c r="C159" s="166" t="s">
        <v>772</v>
      </c>
      <c r="D159" s="151"/>
      <c r="E159" s="123" t="s">
        <v>347</v>
      </c>
      <c r="F159" s="123" t="s">
        <v>773</v>
      </c>
      <c r="G159" s="126" t="s">
        <v>348</v>
      </c>
      <c r="H159" s="123">
        <v>570057</v>
      </c>
      <c r="I159" s="127"/>
      <c r="J159" s="127"/>
      <c r="K159" s="127"/>
      <c r="L159" s="127"/>
      <c r="M159" s="123" t="s">
        <v>774</v>
      </c>
      <c r="N159" s="123" t="s">
        <v>775</v>
      </c>
      <c r="O159" s="123" t="s">
        <v>351</v>
      </c>
      <c r="P159" s="128" t="s">
        <v>352</v>
      </c>
      <c r="Q159" s="123" t="s">
        <v>353</v>
      </c>
      <c r="R159" s="123" t="s">
        <v>354</v>
      </c>
      <c r="S159" s="128" t="s">
        <v>355</v>
      </c>
      <c r="T159" s="129">
        <v>44441</v>
      </c>
      <c r="U159" s="129">
        <v>44743</v>
      </c>
      <c r="V159" s="129">
        <v>42679</v>
      </c>
      <c r="W159" s="129">
        <v>44533</v>
      </c>
      <c r="X159" s="130">
        <v>61.8</v>
      </c>
      <c r="Y159" s="131" t="s">
        <v>356</v>
      </c>
      <c r="Z159" s="132">
        <v>43060</v>
      </c>
      <c r="AA159" s="130">
        <v>47.516129032258064</v>
      </c>
      <c r="AB159" s="133" t="s">
        <v>357</v>
      </c>
    </row>
    <row r="160" spans="1:28" x14ac:dyDescent="0.25">
      <c r="A160" s="123">
        <v>157</v>
      </c>
      <c r="B160" s="123">
        <v>159683</v>
      </c>
      <c r="C160" s="157" t="s">
        <v>776</v>
      </c>
      <c r="D160" s="151"/>
      <c r="E160" s="123" t="s">
        <v>371</v>
      </c>
      <c r="F160" s="123">
        <v>19234634</v>
      </c>
      <c r="G160" s="126" t="s">
        <v>348</v>
      </c>
      <c r="H160" s="123">
        <v>570264</v>
      </c>
      <c r="I160" s="127"/>
      <c r="J160" s="127"/>
      <c r="K160" s="127"/>
      <c r="L160" s="127"/>
      <c r="M160" s="123" t="s">
        <v>366</v>
      </c>
      <c r="N160" s="123" t="s">
        <v>777</v>
      </c>
      <c r="O160" s="123" t="s">
        <v>351</v>
      </c>
      <c r="P160" s="128" t="s">
        <v>352</v>
      </c>
      <c r="Q160" s="123" t="s">
        <v>381</v>
      </c>
      <c r="R160" s="123" t="s">
        <v>354</v>
      </c>
      <c r="S160" s="128" t="s">
        <v>363</v>
      </c>
      <c r="T160" s="129">
        <v>44299</v>
      </c>
      <c r="U160" s="129">
        <v>44663</v>
      </c>
      <c r="V160" s="129">
        <v>43753</v>
      </c>
      <c r="W160" s="129">
        <v>44533</v>
      </c>
      <c r="X160" s="130">
        <v>26</v>
      </c>
      <c r="Y160" s="131" t="s">
        <v>356</v>
      </c>
      <c r="Z160" s="132">
        <v>43827</v>
      </c>
      <c r="AA160" s="130">
        <v>22.774193548387096</v>
      </c>
      <c r="AB160" s="133" t="s">
        <v>357</v>
      </c>
    </row>
    <row r="161" spans="1:28" x14ac:dyDescent="0.25">
      <c r="A161" s="123">
        <v>158</v>
      </c>
      <c r="B161" s="123">
        <v>87817</v>
      </c>
      <c r="C161" s="156" t="s">
        <v>778</v>
      </c>
      <c r="D161" s="151"/>
      <c r="E161" s="123" t="s">
        <v>347</v>
      </c>
      <c r="F161" s="123">
        <v>17009756</v>
      </c>
      <c r="G161" s="126" t="s">
        <v>348</v>
      </c>
      <c r="H161" s="123">
        <v>570173</v>
      </c>
      <c r="I161" s="127"/>
      <c r="J161" s="127"/>
      <c r="K161" s="127"/>
      <c r="L161" s="127">
        <v>87817</v>
      </c>
      <c r="M161" s="123" t="s">
        <v>530</v>
      </c>
      <c r="N161" s="123" t="s">
        <v>779</v>
      </c>
      <c r="O161" s="123" t="s">
        <v>351</v>
      </c>
      <c r="P161" s="128" t="s">
        <v>352</v>
      </c>
      <c r="Q161" s="123" t="s">
        <v>390</v>
      </c>
      <c r="R161" s="123" t="s">
        <v>354</v>
      </c>
      <c r="S161" s="128" t="s">
        <v>355</v>
      </c>
      <c r="T161" s="129">
        <v>44404</v>
      </c>
      <c r="U161" s="129">
        <v>44768</v>
      </c>
      <c r="V161" s="129">
        <v>42876</v>
      </c>
      <c r="W161" s="129">
        <v>44533</v>
      </c>
      <c r="X161" s="130">
        <v>55.233333333333334</v>
      </c>
      <c r="Y161" s="131" t="s">
        <v>356</v>
      </c>
      <c r="Z161" s="132">
        <v>43556</v>
      </c>
      <c r="AA161" s="130">
        <v>31.516129032258064</v>
      </c>
      <c r="AB161" s="133" t="s">
        <v>357</v>
      </c>
    </row>
    <row r="162" spans="1:28" x14ac:dyDescent="0.25">
      <c r="A162" s="123">
        <v>159</v>
      </c>
      <c r="B162" s="123">
        <v>106619</v>
      </c>
      <c r="C162" s="156" t="s">
        <v>780</v>
      </c>
      <c r="D162" s="136"/>
      <c r="E162" s="123" t="s">
        <v>371</v>
      </c>
      <c r="F162" s="123">
        <v>18010883</v>
      </c>
      <c r="G162" s="126" t="s">
        <v>348</v>
      </c>
      <c r="H162" s="123">
        <v>570096</v>
      </c>
      <c r="I162" s="127"/>
      <c r="J162" s="127"/>
      <c r="K162" s="127"/>
      <c r="L162" s="127"/>
      <c r="M162" s="123" t="s">
        <v>479</v>
      </c>
      <c r="N162" s="123" t="s">
        <v>781</v>
      </c>
      <c r="O162" s="123" t="s">
        <v>351</v>
      </c>
      <c r="P162" s="128" t="s">
        <v>352</v>
      </c>
      <c r="Q162" s="123" t="s">
        <v>385</v>
      </c>
      <c r="R162" s="123" t="s">
        <v>354</v>
      </c>
      <c r="S162" s="128" t="s">
        <v>363</v>
      </c>
      <c r="T162" s="129">
        <v>44350</v>
      </c>
      <c r="U162" s="129">
        <v>44653</v>
      </c>
      <c r="V162" s="129">
        <v>43684</v>
      </c>
      <c r="W162" s="129">
        <v>44533</v>
      </c>
      <c r="X162" s="130">
        <v>28.3</v>
      </c>
      <c r="Y162" s="131" t="s">
        <v>356</v>
      </c>
      <c r="Z162" s="132">
        <v>43790</v>
      </c>
      <c r="AA162" s="130">
        <v>23.967741935483872</v>
      </c>
      <c r="AB162" s="133" t="s">
        <v>357</v>
      </c>
    </row>
    <row r="163" spans="1:28" x14ac:dyDescent="0.25">
      <c r="A163" s="123">
        <v>160</v>
      </c>
      <c r="B163" s="123">
        <v>79688</v>
      </c>
      <c r="C163" s="156" t="s">
        <v>782</v>
      </c>
      <c r="D163" s="151"/>
      <c r="E163" s="123" t="s">
        <v>371</v>
      </c>
      <c r="F163" s="123" t="s">
        <v>783</v>
      </c>
      <c r="G163" s="126" t="s">
        <v>348</v>
      </c>
      <c r="H163" s="123">
        <v>570149</v>
      </c>
      <c r="I163" s="127"/>
      <c r="J163" s="127"/>
      <c r="K163" s="127"/>
      <c r="L163" s="127"/>
      <c r="M163" s="123" t="s">
        <v>784</v>
      </c>
      <c r="N163" s="123" t="s">
        <v>785</v>
      </c>
      <c r="O163" s="123" t="s">
        <v>351</v>
      </c>
      <c r="P163" s="128" t="s">
        <v>352</v>
      </c>
      <c r="Q163" s="123" t="s">
        <v>385</v>
      </c>
      <c r="R163" s="123" t="s">
        <v>354</v>
      </c>
      <c r="S163" s="128" t="s">
        <v>355</v>
      </c>
      <c r="T163" s="129">
        <v>44320</v>
      </c>
      <c r="U163" s="129">
        <v>44623</v>
      </c>
      <c r="V163" s="129">
        <v>42681</v>
      </c>
      <c r="W163" s="129">
        <v>44533</v>
      </c>
      <c r="X163" s="130">
        <v>61.733333333333334</v>
      </c>
      <c r="Y163" s="131" t="s">
        <v>356</v>
      </c>
      <c r="Z163" s="132">
        <v>43412</v>
      </c>
      <c r="AA163" s="130">
        <v>36.161290322580648</v>
      </c>
      <c r="AB163" s="133" t="s">
        <v>357</v>
      </c>
    </row>
    <row r="164" spans="1:28" x14ac:dyDescent="0.25">
      <c r="A164" s="123">
        <v>161</v>
      </c>
      <c r="B164" s="123">
        <v>105784</v>
      </c>
      <c r="C164" s="156" t="s">
        <v>786</v>
      </c>
      <c r="D164" s="151"/>
      <c r="E164" s="123" t="s">
        <v>371</v>
      </c>
      <c r="F164" s="123">
        <v>18010570</v>
      </c>
      <c r="G164" s="126" t="s">
        <v>348</v>
      </c>
      <c r="H164" s="123">
        <v>570163</v>
      </c>
      <c r="I164" s="127"/>
      <c r="J164" s="127"/>
      <c r="K164" s="127"/>
      <c r="L164" s="127"/>
      <c r="M164" s="123" t="s">
        <v>787</v>
      </c>
      <c r="N164" s="123" t="s">
        <v>788</v>
      </c>
      <c r="O164" s="123" t="s">
        <v>351</v>
      </c>
      <c r="P164" s="128" t="s">
        <v>352</v>
      </c>
      <c r="Q164" s="123" t="s">
        <v>375</v>
      </c>
      <c r="R164" s="123" t="s">
        <v>362</v>
      </c>
      <c r="S164" s="128" t="s">
        <v>355</v>
      </c>
      <c r="T164" s="129">
        <v>44376</v>
      </c>
      <c r="U164" s="129">
        <v>44740</v>
      </c>
      <c r="V164" s="129">
        <v>43304</v>
      </c>
      <c r="W164" s="129">
        <v>44533</v>
      </c>
      <c r="X164" s="130">
        <v>40.966666666666669</v>
      </c>
      <c r="Y164" s="131" t="s">
        <v>356</v>
      </c>
      <c r="Z164" s="132">
        <v>43709</v>
      </c>
      <c r="AA164" s="130">
        <v>26.580645161290324</v>
      </c>
      <c r="AB164" s="133" t="s">
        <v>357</v>
      </c>
    </row>
    <row r="165" spans="1:28" x14ac:dyDescent="0.25">
      <c r="A165" s="123">
        <v>162</v>
      </c>
      <c r="B165" s="123">
        <v>154674</v>
      </c>
      <c r="C165" s="156" t="s">
        <v>789</v>
      </c>
      <c r="D165" s="151"/>
      <c r="E165" s="123" t="s">
        <v>371</v>
      </c>
      <c r="F165" s="123">
        <v>19231953</v>
      </c>
      <c r="G165" s="126" t="s">
        <v>348</v>
      </c>
      <c r="H165" s="123">
        <v>570124</v>
      </c>
      <c r="I165" s="127"/>
      <c r="J165" s="127"/>
      <c r="K165" s="127"/>
      <c r="L165" s="127"/>
      <c r="M165" s="123" t="s">
        <v>790</v>
      </c>
      <c r="N165" s="123" t="s">
        <v>791</v>
      </c>
      <c r="O165" s="123" t="s">
        <v>351</v>
      </c>
      <c r="P165" s="128" t="s">
        <v>352</v>
      </c>
      <c r="Q165" s="123" t="s">
        <v>444</v>
      </c>
      <c r="R165" s="123" t="s">
        <v>362</v>
      </c>
      <c r="S165" s="128" t="s">
        <v>363</v>
      </c>
      <c r="T165" s="129">
        <v>44177</v>
      </c>
      <c r="U165" s="129">
        <v>44541</v>
      </c>
      <c r="V165" s="129">
        <v>43630</v>
      </c>
      <c r="W165" s="129">
        <v>44533</v>
      </c>
      <c r="X165" s="130">
        <v>30.1</v>
      </c>
      <c r="Y165" s="131" t="s">
        <v>356</v>
      </c>
      <c r="Z165" s="132">
        <v>43800</v>
      </c>
      <c r="AA165" s="130">
        <v>23.64516129032258</v>
      </c>
      <c r="AB165" s="133" t="s">
        <v>357</v>
      </c>
    </row>
    <row r="166" spans="1:28" x14ac:dyDescent="0.25">
      <c r="A166" s="123">
        <v>163</v>
      </c>
      <c r="B166" s="123">
        <v>106439</v>
      </c>
      <c r="C166" s="156" t="s">
        <v>792</v>
      </c>
      <c r="D166" s="151"/>
      <c r="E166" s="123" t="s">
        <v>371</v>
      </c>
      <c r="F166" s="123">
        <v>18010785</v>
      </c>
      <c r="G166" s="126" t="s">
        <v>348</v>
      </c>
      <c r="H166" s="123">
        <v>570164</v>
      </c>
      <c r="I166" s="127"/>
      <c r="J166" s="127"/>
      <c r="K166" s="127"/>
      <c r="L166" s="127">
        <v>106439</v>
      </c>
      <c r="M166" s="123" t="s">
        <v>473</v>
      </c>
      <c r="N166" s="123" t="s">
        <v>793</v>
      </c>
      <c r="O166" s="123" t="s">
        <v>351</v>
      </c>
      <c r="P166" s="128" t="s">
        <v>352</v>
      </c>
      <c r="Q166" s="123" t="s">
        <v>481</v>
      </c>
      <c r="R166" s="123" t="s">
        <v>362</v>
      </c>
      <c r="S166" s="128" t="s">
        <v>355</v>
      </c>
      <c r="T166" s="129">
        <v>44202</v>
      </c>
      <c r="U166" s="129">
        <v>44505</v>
      </c>
      <c r="V166" s="129">
        <v>43318</v>
      </c>
      <c r="W166" s="129">
        <v>44533</v>
      </c>
      <c r="X166" s="130">
        <v>40.5</v>
      </c>
      <c r="Y166" s="131" t="s">
        <v>356</v>
      </c>
      <c r="Z166" s="132">
        <v>43556</v>
      </c>
      <c r="AA166" s="130">
        <v>31.516129032258064</v>
      </c>
      <c r="AB166" s="133" t="s">
        <v>357</v>
      </c>
    </row>
    <row r="167" spans="1:28" x14ac:dyDescent="0.25">
      <c r="A167" s="123">
        <v>164</v>
      </c>
      <c r="B167" s="123">
        <v>97926</v>
      </c>
      <c r="C167" s="156" t="s">
        <v>794</v>
      </c>
      <c r="D167" s="151"/>
      <c r="E167" s="123" t="s">
        <v>371</v>
      </c>
      <c r="F167" s="123">
        <v>17012485</v>
      </c>
      <c r="G167" s="126" t="s">
        <v>348</v>
      </c>
      <c r="H167" s="123">
        <v>570098</v>
      </c>
      <c r="I167" s="127"/>
      <c r="J167" s="127"/>
      <c r="K167" s="127"/>
      <c r="L167" s="127"/>
      <c r="M167" s="123" t="s">
        <v>604</v>
      </c>
      <c r="N167" s="123" t="s">
        <v>795</v>
      </c>
      <c r="O167" s="123" t="s">
        <v>351</v>
      </c>
      <c r="P167" s="128" t="s">
        <v>352</v>
      </c>
      <c r="Q167" s="123" t="s">
        <v>444</v>
      </c>
      <c r="R167" s="123" t="s">
        <v>362</v>
      </c>
      <c r="S167" s="128" t="s">
        <v>355</v>
      </c>
      <c r="T167" s="129">
        <v>44376</v>
      </c>
      <c r="U167" s="129">
        <v>44558</v>
      </c>
      <c r="V167" s="129">
        <v>43572</v>
      </c>
      <c r="W167" s="129">
        <v>44533</v>
      </c>
      <c r="X167" s="130">
        <v>32.033333333333331</v>
      </c>
      <c r="Y167" s="131" t="s">
        <v>356</v>
      </c>
      <c r="Z167" s="132">
        <v>43833</v>
      </c>
      <c r="AA167" s="130">
        <v>22.580645161290324</v>
      </c>
      <c r="AB167" s="133" t="s">
        <v>357</v>
      </c>
    </row>
    <row r="168" spans="1:28" x14ac:dyDescent="0.25">
      <c r="A168" s="123">
        <v>165</v>
      </c>
      <c r="B168" s="123">
        <v>156229</v>
      </c>
      <c r="C168" s="156" t="s">
        <v>796</v>
      </c>
      <c r="D168" s="151"/>
      <c r="E168" s="123" t="s">
        <v>371</v>
      </c>
      <c r="F168" s="123">
        <v>19232843</v>
      </c>
      <c r="G168" s="126" t="s">
        <v>348</v>
      </c>
      <c r="H168" s="123">
        <v>570203</v>
      </c>
      <c r="I168" s="127"/>
      <c r="J168" s="127"/>
      <c r="K168" s="127"/>
      <c r="L168" s="127"/>
      <c r="M168" s="123" t="s">
        <v>501</v>
      </c>
      <c r="N168" s="123" t="s">
        <v>797</v>
      </c>
      <c r="O168" s="123" t="s">
        <v>351</v>
      </c>
      <c r="P168" s="128" t="s">
        <v>352</v>
      </c>
      <c r="Q168" s="123" t="s">
        <v>381</v>
      </c>
      <c r="R168" s="123" t="s">
        <v>354</v>
      </c>
      <c r="S168" s="128" t="s">
        <v>363</v>
      </c>
      <c r="T168" s="129">
        <v>44350</v>
      </c>
      <c r="U168" s="129">
        <v>44532</v>
      </c>
      <c r="V168" s="129">
        <v>43684</v>
      </c>
      <c r="W168" s="129">
        <v>44533</v>
      </c>
      <c r="X168" s="130">
        <v>28.3</v>
      </c>
      <c r="Y168" s="131" t="s">
        <v>356</v>
      </c>
      <c r="Z168" s="132">
        <v>43790</v>
      </c>
      <c r="AA168" s="130">
        <v>23.967741935483872</v>
      </c>
      <c r="AB168" s="133" t="s">
        <v>357</v>
      </c>
    </row>
    <row r="169" spans="1:28" x14ac:dyDescent="0.25">
      <c r="A169" s="123">
        <v>166</v>
      </c>
      <c r="B169" s="123">
        <v>95691</v>
      </c>
      <c r="C169" s="156" t="s">
        <v>798</v>
      </c>
      <c r="D169" s="151"/>
      <c r="E169" s="123" t="s">
        <v>347</v>
      </c>
      <c r="F169" s="123" t="s">
        <v>799</v>
      </c>
      <c r="G169" s="126" t="s">
        <v>348</v>
      </c>
      <c r="H169" s="123">
        <v>570175</v>
      </c>
      <c r="I169" s="127"/>
      <c r="J169" s="127"/>
      <c r="K169" s="127"/>
      <c r="L169" s="127"/>
      <c r="M169" s="123" t="s">
        <v>366</v>
      </c>
      <c r="N169" s="123" t="s">
        <v>800</v>
      </c>
      <c r="O169" s="123" t="s">
        <v>351</v>
      </c>
      <c r="P169" s="128" t="s">
        <v>352</v>
      </c>
      <c r="Q169" s="123" t="s">
        <v>475</v>
      </c>
      <c r="R169" s="123" t="s">
        <v>362</v>
      </c>
      <c r="S169" s="128" t="s">
        <v>355</v>
      </c>
      <c r="T169" s="129">
        <v>44283</v>
      </c>
      <c r="U169" s="129">
        <v>44588</v>
      </c>
      <c r="V169" s="129">
        <v>43061</v>
      </c>
      <c r="W169" s="129">
        <v>44533</v>
      </c>
      <c r="X169" s="130">
        <v>49.06666666666667</v>
      </c>
      <c r="Y169" s="131" t="s">
        <v>356</v>
      </c>
      <c r="Z169" s="132">
        <v>43394</v>
      </c>
      <c r="AA169" s="130">
        <v>36.741935483870968</v>
      </c>
      <c r="AB169" s="133" t="s">
        <v>357</v>
      </c>
    </row>
    <row r="170" spans="1:28" x14ac:dyDescent="0.25">
      <c r="A170" s="123">
        <v>167</v>
      </c>
      <c r="B170" s="123">
        <v>86711</v>
      </c>
      <c r="C170" s="167" t="s">
        <v>801</v>
      </c>
      <c r="D170" s="151"/>
      <c r="E170" s="123" t="s">
        <v>347</v>
      </c>
      <c r="F170" s="123" t="s">
        <v>802</v>
      </c>
      <c r="G170" s="126" t="s">
        <v>348</v>
      </c>
      <c r="H170" s="123">
        <v>570282</v>
      </c>
      <c r="I170" s="127"/>
      <c r="J170" s="127"/>
      <c r="K170" s="127"/>
      <c r="L170" s="127"/>
      <c r="M170" s="123" t="s">
        <v>456</v>
      </c>
      <c r="N170" s="123" t="s">
        <v>803</v>
      </c>
      <c r="O170" s="123" t="s">
        <v>351</v>
      </c>
      <c r="P170" s="128" t="s">
        <v>352</v>
      </c>
      <c r="Q170" s="123" t="s">
        <v>381</v>
      </c>
      <c r="R170" s="123" t="s">
        <v>354</v>
      </c>
      <c r="S170" s="128" t="s">
        <v>355</v>
      </c>
      <c r="T170" s="129">
        <v>44223</v>
      </c>
      <c r="U170" s="129">
        <v>44587</v>
      </c>
      <c r="V170" s="129">
        <v>42826</v>
      </c>
      <c r="W170" s="129">
        <v>44533</v>
      </c>
      <c r="X170" s="130">
        <v>56.9</v>
      </c>
      <c r="Y170" s="131" t="s">
        <v>356</v>
      </c>
      <c r="Z170" s="132">
        <v>43384</v>
      </c>
      <c r="AA170" s="130">
        <v>37.064516129032256</v>
      </c>
      <c r="AB170" s="133" t="s">
        <v>357</v>
      </c>
    </row>
    <row r="171" spans="1:28" x14ac:dyDescent="0.25">
      <c r="A171" s="123">
        <v>168</v>
      </c>
      <c r="B171" s="123">
        <v>104711</v>
      </c>
      <c r="C171" s="156" t="s">
        <v>804</v>
      </c>
      <c r="D171" s="151"/>
      <c r="E171" s="123" t="s">
        <v>371</v>
      </c>
      <c r="F171" s="123">
        <v>18010289</v>
      </c>
      <c r="G171" s="126" t="s">
        <v>348</v>
      </c>
      <c r="H171" s="123">
        <v>570135</v>
      </c>
      <c r="I171" s="127"/>
      <c r="J171" s="127"/>
      <c r="K171" s="127"/>
      <c r="L171" s="127"/>
      <c r="M171" s="123" t="s">
        <v>473</v>
      </c>
      <c r="N171" s="123" t="s">
        <v>805</v>
      </c>
      <c r="O171" s="123" t="s">
        <v>351</v>
      </c>
      <c r="P171" s="128" t="s">
        <v>352</v>
      </c>
      <c r="Q171" s="123" t="s">
        <v>353</v>
      </c>
      <c r="R171" s="123" t="s">
        <v>354</v>
      </c>
      <c r="S171" s="128" t="s">
        <v>363</v>
      </c>
      <c r="T171" s="129">
        <v>44319</v>
      </c>
      <c r="U171" s="129">
        <v>44622</v>
      </c>
      <c r="V171" s="129">
        <v>43601</v>
      </c>
      <c r="W171" s="129">
        <v>44533</v>
      </c>
      <c r="X171" s="130">
        <v>31.066666666666666</v>
      </c>
      <c r="Y171" s="131" t="s">
        <v>356</v>
      </c>
      <c r="Z171" s="132">
        <v>43770</v>
      </c>
      <c r="AA171" s="130">
        <v>24.612903225806452</v>
      </c>
      <c r="AB171" s="133" t="s">
        <v>357</v>
      </c>
    </row>
    <row r="172" spans="1:28" x14ac:dyDescent="0.25">
      <c r="A172" s="123">
        <v>169</v>
      </c>
      <c r="B172" s="123">
        <v>106436</v>
      </c>
      <c r="C172" s="166" t="s">
        <v>806</v>
      </c>
      <c r="D172" s="151"/>
      <c r="E172" s="123" t="s">
        <v>371</v>
      </c>
      <c r="F172" s="123">
        <v>18010782</v>
      </c>
      <c r="G172" s="126" t="s">
        <v>348</v>
      </c>
      <c r="H172" s="123">
        <v>570189</v>
      </c>
      <c r="I172" s="127" t="s">
        <v>807</v>
      </c>
      <c r="J172" s="127"/>
      <c r="K172" s="127"/>
      <c r="L172" s="127"/>
      <c r="M172" s="123" t="s">
        <v>473</v>
      </c>
      <c r="N172" s="123" t="s">
        <v>808</v>
      </c>
      <c r="O172" s="123" t="s">
        <v>351</v>
      </c>
      <c r="P172" s="128" t="s">
        <v>352</v>
      </c>
      <c r="Q172" s="123" t="s">
        <v>523</v>
      </c>
      <c r="R172" s="123" t="s">
        <v>354</v>
      </c>
      <c r="S172" s="128" t="s">
        <v>355</v>
      </c>
      <c r="T172" s="129">
        <v>44497</v>
      </c>
      <c r="U172" s="129">
        <v>44861</v>
      </c>
      <c r="V172" s="129">
        <v>43318</v>
      </c>
      <c r="W172" s="129">
        <v>44533</v>
      </c>
      <c r="X172" s="130">
        <v>40.5</v>
      </c>
      <c r="Y172" s="131" t="s">
        <v>356</v>
      </c>
      <c r="Z172" s="132">
        <v>43497</v>
      </c>
      <c r="AA172" s="130">
        <v>33.41935483870968</v>
      </c>
      <c r="AB172" s="133" t="s">
        <v>357</v>
      </c>
    </row>
    <row r="173" spans="1:28" x14ac:dyDescent="0.25">
      <c r="A173" s="123">
        <v>170</v>
      </c>
      <c r="B173" s="123">
        <v>154510</v>
      </c>
      <c r="C173" s="156" t="s">
        <v>809</v>
      </c>
      <c r="D173" s="151"/>
      <c r="E173" s="123" t="s">
        <v>371</v>
      </c>
      <c r="F173" s="123">
        <v>19231647</v>
      </c>
      <c r="G173" s="126" t="s">
        <v>348</v>
      </c>
      <c r="H173" s="123">
        <v>570030</v>
      </c>
      <c r="I173" s="127"/>
      <c r="J173" s="127"/>
      <c r="K173" s="127"/>
      <c r="L173" s="127"/>
      <c r="M173" s="123" t="s">
        <v>359</v>
      </c>
      <c r="N173" s="123" t="s">
        <v>810</v>
      </c>
      <c r="O173" s="123" t="s">
        <v>351</v>
      </c>
      <c r="P173" s="128" t="s">
        <v>352</v>
      </c>
      <c r="Q173" s="123" t="s">
        <v>523</v>
      </c>
      <c r="R173" s="123" t="s">
        <v>354</v>
      </c>
      <c r="S173" s="128" t="s">
        <v>363</v>
      </c>
      <c r="T173" s="129">
        <v>44496</v>
      </c>
      <c r="U173" s="129">
        <v>44677</v>
      </c>
      <c r="V173" s="129">
        <v>43601</v>
      </c>
      <c r="W173" s="129">
        <v>44533</v>
      </c>
      <c r="X173" s="130">
        <v>31.066666666666666</v>
      </c>
      <c r="Y173" s="131" t="s">
        <v>356</v>
      </c>
      <c r="Z173" s="132">
        <v>43770</v>
      </c>
      <c r="AA173" s="130">
        <v>24.612903225806452</v>
      </c>
      <c r="AB173" s="133" t="s">
        <v>357</v>
      </c>
    </row>
    <row r="174" spans="1:28" x14ac:dyDescent="0.25">
      <c r="A174" s="123">
        <v>171</v>
      </c>
      <c r="B174" s="123">
        <v>97449</v>
      </c>
      <c r="C174" s="156" t="s">
        <v>811</v>
      </c>
      <c r="D174" s="151"/>
      <c r="E174" s="123" t="s">
        <v>371</v>
      </c>
      <c r="F174" s="123">
        <v>18005868</v>
      </c>
      <c r="G174" s="126" t="s">
        <v>348</v>
      </c>
      <c r="H174" s="123">
        <v>570133</v>
      </c>
      <c r="I174" s="127"/>
      <c r="J174" s="127"/>
      <c r="K174" s="127"/>
      <c r="L174" s="127"/>
      <c r="M174" s="123" t="s">
        <v>473</v>
      </c>
      <c r="N174" s="123" t="s">
        <v>812</v>
      </c>
      <c r="O174" s="123" t="s">
        <v>351</v>
      </c>
      <c r="P174" s="128" t="s">
        <v>352</v>
      </c>
      <c r="Q174" s="123" t="s">
        <v>475</v>
      </c>
      <c r="R174" s="123" t="s">
        <v>362</v>
      </c>
      <c r="S174" s="128" t="s">
        <v>363</v>
      </c>
      <c r="T174" s="129">
        <v>44319</v>
      </c>
      <c r="U174" s="129">
        <v>44622</v>
      </c>
      <c r="V174" s="129">
        <v>43591</v>
      </c>
      <c r="W174" s="129">
        <v>44533</v>
      </c>
      <c r="X174" s="130">
        <v>31.4</v>
      </c>
      <c r="Y174" s="131" t="s">
        <v>356</v>
      </c>
      <c r="Z174" s="132">
        <v>43759</v>
      </c>
      <c r="AA174" s="130">
        <v>24.967741935483872</v>
      </c>
      <c r="AB174" s="133" t="s">
        <v>357</v>
      </c>
    </row>
    <row r="175" spans="1:28" x14ac:dyDescent="0.25">
      <c r="A175" s="123">
        <v>172</v>
      </c>
      <c r="B175" s="123">
        <v>81001</v>
      </c>
      <c r="C175" s="167" t="s">
        <v>813</v>
      </c>
      <c r="D175" s="151"/>
      <c r="E175" s="123" t="s">
        <v>371</v>
      </c>
      <c r="F175" s="123" t="s">
        <v>814</v>
      </c>
      <c r="G175" s="126" t="s">
        <v>348</v>
      </c>
      <c r="H175" s="123">
        <v>570005</v>
      </c>
      <c r="I175" s="127"/>
      <c r="J175" s="127"/>
      <c r="K175" s="127"/>
      <c r="L175" s="127"/>
      <c r="M175" s="123" t="s">
        <v>774</v>
      </c>
      <c r="N175" s="123" t="s">
        <v>815</v>
      </c>
      <c r="O175" s="123" t="s">
        <v>351</v>
      </c>
      <c r="P175" s="128" t="s">
        <v>352</v>
      </c>
      <c r="Q175" s="123" t="s">
        <v>438</v>
      </c>
      <c r="R175" s="123" t="s">
        <v>362</v>
      </c>
      <c r="S175" s="128" t="s">
        <v>355</v>
      </c>
      <c r="T175" s="129">
        <v>44223</v>
      </c>
      <c r="U175" s="129">
        <v>44526</v>
      </c>
      <c r="V175" s="129">
        <v>42679</v>
      </c>
      <c r="W175" s="129">
        <v>44533</v>
      </c>
      <c r="X175" s="130">
        <v>61.8</v>
      </c>
      <c r="Y175" s="131" t="s">
        <v>356</v>
      </c>
      <c r="Z175" s="132">
        <v>43298</v>
      </c>
      <c r="AA175" s="130">
        <v>39.838709677419352</v>
      </c>
      <c r="AB175" s="133" t="s">
        <v>357</v>
      </c>
    </row>
    <row r="176" spans="1:28" x14ac:dyDescent="0.25">
      <c r="A176" s="123">
        <v>173</v>
      </c>
      <c r="B176" s="123">
        <v>84656</v>
      </c>
      <c r="C176" s="156" t="s">
        <v>816</v>
      </c>
      <c r="D176" s="151"/>
      <c r="E176" s="123" t="s">
        <v>371</v>
      </c>
      <c r="F176" s="123">
        <v>18008952</v>
      </c>
      <c r="G176" s="126" t="s">
        <v>348</v>
      </c>
      <c r="H176" s="123">
        <v>570200</v>
      </c>
      <c r="I176" s="127"/>
      <c r="J176" s="127"/>
      <c r="K176" s="127"/>
      <c r="L176" s="127"/>
      <c r="M176" s="123" t="s">
        <v>473</v>
      </c>
      <c r="N176" s="123" t="s">
        <v>817</v>
      </c>
      <c r="O176" s="123" t="s">
        <v>351</v>
      </c>
      <c r="P176" s="128" t="s">
        <v>352</v>
      </c>
      <c r="Q176" s="123" t="s">
        <v>523</v>
      </c>
      <c r="R176" s="123" t="s">
        <v>354</v>
      </c>
      <c r="S176" s="128" t="s">
        <v>363</v>
      </c>
      <c r="T176" s="129">
        <v>44138</v>
      </c>
      <c r="U176" s="129">
        <v>44502</v>
      </c>
      <c r="V176" s="129">
        <v>43591</v>
      </c>
      <c r="W176" s="129">
        <v>44533</v>
      </c>
      <c r="X176" s="130">
        <v>31.4</v>
      </c>
      <c r="Y176" s="131" t="s">
        <v>356</v>
      </c>
      <c r="Z176" s="132">
        <v>43759</v>
      </c>
      <c r="AA176" s="130">
        <v>24.967741935483872</v>
      </c>
      <c r="AB176" s="133" t="s">
        <v>357</v>
      </c>
    </row>
    <row r="177" spans="1:28" x14ac:dyDescent="0.25">
      <c r="A177" s="123">
        <v>174</v>
      </c>
      <c r="B177" s="123">
        <v>154501</v>
      </c>
      <c r="C177" s="156" t="s">
        <v>818</v>
      </c>
      <c r="D177" s="151"/>
      <c r="E177" s="123" t="s">
        <v>371</v>
      </c>
      <c r="F177" s="123">
        <v>19231644</v>
      </c>
      <c r="G177" s="126" t="s">
        <v>348</v>
      </c>
      <c r="H177" s="123">
        <v>570277</v>
      </c>
      <c r="I177" s="127"/>
      <c r="J177" s="127"/>
      <c r="K177" s="127"/>
      <c r="L177" s="127"/>
      <c r="M177" s="123" t="s">
        <v>473</v>
      </c>
      <c r="N177" s="123" t="s">
        <v>819</v>
      </c>
      <c r="O177" s="123" t="s">
        <v>351</v>
      </c>
      <c r="P177" s="128" t="s">
        <v>352</v>
      </c>
      <c r="Q177" s="123" t="s">
        <v>368</v>
      </c>
      <c r="R177" s="123" t="s">
        <v>354</v>
      </c>
      <c r="S177" s="128" t="s">
        <v>363</v>
      </c>
      <c r="T177" s="129">
        <v>44318</v>
      </c>
      <c r="U177" s="129">
        <v>44682</v>
      </c>
      <c r="V177" s="129">
        <v>43601</v>
      </c>
      <c r="W177" s="129">
        <v>44533</v>
      </c>
      <c r="X177" s="130">
        <v>31.066666666666666</v>
      </c>
      <c r="Y177" s="131" t="s">
        <v>356</v>
      </c>
      <c r="Z177" s="132">
        <v>43770</v>
      </c>
      <c r="AA177" s="130">
        <v>24.612903225806452</v>
      </c>
      <c r="AB177" s="133" t="s">
        <v>357</v>
      </c>
    </row>
    <row r="178" spans="1:28" x14ac:dyDescent="0.25">
      <c r="A178" s="123">
        <v>175</v>
      </c>
      <c r="B178" s="123">
        <v>178114</v>
      </c>
      <c r="C178" s="151" t="s">
        <v>820</v>
      </c>
      <c r="D178" s="151"/>
      <c r="E178" s="123" t="s">
        <v>347</v>
      </c>
      <c r="F178" s="123">
        <v>21239354</v>
      </c>
      <c r="G178" s="126" t="s">
        <v>348</v>
      </c>
      <c r="H178" s="123">
        <v>570375</v>
      </c>
      <c r="I178" s="142"/>
      <c r="J178" s="143"/>
      <c r="K178" s="143"/>
      <c r="L178" s="143"/>
      <c r="M178" s="123">
        <v>7</v>
      </c>
      <c r="N178" s="123" t="s">
        <v>821</v>
      </c>
      <c r="O178" s="123" t="s">
        <v>351</v>
      </c>
      <c r="P178" s="128" t="s">
        <v>394</v>
      </c>
      <c r="Q178" s="123" t="s">
        <v>481</v>
      </c>
      <c r="R178" s="123" t="s">
        <v>362</v>
      </c>
      <c r="S178" s="144" t="s">
        <v>363</v>
      </c>
      <c r="T178" s="129">
        <v>44468</v>
      </c>
      <c r="U178" s="129">
        <v>44648</v>
      </c>
      <c r="V178" s="129">
        <v>44287</v>
      </c>
      <c r="W178" s="129">
        <v>44533</v>
      </c>
      <c r="X178" s="130">
        <v>8.1999999999999993</v>
      </c>
      <c r="Y178" s="131" t="s">
        <v>524</v>
      </c>
      <c r="Z178" s="129">
        <v>44287</v>
      </c>
      <c r="AA178" s="145">
        <v>7.935483870967742</v>
      </c>
      <c r="AB178" s="130" t="s">
        <v>357</v>
      </c>
    </row>
    <row r="179" spans="1:28" x14ac:dyDescent="0.25">
      <c r="A179" s="123">
        <v>176</v>
      </c>
      <c r="B179" s="123">
        <v>178142</v>
      </c>
      <c r="C179" s="152" t="s">
        <v>822</v>
      </c>
      <c r="D179" s="156"/>
      <c r="E179" s="123" t="s">
        <v>347</v>
      </c>
      <c r="F179" s="123">
        <v>21239577</v>
      </c>
      <c r="G179" s="126" t="s">
        <v>348</v>
      </c>
      <c r="H179" s="123">
        <v>570384</v>
      </c>
      <c r="I179" s="142"/>
      <c r="J179" s="143"/>
      <c r="K179" s="143"/>
      <c r="L179" s="143"/>
      <c r="M179" s="123">
        <v>8</v>
      </c>
      <c r="N179" s="123" t="s">
        <v>823</v>
      </c>
      <c r="O179" s="123" t="s">
        <v>351</v>
      </c>
      <c r="P179" s="128" t="s">
        <v>394</v>
      </c>
      <c r="Q179" s="123" t="s">
        <v>448</v>
      </c>
      <c r="R179" s="123" t="s">
        <v>354</v>
      </c>
      <c r="S179" s="144" t="s">
        <v>363</v>
      </c>
      <c r="T179" s="129">
        <v>44499</v>
      </c>
      <c r="U179" s="129">
        <v>44802</v>
      </c>
      <c r="V179" s="129">
        <v>44317</v>
      </c>
      <c r="W179" s="129">
        <v>44533</v>
      </c>
      <c r="X179" s="130">
        <v>7.2</v>
      </c>
      <c r="Y179" s="131" t="s">
        <v>524</v>
      </c>
      <c r="Z179" s="129">
        <v>44317</v>
      </c>
      <c r="AA179" s="145">
        <v>6.967741935483871</v>
      </c>
      <c r="AB179" s="130" t="s">
        <v>357</v>
      </c>
    </row>
    <row r="180" spans="1:28" x14ac:dyDescent="0.25">
      <c r="A180" s="123">
        <v>177</v>
      </c>
      <c r="B180" s="123">
        <v>178145</v>
      </c>
      <c r="C180" s="152" t="s">
        <v>824</v>
      </c>
      <c r="D180" s="156"/>
      <c r="E180" s="123" t="s">
        <v>347</v>
      </c>
      <c r="F180" s="123">
        <v>21239578</v>
      </c>
      <c r="G180" s="126" t="s">
        <v>348</v>
      </c>
      <c r="H180" s="123">
        <v>570385</v>
      </c>
      <c r="I180" s="142"/>
      <c r="J180" s="143"/>
      <c r="K180" s="143"/>
      <c r="L180" s="143"/>
      <c r="M180" s="123">
        <v>8</v>
      </c>
      <c r="N180" s="123" t="s">
        <v>825</v>
      </c>
      <c r="O180" s="123" t="s">
        <v>351</v>
      </c>
      <c r="P180" s="128" t="s">
        <v>394</v>
      </c>
      <c r="Q180" s="123" t="s">
        <v>381</v>
      </c>
      <c r="R180" s="123" t="s">
        <v>354</v>
      </c>
      <c r="S180" s="144" t="s">
        <v>363</v>
      </c>
      <c r="T180" s="129">
        <v>44499</v>
      </c>
      <c r="U180" s="129">
        <v>44802</v>
      </c>
      <c r="V180" s="129">
        <v>44317</v>
      </c>
      <c r="W180" s="129">
        <v>44533</v>
      </c>
      <c r="X180" s="130">
        <v>7.2</v>
      </c>
      <c r="Y180" s="131" t="s">
        <v>524</v>
      </c>
      <c r="Z180" s="129">
        <v>44317</v>
      </c>
      <c r="AA180" s="145">
        <v>6.967741935483871</v>
      </c>
      <c r="AB180" s="130" t="s">
        <v>357</v>
      </c>
    </row>
    <row r="181" spans="1:28" x14ac:dyDescent="0.25">
      <c r="A181" s="123">
        <v>178</v>
      </c>
      <c r="B181" s="123">
        <v>178147</v>
      </c>
      <c r="C181" s="152" t="s">
        <v>826</v>
      </c>
      <c r="D181" s="156"/>
      <c r="E181" s="123" t="s">
        <v>371</v>
      </c>
      <c r="F181" s="123">
        <v>21239579</v>
      </c>
      <c r="G181" s="126" t="s">
        <v>348</v>
      </c>
      <c r="H181" s="123">
        <v>570386</v>
      </c>
      <c r="I181" s="142"/>
      <c r="J181" s="143"/>
      <c r="K181" s="143"/>
      <c r="L181" s="143"/>
      <c r="M181" s="123">
        <v>8</v>
      </c>
      <c r="N181" s="123" t="s">
        <v>827</v>
      </c>
      <c r="O181" s="123" t="s">
        <v>351</v>
      </c>
      <c r="P181" s="128" t="s">
        <v>394</v>
      </c>
      <c r="Q181" s="123" t="s">
        <v>421</v>
      </c>
      <c r="R181" s="123" t="s">
        <v>354</v>
      </c>
      <c r="S181" s="144" t="s">
        <v>363</v>
      </c>
      <c r="T181" s="129">
        <v>44499</v>
      </c>
      <c r="U181" s="129">
        <v>44802</v>
      </c>
      <c r="V181" s="129">
        <v>44317</v>
      </c>
      <c r="W181" s="129">
        <v>44533</v>
      </c>
      <c r="X181" s="130">
        <v>7.2</v>
      </c>
      <c r="Y181" s="131" t="s">
        <v>524</v>
      </c>
      <c r="Z181" s="129">
        <v>44317</v>
      </c>
      <c r="AA181" s="145">
        <v>6.967741935483871</v>
      </c>
      <c r="AB181" s="130" t="s">
        <v>357</v>
      </c>
    </row>
    <row r="182" spans="1:28" x14ac:dyDescent="0.25">
      <c r="A182" s="123">
        <v>179</v>
      </c>
      <c r="B182" s="123">
        <v>178154</v>
      </c>
      <c r="C182" s="152" t="s">
        <v>828</v>
      </c>
      <c r="D182" s="156"/>
      <c r="E182" s="123" t="s">
        <v>347</v>
      </c>
      <c r="F182" s="123">
        <v>21239582</v>
      </c>
      <c r="G182" s="126" t="s">
        <v>348</v>
      </c>
      <c r="H182" s="123">
        <v>570387</v>
      </c>
      <c r="I182" s="142"/>
      <c r="J182" s="143"/>
      <c r="K182" s="143"/>
      <c r="L182" s="143"/>
      <c r="M182" s="123">
        <v>8</v>
      </c>
      <c r="N182" s="123" t="s">
        <v>829</v>
      </c>
      <c r="O182" s="123" t="s">
        <v>351</v>
      </c>
      <c r="P182" s="128" t="s">
        <v>394</v>
      </c>
      <c r="Q182" s="123" t="s">
        <v>438</v>
      </c>
      <c r="R182" s="123" t="s">
        <v>362</v>
      </c>
      <c r="S182" s="144" t="s">
        <v>363</v>
      </c>
      <c r="T182" s="129">
        <v>44499</v>
      </c>
      <c r="U182" s="129">
        <v>44802</v>
      </c>
      <c r="V182" s="129">
        <v>44317</v>
      </c>
      <c r="W182" s="129">
        <v>44533</v>
      </c>
      <c r="X182" s="130">
        <v>7.2</v>
      </c>
      <c r="Y182" s="131" t="s">
        <v>524</v>
      </c>
      <c r="Z182" s="129">
        <v>44317</v>
      </c>
      <c r="AA182" s="145">
        <v>6.967741935483871</v>
      </c>
      <c r="AB182" s="130" t="s">
        <v>357</v>
      </c>
    </row>
    <row r="183" spans="1:28" x14ac:dyDescent="0.25">
      <c r="A183" s="123">
        <v>180</v>
      </c>
      <c r="B183" s="123">
        <v>178109</v>
      </c>
      <c r="C183" s="152" t="s">
        <v>830</v>
      </c>
      <c r="D183" s="156"/>
      <c r="E183" s="123" t="s">
        <v>347</v>
      </c>
      <c r="F183" s="123">
        <v>21239580</v>
      </c>
      <c r="G183" s="126" t="s">
        <v>348</v>
      </c>
      <c r="H183" s="123">
        <v>570388</v>
      </c>
      <c r="I183" s="142"/>
      <c r="J183" s="143"/>
      <c r="K183" s="143"/>
      <c r="L183" s="143"/>
      <c r="M183" s="123">
        <v>8</v>
      </c>
      <c r="N183" s="123" t="s">
        <v>831</v>
      </c>
      <c r="O183" s="123" t="s">
        <v>351</v>
      </c>
      <c r="P183" s="128" t="s">
        <v>394</v>
      </c>
      <c r="Q183" s="123" t="s">
        <v>390</v>
      </c>
      <c r="R183" s="123" t="s">
        <v>354</v>
      </c>
      <c r="S183" s="144" t="s">
        <v>363</v>
      </c>
      <c r="T183" s="129">
        <v>44499</v>
      </c>
      <c r="U183" s="129">
        <v>44802</v>
      </c>
      <c r="V183" s="129">
        <v>44317</v>
      </c>
      <c r="W183" s="129">
        <v>44533</v>
      </c>
      <c r="X183" s="130">
        <v>7.2</v>
      </c>
      <c r="Y183" s="131" t="s">
        <v>524</v>
      </c>
      <c r="Z183" s="129">
        <v>44317</v>
      </c>
      <c r="AA183" s="145">
        <v>6.967741935483871</v>
      </c>
      <c r="AB183" s="130" t="s">
        <v>357</v>
      </c>
    </row>
    <row r="184" spans="1:28" x14ac:dyDescent="0.25">
      <c r="A184" s="123">
        <v>181</v>
      </c>
      <c r="B184" s="123">
        <v>178138</v>
      </c>
      <c r="C184" s="151" t="s">
        <v>832</v>
      </c>
      <c r="D184" s="156"/>
      <c r="E184" s="123" t="s">
        <v>371</v>
      </c>
      <c r="F184" s="123">
        <v>21239945</v>
      </c>
      <c r="G184" s="126" t="s">
        <v>348</v>
      </c>
      <c r="H184" s="123">
        <v>570399</v>
      </c>
      <c r="I184" s="142"/>
      <c r="J184" s="143"/>
      <c r="K184" s="143"/>
      <c r="L184" s="143"/>
      <c r="M184" s="123">
        <v>8</v>
      </c>
      <c r="N184" s="123" t="s">
        <v>833</v>
      </c>
      <c r="O184" s="123" t="s">
        <v>351</v>
      </c>
      <c r="P184" s="128" t="s">
        <v>394</v>
      </c>
      <c r="Q184" s="123" t="s">
        <v>368</v>
      </c>
      <c r="R184" s="123" t="s">
        <v>354</v>
      </c>
      <c r="S184" s="144" t="s">
        <v>363</v>
      </c>
      <c r="T184" s="129">
        <v>44361</v>
      </c>
      <c r="U184" s="129">
        <v>44543</v>
      </c>
      <c r="V184" s="129">
        <v>44361</v>
      </c>
      <c r="W184" s="129">
        <v>44533</v>
      </c>
      <c r="X184" s="130">
        <v>5.7333333333333334</v>
      </c>
      <c r="Y184" s="131" t="s">
        <v>396</v>
      </c>
      <c r="Z184" s="129">
        <v>44361</v>
      </c>
      <c r="AA184" s="145">
        <v>5.5483870967741939</v>
      </c>
      <c r="AB184" s="130" t="s">
        <v>357</v>
      </c>
    </row>
    <row r="185" spans="1:28" x14ac:dyDescent="0.25">
      <c r="A185" s="123">
        <v>182</v>
      </c>
      <c r="B185" s="123">
        <v>178139</v>
      </c>
      <c r="C185" s="151" t="s">
        <v>834</v>
      </c>
      <c r="D185" s="156"/>
      <c r="E185" s="123" t="s">
        <v>371</v>
      </c>
      <c r="F185" s="123">
        <v>21239946</v>
      </c>
      <c r="G185" s="126" t="s">
        <v>348</v>
      </c>
      <c r="H185" s="123">
        <v>570394</v>
      </c>
      <c r="I185" s="142"/>
      <c r="J185" s="143"/>
      <c r="K185" s="143"/>
      <c r="L185" s="143"/>
      <c r="M185" s="123">
        <v>8</v>
      </c>
      <c r="N185" s="123" t="s">
        <v>835</v>
      </c>
      <c r="O185" s="123" t="s">
        <v>351</v>
      </c>
      <c r="P185" s="128" t="s">
        <v>394</v>
      </c>
      <c r="Q185" s="123" t="s">
        <v>395</v>
      </c>
      <c r="R185" s="123" t="s">
        <v>354</v>
      </c>
      <c r="S185" s="144" t="s">
        <v>363</v>
      </c>
      <c r="T185" s="129">
        <v>44361</v>
      </c>
      <c r="U185" s="129">
        <v>44543</v>
      </c>
      <c r="V185" s="129">
        <v>44361</v>
      </c>
      <c r="W185" s="129">
        <v>44533</v>
      </c>
      <c r="X185" s="130">
        <v>5.7333333333333334</v>
      </c>
      <c r="Y185" s="131" t="s">
        <v>396</v>
      </c>
      <c r="Z185" s="129">
        <v>44361</v>
      </c>
      <c r="AA185" s="145">
        <v>5.5483870967741939</v>
      </c>
      <c r="AB185" s="130" t="s">
        <v>357</v>
      </c>
    </row>
    <row r="186" spans="1:28" x14ac:dyDescent="0.25">
      <c r="A186" s="123">
        <v>183</v>
      </c>
      <c r="B186" s="123">
        <v>178144</v>
      </c>
      <c r="C186" s="151" t="s">
        <v>836</v>
      </c>
      <c r="D186" s="156"/>
      <c r="E186" s="123" t="s">
        <v>371</v>
      </c>
      <c r="F186" s="123">
        <v>21239948</v>
      </c>
      <c r="G186" s="126" t="s">
        <v>348</v>
      </c>
      <c r="H186" s="123">
        <v>570396</v>
      </c>
      <c r="I186" s="142"/>
      <c r="J186" s="143"/>
      <c r="K186" s="143"/>
      <c r="L186" s="143"/>
      <c r="M186" s="123">
        <v>8</v>
      </c>
      <c r="N186" s="123" t="s">
        <v>837</v>
      </c>
      <c r="O186" s="123" t="s">
        <v>351</v>
      </c>
      <c r="P186" s="128" t="s">
        <v>394</v>
      </c>
      <c r="Q186" s="123" t="s">
        <v>414</v>
      </c>
      <c r="R186" s="123" t="s">
        <v>362</v>
      </c>
      <c r="S186" s="144" t="s">
        <v>363</v>
      </c>
      <c r="T186" s="129">
        <v>44361</v>
      </c>
      <c r="U186" s="129">
        <v>44543</v>
      </c>
      <c r="V186" s="129">
        <v>44361</v>
      </c>
      <c r="W186" s="129">
        <v>44533</v>
      </c>
      <c r="X186" s="130">
        <v>5.7333333333333334</v>
      </c>
      <c r="Y186" s="131" t="s">
        <v>396</v>
      </c>
      <c r="Z186" s="129">
        <v>44361</v>
      </c>
      <c r="AA186" s="145">
        <v>5.5483870967741939</v>
      </c>
      <c r="AB186" s="130" t="s">
        <v>357</v>
      </c>
    </row>
    <row r="187" spans="1:28" x14ac:dyDescent="0.25">
      <c r="A187" s="123">
        <v>184</v>
      </c>
      <c r="B187" s="123">
        <v>178152</v>
      </c>
      <c r="C187" s="151" t="s">
        <v>838</v>
      </c>
      <c r="D187" s="156"/>
      <c r="E187" s="123" t="s">
        <v>371</v>
      </c>
      <c r="F187" s="123">
        <v>21239952</v>
      </c>
      <c r="G187" s="126" t="s">
        <v>348</v>
      </c>
      <c r="H187" s="123">
        <v>570398</v>
      </c>
      <c r="I187" s="142"/>
      <c r="J187" s="143"/>
      <c r="K187" s="143"/>
      <c r="L187" s="143"/>
      <c r="M187" s="123">
        <v>8</v>
      </c>
      <c r="N187" s="123" t="s">
        <v>839</v>
      </c>
      <c r="O187" s="123" t="s">
        <v>351</v>
      </c>
      <c r="P187" s="128" t="s">
        <v>394</v>
      </c>
      <c r="Q187" s="123" t="s">
        <v>475</v>
      </c>
      <c r="R187" s="123" t="s">
        <v>362</v>
      </c>
      <c r="S187" s="144" t="s">
        <v>363</v>
      </c>
      <c r="T187" s="129">
        <v>44361</v>
      </c>
      <c r="U187" s="129">
        <v>44543</v>
      </c>
      <c r="V187" s="129">
        <v>44361</v>
      </c>
      <c r="W187" s="129">
        <v>44533</v>
      </c>
      <c r="X187" s="130">
        <v>5.7333333333333334</v>
      </c>
      <c r="Y187" s="131" t="s">
        <v>396</v>
      </c>
      <c r="Z187" s="129">
        <v>44361</v>
      </c>
      <c r="AA187" s="145">
        <v>5.5483870967741939</v>
      </c>
      <c r="AB187" s="130" t="s">
        <v>357</v>
      </c>
    </row>
    <row r="188" spans="1:28" x14ac:dyDescent="0.25">
      <c r="A188" s="123">
        <v>185</v>
      </c>
      <c r="B188" s="123">
        <v>175525</v>
      </c>
      <c r="C188" s="158" t="s">
        <v>840</v>
      </c>
      <c r="D188" s="156"/>
      <c r="E188" s="123" t="s">
        <v>371</v>
      </c>
      <c r="F188" s="123">
        <v>21238757</v>
      </c>
      <c r="G188" s="126" t="s">
        <v>348</v>
      </c>
      <c r="H188" s="123">
        <v>570344</v>
      </c>
      <c r="I188" s="142"/>
      <c r="J188" s="143"/>
      <c r="K188" s="143"/>
      <c r="L188" s="143"/>
      <c r="M188" s="123"/>
      <c r="N188" s="123"/>
      <c r="O188" s="123" t="s">
        <v>351</v>
      </c>
      <c r="P188" s="128" t="s">
        <v>394</v>
      </c>
      <c r="Q188" s="123" t="s">
        <v>375</v>
      </c>
      <c r="R188" s="123" t="s">
        <v>362</v>
      </c>
      <c r="S188" s="144" t="s">
        <v>363</v>
      </c>
      <c r="T188" s="129">
        <v>44269</v>
      </c>
      <c r="U188" s="129">
        <v>44561</v>
      </c>
      <c r="V188" s="129">
        <v>44212</v>
      </c>
      <c r="W188" s="129">
        <v>44533</v>
      </c>
      <c r="X188" s="130">
        <v>10.7</v>
      </c>
      <c r="Y188" s="131" t="s">
        <v>524</v>
      </c>
      <c r="Z188" s="129">
        <v>44212</v>
      </c>
      <c r="AA188" s="145">
        <v>10.35483870967742</v>
      </c>
      <c r="AB188" s="130" t="s">
        <v>357</v>
      </c>
    </row>
    <row r="189" spans="1:28" x14ac:dyDescent="0.25">
      <c r="A189" s="123">
        <v>186</v>
      </c>
      <c r="B189" s="123">
        <v>156541</v>
      </c>
      <c r="C189" s="157" t="s">
        <v>841</v>
      </c>
      <c r="D189" s="156"/>
      <c r="E189" s="126" t="s">
        <v>371</v>
      </c>
      <c r="F189" s="123">
        <v>19232997</v>
      </c>
      <c r="G189" s="126" t="s">
        <v>348</v>
      </c>
      <c r="H189" s="123">
        <v>570128</v>
      </c>
      <c r="I189" s="136">
        <v>0</v>
      </c>
      <c r="J189" s="136"/>
      <c r="K189" s="136"/>
      <c r="L189" s="136"/>
      <c r="M189" s="123" t="s">
        <v>388</v>
      </c>
      <c r="N189" s="123" t="s">
        <v>842</v>
      </c>
      <c r="O189" s="123" t="s">
        <v>351</v>
      </c>
      <c r="P189" s="128" t="s">
        <v>394</v>
      </c>
      <c r="Q189" s="123" t="s">
        <v>418</v>
      </c>
      <c r="R189" s="123" t="s">
        <v>362</v>
      </c>
      <c r="S189" s="123" t="s">
        <v>363</v>
      </c>
      <c r="T189" s="129">
        <v>44466</v>
      </c>
      <c r="U189" s="129">
        <v>44646</v>
      </c>
      <c r="V189" s="129">
        <v>43617</v>
      </c>
      <c r="W189" s="129">
        <v>44533</v>
      </c>
      <c r="X189" s="130">
        <v>30.533333333333335</v>
      </c>
      <c r="Y189" s="131" t="s">
        <v>356</v>
      </c>
      <c r="Z189" s="129">
        <v>43617</v>
      </c>
      <c r="AA189" s="130">
        <v>29.548387096774192</v>
      </c>
      <c r="AB189" s="130" t="s">
        <v>357</v>
      </c>
    </row>
    <row r="190" spans="1:28" x14ac:dyDescent="0.25">
      <c r="A190" s="123">
        <v>187</v>
      </c>
      <c r="B190" s="123">
        <v>160673</v>
      </c>
      <c r="C190" s="162" t="s">
        <v>843</v>
      </c>
      <c r="D190" s="136"/>
      <c r="E190" s="126" t="s">
        <v>347</v>
      </c>
      <c r="F190" s="123">
        <v>19235071</v>
      </c>
      <c r="G190" s="126" t="s">
        <v>348</v>
      </c>
      <c r="H190" s="123">
        <v>570219</v>
      </c>
      <c r="I190" s="136">
        <v>0</v>
      </c>
      <c r="J190" s="136"/>
      <c r="K190" s="136"/>
      <c r="L190" s="136"/>
      <c r="M190" s="123" t="s">
        <v>501</v>
      </c>
      <c r="N190" s="123" t="s">
        <v>844</v>
      </c>
      <c r="O190" s="123" t="s">
        <v>351</v>
      </c>
      <c r="P190" s="128" t="s">
        <v>374</v>
      </c>
      <c r="Q190" s="123" t="s">
        <v>432</v>
      </c>
      <c r="R190" s="123" t="s">
        <v>354</v>
      </c>
      <c r="S190" s="123" t="s">
        <v>363</v>
      </c>
      <c r="T190" s="129">
        <v>44489</v>
      </c>
      <c r="U190" s="129">
        <v>44853</v>
      </c>
      <c r="V190" s="129">
        <v>43788</v>
      </c>
      <c r="W190" s="129">
        <v>44533</v>
      </c>
      <c r="X190" s="130">
        <v>24.833333333333332</v>
      </c>
      <c r="Y190" s="131" t="s">
        <v>356</v>
      </c>
      <c r="Z190" s="129">
        <v>43788</v>
      </c>
      <c r="AA190" s="130">
        <v>24.032258064516128</v>
      </c>
      <c r="AB190" s="130" t="s">
        <v>357</v>
      </c>
    </row>
    <row r="191" spans="1:28" x14ac:dyDescent="0.25">
      <c r="A191" s="123">
        <v>188</v>
      </c>
      <c r="B191" s="123">
        <v>168484</v>
      </c>
      <c r="C191" s="158" t="s">
        <v>845</v>
      </c>
      <c r="D191" s="142"/>
      <c r="E191" s="123" t="s">
        <v>347</v>
      </c>
      <c r="F191" s="123">
        <v>20236803</v>
      </c>
      <c r="G191" s="126" t="s">
        <v>348</v>
      </c>
      <c r="H191" s="123">
        <v>570261</v>
      </c>
      <c r="I191" s="142"/>
      <c r="J191" s="143"/>
      <c r="K191" s="143"/>
      <c r="L191" s="143"/>
      <c r="M191" s="123" t="s">
        <v>479</v>
      </c>
      <c r="N191" s="123" t="s">
        <v>846</v>
      </c>
      <c r="O191" s="123" t="s">
        <v>351</v>
      </c>
      <c r="P191" s="128" t="s">
        <v>394</v>
      </c>
      <c r="Q191" s="123" t="s">
        <v>361</v>
      </c>
      <c r="R191" s="123" t="s">
        <v>362</v>
      </c>
      <c r="S191" s="144" t="s">
        <v>363</v>
      </c>
      <c r="T191" s="129">
        <v>44173</v>
      </c>
      <c r="U191" s="129">
        <v>44537</v>
      </c>
      <c r="V191" s="129">
        <v>43992</v>
      </c>
      <c r="W191" s="129">
        <v>44533</v>
      </c>
      <c r="X191" s="130">
        <v>18.033333333333335</v>
      </c>
      <c r="Y191" s="131" t="s">
        <v>429</v>
      </c>
      <c r="Z191" s="129">
        <v>43992</v>
      </c>
      <c r="AA191" s="145">
        <v>17.451612903225808</v>
      </c>
      <c r="AB191" s="130" t="s">
        <v>357</v>
      </c>
    </row>
    <row r="192" spans="1:28" x14ac:dyDescent="0.25">
      <c r="A192" s="123">
        <v>189</v>
      </c>
      <c r="B192" s="123">
        <v>157009</v>
      </c>
      <c r="C192" s="157" t="s">
        <v>847</v>
      </c>
      <c r="D192" s="136"/>
      <c r="E192" s="126" t="s">
        <v>347</v>
      </c>
      <c r="F192" s="123">
        <v>19233465</v>
      </c>
      <c r="G192" s="126" t="s">
        <v>348</v>
      </c>
      <c r="H192" s="123">
        <v>570223</v>
      </c>
      <c r="I192" s="136">
        <v>0</v>
      </c>
      <c r="J192" s="136"/>
      <c r="K192" s="136"/>
      <c r="L192" s="136"/>
      <c r="M192" s="123" t="s">
        <v>372</v>
      </c>
      <c r="N192" s="123" t="s">
        <v>848</v>
      </c>
      <c r="O192" s="123" t="s">
        <v>351</v>
      </c>
      <c r="P192" s="128" t="s">
        <v>374</v>
      </c>
      <c r="Q192" s="123" t="s">
        <v>414</v>
      </c>
      <c r="R192" s="123" t="s">
        <v>362</v>
      </c>
      <c r="S192" s="123" t="s">
        <v>363</v>
      </c>
      <c r="T192" s="129">
        <v>44497</v>
      </c>
      <c r="U192" s="129">
        <v>44861</v>
      </c>
      <c r="V192" s="129">
        <v>43647</v>
      </c>
      <c r="W192" s="129">
        <v>44533</v>
      </c>
      <c r="X192" s="130">
        <v>29.533333333333335</v>
      </c>
      <c r="Y192" s="131" t="s">
        <v>356</v>
      </c>
      <c r="Z192" s="129">
        <v>43647</v>
      </c>
      <c r="AA192" s="130">
        <v>28.580645161290324</v>
      </c>
      <c r="AB192" s="130" t="s">
        <v>357</v>
      </c>
    </row>
    <row r="193" spans="1:28" x14ac:dyDescent="0.25">
      <c r="A193" s="123">
        <v>190</v>
      </c>
      <c r="B193" s="123">
        <v>161144</v>
      </c>
      <c r="C193" s="175" t="s">
        <v>849</v>
      </c>
      <c r="D193" s="136"/>
      <c r="E193" s="126" t="s">
        <v>347</v>
      </c>
      <c r="F193" s="123">
        <v>19235273</v>
      </c>
      <c r="G193" s="126" t="s">
        <v>348</v>
      </c>
      <c r="H193" s="123">
        <v>570111</v>
      </c>
      <c r="I193" s="136">
        <v>0</v>
      </c>
      <c r="J193" s="136"/>
      <c r="K193" s="136"/>
      <c r="L193" s="136"/>
      <c r="M193" s="123" t="s">
        <v>379</v>
      </c>
      <c r="N193" s="123" t="s">
        <v>850</v>
      </c>
      <c r="O193" s="123" t="s">
        <v>351</v>
      </c>
      <c r="P193" s="128" t="s">
        <v>394</v>
      </c>
      <c r="Q193" s="123" t="s">
        <v>448</v>
      </c>
      <c r="R193" s="123" t="s">
        <v>354</v>
      </c>
      <c r="S193" s="123" t="s">
        <v>363</v>
      </c>
      <c r="T193" s="129">
        <v>44325</v>
      </c>
      <c r="U193" s="129">
        <v>44689</v>
      </c>
      <c r="V193" s="129">
        <v>43809</v>
      </c>
      <c r="W193" s="129">
        <v>44533</v>
      </c>
      <c r="X193" s="130">
        <v>24.133333333333333</v>
      </c>
      <c r="Y193" s="131" t="s">
        <v>356</v>
      </c>
      <c r="Z193" s="129">
        <v>43809</v>
      </c>
      <c r="AA193" s="130">
        <v>23.35483870967742</v>
      </c>
      <c r="AB193" s="130" t="s">
        <v>357</v>
      </c>
    </row>
    <row r="194" spans="1:28" x14ac:dyDescent="0.25">
      <c r="A194" s="123">
        <v>191</v>
      </c>
      <c r="B194" s="123">
        <v>157017</v>
      </c>
      <c r="C194" s="157" t="s">
        <v>851</v>
      </c>
      <c r="D194" s="136"/>
      <c r="E194" s="126" t="s">
        <v>347</v>
      </c>
      <c r="F194" s="123">
        <v>19233407</v>
      </c>
      <c r="G194" s="126" t="s">
        <v>348</v>
      </c>
      <c r="H194" s="123">
        <v>570026</v>
      </c>
      <c r="I194" s="136">
        <v>0</v>
      </c>
      <c r="J194" s="136"/>
      <c r="K194" s="136"/>
      <c r="L194" s="136"/>
      <c r="M194" s="123" t="s">
        <v>372</v>
      </c>
      <c r="N194" s="123" t="s">
        <v>852</v>
      </c>
      <c r="O194" s="123" t="s">
        <v>351</v>
      </c>
      <c r="P194" s="128" t="s">
        <v>374</v>
      </c>
      <c r="Q194" s="123" t="s">
        <v>523</v>
      </c>
      <c r="R194" s="123" t="s">
        <v>354</v>
      </c>
      <c r="S194" s="123" t="s">
        <v>363</v>
      </c>
      <c r="T194" s="129">
        <v>44195</v>
      </c>
      <c r="U194" s="129">
        <v>44559</v>
      </c>
      <c r="V194" s="129">
        <v>43647</v>
      </c>
      <c r="W194" s="129">
        <v>44533</v>
      </c>
      <c r="X194" s="130">
        <v>29.533333333333335</v>
      </c>
      <c r="Y194" s="131" t="s">
        <v>356</v>
      </c>
      <c r="Z194" s="129">
        <v>43647</v>
      </c>
      <c r="AA194" s="130">
        <v>28.580645161290324</v>
      </c>
      <c r="AB194" s="130" t="s">
        <v>357</v>
      </c>
    </row>
    <row r="195" spans="1:28" x14ac:dyDescent="0.25">
      <c r="A195" s="123">
        <v>192</v>
      </c>
      <c r="B195" s="123">
        <v>160063</v>
      </c>
      <c r="C195" s="155" t="s">
        <v>853</v>
      </c>
      <c r="D195" s="176"/>
      <c r="E195" s="126" t="s">
        <v>371</v>
      </c>
      <c r="F195" s="123">
        <v>19234839</v>
      </c>
      <c r="G195" s="126" t="s">
        <v>348</v>
      </c>
      <c r="H195" s="123">
        <v>570010</v>
      </c>
      <c r="I195" s="136">
        <v>0</v>
      </c>
      <c r="J195" s="136"/>
      <c r="K195" s="136"/>
      <c r="L195" s="136"/>
      <c r="M195" s="123" t="s">
        <v>349</v>
      </c>
      <c r="N195" s="123" t="s">
        <v>854</v>
      </c>
      <c r="O195" s="123" t="s">
        <v>351</v>
      </c>
      <c r="P195" s="128" t="s">
        <v>394</v>
      </c>
      <c r="Q195" s="123" t="s">
        <v>402</v>
      </c>
      <c r="R195" s="123" t="s">
        <v>362</v>
      </c>
      <c r="S195" s="123" t="s">
        <v>363</v>
      </c>
      <c r="T195" s="129">
        <v>44489</v>
      </c>
      <c r="U195" s="129">
        <v>44792</v>
      </c>
      <c r="V195" s="129">
        <v>43769</v>
      </c>
      <c r="W195" s="129">
        <v>44533</v>
      </c>
      <c r="X195" s="130">
        <v>25.466666666666665</v>
      </c>
      <c r="Y195" s="131" t="s">
        <v>356</v>
      </c>
      <c r="Z195" s="129">
        <v>43769</v>
      </c>
      <c r="AA195" s="130">
        <v>24.64516129032258</v>
      </c>
      <c r="AB195" s="130" t="s">
        <v>357</v>
      </c>
    </row>
    <row r="196" spans="1:28" x14ac:dyDescent="0.25">
      <c r="A196" s="123">
        <v>193</v>
      </c>
      <c r="B196" s="123">
        <v>181872</v>
      </c>
      <c r="C196" s="151" t="s">
        <v>855</v>
      </c>
      <c r="D196" s="151"/>
      <c r="E196" s="123" t="s">
        <v>371</v>
      </c>
      <c r="F196" s="123">
        <v>21240350</v>
      </c>
      <c r="G196" s="126" t="s">
        <v>348</v>
      </c>
      <c r="H196" s="123">
        <v>570402</v>
      </c>
      <c r="I196" s="142"/>
      <c r="J196" s="143"/>
      <c r="K196" s="143"/>
      <c r="L196" s="143"/>
      <c r="M196" s="123">
        <v>9</v>
      </c>
      <c r="N196" s="123" t="s">
        <v>856</v>
      </c>
      <c r="O196" s="123" t="s">
        <v>351</v>
      </c>
      <c r="P196" s="128" t="s">
        <v>394</v>
      </c>
      <c r="Q196" s="123" t="s">
        <v>421</v>
      </c>
      <c r="R196" s="123" t="s">
        <v>354</v>
      </c>
      <c r="S196" s="144" t="s">
        <v>363</v>
      </c>
      <c r="T196" s="129">
        <v>44392</v>
      </c>
      <c r="U196" s="129">
        <v>44575</v>
      </c>
      <c r="V196" s="129">
        <v>44392</v>
      </c>
      <c r="W196" s="129">
        <v>44533</v>
      </c>
      <c r="X196" s="130">
        <v>4.7</v>
      </c>
      <c r="Y196" s="131" t="s">
        <v>396</v>
      </c>
      <c r="Z196" s="129">
        <v>44392</v>
      </c>
      <c r="AA196" s="145">
        <v>4.5483870967741939</v>
      </c>
      <c r="AB196" s="130" t="s">
        <v>357</v>
      </c>
    </row>
    <row r="197" spans="1:28" x14ac:dyDescent="0.25">
      <c r="A197" s="123">
        <v>194</v>
      </c>
      <c r="B197" s="123">
        <v>181873</v>
      </c>
      <c r="C197" s="151" t="s">
        <v>857</v>
      </c>
      <c r="D197" s="151"/>
      <c r="E197" s="123" t="s">
        <v>347</v>
      </c>
      <c r="F197" s="123">
        <v>21240351</v>
      </c>
      <c r="G197" s="126" t="s">
        <v>348</v>
      </c>
      <c r="H197" s="123">
        <v>570403</v>
      </c>
      <c r="I197" s="142"/>
      <c r="J197" s="143"/>
      <c r="K197" s="143"/>
      <c r="L197" s="143"/>
      <c r="M197" s="123">
        <v>9</v>
      </c>
      <c r="N197" s="123" t="s">
        <v>858</v>
      </c>
      <c r="O197" s="123" t="s">
        <v>351</v>
      </c>
      <c r="P197" s="128" t="s">
        <v>394</v>
      </c>
      <c r="Q197" s="123" t="s">
        <v>361</v>
      </c>
      <c r="R197" s="123" t="s">
        <v>362</v>
      </c>
      <c r="S197" s="144" t="s">
        <v>363</v>
      </c>
      <c r="T197" s="129">
        <v>44392</v>
      </c>
      <c r="U197" s="129">
        <v>44575</v>
      </c>
      <c r="V197" s="129">
        <v>44392</v>
      </c>
      <c r="W197" s="129">
        <v>44533</v>
      </c>
      <c r="X197" s="130">
        <v>4.7</v>
      </c>
      <c r="Y197" s="131" t="s">
        <v>396</v>
      </c>
      <c r="Z197" s="129">
        <v>44392</v>
      </c>
      <c r="AA197" s="145">
        <v>4.5483870967741939</v>
      </c>
      <c r="AB197" s="130" t="s">
        <v>357</v>
      </c>
    </row>
    <row r="198" spans="1:28" x14ac:dyDescent="0.25">
      <c r="A198" s="123">
        <v>195</v>
      </c>
      <c r="B198" s="123">
        <v>181874</v>
      </c>
      <c r="C198" s="151" t="s">
        <v>859</v>
      </c>
      <c r="D198" s="151"/>
      <c r="E198" s="123" t="s">
        <v>347</v>
      </c>
      <c r="F198" s="123">
        <v>21240352</v>
      </c>
      <c r="G198" s="126" t="s">
        <v>348</v>
      </c>
      <c r="H198" s="123">
        <v>570404</v>
      </c>
      <c r="I198" s="142"/>
      <c r="J198" s="143"/>
      <c r="K198" s="143"/>
      <c r="L198" s="143"/>
      <c r="M198" s="123">
        <v>9</v>
      </c>
      <c r="N198" s="123" t="s">
        <v>860</v>
      </c>
      <c r="O198" s="123" t="s">
        <v>351</v>
      </c>
      <c r="P198" s="128" t="s">
        <v>394</v>
      </c>
      <c r="Q198" s="123" t="s">
        <v>523</v>
      </c>
      <c r="R198" s="123" t="s">
        <v>354</v>
      </c>
      <c r="S198" s="144" t="s">
        <v>363</v>
      </c>
      <c r="T198" s="129">
        <v>44392</v>
      </c>
      <c r="U198" s="129">
        <v>44575</v>
      </c>
      <c r="V198" s="129">
        <v>44392</v>
      </c>
      <c r="W198" s="129">
        <v>44533</v>
      </c>
      <c r="X198" s="130">
        <v>4.7</v>
      </c>
      <c r="Y198" s="131" t="s">
        <v>396</v>
      </c>
      <c r="Z198" s="129">
        <v>44392</v>
      </c>
      <c r="AA198" s="145">
        <v>4.5483870967741939</v>
      </c>
      <c r="AB198" s="130" t="s">
        <v>357</v>
      </c>
    </row>
    <row r="199" spans="1:28" x14ac:dyDescent="0.25">
      <c r="A199" s="123">
        <v>196</v>
      </c>
      <c r="B199" s="123">
        <v>181875</v>
      </c>
      <c r="C199" s="151" t="s">
        <v>861</v>
      </c>
      <c r="D199" s="151"/>
      <c r="E199" s="123" t="s">
        <v>347</v>
      </c>
      <c r="F199" s="123">
        <v>21240353</v>
      </c>
      <c r="G199" s="126" t="s">
        <v>348</v>
      </c>
      <c r="H199" s="123">
        <v>570405</v>
      </c>
      <c r="I199" s="142"/>
      <c r="J199" s="143"/>
      <c r="K199" s="143"/>
      <c r="L199" s="143"/>
      <c r="M199" s="123">
        <v>9</v>
      </c>
      <c r="N199" s="123" t="s">
        <v>862</v>
      </c>
      <c r="O199" s="123" t="s">
        <v>351</v>
      </c>
      <c r="P199" s="128" t="s">
        <v>394</v>
      </c>
      <c r="Q199" s="123" t="s">
        <v>428</v>
      </c>
      <c r="R199" s="123" t="s">
        <v>362</v>
      </c>
      <c r="S199" s="144" t="s">
        <v>363</v>
      </c>
      <c r="T199" s="129">
        <v>44392</v>
      </c>
      <c r="U199" s="129">
        <v>44575</v>
      </c>
      <c r="V199" s="129">
        <v>44392</v>
      </c>
      <c r="W199" s="129">
        <v>44533</v>
      </c>
      <c r="X199" s="130">
        <v>4.7</v>
      </c>
      <c r="Y199" s="131" t="s">
        <v>396</v>
      </c>
      <c r="Z199" s="129">
        <v>44392</v>
      </c>
      <c r="AA199" s="145">
        <v>4.5483870967741939</v>
      </c>
      <c r="AB199" s="130" t="s">
        <v>357</v>
      </c>
    </row>
    <row r="200" spans="1:28" x14ac:dyDescent="0.25">
      <c r="A200" s="123">
        <v>197</v>
      </c>
      <c r="B200" s="123">
        <v>181877</v>
      </c>
      <c r="C200" s="151" t="s">
        <v>863</v>
      </c>
      <c r="D200" s="151"/>
      <c r="E200" s="123" t="s">
        <v>371</v>
      </c>
      <c r="F200" s="123">
        <v>21240355</v>
      </c>
      <c r="G200" s="126" t="s">
        <v>348</v>
      </c>
      <c r="H200" s="123">
        <v>570407</v>
      </c>
      <c r="I200" s="142"/>
      <c r="J200" s="143"/>
      <c r="K200" s="143"/>
      <c r="L200" s="143"/>
      <c r="M200" s="123">
        <v>9</v>
      </c>
      <c r="N200" s="123" t="s">
        <v>864</v>
      </c>
      <c r="O200" s="123" t="s">
        <v>351</v>
      </c>
      <c r="P200" s="128" t="s">
        <v>394</v>
      </c>
      <c r="Q200" s="123" t="s">
        <v>481</v>
      </c>
      <c r="R200" s="123" t="s">
        <v>362</v>
      </c>
      <c r="S200" s="144" t="s">
        <v>363</v>
      </c>
      <c r="T200" s="129">
        <v>44392</v>
      </c>
      <c r="U200" s="129">
        <v>44575</v>
      </c>
      <c r="V200" s="129">
        <v>44392</v>
      </c>
      <c r="W200" s="129">
        <v>44533</v>
      </c>
      <c r="X200" s="130">
        <v>4.7</v>
      </c>
      <c r="Y200" s="131" t="s">
        <v>396</v>
      </c>
      <c r="Z200" s="129">
        <v>44392</v>
      </c>
      <c r="AA200" s="145">
        <v>4.5483870967741939</v>
      </c>
      <c r="AB200" s="130" t="s">
        <v>357</v>
      </c>
    </row>
    <row r="201" spans="1:28" x14ac:dyDescent="0.25">
      <c r="A201" s="123">
        <v>198</v>
      </c>
      <c r="B201" s="123">
        <v>181878</v>
      </c>
      <c r="C201" s="151" t="s">
        <v>865</v>
      </c>
      <c r="D201" s="151"/>
      <c r="E201" s="123" t="s">
        <v>371</v>
      </c>
      <c r="F201" s="123">
        <v>21240356</v>
      </c>
      <c r="G201" s="126" t="s">
        <v>348</v>
      </c>
      <c r="H201" s="123">
        <v>570408</v>
      </c>
      <c r="I201" s="142"/>
      <c r="J201" s="143"/>
      <c r="K201" s="143"/>
      <c r="L201" s="143"/>
      <c r="M201" s="123">
        <v>9</v>
      </c>
      <c r="N201" s="123" t="s">
        <v>866</v>
      </c>
      <c r="O201" s="123" t="s">
        <v>351</v>
      </c>
      <c r="P201" s="128" t="s">
        <v>394</v>
      </c>
      <c r="Q201" s="123" t="s">
        <v>368</v>
      </c>
      <c r="R201" s="123" t="s">
        <v>354</v>
      </c>
      <c r="S201" s="144" t="s">
        <v>363</v>
      </c>
      <c r="T201" s="129">
        <v>44392</v>
      </c>
      <c r="U201" s="129">
        <v>44575</v>
      </c>
      <c r="V201" s="129">
        <v>44392</v>
      </c>
      <c r="W201" s="129">
        <v>44533</v>
      </c>
      <c r="X201" s="130">
        <v>4.7</v>
      </c>
      <c r="Y201" s="131" t="s">
        <v>396</v>
      </c>
      <c r="Z201" s="129">
        <v>44392</v>
      </c>
      <c r="AA201" s="145">
        <v>4.5483870967741939</v>
      </c>
      <c r="AB201" s="130" t="s">
        <v>357</v>
      </c>
    </row>
    <row r="202" spans="1:28" x14ac:dyDescent="0.25">
      <c r="A202" s="123">
        <v>199</v>
      </c>
      <c r="B202" s="123">
        <v>181879</v>
      </c>
      <c r="C202" s="151" t="s">
        <v>867</v>
      </c>
      <c r="D202" s="151"/>
      <c r="E202" s="123" t="s">
        <v>371</v>
      </c>
      <c r="F202" s="123">
        <v>21240357</v>
      </c>
      <c r="G202" s="126" t="s">
        <v>348</v>
      </c>
      <c r="H202" s="123">
        <v>570409</v>
      </c>
      <c r="I202" s="142"/>
      <c r="J202" s="143"/>
      <c r="K202" s="143"/>
      <c r="L202" s="143"/>
      <c r="M202" s="123">
        <v>9</v>
      </c>
      <c r="N202" s="123" t="s">
        <v>868</v>
      </c>
      <c r="O202" s="123" t="s">
        <v>351</v>
      </c>
      <c r="P202" s="128" t="s">
        <v>394</v>
      </c>
      <c r="Q202" s="123" t="s">
        <v>385</v>
      </c>
      <c r="R202" s="123" t="s">
        <v>354</v>
      </c>
      <c r="S202" s="177" t="s">
        <v>363</v>
      </c>
      <c r="T202" s="129">
        <v>44392</v>
      </c>
      <c r="U202" s="129">
        <v>44575</v>
      </c>
      <c r="V202" s="129">
        <v>44392</v>
      </c>
      <c r="W202" s="129">
        <v>44533</v>
      </c>
      <c r="X202" s="178">
        <v>4.7</v>
      </c>
      <c r="Y202" s="131" t="s">
        <v>396</v>
      </c>
      <c r="Z202" s="129">
        <v>44392</v>
      </c>
      <c r="AA202" s="145">
        <v>4.5483870967741939</v>
      </c>
      <c r="AB202" s="178" t="s">
        <v>357</v>
      </c>
    </row>
    <row r="203" spans="1:28" x14ac:dyDescent="0.25">
      <c r="A203" s="123">
        <v>200</v>
      </c>
      <c r="B203" s="123">
        <v>182236</v>
      </c>
      <c r="C203" s="151" t="s">
        <v>869</v>
      </c>
      <c r="D203" s="151"/>
      <c r="E203" s="123" t="s">
        <v>347</v>
      </c>
      <c r="F203" s="123">
        <v>21240513</v>
      </c>
      <c r="G203" s="126" t="s">
        <v>348</v>
      </c>
      <c r="H203" s="123">
        <v>570412</v>
      </c>
      <c r="I203" s="142"/>
      <c r="J203" s="143"/>
      <c r="K203" s="143"/>
      <c r="L203" s="143"/>
      <c r="M203" s="123">
        <v>9</v>
      </c>
      <c r="N203" s="123" t="s">
        <v>870</v>
      </c>
      <c r="O203" s="123" t="s">
        <v>351</v>
      </c>
      <c r="P203" s="128" t="s">
        <v>394</v>
      </c>
      <c r="Q203" s="123" t="s">
        <v>444</v>
      </c>
      <c r="R203" s="123" t="s">
        <v>362</v>
      </c>
      <c r="S203" s="177" t="s">
        <v>363</v>
      </c>
      <c r="T203" s="129">
        <v>44414</v>
      </c>
      <c r="U203" s="129">
        <v>44597</v>
      </c>
      <c r="V203" s="129">
        <v>44414</v>
      </c>
      <c r="W203" s="129">
        <v>44533</v>
      </c>
      <c r="X203" s="178">
        <v>3.9666666666666668</v>
      </c>
      <c r="Y203" s="131" t="s">
        <v>396</v>
      </c>
      <c r="Z203" s="129">
        <v>44414</v>
      </c>
      <c r="AA203" s="145">
        <v>4.5483870967741939</v>
      </c>
      <c r="AB203" s="178" t="s">
        <v>357</v>
      </c>
    </row>
    <row r="204" spans="1:28" x14ac:dyDescent="0.25">
      <c r="A204" s="123">
        <v>201</v>
      </c>
      <c r="B204" s="123">
        <v>182232</v>
      </c>
      <c r="C204" s="151" t="s">
        <v>871</v>
      </c>
      <c r="D204" s="151"/>
      <c r="E204" s="123" t="s">
        <v>371</v>
      </c>
      <c r="F204" s="123">
        <v>21240604</v>
      </c>
      <c r="G204" s="126" t="s">
        <v>348</v>
      </c>
      <c r="H204" s="123">
        <v>570413</v>
      </c>
      <c r="I204" s="142"/>
      <c r="J204" s="143"/>
      <c r="K204" s="143"/>
      <c r="L204" s="143"/>
      <c r="M204" s="123">
        <v>10</v>
      </c>
      <c r="N204" s="123" t="s">
        <v>872</v>
      </c>
      <c r="O204" s="123" t="s">
        <v>351</v>
      </c>
      <c r="P204" s="128" t="s">
        <v>394</v>
      </c>
      <c r="Q204" s="123" t="s">
        <v>475</v>
      </c>
      <c r="R204" s="123" t="s">
        <v>362</v>
      </c>
      <c r="S204" s="144" t="s">
        <v>363</v>
      </c>
      <c r="T204" s="129">
        <v>44417</v>
      </c>
      <c r="U204" s="129">
        <v>44600</v>
      </c>
      <c r="V204" s="129">
        <v>44417</v>
      </c>
      <c r="W204" s="129">
        <v>44533</v>
      </c>
      <c r="X204" s="178">
        <v>3.8666666666666667</v>
      </c>
      <c r="Y204" s="131" t="s">
        <v>396</v>
      </c>
      <c r="Z204" s="129">
        <v>44417</v>
      </c>
      <c r="AA204" s="145">
        <v>3.838709677419355</v>
      </c>
      <c r="AB204" s="178" t="s">
        <v>357</v>
      </c>
    </row>
    <row r="205" spans="1:28" x14ac:dyDescent="0.25">
      <c r="A205" s="123">
        <v>202</v>
      </c>
      <c r="B205" s="123">
        <v>182234</v>
      </c>
      <c r="C205" s="151" t="s">
        <v>873</v>
      </c>
      <c r="D205" s="151"/>
      <c r="E205" s="123" t="s">
        <v>371</v>
      </c>
      <c r="F205" s="123">
        <v>21240606</v>
      </c>
      <c r="G205" s="126" t="s">
        <v>348</v>
      </c>
      <c r="H205" s="123">
        <v>570415</v>
      </c>
      <c r="I205" s="142"/>
      <c r="J205" s="143"/>
      <c r="K205" s="143"/>
      <c r="L205" s="143"/>
      <c r="M205" s="123">
        <v>10</v>
      </c>
      <c r="N205" s="123" t="s">
        <v>874</v>
      </c>
      <c r="O205" s="123" t="s">
        <v>351</v>
      </c>
      <c r="P205" s="128" t="s">
        <v>394</v>
      </c>
      <c r="Q205" s="123" t="s">
        <v>421</v>
      </c>
      <c r="R205" s="123" t="s">
        <v>354</v>
      </c>
      <c r="S205" s="144" t="s">
        <v>363</v>
      </c>
      <c r="T205" s="129">
        <v>44417</v>
      </c>
      <c r="U205" s="129">
        <v>44600</v>
      </c>
      <c r="V205" s="129">
        <v>44417</v>
      </c>
      <c r="W205" s="129">
        <v>44533</v>
      </c>
      <c r="X205" s="130">
        <v>3.8666666666666667</v>
      </c>
      <c r="Y205" s="131" t="s">
        <v>396</v>
      </c>
      <c r="Z205" s="129">
        <v>44417</v>
      </c>
      <c r="AA205" s="145">
        <v>3.7419354838709675</v>
      </c>
      <c r="AB205" s="130" t="s">
        <v>357</v>
      </c>
    </row>
    <row r="206" spans="1:28" x14ac:dyDescent="0.25">
      <c r="A206" s="123">
        <v>203</v>
      </c>
      <c r="B206" s="123">
        <v>178107</v>
      </c>
      <c r="C206" s="151" t="s">
        <v>875</v>
      </c>
      <c r="D206" s="151"/>
      <c r="E206" s="123" t="s">
        <v>371</v>
      </c>
      <c r="F206" s="123">
        <v>21240349</v>
      </c>
      <c r="G206" s="126" t="s">
        <v>348</v>
      </c>
      <c r="H206" s="123">
        <v>570410</v>
      </c>
      <c r="I206" s="142"/>
      <c r="J206" s="143"/>
      <c r="K206" s="143"/>
      <c r="L206" s="143"/>
      <c r="M206" s="123">
        <v>9</v>
      </c>
      <c r="N206" s="123" t="s">
        <v>876</v>
      </c>
      <c r="O206" s="123" t="s">
        <v>351</v>
      </c>
      <c r="P206" s="128" t="s">
        <v>394</v>
      </c>
      <c r="Q206" s="123" t="s">
        <v>390</v>
      </c>
      <c r="R206" s="123" t="s">
        <v>354</v>
      </c>
      <c r="S206" s="144" t="s">
        <v>363</v>
      </c>
      <c r="T206" s="129">
        <v>44392</v>
      </c>
      <c r="U206" s="129">
        <v>44575</v>
      </c>
      <c r="V206" s="129">
        <v>44392</v>
      </c>
      <c r="W206" s="129">
        <v>44533</v>
      </c>
      <c r="X206" s="130">
        <v>4.7</v>
      </c>
      <c r="Y206" s="131" t="s">
        <v>396</v>
      </c>
      <c r="Z206" s="179">
        <v>44392</v>
      </c>
      <c r="AA206" s="145">
        <v>4.5483870967741939</v>
      </c>
      <c r="AB206" s="130" t="s">
        <v>357</v>
      </c>
    </row>
    <row r="207" spans="1:28" x14ac:dyDescent="0.25">
      <c r="A207" s="123">
        <v>204</v>
      </c>
      <c r="B207" s="123">
        <v>182913</v>
      </c>
      <c r="C207" s="151" t="s">
        <v>877</v>
      </c>
      <c r="D207" s="151"/>
      <c r="E207" s="123" t="s">
        <v>371</v>
      </c>
      <c r="F207" s="123">
        <v>21240693</v>
      </c>
      <c r="G207" s="126" t="s">
        <v>348</v>
      </c>
      <c r="H207" s="123">
        <v>570418</v>
      </c>
      <c r="I207" s="142"/>
      <c r="J207" s="143"/>
      <c r="K207" s="143"/>
      <c r="L207" s="143"/>
      <c r="M207" s="123">
        <v>11</v>
      </c>
      <c r="N207" s="123" t="s">
        <v>878</v>
      </c>
      <c r="O207" s="123" t="s">
        <v>351</v>
      </c>
      <c r="P207" s="128" t="s">
        <v>394</v>
      </c>
      <c r="Q207" s="123" t="s">
        <v>381</v>
      </c>
      <c r="R207" s="123" t="s">
        <v>362</v>
      </c>
      <c r="S207" s="144" t="s">
        <v>363</v>
      </c>
      <c r="T207" s="129">
        <v>44432</v>
      </c>
      <c r="U207" s="129">
        <v>44615</v>
      </c>
      <c r="V207" s="129">
        <v>44432</v>
      </c>
      <c r="W207" s="129">
        <v>44533</v>
      </c>
      <c r="X207" s="130">
        <v>3.3666666666666667</v>
      </c>
      <c r="Y207" s="131" t="s">
        <v>396</v>
      </c>
      <c r="Z207" s="179">
        <v>44432</v>
      </c>
      <c r="AA207" s="145">
        <v>3.2580645161290325</v>
      </c>
      <c r="AB207" s="130" t="s">
        <v>357</v>
      </c>
    </row>
    <row r="208" spans="1:28" x14ac:dyDescent="0.25">
      <c r="A208" s="123">
        <v>205</v>
      </c>
      <c r="B208" s="123">
        <v>182915</v>
      </c>
      <c r="C208" s="151" t="s">
        <v>879</v>
      </c>
      <c r="D208" s="151"/>
      <c r="E208" s="123" t="s">
        <v>347</v>
      </c>
      <c r="F208" s="123">
        <v>21240694</v>
      </c>
      <c r="G208" s="126" t="s">
        <v>348</v>
      </c>
      <c r="H208" s="123">
        <v>570419</v>
      </c>
      <c r="I208" s="142"/>
      <c r="J208" s="143"/>
      <c r="K208" s="143"/>
      <c r="L208" s="143"/>
      <c r="M208" s="123">
        <v>11</v>
      </c>
      <c r="N208" s="142" t="s">
        <v>880</v>
      </c>
      <c r="O208" s="123" t="s">
        <v>351</v>
      </c>
      <c r="P208" s="128" t="s">
        <v>394</v>
      </c>
      <c r="Q208" s="123" t="s">
        <v>418</v>
      </c>
      <c r="R208" s="123" t="s">
        <v>362</v>
      </c>
      <c r="S208" s="144" t="s">
        <v>363</v>
      </c>
      <c r="T208" s="129">
        <v>44432</v>
      </c>
      <c r="U208" s="129">
        <v>44615</v>
      </c>
      <c r="V208" s="129">
        <v>44432</v>
      </c>
      <c r="W208" s="129">
        <v>44533</v>
      </c>
      <c r="X208" s="130">
        <v>3.3666666666666667</v>
      </c>
      <c r="Y208" s="131" t="s">
        <v>396</v>
      </c>
      <c r="Z208" s="129">
        <v>44432</v>
      </c>
      <c r="AA208" s="145">
        <v>3.2580645161290325</v>
      </c>
      <c r="AB208" s="130" t="s">
        <v>357</v>
      </c>
    </row>
    <row r="209" spans="1:28" x14ac:dyDescent="0.25">
      <c r="A209" s="123">
        <v>206</v>
      </c>
      <c r="B209" s="123">
        <v>182918</v>
      </c>
      <c r="C209" s="151" t="s">
        <v>881</v>
      </c>
      <c r="D209" s="151"/>
      <c r="E209" s="123" t="s">
        <v>371</v>
      </c>
      <c r="F209" s="123">
        <v>21240695</v>
      </c>
      <c r="G209" s="126" t="s">
        <v>348</v>
      </c>
      <c r="H209" s="123">
        <v>570421</v>
      </c>
      <c r="I209" s="142"/>
      <c r="J209" s="143"/>
      <c r="K209" s="143"/>
      <c r="L209" s="143"/>
      <c r="M209" s="123">
        <v>11</v>
      </c>
      <c r="N209" s="123" t="s">
        <v>882</v>
      </c>
      <c r="O209" s="123" t="s">
        <v>351</v>
      </c>
      <c r="P209" s="128" t="s">
        <v>394</v>
      </c>
      <c r="Q209" s="123" t="s">
        <v>432</v>
      </c>
      <c r="R209" s="123" t="s">
        <v>354</v>
      </c>
      <c r="S209" s="144" t="s">
        <v>363</v>
      </c>
      <c r="T209" s="129">
        <v>44432</v>
      </c>
      <c r="U209" s="129">
        <v>44615</v>
      </c>
      <c r="V209" s="129">
        <v>44432</v>
      </c>
      <c r="W209" s="129">
        <v>44533</v>
      </c>
      <c r="X209" s="130">
        <v>3.3666666666666667</v>
      </c>
      <c r="Y209" s="131" t="s">
        <v>396</v>
      </c>
      <c r="Z209" s="129">
        <v>44432</v>
      </c>
      <c r="AA209" s="145">
        <v>3.2580645161290325</v>
      </c>
      <c r="AB209" s="130" t="s">
        <v>357</v>
      </c>
    </row>
    <row r="210" spans="1:28" x14ac:dyDescent="0.25">
      <c r="A210" s="123">
        <v>207</v>
      </c>
      <c r="B210" s="123">
        <v>182920</v>
      </c>
      <c r="C210" s="151" t="s">
        <v>883</v>
      </c>
      <c r="D210" s="151"/>
      <c r="E210" s="123" t="s">
        <v>371</v>
      </c>
      <c r="F210" s="123">
        <v>21240696</v>
      </c>
      <c r="G210" s="126" t="s">
        <v>348</v>
      </c>
      <c r="H210" s="123">
        <v>570423</v>
      </c>
      <c r="I210" s="142"/>
      <c r="J210" s="143"/>
      <c r="K210" s="143"/>
      <c r="L210" s="143"/>
      <c r="M210" s="123">
        <v>11</v>
      </c>
      <c r="N210" s="142" t="s">
        <v>884</v>
      </c>
      <c r="O210" s="123" t="s">
        <v>351</v>
      </c>
      <c r="P210" s="128" t="s">
        <v>394</v>
      </c>
      <c r="Q210" s="123" t="s">
        <v>395</v>
      </c>
      <c r="R210" s="123" t="s">
        <v>354</v>
      </c>
      <c r="S210" s="144" t="s">
        <v>363</v>
      </c>
      <c r="T210" s="129">
        <v>44432</v>
      </c>
      <c r="U210" s="129">
        <v>44615</v>
      </c>
      <c r="V210" s="129">
        <v>44432</v>
      </c>
      <c r="W210" s="129">
        <v>44533</v>
      </c>
      <c r="X210" s="130">
        <v>3.3666666666666667</v>
      </c>
      <c r="Y210" s="131" t="s">
        <v>396</v>
      </c>
      <c r="Z210" s="129">
        <v>44432</v>
      </c>
      <c r="AA210" s="145">
        <v>3.2580645161290325</v>
      </c>
      <c r="AB210" s="130" t="s">
        <v>357</v>
      </c>
    </row>
    <row r="211" spans="1:28" x14ac:dyDescent="0.25">
      <c r="A211" s="123">
        <v>208</v>
      </c>
      <c r="B211" s="123">
        <v>182923</v>
      </c>
      <c r="C211" s="151" t="s">
        <v>885</v>
      </c>
      <c r="D211" s="151"/>
      <c r="E211" s="123" t="s">
        <v>347</v>
      </c>
      <c r="F211" s="123">
        <v>21238645</v>
      </c>
      <c r="G211" s="126" t="s">
        <v>348</v>
      </c>
      <c r="H211" s="123">
        <v>570426</v>
      </c>
      <c r="I211" s="142"/>
      <c r="J211" s="143"/>
      <c r="K211" s="143"/>
      <c r="L211" s="143"/>
      <c r="M211" s="123">
        <v>11</v>
      </c>
      <c r="N211" s="142" t="s">
        <v>886</v>
      </c>
      <c r="O211" s="123" t="s">
        <v>351</v>
      </c>
      <c r="P211" s="128" t="s">
        <v>394</v>
      </c>
      <c r="Q211" s="123" t="s">
        <v>402</v>
      </c>
      <c r="R211" s="123" t="s">
        <v>362</v>
      </c>
      <c r="S211" s="144" t="s">
        <v>363</v>
      </c>
      <c r="T211" s="129">
        <v>44432</v>
      </c>
      <c r="U211" s="129">
        <v>44615</v>
      </c>
      <c r="V211" s="129">
        <v>44432</v>
      </c>
      <c r="W211" s="129">
        <v>44533</v>
      </c>
      <c r="X211" s="130">
        <v>3.3666666666666667</v>
      </c>
      <c r="Y211" s="131" t="s">
        <v>396</v>
      </c>
      <c r="Z211" s="129">
        <v>44432</v>
      </c>
      <c r="AA211" s="145">
        <v>3.2580645161290325</v>
      </c>
      <c r="AB211" s="130" t="s">
        <v>357</v>
      </c>
    </row>
    <row r="212" spans="1:28" x14ac:dyDescent="0.25">
      <c r="A212" s="123">
        <v>209</v>
      </c>
      <c r="B212" s="123">
        <v>182924</v>
      </c>
      <c r="C212" s="151" t="s">
        <v>887</v>
      </c>
      <c r="D212" s="151"/>
      <c r="E212" s="123" t="s">
        <v>371</v>
      </c>
      <c r="F212" s="123">
        <v>21240698</v>
      </c>
      <c r="G212" s="126" t="s">
        <v>348</v>
      </c>
      <c r="H212" s="123">
        <v>570427</v>
      </c>
      <c r="I212" s="142"/>
      <c r="J212" s="143"/>
      <c r="K212" s="143"/>
      <c r="L212" s="143"/>
      <c r="M212" s="123">
        <v>11</v>
      </c>
      <c r="N212" s="123" t="s">
        <v>888</v>
      </c>
      <c r="O212" s="123" t="s">
        <v>351</v>
      </c>
      <c r="P212" s="128" t="s">
        <v>394</v>
      </c>
      <c r="Q212" s="123" t="s">
        <v>523</v>
      </c>
      <c r="R212" s="123" t="s">
        <v>354</v>
      </c>
      <c r="S212" s="144" t="s">
        <v>363</v>
      </c>
      <c r="T212" s="129">
        <v>44432</v>
      </c>
      <c r="U212" s="129">
        <v>44615</v>
      </c>
      <c r="V212" s="129">
        <v>44432</v>
      </c>
      <c r="W212" s="129">
        <v>44533</v>
      </c>
      <c r="X212" s="130">
        <v>3.3666666666666667</v>
      </c>
      <c r="Y212" s="131" t="s">
        <v>396</v>
      </c>
      <c r="Z212" s="129">
        <v>44432</v>
      </c>
      <c r="AA212" s="145">
        <v>3.2580645161290325</v>
      </c>
      <c r="AB212" s="130" t="s">
        <v>357</v>
      </c>
    </row>
    <row r="213" spans="1:28" x14ac:dyDescent="0.25">
      <c r="A213" s="123">
        <v>210</v>
      </c>
      <c r="B213" s="123">
        <v>183339</v>
      </c>
      <c r="C213" s="151" t="s">
        <v>889</v>
      </c>
      <c r="D213" s="151"/>
      <c r="E213" s="123" t="s">
        <v>371</v>
      </c>
      <c r="F213" s="123">
        <v>21240707</v>
      </c>
      <c r="G213" s="126" t="s">
        <v>348</v>
      </c>
      <c r="H213" s="123">
        <v>570532</v>
      </c>
      <c r="I213" s="142"/>
      <c r="J213" s="143"/>
      <c r="K213" s="143"/>
      <c r="L213" s="143"/>
      <c r="M213" s="123">
        <v>12</v>
      </c>
      <c r="N213" s="142" t="s">
        <v>890</v>
      </c>
      <c r="O213" s="123" t="s">
        <v>351</v>
      </c>
      <c r="P213" s="128" t="s">
        <v>394</v>
      </c>
      <c r="Q213" s="123" t="s">
        <v>375</v>
      </c>
      <c r="R213" s="123" t="s">
        <v>362</v>
      </c>
      <c r="S213" s="144" t="s">
        <v>363</v>
      </c>
      <c r="T213" s="129">
        <v>44434</v>
      </c>
      <c r="U213" s="129">
        <v>44617</v>
      </c>
      <c r="V213" s="129">
        <v>44434</v>
      </c>
      <c r="W213" s="129">
        <v>44533</v>
      </c>
      <c r="X213" s="130">
        <v>3.3</v>
      </c>
      <c r="Y213" s="131" t="s">
        <v>396</v>
      </c>
      <c r="Z213" s="129">
        <v>44434</v>
      </c>
      <c r="AA213" s="145">
        <v>3.193548387096774</v>
      </c>
      <c r="AB213" s="130" t="s">
        <v>357</v>
      </c>
    </row>
    <row r="214" spans="1:28" x14ac:dyDescent="0.25">
      <c r="A214" s="123">
        <v>211</v>
      </c>
      <c r="B214" s="123">
        <v>183342</v>
      </c>
      <c r="C214" s="151" t="s">
        <v>891</v>
      </c>
      <c r="D214" s="151"/>
      <c r="E214" s="123" t="s">
        <v>371</v>
      </c>
      <c r="F214" s="123">
        <v>21240701</v>
      </c>
      <c r="G214" s="126" t="s">
        <v>348</v>
      </c>
      <c r="H214" s="123">
        <v>570527</v>
      </c>
      <c r="I214" s="142"/>
      <c r="J214" s="143"/>
      <c r="K214" s="143"/>
      <c r="L214" s="143"/>
      <c r="M214" s="123">
        <v>12</v>
      </c>
      <c r="N214" s="142" t="s">
        <v>892</v>
      </c>
      <c r="O214" s="123" t="s">
        <v>351</v>
      </c>
      <c r="P214" s="128" t="s">
        <v>394</v>
      </c>
      <c r="Q214" s="123" t="s">
        <v>444</v>
      </c>
      <c r="R214" s="123" t="s">
        <v>362</v>
      </c>
      <c r="S214" s="144" t="s">
        <v>363</v>
      </c>
      <c r="T214" s="129">
        <v>44434</v>
      </c>
      <c r="U214" s="129">
        <v>44617</v>
      </c>
      <c r="V214" s="129">
        <v>44434</v>
      </c>
      <c r="W214" s="129">
        <v>44533</v>
      </c>
      <c r="X214" s="130">
        <v>3.3</v>
      </c>
      <c r="Y214" s="131" t="s">
        <v>396</v>
      </c>
      <c r="Z214" s="129">
        <v>44434</v>
      </c>
      <c r="AA214" s="145">
        <v>3.193548387096774</v>
      </c>
      <c r="AB214" s="130" t="s">
        <v>357</v>
      </c>
    </row>
    <row r="215" spans="1:28" x14ac:dyDescent="0.25">
      <c r="A215" s="123">
        <v>212</v>
      </c>
      <c r="B215" s="123">
        <v>183345</v>
      </c>
      <c r="C215" s="151" t="s">
        <v>893</v>
      </c>
      <c r="D215" s="151"/>
      <c r="E215" s="123" t="s">
        <v>347</v>
      </c>
      <c r="F215" s="123">
        <v>21240702</v>
      </c>
      <c r="G215" s="126" t="s">
        <v>348</v>
      </c>
      <c r="H215" s="123">
        <v>570528</v>
      </c>
      <c r="I215" s="142"/>
      <c r="J215" s="143"/>
      <c r="K215" s="143"/>
      <c r="L215" s="143"/>
      <c r="M215" s="123">
        <v>12</v>
      </c>
      <c r="N215" s="142" t="s">
        <v>894</v>
      </c>
      <c r="O215" s="123" t="s">
        <v>351</v>
      </c>
      <c r="P215" s="128" t="s">
        <v>394</v>
      </c>
      <c r="Q215" s="123" t="s">
        <v>432</v>
      </c>
      <c r="R215" s="123" t="s">
        <v>354</v>
      </c>
      <c r="S215" s="144" t="s">
        <v>363</v>
      </c>
      <c r="T215" s="129">
        <v>44434</v>
      </c>
      <c r="U215" s="129">
        <v>44617</v>
      </c>
      <c r="V215" s="129">
        <v>44434</v>
      </c>
      <c r="W215" s="129">
        <v>44533</v>
      </c>
      <c r="X215" s="130">
        <v>3.3</v>
      </c>
      <c r="Y215" s="131" t="s">
        <v>396</v>
      </c>
      <c r="Z215" s="129">
        <v>44434</v>
      </c>
      <c r="AA215" s="145">
        <v>3.193548387096774</v>
      </c>
      <c r="AB215" s="130" t="s">
        <v>357</v>
      </c>
    </row>
    <row r="216" spans="1:28" x14ac:dyDescent="0.25">
      <c r="A216" s="123">
        <v>213</v>
      </c>
      <c r="B216" s="123">
        <v>183238</v>
      </c>
      <c r="C216" s="151" t="s">
        <v>895</v>
      </c>
      <c r="D216" s="151"/>
      <c r="E216" s="123" t="s">
        <v>371</v>
      </c>
      <c r="F216" s="123">
        <v>21240789</v>
      </c>
      <c r="G216" s="126" t="s">
        <v>348</v>
      </c>
      <c r="H216" s="123">
        <v>570430</v>
      </c>
      <c r="I216" s="142"/>
      <c r="J216" s="143"/>
      <c r="K216" s="143"/>
      <c r="L216" s="143"/>
      <c r="M216" s="123">
        <v>13</v>
      </c>
      <c r="N216" s="142"/>
      <c r="O216" s="123" t="s">
        <v>351</v>
      </c>
      <c r="P216" s="128" t="s">
        <v>394</v>
      </c>
      <c r="Q216" s="123" t="s">
        <v>438</v>
      </c>
      <c r="R216" s="123" t="s">
        <v>362</v>
      </c>
      <c r="S216" s="144" t="s">
        <v>363</v>
      </c>
      <c r="T216" s="129">
        <v>44440</v>
      </c>
      <c r="U216" s="129">
        <v>44620</v>
      </c>
      <c r="V216" s="129">
        <v>44440</v>
      </c>
      <c r="W216" s="129">
        <v>44533</v>
      </c>
      <c r="X216" s="130">
        <v>3.1</v>
      </c>
      <c r="Y216" s="131" t="s">
        <v>396</v>
      </c>
      <c r="Z216" s="129">
        <v>44440</v>
      </c>
      <c r="AA216" s="145">
        <v>3</v>
      </c>
      <c r="AB216" s="130" t="s">
        <v>357</v>
      </c>
    </row>
    <row r="217" spans="1:28" x14ac:dyDescent="0.25">
      <c r="A217" s="123">
        <v>214</v>
      </c>
      <c r="B217" s="123">
        <v>183243</v>
      </c>
      <c r="C217" s="151" t="s">
        <v>896</v>
      </c>
      <c r="D217" s="151"/>
      <c r="E217" s="123" t="s">
        <v>347</v>
      </c>
      <c r="F217" s="123">
        <v>21240791</v>
      </c>
      <c r="G217" s="126" t="s">
        <v>348</v>
      </c>
      <c r="H217" s="123">
        <v>570432</v>
      </c>
      <c r="I217" s="142"/>
      <c r="J217" s="143"/>
      <c r="K217" s="143"/>
      <c r="L217" s="143"/>
      <c r="M217" s="123">
        <v>13</v>
      </c>
      <c r="N217" s="142"/>
      <c r="O217" s="123" t="s">
        <v>351</v>
      </c>
      <c r="P217" s="128" t="s">
        <v>394</v>
      </c>
      <c r="Q217" s="123" t="s">
        <v>390</v>
      </c>
      <c r="R217" s="123" t="s">
        <v>354</v>
      </c>
      <c r="S217" s="144" t="s">
        <v>363</v>
      </c>
      <c r="T217" s="129">
        <v>44440</v>
      </c>
      <c r="U217" s="129">
        <v>44620</v>
      </c>
      <c r="V217" s="129">
        <v>44440</v>
      </c>
      <c r="W217" s="129">
        <v>44533</v>
      </c>
      <c r="X217" s="130">
        <v>3.1</v>
      </c>
      <c r="Y217" s="131" t="s">
        <v>396</v>
      </c>
      <c r="Z217" s="129">
        <v>44440</v>
      </c>
      <c r="AA217" s="145">
        <v>3</v>
      </c>
      <c r="AB217" s="130" t="s">
        <v>357</v>
      </c>
    </row>
    <row r="218" spans="1:28" x14ac:dyDescent="0.25">
      <c r="A218" s="123">
        <v>215</v>
      </c>
      <c r="B218" s="123">
        <v>183248</v>
      </c>
      <c r="C218" s="151" t="s">
        <v>897</v>
      </c>
      <c r="D218" s="151"/>
      <c r="E218" s="123" t="s">
        <v>371</v>
      </c>
      <c r="F218" s="123">
        <v>21240792</v>
      </c>
      <c r="G218" s="126" t="s">
        <v>348</v>
      </c>
      <c r="H218" s="123">
        <v>570434</v>
      </c>
      <c r="I218" s="142"/>
      <c r="J218" s="143"/>
      <c r="K218" s="143"/>
      <c r="L218" s="143"/>
      <c r="M218" s="123">
        <v>13</v>
      </c>
      <c r="N218" s="142" t="s">
        <v>898</v>
      </c>
      <c r="O218" s="123" t="s">
        <v>351</v>
      </c>
      <c r="P218" s="128" t="s">
        <v>394</v>
      </c>
      <c r="Q218" s="123" t="s">
        <v>448</v>
      </c>
      <c r="R218" s="123" t="s">
        <v>354</v>
      </c>
      <c r="S218" s="144" t="s">
        <v>363</v>
      </c>
      <c r="T218" s="129">
        <v>44440</v>
      </c>
      <c r="U218" s="129">
        <v>44620</v>
      </c>
      <c r="V218" s="129">
        <v>44440</v>
      </c>
      <c r="W218" s="129">
        <v>44533</v>
      </c>
      <c r="X218" s="130">
        <v>3.1</v>
      </c>
      <c r="Y218" s="131" t="s">
        <v>396</v>
      </c>
      <c r="Z218" s="129">
        <v>44440</v>
      </c>
      <c r="AA218" s="145">
        <v>3</v>
      </c>
      <c r="AB218" s="130" t="s">
        <v>357</v>
      </c>
    </row>
    <row r="219" spans="1:28" x14ac:dyDescent="0.25">
      <c r="A219" s="123">
        <v>216</v>
      </c>
      <c r="B219" s="123">
        <v>183250</v>
      </c>
      <c r="C219" s="151" t="s">
        <v>899</v>
      </c>
      <c r="D219" s="151"/>
      <c r="E219" s="123" t="s">
        <v>371</v>
      </c>
      <c r="F219" s="123">
        <v>21240793</v>
      </c>
      <c r="G219" s="126" t="s">
        <v>348</v>
      </c>
      <c r="H219" s="123">
        <v>570436</v>
      </c>
      <c r="I219" s="142"/>
      <c r="J219" s="143"/>
      <c r="K219" s="143"/>
      <c r="L219" s="143"/>
      <c r="M219" s="123">
        <v>13</v>
      </c>
      <c r="N219" s="142" t="s">
        <v>900</v>
      </c>
      <c r="O219" s="123" t="s">
        <v>351</v>
      </c>
      <c r="P219" s="128" t="s">
        <v>394</v>
      </c>
      <c r="Q219" s="123" t="s">
        <v>361</v>
      </c>
      <c r="R219" s="123" t="s">
        <v>362</v>
      </c>
      <c r="S219" s="144" t="s">
        <v>363</v>
      </c>
      <c r="T219" s="129">
        <v>44440</v>
      </c>
      <c r="U219" s="129">
        <v>44620</v>
      </c>
      <c r="V219" s="129">
        <v>44440</v>
      </c>
      <c r="W219" s="129">
        <v>44533</v>
      </c>
      <c r="X219" s="130">
        <v>3.1</v>
      </c>
      <c r="Y219" s="131" t="s">
        <v>396</v>
      </c>
      <c r="Z219" s="129">
        <v>44440</v>
      </c>
      <c r="AA219" s="145">
        <v>3</v>
      </c>
      <c r="AB219" s="130" t="s">
        <v>357</v>
      </c>
    </row>
    <row r="220" spans="1:28" x14ac:dyDescent="0.25">
      <c r="A220" s="123">
        <v>217</v>
      </c>
      <c r="B220" s="123">
        <v>183254</v>
      </c>
      <c r="C220" s="151" t="s">
        <v>901</v>
      </c>
      <c r="D220" s="151"/>
      <c r="E220" s="123" t="s">
        <v>371</v>
      </c>
      <c r="F220" s="123">
        <v>21240794</v>
      </c>
      <c r="G220" s="126" t="s">
        <v>348</v>
      </c>
      <c r="H220" s="123">
        <v>570437</v>
      </c>
      <c r="I220" s="142"/>
      <c r="J220" s="143"/>
      <c r="K220" s="143"/>
      <c r="L220" s="143"/>
      <c r="M220" s="123">
        <v>13</v>
      </c>
      <c r="N220" s="142"/>
      <c r="O220" s="123" t="s">
        <v>351</v>
      </c>
      <c r="P220" s="128" t="s">
        <v>394</v>
      </c>
      <c r="Q220" s="123" t="s">
        <v>481</v>
      </c>
      <c r="R220" s="123" t="s">
        <v>362</v>
      </c>
      <c r="S220" s="144" t="s">
        <v>363</v>
      </c>
      <c r="T220" s="129">
        <v>44440</v>
      </c>
      <c r="U220" s="129">
        <v>44620</v>
      </c>
      <c r="V220" s="129">
        <v>44440</v>
      </c>
      <c r="W220" s="129">
        <v>44533</v>
      </c>
      <c r="X220" s="130">
        <v>3.1</v>
      </c>
      <c r="Y220" s="131" t="s">
        <v>396</v>
      </c>
      <c r="Z220" s="129">
        <v>44440</v>
      </c>
      <c r="AA220" s="145">
        <v>3</v>
      </c>
      <c r="AB220" s="130" t="s">
        <v>357</v>
      </c>
    </row>
    <row r="221" spans="1:28" x14ac:dyDescent="0.25">
      <c r="A221" s="123">
        <v>218</v>
      </c>
      <c r="B221" s="123">
        <v>183256</v>
      </c>
      <c r="C221" s="151" t="s">
        <v>902</v>
      </c>
      <c r="D221" s="151"/>
      <c r="E221" s="123" t="s">
        <v>347</v>
      </c>
      <c r="F221" s="123">
        <v>21240795</v>
      </c>
      <c r="G221" s="126" t="s">
        <v>348</v>
      </c>
      <c r="H221" s="123">
        <v>570438</v>
      </c>
      <c r="I221" s="142"/>
      <c r="J221" s="143"/>
      <c r="K221" s="143"/>
      <c r="L221" s="143"/>
      <c r="M221" s="123">
        <v>13</v>
      </c>
      <c r="N221" s="142" t="s">
        <v>903</v>
      </c>
      <c r="O221" s="123" t="s">
        <v>351</v>
      </c>
      <c r="P221" s="128" t="s">
        <v>394</v>
      </c>
      <c r="Q221" s="123" t="s">
        <v>385</v>
      </c>
      <c r="R221" s="123" t="s">
        <v>354</v>
      </c>
      <c r="S221" s="144" t="s">
        <v>363</v>
      </c>
      <c r="T221" s="129">
        <v>44440</v>
      </c>
      <c r="U221" s="129">
        <v>44620</v>
      </c>
      <c r="V221" s="129">
        <v>44440</v>
      </c>
      <c r="W221" s="129">
        <v>44533</v>
      </c>
      <c r="X221" s="130">
        <v>3.1</v>
      </c>
      <c r="Y221" s="131" t="s">
        <v>396</v>
      </c>
      <c r="Z221" s="180">
        <v>44440</v>
      </c>
      <c r="AA221" s="181">
        <v>3</v>
      </c>
      <c r="AB221" s="130" t="s">
        <v>357</v>
      </c>
    </row>
    <row r="222" spans="1:28" x14ac:dyDescent="0.25">
      <c r="A222" s="123">
        <v>219</v>
      </c>
      <c r="B222" s="123">
        <v>183258</v>
      </c>
      <c r="C222" s="151" t="s">
        <v>904</v>
      </c>
      <c r="D222" s="151"/>
      <c r="E222" s="123" t="s">
        <v>347</v>
      </c>
      <c r="F222" s="123">
        <v>21240796</v>
      </c>
      <c r="G222" s="126" t="s">
        <v>348</v>
      </c>
      <c r="H222" s="123">
        <v>570439</v>
      </c>
      <c r="I222" s="142"/>
      <c r="J222" s="143"/>
      <c r="K222" s="143"/>
      <c r="L222" s="143"/>
      <c r="M222" s="123">
        <v>13</v>
      </c>
      <c r="N222" s="142"/>
      <c r="O222" s="123" t="s">
        <v>351</v>
      </c>
      <c r="P222" s="128" t="s">
        <v>394</v>
      </c>
      <c r="Q222" s="123" t="s">
        <v>353</v>
      </c>
      <c r="R222" s="123" t="s">
        <v>354</v>
      </c>
      <c r="S222" s="144" t="s">
        <v>363</v>
      </c>
      <c r="T222" s="129">
        <v>44440</v>
      </c>
      <c r="U222" s="129">
        <v>44620</v>
      </c>
      <c r="V222" s="129">
        <v>44440</v>
      </c>
      <c r="W222" s="129">
        <v>44533</v>
      </c>
      <c r="X222" s="130">
        <v>3.1</v>
      </c>
      <c r="Y222" s="131" t="s">
        <v>396</v>
      </c>
      <c r="Z222" s="129">
        <v>44440</v>
      </c>
      <c r="AA222" s="145">
        <v>3</v>
      </c>
      <c r="AB222" s="130" t="s">
        <v>357</v>
      </c>
    </row>
    <row r="223" spans="1:28" x14ac:dyDescent="0.25">
      <c r="A223" s="123">
        <v>220</v>
      </c>
      <c r="B223" s="123">
        <v>183262</v>
      </c>
      <c r="C223" s="151" t="s">
        <v>905</v>
      </c>
      <c r="D223" s="151"/>
      <c r="E223" s="123" t="s">
        <v>347</v>
      </c>
      <c r="F223" s="123">
        <v>21240798</v>
      </c>
      <c r="G223" s="126" t="s">
        <v>348</v>
      </c>
      <c r="H223" s="123">
        <v>570441</v>
      </c>
      <c r="I223" s="142"/>
      <c r="J223" s="143"/>
      <c r="K223" s="143"/>
      <c r="L223" s="143"/>
      <c r="M223" s="123">
        <v>13</v>
      </c>
      <c r="N223" s="142" t="s">
        <v>906</v>
      </c>
      <c r="O223" s="123" t="s">
        <v>351</v>
      </c>
      <c r="P223" s="128" t="s">
        <v>394</v>
      </c>
      <c r="Q223" s="123" t="s">
        <v>448</v>
      </c>
      <c r="R223" s="123" t="s">
        <v>354</v>
      </c>
      <c r="S223" s="144" t="s">
        <v>363</v>
      </c>
      <c r="T223" s="129">
        <v>44440</v>
      </c>
      <c r="U223" s="129">
        <v>44620</v>
      </c>
      <c r="V223" s="129">
        <v>44440</v>
      </c>
      <c r="W223" s="129">
        <v>44533</v>
      </c>
      <c r="X223" s="130">
        <v>3.1</v>
      </c>
      <c r="Y223" s="131" t="s">
        <v>396</v>
      </c>
      <c r="Z223" s="129">
        <v>44440</v>
      </c>
      <c r="AA223" s="145">
        <v>3</v>
      </c>
      <c r="AB223" s="130" t="s">
        <v>357</v>
      </c>
    </row>
    <row r="224" spans="1:28" x14ac:dyDescent="0.25">
      <c r="A224" s="123">
        <v>221</v>
      </c>
      <c r="B224" s="123">
        <v>87809</v>
      </c>
      <c r="C224" s="147" t="s">
        <v>907</v>
      </c>
      <c r="D224" s="148" t="s">
        <v>908</v>
      </c>
      <c r="E224" s="123" t="s">
        <v>347</v>
      </c>
      <c r="F224" s="123">
        <v>17009750</v>
      </c>
      <c r="G224" s="126" t="s">
        <v>348</v>
      </c>
      <c r="H224" s="123">
        <v>570145</v>
      </c>
      <c r="I224" s="127"/>
      <c r="J224" s="127"/>
      <c r="K224" s="127"/>
      <c r="L224" s="127"/>
      <c r="M224" s="123" t="s">
        <v>530</v>
      </c>
      <c r="N224" s="123" t="s">
        <v>909</v>
      </c>
      <c r="O224" s="123" t="s">
        <v>910</v>
      </c>
      <c r="P224" s="128" t="s">
        <v>911</v>
      </c>
      <c r="Q224" s="123" t="s">
        <v>475</v>
      </c>
      <c r="R224" s="123" t="s">
        <v>362</v>
      </c>
      <c r="S224" s="128" t="s">
        <v>355</v>
      </c>
      <c r="T224" s="129">
        <v>44436</v>
      </c>
      <c r="U224" s="129">
        <v>44800</v>
      </c>
      <c r="V224" s="129">
        <v>42876</v>
      </c>
      <c r="W224" s="129">
        <v>44533</v>
      </c>
      <c r="X224" s="130">
        <v>55.233333333333334</v>
      </c>
      <c r="Y224" s="131" t="s">
        <v>356</v>
      </c>
      <c r="Z224" s="132">
        <v>43497</v>
      </c>
      <c r="AA224" s="130">
        <v>33.41935483870968</v>
      </c>
      <c r="AB224" s="133" t="s">
        <v>357</v>
      </c>
    </row>
    <row r="225" spans="1:28" x14ac:dyDescent="0.25">
      <c r="A225" s="123">
        <v>222</v>
      </c>
      <c r="B225" s="123">
        <v>159676</v>
      </c>
      <c r="C225" s="165" t="s">
        <v>912</v>
      </c>
      <c r="D225" s="148" t="s">
        <v>913</v>
      </c>
      <c r="E225" s="123" t="s">
        <v>347</v>
      </c>
      <c r="F225" s="123">
        <v>19234654</v>
      </c>
      <c r="G225" s="126" t="s">
        <v>348</v>
      </c>
      <c r="H225" s="123">
        <v>570171</v>
      </c>
      <c r="I225" s="127"/>
      <c r="J225" s="127"/>
      <c r="K225" s="127"/>
      <c r="L225" s="127"/>
      <c r="M225" s="123" t="s">
        <v>366</v>
      </c>
      <c r="N225" s="123" t="s">
        <v>914</v>
      </c>
      <c r="O225" s="123" t="s">
        <v>910</v>
      </c>
      <c r="P225" s="128" t="s">
        <v>911</v>
      </c>
      <c r="Q225" s="123" t="s">
        <v>421</v>
      </c>
      <c r="R225" s="123" t="s">
        <v>354</v>
      </c>
      <c r="S225" s="153" t="s">
        <v>355</v>
      </c>
      <c r="T225" s="129">
        <v>44419</v>
      </c>
      <c r="U225" s="129">
        <v>44783</v>
      </c>
      <c r="V225" s="129">
        <v>43753</v>
      </c>
      <c r="W225" s="129">
        <v>44533</v>
      </c>
      <c r="X225" s="130">
        <v>26</v>
      </c>
      <c r="Y225" s="131" t="s">
        <v>356</v>
      </c>
      <c r="Z225" s="132">
        <v>43827</v>
      </c>
      <c r="AA225" s="130">
        <v>22.774193548387096</v>
      </c>
      <c r="AB225" s="133" t="s">
        <v>357</v>
      </c>
    </row>
    <row r="226" spans="1:28" x14ac:dyDescent="0.25">
      <c r="A226" s="123">
        <v>223</v>
      </c>
      <c r="B226" s="123">
        <v>80432</v>
      </c>
      <c r="C226" s="167" t="s">
        <v>915</v>
      </c>
      <c r="D226" s="151"/>
      <c r="E226" s="123" t="s">
        <v>371</v>
      </c>
      <c r="F226" s="123" t="s">
        <v>916</v>
      </c>
      <c r="G226" s="126" t="s">
        <v>348</v>
      </c>
      <c r="H226" s="123">
        <v>570226</v>
      </c>
      <c r="I226" s="127"/>
      <c r="J226" s="127"/>
      <c r="K226" s="127"/>
      <c r="L226" s="127"/>
      <c r="M226" s="123" t="s">
        <v>917</v>
      </c>
      <c r="N226" s="123" t="s">
        <v>918</v>
      </c>
      <c r="O226" s="123" t="s">
        <v>910</v>
      </c>
      <c r="P226" s="128" t="s">
        <v>911</v>
      </c>
      <c r="Q226" s="123" t="s">
        <v>368</v>
      </c>
      <c r="R226" s="123" t="s">
        <v>354</v>
      </c>
      <c r="S226" s="128" t="s">
        <v>355</v>
      </c>
      <c r="T226" s="129">
        <v>44226</v>
      </c>
      <c r="U226" s="129">
        <v>44590</v>
      </c>
      <c r="V226" s="129">
        <v>42675</v>
      </c>
      <c r="W226" s="129">
        <v>44533</v>
      </c>
      <c r="X226" s="130">
        <v>61.93333333333333</v>
      </c>
      <c r="Y226" s="131" t="s">
        <v>356</v>
      </c>
      <c r="Z226" s="132">
        <v>43497</v>
      </c>
      <c r="AA226" s="130">
        <v>33.41935483870968</v>
      </c>
      <c r="AB226" s="133" t="s">
        <v>357</v>
      </c>
    </row>
    <row r="227" spans="1:28" x14ac:dyDescent="0.25">
      <c r="A227" s="123">
        <v>224</v>
      </c>
      <c r="B227" s="123">
        <v>51767</v>
      </c>
      <c r="C227" s="182" t="s">
        <v>919</v>
      </c>
      <c r="D227" s="151"/>
      <c r="E227" s="123" t="s">
        <v>347</v>
      </c>
      <c r="F227" s="123" t="s">
        <v>920</v>
      </c>
      <c r="G227" s="126" t="s">
        <v>348</v>
      </c>
      <c r="H227" s="123">
        <v>570215</v>
      </c>
      <c r="I227" s="127">
        <v>10200202308</v>
      </c>
      <c r="J227" s="127"/>
      <c r="K227" s="127">
        <v>35286</v>
      </c>
      <c r="L227" s="127">
        <v>35286</v>
      </c>
      <c r="M227" s="123" t="s">
        <v>400</v>
      </c>
      <c r="N227" s="123" t="s">
        <v>921</v>
      </c>
      <c r="O227" s="123" t="s">
        <v>910</v>
      </c>
      <c r="P227" s="128" t="s">
        <v>911</v>
      </c>
      <c r="Q227" s="123" t="s">
        <v>402</v>
      </c>
      <c r="R227" s="123" t="s">
        <v>362</v>
      </c>
      <c r="S227" s="128" t="s">
        <v>355</v>
      </c>
      <c r="T227" s="129">
        <v>44374</v>
      </c>
      <c r="U227" s="129">
        <v>44677</v>
      </c>
      <c r="V227" s="129">
        <v>41821</v>
      </c>
      <c r="W227" s="129">
        <v>44533</v>
      </c>
      <c r="X227" s="130">
        <v>90.4</v>
      </c>
      <c r="Y227" s="131" t="s">
        <v>356</v>
      </c>
      <c r="Z227" s="132">
        <v>42552</v>
      </c>
      <c r="AA227" s="130">
        <v>63.903225806451616</v>
      </c>
      <c r="AB227" s="133" t="s">
        <v>357</v>
      </c>
    </row>
    <row r="228" spans="1:28" x14ac:dyDescent="0.25">
      <c r="A228" s="123">
        <v>225</v>
      </c>
      <c r="B228" s="123">
        <v>105765</v>
      </c>
      <c r="C228" s="156" t="s">
        <v>922</v>
      </c>
      <c r="D228" s="151"/>
      <c r="E228" s="123" t="s">
        <v>371</v>
      </c>
      <c r="F228" s="123">
        <v>18010558</v>
      </c>
      <c r="G228" s="126" t="s">
        <v>348</v>
      </c>
      <c r="H228" s="123">
        <v>570129</v>
      </c>
      <c r="I228" s="127"/>
      <c r="J228" s="127"/>
      <c r="K228" s="127"/>
      <c r="L228" s="127"/>
      <c r="M228" s="123" t="s">
        <v>349</v>
      </c>
      <c r="N228" s="123" t="s">
        <v>923</v>
      </c>
      <c r="O228" s="123" t="s">
        <v>910</v>
      </c>
      <c r="P228" s="128" t="s">
        <v>911</v>
      </c>
      <c r="Q228" s="123" t="s">
        <v>381</v>
      </c>
      <c r="R228" s="123" t="s">
        <v>354</v>
      </c>
      <c r="S228" s="128" t="s">
        <v>355</v>
      </c>
      <c r="T228" s="129">
        <v>44214</v>
      </c>
      <c r="U228" s="129">
        <v>44578</v>
      </c>
      <c r="V228" s="129">
        <v>43304</v>
      </c>
      <c r="W228" s="129">
        <v>44533</v>
      </c>
      <c r="X228" s="130">
        <v>40.966666666666669</v>
      </c>
      <c r="Y228" s="131" t="s">
        <v>356</v>
      </c>
      <c r="Z228" s="132">
        <v>43709</v>
      </c>
      <c r="AA228" s="130">
        <v>26.580645161290324</v>
      </c>
      <c r="AB228" s="133" t="s">
        <v>357</v>
      </c>
    </row>
    <row r="229" spans="1:28" x14ac:dyDescent="0.25">
      <c r="A229" s="123">
        <v>226</v>
      </c>
      <c r="B229" s="123">
        <v>106435</v>
      </c>
      <c r="C229" s="156" t="s">
        <v>924</v>
      </c>
      <c r="D229" s="151"/>
      <c r="E229" s="123" t="s">
        <v>371</v>
      </c>
      <c r="F229" s="123">
        <v>18010781</v>
      </c>
      <c r="G229" s="126" t="s">
        <v>348</v>
      </c>
      <c r="H229" s="123">
        <v>570106</v>
      </c>
      <c r="I229" s="127"/>
      <c r="J229" s="127"/>
      <c r="K229" s="127"/>
      <c r="L229" s="127"/>
      <c r="M229" s="123" t="s">
        <v>473</v>
      </c>
      <c r="N229" s="123" t="s">
        <v>925</v>
      </c>
      <c r="O229" s="123" t="s">
        <v>910</v>
      </c>
      <c r="P229" s="128" t="s">
        <v>911</v>
      </c>
      <c r="Q229" s="123" t="s">
        <v>448</v>
      </c>
      <c r="R229" s="123" t="s">
        <v>354</v>
      </c>
      <c r="S229" s="128" t="s">
        <v>355</v>
      </c>
      <c r="T229" s="129">
        <v>44466</v>
      </c>
      <c r="U229" s="129">
        <v>44830</v>
      </c>
      <c r="V229" s="129">
        <v>43318</v>
      </c>
      <c r="W229" s="129">
        <v>44533</v>
      </c>
      <c r="X229" s="130">
        <v>40.5</v>
      </c>
      <c r="Y229" s="131" t="s">
        <v>356</v>
      </c>
      <c r="Z229" s="132">
        <v>43605</v>
      </c>
      <c r="AA229" s="130">
        <v>29.93548387096774</v>
      </c>
      <c r="AB229" s="133" t="s">
        <v>357</v>
      </c>
    </row>
    <row r="230" spans="1:28" x14ac:dyDescent="0.25">
      <c r="A230" s="123">
        <v>227</v>
      </c>
      <c r="B230" s="123">
        <v>153883</v>
      </c>
      <c r="C230" s="156" t="s">
        <v>926</v>
      </c>
      <c r="D230" s="151"/>
      <c r="E230" s="123" t="s">
        <v>347</v>
      </c>
      <c r="F230" s="123">
        <v>19231238</v>
      </c>
      <c r="G230" s="126" t="s">
        <v>348</v>
      </c>
      <c r="H230" s="123">
        <v>570267</v>
      </c>
      <c r="I230" s="127"/>
      <c r="J230" s="127"/>
      <c r="K230" s="127"/>
      <c r="L230" s="127"/>
      <c r="M230" s="123" t="s">
        <v>473</v>
      </c>
      <c r="N230" s="123" t="s">
        <v>927</v>
      </c>
      <c r="O230" s="123" t="s">
        <v>910</v>
      </c>
      <c r="P230" s="128" t="s">
        <v>911</v>
      </c>
      <c r="Q230" s="123" t="s">
        <v>432</v>
      </c>
      <c r="R230" s="123" t="s">
        <v>354</v>
      </c>
      <c r="S230" s="128" t="s">
        <v>363</v>
      </c>
      <c r="T230" s="129">
        <v>44319</v>
      </c>
      <c r="U230" s="129">
        <v>44683</v>
      </c>
      <c r="V230" s="129">
        <v>43591</v>
      </c>
      <c r="W230" s="129">
        <v>44533</v>
      </c>
      <c r="X230" s="130">
        <v>31.4</v>
      </c>
      <c r="Y230" s="131" t="s">
        <v>356</v>
      </c>
      <c r="Z230" s="132">
        <v>43759</v>
      </c>
      <c r="AA230" s="130">
        <v>24.967741935483872</v>
      </c>
      <c r="AB230" s="133" t="s">
        <v>357</v>
      </c>
    </row>
    <row r="231" spans="1:28" x14ac:dyDescent="0.25">
      <c r="A231" s="123">
        <v>228</v>
      </c>
      <c r="B231" s="123">
        <v>154684</v>
      </c>
      <c r="C231" s="156" t="s">
        <v>928</v>
      </c>
      <c r="D231" s="151"/>
      <c r="E231" s="123" t="s">
        <v>371</v>
      </c>
      <c r="F231" s="123">
        <v>19231952</v>
      </c>
      <c r="G231" s="126" t="s">
        <v>348</v>
      </c>
      <c r="H231" s="123">
        <v>570227</v>
      </c>
      <c r="I231" s="127"/>
      <c r="J231" s="127"/>
      <c r="K231" s="127"/>
      <c r="L231" s="127"/>
      <c r="M231" s="123" t="s">
        <v>456</v>
      </c>
      <c r="N231" s="123" t="s">
        <v>929</v>
      </c>
      <c r="O231" s="123" t="s">
        <v>910</v>
      </c>
      <c r="P231" s="128" t="s">
        <v>911</v>
      </c>
      <c r="Q231" s="123" t="s">
        <v>418</v>
      </c>
      <c r="R231" s="123" t="s">
        <v>362</v>
      </c>
      <c r="S231" s="128" t="s">
        <v>363</v>
      </c>
      <c r="T231" s="129">
        <v>44357</v>
      </c>
      <c r="U231" s="129">
        <v>44721</v>
      </c>
      <c r="V231" s="129">
        <v>43630</v>
      </c>
      <c r="W231" s="129">
        <v>44533</v>
      </c>
      <c r="X231" s="130">
        <v>30.1</v>
      </c>
      <c r="Y231" s="131" t="s">
        <v>356</v>
      </c>
      <c r="Z231" s="132">
        <v>43800</v>
      </c>
      <c r="AA231" s="130">
        <v>23.64516129032258</v>
      </c>
      <c r="AB231" s="133" t="s">
        <v>357</v>
      </c>
    </row>
    <row r="232" spans="1:28" x14ac:dyDescent="0.25">
      <c r="A232" s="123">
        <v>229</v>
      </c>
      <c r="B232" s="123">
        <v>104361</v>
      </c>
      <c r="C232" s="156" t="s">
        <v>930</v>
      </c>
      <c r="D232" s="151"/>
      <c r="E232" s="123" t="s">
        <v>347</v>
      </c>
      <c r="F232" s="123">
        <v>18010120</v>
      </c>
      <c r="G232" s="126" t="s">
        <v>348</v>
      </c>
      <c r="H232" s="123">
        <v>570190</v>
      </c>
      <c r="I232" s="127"/>
      <c r="J232" s="127"/>
      <c r="K232" s="127"/>
      <c r="L232" s="127"/>
      <c r="M232" s="123" t="s">
        <v>409</v>
      </c>
      <c r="N232" s="123" t="s">
        <v>931</v>
      </c>
      <c r="O232" s="123" t="s">
        <v>910</v>
      </c>
      <c r="P232" s="128" t="s">
        <v>911</v>
      </c>
      <c r="Q232" s="123" t="s">
        <v>523</v>
      </c>
      <c r="R232" s="123" t="s">
        <v>354</v>
      </c>
      <c r="S232" s="128" t="s">
        <v>355</v>
      </c>
      <c r="T232" s="129">
        <v>44195</v>
      </c>
      <c r="U232" s="129">
        <v>44559</v>
      </c>
      <c r="V232" s="129">
        <v>43374</v>
      </c>
      <c r="W232" s="129">
        <v>44533</v>
      </c>
      <c r="X232" s="130">
        <v>38.633333333333333</v>
      </c>
      <c r="Y232" s="131" t="s">
        <v>356</v>
      </c>
      <c r="Z232" s="132">
        <v>43972</v>
      </c>
      <c r="AA232" s="130">
        <v>18.096774193548388</v>
      </c>
      <c r="AB232" s="133" t="s">
        <v>357</v>
      </c>
    </row>
    <row r="233" spans="1:28" x14ac:dyDescent="0.25">
      <c r="A233" s="123">
        <v>230</v>
      </c>
      <c r="B233" s="123">
        <v>154667</v>
      </c>
      <c r="C233" s="157" t="s">
        <v>932</v>
      </c>
      <c r="D233" s="156"/>
      <c r="E233" s="123" t="s">
        <v>371</v>
      </c>
      <c r="F233" s="123">
        <v>19231902</v>
      </c>
      <c r="G233" s="126" t="s">
        <v>348</v>
      </c>
      <c r="H233" s="123">
        <v>570044</v>
      </c>
      <c r="I233" s="127"/>
      <c r="J233" s="127"/>
      <c r="K233" s="127"/>
      <c r="L233" s="127"/>
      <c r="M233" s="123" t="s">
        <v>479</v>
      </c>
      <c r="N233" s="123" t="s">
        <v>933</v>
      </c>
      <c r="O233" s="123" t="s">
        <v>910</v>
      </c>
      <c r="P233" s="128" t="s">
        <v>911</v>
      </c>
      <c r="Q233" s="123" t="s">
        <v>390</v>
      </c>
      <c r="R233" s="123" t="s">
        <v>354</v>
      </c>
      <c r="S233" s="128" t="s">
        <v>363</v>
      </c>
      <c r="T233" s="129">
        <v>44350</v>
      </c>
      <c r="U233" s="129">
        <v>44714</v>
      </c>
      <c r="V233" s="129">
        <v>43531</v>
      </c>
      <c r="W233" s="129">
        <v>44533</v>
      </c>
      <c r="X233" s="130">
        <v>33.4</v>
      </c>
      <c r="Y233" s="131" t="s">
        <v>356</v>
      </c>
      <c r="Z233" s="132">
        <v>43972</v>
      </c>
      <c r="AA233" s="130">
        <v>18.096774193548388</v>
      </c>
      <c r="AB233" s="133" t="s">
        <v>357</v>
      </c>
    </row>
    <row r="234" spans="1:28" x14ac:dyDescent="0.25">
      <c r="A234" s="123">
        <v>231</v>
      </c>
      <c r="B234" s="123">
        <v>70846</v>
      </c>
      <c r="C234" s="152" t="s">
        <v>381</v>
      </c>
      <c r="D234" s="151"/>
      <c r="E234" s="123" t="s">
        <v>371</v>
      </c>
      <c r="F234" s="123">
        <v>16009166</v>
      </c>
      <c r="G234" s="126" t="s">
        <v>348</v>
      </c>
      <c r="H234" s="123">
        <v>570336</v>
      </c>
      <c r="I234" s="183" t="s">
        <v>934</v>
      </c>
      <c r="J234" s="144"/>
      <c r="K234" s="144"/>
      <c r="L234" s="144">
        <v>16009166</v>
      </c>
      <c r="M234" s="123" t="s">
        <v>409</v>
      </c>
      <c r="N234" s="123" t="s">
        <v>935</v>
      </c>
      <c r="O234" s="184" t="s">
        <v>936</v>
      </c>
      <c r="P234" s="185"/>
      <c r="Q234" s="123" t="s">
        <v>937</v>
      </c>
      <c r="R234" s="123" t="s">
        <v>354</v>
      </c>
      <c r="S234" s="144" t="s">
        <v>355</v>
      </c>
      <c r="T234" s="129">
        <v>44313</v>
      </c>
      <c r="U234" s="129">
        <v>44618</v>
      </c>
      <c r="V234" s="186">
        <v>42552</v>
      </c>
      <c r="W234" s="129">
        <v>44533</v>
      </c>
      <c r="X234" s="187">
        <v>37.354838709677416</v>
      </c>
      <c r="Y234" s="188" t="s">
        <v>356</v>
      </c>
      <c r="Z234" s="183"/>
      <c r="AA234" s="144"/>
      <c r="AB234" s="144" t="s">
        <v>357</v>
      </c>
    </row>
    <row r="235" spans="1:28" x14ac:dyDescent="0.25">
      <c r="A235" s="123">
        <v>232</v>
      </c>
      <c r="B235" s="123">
        <v>54631</v>
      </c>
      <c r="C235" s="152" t="s">
        <v>444</v>
      </c>
      <c r="D235" s="152"/>
      <c r="E235" s="123" t="s">
        <v>371</v>
      </c>
      <c r="F235" s="123">
        <v>14013240</v>
      </c>
      <c r="G235" s="126" t="s">
        <v>348</v>
      </c>
      <c r="H235" s="123"/>
      <c r="I235" s="183"/>
      <c r="J235" s="184"/>
      <c r="K235" s="144"/>
      <c r="L235" s="144"/>
      <c r="M235" s="123" t="s">
        <v>938</v>
      </c>
      <c r="N235" s="123" t="s">
        <v>939</v>
      </c>
      <c r="O235" s="184" t="s">
        <v>936</v>
      </c>
      <c r="P235" s="184"/>
      <c r="Q235" s="123" t="s">
        <v>937</v>
      </c>
      <c r="R235" s="123" t="s">
        <v>362</v>
      </c>
      <c r="S235" s="144" t="s">
        <v>355</v>
      </c>
      <c r="T235" s="129">
        <v>44382</v>
      </c>
      <c r="U235" s="129">
        <v>44746</v>
      </c>
      <c r="V235" s="129">
        <v>44382</v>
      </c>
      <c r="W235" s="129">
        <v>44533</v>
      </c>
      <c r="X235" s="187">
        <v>1.032258064516129</v>
      </c>
      <c r="Y235" s="188" t="s">
        <v>17</v>
      </c>
      <c r="Z235" s="189"/>
      <c r="AA235" s="187"/>
      <c r="AB235" s="144" t="s">
        <v>357</v>
      </c>
    </row>
    <row r="236" spans="1:28" x14ac:dyDescent="0.25">
      <c r="A236" s="123">
        <v>233</v>
      </c>
      <c r="B236" s="123">
        <v>75040</v>
      </c>
      <c r="C236" s="150" t="s">
        <v>353</v>
      </c>
      <c r="D236" s="156"/>
      <c r="E236" s="123" t="s">
        <v>371</v>
      </c>
      <c r="F236" s="123">
        <v>16010661</v>
      </c>
      <c r="G236" s="126" t="s">
        <v>348</v>
      </c>
      <c r="H236" s="123">
        <v>570316</v>
      </c>
      <c r="I236" s="127">
        <v>10200203203</v>
      </c>
      <c r="J236" s="190"/>
      <c r="K236" s="126"/>
      <c r="L236" s="126">
        <v>16010661</v>
      </c>
      <c r="M236" s="123" t="s">
        <v>940</v>
      </c>
      <c r="N236" s="123" t="s">
        <v>941</v>
      </c>
      <c r="O236" s="184" t="s">
        <v>936</v>
      </c>
      <c r="P236" s="185"/>
      <c r="Q236" s="123" t="s">
        <v>937</v>
      </c>
      <c r="R236" s="123" t="s">
        <v>354</v>
      </c>
      <c r="S236" s="191" t="s">
        <v>355</v>
      </c>
      <c r="T236" s="129">
        <v>43831</v>
      </c>
      <c r="U236" s="129">
        <v>44561</v>
      </c>
      <c r="V236" s="129">
        <v>42736</v>
      </c>
      <c r="W236" s="129">
        <v>44533</v>
      </c>
      <c r="X236" s="130">
        <v>59.9</v>
      </c>
      <c r="Y236" s="188" t="s">
        <v>356</v>
      </c>
      <c r="Z236" s="132">
        <v>43298</v>
      </c>
      <c r="AA236" s="130">
        <v>17.193548387096776</v>
      </c>
      <c r="AB236" s="133" t="s">
        <v>357</v>
      </c>
    </row>
    <row r="237" spans="1:28" x14ac:dyDescent="0.25">
      <c r="A237" s="123">
        <v>234</v>
      </c>
      <c r="B237" s="123">
        <v>30471</v>
      </c>
      <c r="C237" s="162" t="s">
        <v>475</v>
      </c>
      <c r="D237" s="152"/>
      <c r="E237" s="123" t="s">
        <v>371</v>
      </c>
      <c r="F237" s="123">
        <v>11011181</v>
      </c>
      <c r="G237" s="126" t="s">
        <v>348</v>
      </c>
      <c r="H237" s="123">
        <v>570317</v>
      </c>
      <c r="I237" s="144">
        <v>10200201567</v>
      </c>
      <c r="J237" s="144">
        <v>6825</v>
      </c>
      <c r="K237" s="144"/>
      <c r="L237" s="144">
        <v>34076</v>
      </c>
      <c r="M237" s="123" t="s">
        <v>942</v>
      </c>
      <c r="N237" s="123" t="s">
        <v>943</v>
      </c>
      <c r="O237" s="184" t="s">
        <v>936</v>
      </c>
      <c r="P237" s="185"/>
      <c r="Q237" s="123" t="s">
        <v>937</v>
      </c>
      <c r="R237" s="123" t="s">
        <v>362</v>
      </c>
      <c r="S237" s="144" t="s">
        <v>355</v>
      </c>
      <c r="T237" s="129">
        <v>44387</v>
      </c>
      <c r="U237" s="129">
        <v>44690</v>
      </c>
      <c r="V237" s="186">
        <v>40738</v>
      </c>
      <c r="W237" s="129">
        <v>44533</v>
      </c>
      <c r="X237" s="187">
        <v>95.870967741935488</v>
      </c>
      <c r="Y237" s="188" t="s">
        <v>356</v>
      </c>
      <c r="Z237" s="183"/>
      <c r="AA237" s="144"/>
      <c r="AB237" s="144" t="s">
        <v>357</v>
      </c>
    </row>
    <row r="238" spans="1:28" x14ac:dyDescent="0.25">
      <c r="A238" s="123">
        <v>235</v>
      </c>
      <c r="B238" s="123">
        <v>30538</v>
      </c>
      <c r="C238" s="192" t="s">
        <v>481</v>
      </c>
      <c r="D238" s="193"/>
      <c r="E238" s="123" t="s">
        <v>347</v>
      </c>
      <c r="F238" s="123">
        <v>11008313</v>
      </c>
      <c r="G238" s="126" t="s">
        <v>348</v>
      </c>
      <c r="H238" s="123">
        <v>570319</v>
      </c>
      <c r="I238" s="183">
        <v>10200201193</v>
      </c>
      <c r="J238" s="184">
        <v>3327</v>
      </c>
      <c r="K238" s="144"/>
      <c r="L238" s="184">
        <v>31784</v>
      </c>
      <c r="M238" s="123" t="s">
        <v>944</v>
      </c>
      <c r="N238" s="123" t="s">
        <v>945</v>
      </c>
      <c r="O238" s="184" t="s">
        <v>936</v>
      </c>
      <c r="P238" s="185"/>
      <c r="Q238" s="123" t="s">
        <v>937</v>
      </c>
      <c r="R238" s="123" t="s">
        <v>362</v>
      </c>
      <c r="S238" s="144" t="s">
        <v>355</v>
      </c>
      <c r="T238" s="129">
        <v>44216</v>
      </c>
      <c r="U238" s="129">
        <v>44580</v>
      </c>
      <c r="V238" s="186">
        <v>40565</v>
      </c>
      <c r="W238" s="129">
        <v>44533</v>
      </c>
      <c r="X238" s="187">
        <v>112.36666666666666</v>
      </c>
      <c r="Y238" s="188" t="s">
        <v>356</v>
      </c>
      <c r="Z238" s="183"/>
      <c r="AA238" s="144"/>
      <c r="AB238" s="144" t="s">
        <v>357</v>
      </c>
    </row>
    <row r="239" spans="1:28" x14ac:dyDescent="0.25">
      <c r="A239" s="123">
        <v>236</v>
      </c>
      <c r="B239" s="123">
        <v>30643</v>
      </c>
      <c r="C239" s="162" t="s">
        <v>421</v>
      </c>
      <c r="D239" s="152"/>
      <c r="E239" s="123" t="s">
        <v>347</v>
      </c>
      <c r="F239" s="123">
        <v>2769</v>
      </c>
      <c r="G239" s="126" t="s">
        <v>348</v>
      </c>
      <c r="H239" s="123">
        <v>570320</v>
      </c>
      <c r="I239" s="194">
        <v>10200200420</v>
      </c>
      <c r="J239" s="144"/>
      <c r="K239" s="142"/>
      <c r="L239" s="144"/>
      <c r="M239" s="123" t="s">
        <v>946</v>
      </c>
      <c r="N239" s="123" t="s">
        <v>947</v>
      </c>
      <c r="O239" s="184" t="s">
        <v>936</v>
      </c>
      <c r="P239" s="185"/>
      <c r="Q239" s="123" t="s">
        <v>937</v>
      </c>
      <c r="R239" s="123" t="s">
        <v>354</v>
      </c>
      <c r="S239" s="144" t="s">
        <v>355</v>
      </c>
      <c r="T239" s="129">
        <v>44442</v>
      </c>
      <c r="U239" s="129">
        <v>44806</v>
      </c>
      <c r="V239" s="186">
        <v>39254</v>
      </c>
      <c r="W239" s="129">
        <v>44533</v>
      </c>
      <c r="X239" s="187">
        <v>156.06666666666666</v>
      </c>
      <c r="Y239" s="188" t="s">
        <v>356</v>
      </c>
      <c r="Z239" s="195"/>
      <c r="AA239" s="142"/>
      <c r="AB239" s="144" t="s">
        <v>357</v>
      </c>
    </row>
    <row r="240" spans="1:28" x14ac:dyDescent="0.25">
      <c r="A240" s="123">
        <v>237</v>
      </c>
      <c r="B240" s="123">
        <v>93884</v>
      </c>
      <c r="C240" s="162" t="s">
        <v>523</v>
      </c>
      <c r="D240" s="152"/>
      <c r="E240" s="123" t="s">
        <v>371</v>
      </c>
      <c r="F240" s="123">
        <v>17011357</v>
      </c>
      <c r="G240" s="126" t="s">
        <v>348</v>
      </c>
      <c r="H240" s="123">
        <v>570321</v>
      </c>
      <c r="I240" s="144"/>
      <c r="J240" s="144"/>
      <c r="K240" s="144"/>
      <c r="L240" s="144"/>
      <c r="M240" s="123" t="s">
        <v>937</v>
      </c>
      <c r="N240" s="123" t="s">
        <v>948</v>
      </c>
      <c r="O240" s="184" t="s">
        <v>936</v>
      </c>
      <c r="P240" s="185"/>
      <c r="Q240" s="123" t="s">
        <v>937</v>
      </c>
      <c r="R240" s="123" t="s">
        <v>354</v>
      </c>
      <c r="S240" s="144" t="s">
        <v>355</v>
      </c>
      <c r="T240" s="129">
        <v>44481</v>
      </c>
      <c r="U240" s="129">
        <v>44845</v>
      </c>
      <c r="V240" s="186">
        <v>43024</v>
      </c>
      <c r="W240" s="129">
        <v>44533</v>
      </c>
      <c r="X240" s="187">
        <v>30.4</v>
      </c>
      <c r="Y240" s="188" t="s">
        <v>356</v>
      </c>
      <c r="Z240" s="196"/>
      <c r="AA240" s="144"/>
      <c r="AB240" s="144" t="s">
        <v>357</v>
      </c>
    </row>
    <row r="241" spans="1:28" x14ac:dyDescent="0.25">
      <c r="A241" s="123">
        <v>238</v>
      </c>
      <c r="B241" s="123">
        <v>13165</v>
      </c>
      <c r="C241" s="192" t="s">
        <v>432</v>
      </c>
      <c r="D241" s="152"/>
      <c r="E241" s="123" t="s">
        <v>347</v>
      </c>
      <c r="F241" s="123">
        <v>8009838</v>
      </c>
      <c r="G241" s="126" t="s">
        <v>348</v>
      </c>
      <c r="H241" s="123">
        <v>570322</v>
      </c>
      <c r="I241" s="183"/>
      <c r="J241" s="184"/>
      <c r="K241" s="144"/>
      <c r="L241" s="184"/>
      <c r="M241" s="123" t="s">
        <v>949</v>
      </c>
      <c r="N241" s="123" t="s">
        <v>950</v>
      </c>
      <c r="O241" s="184" t="s">
        <v>936</v>
      </c>
      <c r="P241" s="185"/>
      <c r="Q241" s="123" t="s">
        <v>937</v>
      </c>
      <c r="R241" s="123" t="s">
        <v>354</v>
      </c>
      <c r="S241" s="153" t="s">
        <v>355</v>
      </c>
      <c r="T241" s="129">
        <v>44314</v>
      </c>
      <c r="U241" s="129">
        <v>44619</v>
      </c>
      <c r="V241" s="186">
        <v>42125</v>
      </c>
      <c r="W241" s="129">
        <v>44533</v>
      </c>
      <c r="X241" s="187">
        <v>51.12903225806452</v>
      </c>
      <c r="Y241" s="188" t="s">
        <v>356</v>
      </c>
      <c r="Z241" s="195"/>
      <c r="AA241" s="144"/>
      <c r="AB241" s="144" t="s">
        <v>357</v>
      </c>
    </row>
    <row r="242" spans="1:28" x14ac:dyDescent="0.25">
      <c r="A242" s="123">
        <v>239</v>
      </c>
      <c r="B242" s="123">
        <v>30568</v>
      </c>
      <c r="C242" s="192" t="s">
        <v>361</v>
      </c>
      <c r="D242" s="193"/>
      <c r="E242" s="123" t="s">
        <v>347</v>
      </c>
      <c r="F242" s="123">
        <v>2322</v>
      </c>
      <c r="G242" s="126" t="s">
        <v>348</v>
      </c>
      <c r="H242" s="123">
        <v>570323</v>
      </c>
      <c r="I242" s="183">
        <v>10200200488</v>
      </c>
      <c r="J242" s="184">
        <v>3782</v>
      </c>
      <c r="K242" s="142"/>
      <c r="L242" s="184">
        <v>31277</v>
      </c>
      <c r="M242" s="123" t="s">
        <v>946</v>
      </c>
      <c r="N242" s="123" t="s">
        <v>951</v>
      </c>
      <c r="O242" s="184" t="s">
        <v>936</v>
      </c>
      <c r="P242" s="185"/>
      <c r="Q242" s="123" t="s">
        <v>937</v>
      </c>
      <c r="R242" s="123" t="s">
        <v>362</v>
      </c>
      <c r="S242" s="153" t="s">
        <v>355</v>
      </c>
      <c r="T242" s="129">
        <v>44289</v>
      </c>
      <c r="U242" s="129">
        <v>44594</v>
      </c>
      <c r="V242" s="186">
        <v>39148</v>
      </c>
      <c r="W242" s="129">
        <v>44533</v>
      </c>
      <c r="X242" s="187">
        <v>147.16129032258064</v>
      </c>
      <c r="Y242" s="188" t="s">
        <v>356</v>
      </c>
      <c r="Z242" s="195"/>
      <c r="AA242" s="142"/>
      <c r="AB242" s="144" t="s">
        <v>357</v>
      </c>
    </row>
    <row r="243" spans="1:28" x14ac:dyDescent="0.25">
      <c r="A243" s="123">
        <v>240</v>
      </c>
      <c r="B243" s="123">
        <v>30355</v>
      </c>
      <c r="C243" s="192" t="s">
        <v>385</v>
      </c>
      <c r="D243" s="193"/>
      <c r="E243" s="123" t="s">
        <v>347</v>
      </c>
      <c r="F243" s="123">
        <v>2370</v>
      </c>
      <c r="G243" s="126" t="s">
        <v>348</v>
      </c>
      <c r="H243" s="123">
        <v>570324</v>
      </c>
      <c r="I243" s="183">
        <v>10200200627</v>
      </c>
      <c r="J243" s="184">
        <v>3187</v>
      </c>
      <c r="K243" s="144"/>
      <c r="L243" s="184">
        <v>31322</v>
      </c>
      <c r="M243" s="123" t="s">
        <v>388</v>
      </c>
      <c r="N243" s="123" t="s">
        <v>952</v>
      </c>
      <c r="O243" s="184" t="s">
        <v>936</v>
      </c>
      <c r="P243" s="185"/>
      <c r="Q243" s="123" t="s">
        <v>937</v>
      </c>
      <c r="R243" s="123" t="s">
        <v>354</v>
      </c>
      <c r="S243" s="144" t="s">
        <v>355</v>
      </c>
      <c r="T243" s="129">
        <v>44184</v>
      </c>
      <c r="U243" s="129">
        <v>44548</v>
      </c>
      <c r="V243" s="186">
        <v>38979</v>
      </c>
      <c r="W243" s="129">
        <v>44533</v>
      </c>
      <c r="X243" s="187">
        <v>152.61290322580646</v>
      </c>
      <c r="Y243" s="188" t="s">
        <v>356</v>
      </c>
      <c r="Z243" s="195"/>
      <c r="AA243" s="144"/>
      <c r="AB243" s="144" t="s">
        <v>357</v>
      </c>
    </row>
    <row r="244" spans="1:28" x14ac:dyDescent="0.25">
      <c r="A244" s="123">
        <v>241</v>
      </c>
      <c r="B244" s="123">
        <v>30321</v>
      </c>
      <c r="C244" s="162" t="s">
        <v>395</v>
      </c>
      <c r="D244" s="152"/>
      <c r="E244" s="123" t="s">
        <v>371</v>
      </c>
      <c r="F244" s="123">
        <v>15011674</v>
      </c>
      <c r="G244" s="126" t="s">
        <v>348</v>
      </c>
      <c r="H244" s="123">
        <v>570325</v>
      </c>
      <c r="I244" s="194">
        <v>10200202882</v>
      </c>
      <c r="J244" s="144"/>
      <c r="K244" s="144"/>
      <c r="L244" s="144"/>
      <c r="M244" s="123" t="s">
        <v>953</v>
      </c>
      <c r="N244" s="123" t="s">
        <v>954</v>
      </c>
      <c r="O244" s="184" t="s">
        <v>936</v>
      </c>
      <c r="P244" s="185"/>
      <c r="Q244" s="123" t="s">
        <v>937</v>
      </c>
      <c r="R244" s="123" t="s">
        <v>354</v>
      </c>
      <c r="S244" s="144" t="s">
        <v>355</v>
      </c>
      <c r="T244" s="129">
        <v>44208</v>
      </c>
      <c r="U244" s="129">
        <v>44572</v>
      </c>
      <c r="V244" s="186">
        <v>42383</v>
      </c>
      <c r="W244" s="129">
        <v>44533</v>
      </c>
      <c r="X244" s="187">
        <v>42.806451612903224</v>
      </c>
      <c r="Y244" s="188" t="s">
        <v>356</v>
      </c>
      <c r="Z244" s="195"/>
      <c r="AA244" s="144"/>
      <c r="AB244" s="144" t="s">
        <v>357</v>
      </c>
    </row>
    <row r="245" spans="1:28" x14ac:dyDescent="0.25">
      <c r="A245" s="123">
        <v>242</v>
      </c>
      <c r="B245" s="123">
        <v>30543</v>
      </c>
      <c r="C245" s="192" t="s">
        <v>390</v>
      </c>
      <c r="D245" s="197"/>
      <c r="E245" s="123" t="s">
        <v>347</v>
      </c>
      <c r="F245" s="123">
        <v>15011616</v>
      </c>
      <c r="G245" s="126" t="s">
        <v>348</v>
      </c>
      <c r="H245" s="123">
        <v>570327</v>
      </c>
      <c r="I245" s="183">
        <v>10200202869</v>
      </c>
      <c r="J245" s="144"/>
      <c r="K245" s="144"/>
      <c r="L245" s="184">
        <v>35865</v>
      </c>
      <c r="M245" s="123" t="s">
        <v>955</v>
      </c>
      <c r="N245" s="123" t="s">
        <v>956</v>
      </c>
      <c r="O245" s="184" t="s">
        <v>936</v>
      </c>
      <c r="P245" s="185"/>
      <c r="Q245" s="123" t="s">
        <v>937</v>
      </c>
      <c r="R245" s="123" t="s">
        <v>354</v>
      </c>
      <c r="S245" s="144" t="s">
        <v>355</v>
      </c>
      <c r="T245" s="129">
        <v>44235</v>
      </c>
      <c r="U245" s="129">
        <v>44537</v>
      </c>
      <c r="V245" s="186">
        <v>42408</v>
      </c>
      <c r="W245" s="129">
        <v>44533</v>
      </c>
      <c r="X245" s="198">
        <v>50.93333333333333</v>
      </c>
      <c r="Y245" s="188" t="s">
        <v>356</v>
      </c>
      <c r="Z245" s="199"/>
      <c r="AA245" s="177"/>
      <c r="AB245" s="177" t="s">
        <v>357</v>
      </c>
    </row>
    <row r="246" spans="1:28" x14ac:dyDescent="0.25">
      <c r="A246" s="123">
        <v>243</v>
      </c>
      <c r="B246" s="123">
        <v>28413</v>
      </c>
      <c r="C246" s="162" t="s">
        <v>428</v>
      </c>
      <c r="D246" s="152"/>
      <c r="E246" s="123" t="s">
        <v>347</v>
      </c>
      <c r="F246" s="123">
        <v>2347</v>
      </c>
      <c r="G246" s="126" t="s">
        <v>348</v>
      </c>
      <c r="H246" s="123">
        <v>570328</v>
      </c>
      <c r="I246" s="183"/>
      <c r="J246" s="185"/>
      <c r="K246" s="144"/>
      <c r="L246" s="144"/>
      <c r="M246" s="123" t="s">
        <v>937</v>
      </c>
      <c r="N246" s="123" t="s">
        <v>937</v>
      </c>
      <c r="O246" s="184" t="s">
        <v>936</v>
      </c>
      <c r="P246" s="185"/>
      <c r="Q246" s="123" t="s">
        <v>937</v>
      </c>
      <c r="R246" s="123" t="s">
        <v>362</v>
      </c>
      <c r="S246" s="144" t="s">
        <v>355</v>
      </c>
      <c r="T246" s="129">
        <v>44313</v>
      </c>
      <c r="U246" s="129">
        <v>44677</v>
      </c>
      <c r="V246" s="200">
        <v>43678</v>
      </c>
      <c r="W246" s="129">
        <v>44533</v>
      </c>
      <c r="X246" s="187">
        <v>1.0322580645161299</v>
      </c>
      <c r="Y246" s="188" t="s">
        <v>17</v>
      </c>
      <c r="Z246" s="189"/>
      <c r="AA246" s="187"/>
      <c r="AB246" s="144" t="s">
        <v>357</v>
      </c>
    </row>
    <row r="247" spans="1:28" x14ac:dyDescent="0.25">
      <c r="A247" s="123">
        <v>244</v>
      </c>
      <c r="B247" s="123">
        <v>30581</v>
      </c>
      <c r="C247" s="192" t="s">
        <v>418</v>
      </c>
      <c r="D247" s="193"/>
      <c r="E247" s="123" t="s">
        <v>347</v>
      </c>
      <c r="F247" s="123">
        <v>2375</v>
      </c>
      <c r="G247" s="126" t="s">
        <v>348</v>
      </c>
      <c r="H247" s="123">
        <v>570329</v>
      </c>
      <c r="I247" s="183">
        <v>10200200490</v>
      </c>
      <c r="J247" s="184">
        <v>3786</v>
      </c>
      <c r="K247" s="201"/>
      <c r="L247" s="184">
        <v>31616</v>
      </c>
      <c r="M247" s="123" t="s">
        <v>946</v>
      </c>
      <c r="N247" s="123" t="s">
        <v>957</v>
      </c>
      <c r="O247" s="184" t="s">
        <v>936</v>
      </c>
      <c r="P247" s="185"/>
      <c r="Q247" s="123" t="s">
        <v>937</v>
      </c>
      <c r="R247" s="123" t="s">
        <v>362</v>
      </c>
      <c r="S247" s="144" t="s">
        <v>355</v>
      </c>
      <c r="T247" s="129">
        <v>44350</v>
      </c>
      <c r="U247" s="129">
        <v>44714</v>
      </c>
      <c r="V247" s="186">
        <v>39148</v>
      </c>
      <c r="W247" s="129">
        <v>44533</v>
      </c>
      <c r="X247" s="187">
        <v>147.16129032258064</v>
      </c>
      <c r="Y247" s="188" t="s">
        <v>356</v>
      </c>
      <c r="Z247" s="183"/>
      <c r="AA247" s="201"/>
      <c r="AB247" s="144" t="s">
        <v>357</v>
      </c>
    </row>
    <row r="248" spans="1:28" x14ac:dyDescent="0.25">
      <c r="A248" s="123">
        <v>245</v>
      </c>
      <c r="B248" s="123">
        <v>28314</v>
      </c>
      <c r="C248" s="162" t="s">
        <v>402</v>
      </c>
      <c r="D248" s="202"/>
      <c r="E248" s="123" t="s">
        <v>371</v>
      </c>
      <c r="F248" s="123">
        <v>12009810</v>
      </c>
      <c r="G248" s="126" t="s">
        <v>348</v>
      </c>
      <c r="H248" s="123">
        <v>570330</v>
      </c>
      <c r="I248" s="203">
        <v>10200201975</v>
      </c>
      <c r="J248" s="184">
        <v>1078</v>
      </c>
      <c r="K248" s="144"/>
      <c r="L248" s="184">
        <v>1078</v>
      </c>
      <c r="M248" s="123" t="s">
        <v>958</v>
      </c>
      <c r="N248" s="123" t="s">
        <v>959</v>
      </c>
      <c r="O248" s="184" t="s">
        <v>936</v>
      </c>
      <c r="P248" s="185"/>
      <c r="Q248" s="123" t="s">
        <v>937</v>
      </c>
      <c r="R248" s="123" t="s">
        <v>362</v>
      </c>
      <c r="S248" s="144" t="s">
        <v>355</v>
      </c>
      <c r="T248" s="129">
        <v>44219</v>
      </c>
      <c r="U248" s="129">
        <v>44522</v>
      </c>
      <c r="V248" s="186">
        <v>41207</v>
      </c>
      <c r="W248" s="129">
        <v>44533</v>
      </c>
      <c r="X248" s="187">
        <v>80.741935483870961</v>
      </c>
      <c r="Y248" s="188" t="s">
        <v>356</v>
      </c>
      <c r="Z248" s="183"/>
      <c r="AA248" s="144"/>
      <c r="AB248" s="144" t="s">
        <v>357</v>
      </c>
    </row>
    <row r="249" spans="1:28" x14ac:dyDescent="0.25">
      <c r="A249" s="123">
        <v>246</v>
      </c>
      <c r="B249" s="123">
        <v>154707</v>
      </c>
      <c r="C249" s="192" t="s">
        <v>438</v>
      </c>
      <c r="D249" s="193"/>
      <c r="E249" s="123" t="s">
        <v>347</v>
      </c>
      <c r="F249" s="123">
        <v>8010701</v>
      </c>
      <c r="G249" s="126" t="s">
        <v>348</v>
      </c>
      <c r="H249" s="123">
        <v>570331</v>
      </c>
      <c r="I249" s="183">
        <v>78100107913</v>
      </c>
      <c r="J249" s="184"/>
      <c r="K249" s="144"/>
      <c r="L249" s="184">
        <v>30115</v>
      </c>
      <c r="M249" s="123" t="s">
        <v>434</v>
      </c>
      <c r="N249" s="123" t="s">
        <v>960</v>
      </c>
      <c r="O249" s="184" t="s">
        <v>936</v>
      </c>
      <c r="P249" s="185"/>
      <c r="Q249" s="123" t="s">
        <v>937</v>
      </c>
      <c r="R249" s="123" t="s">
        <v>362</v>
      </c>
      <c r="S249" s="144" t="s">
        <v>355</v>
      </c>
      <c r="T249" s="129">
        <v>44315</v>
      </c>
      <c r="U249" s="129">
        <v>44619</v>
      </c>
      <c r="V249" s="186">
        <v>40299</v>
      </c>
      <c r="W249" s="129">
        <v>44533</v>
      </c>
      <c r="X249" s="187">
        <v>110.03225806451613</v>
      </c>
      <c r="Y249" s="188" t="s">
        <v>356</v>
      </c>
      <c r="Z249" s="183"/>
      <c r="AA249" s="144"/>
      <c r="AB249" s="144" t="s">
        <v>357</v>
      </c>
    </row>
    <row r="250" spans="1:28" x14ac:dyDescent="0.25">
      <c r="A250" s="123">
        <v>247</v>
      </c>
      <c r="B250" s="123">
        <v>30330</v>
      </c>
      <c r="C250" s="162" t="s">
        <v>375</v>
      </c>
      <c r="D250" s="204"/>
      <c r="E250" s="123" t="s">
        <v>347</v>
      </c>
      <c r="F250" s="123">
        <v>16009533</v>
      </c>
      <c r="G250" s="126" t="s">
        <v>348</v>
      </c>
      <c r="H250" s="123">
        <v>570333</v>
      </c>
      <c r="I250" s="205">
        <v>10200203097</v>
      </c>
      <c r="J250" s="142"/>
      <c r="K250" s="142"/>
      <c r="L250" s="142"/>
      <c r="M250" s="123" t="s">
        <v>961</v>
      </c>
      <c r="N250" s="123" t="s">
        <v>962</v>
      </c>
      <c r="O250" s="184" t="s">
        <v>936</v>
      </c>
      <c r="P250" s="185"/>
      <c r="Q250" s="123" t="s">
        <v>937</v>
      </c>
      <c r="R250" s="123" t="s">
        <v>362</v>
      </c>
      <c r="S250" s="142" t="s">
        <v>355</v>
      </c>
      <c r="T250" s="129">
        <v>44313</v>
      </c>
      <c r="U250" s="129">
        <v>44618</v>
      </c>
      <c r="V250" s="186">
        <v>43539</v>
      </c>
      <c r="W250" s="129">
        <v>44533</v>
      </c>
      <c r="X250" s="187">
        <v>1410</v>
      </c>
      <c r="Y250" s="188" t="s">
        <v>356</v>
      </c>
      <c r="Z250" s="206"/>
      <c r="AA250" s="207"/>
      <c r="AB250" s="144" t="s">
        <v>357</v>
      </c>
    </row>
    <row r="251" spans="1:28" x14ac:dyDescent="0.25">
      <c r="A251" s="123">
        <v>248</v>
      </c>
      <c r="B251" s="123">
        <v>30620</v>
      </c>
      <c r="C251" s="192" t="s">
        <v>414</v>
      </c>
      <c r="D251" s="193"/>
      <c r="E251" s="123" t="s">
        <v>347</v>
      </c>
      <c r="F251" s="123">
        <v>14008156</v>
      </c>
      <c r="G251" s="126" t="s">
        <v>348</v>
      </c>
      <c r="H251" s="123">
        <v>570334</v>
      </c>
      <c r="I251" s="183">
        <v>10200201338</v>
      </c>
      <c r="J251" s="184">
        <v>5998</v>
      </c>
      <c r="K251" s="201"/>
      <c r="L251" s="184">
        <v>31359</v>
      </c>
      <c r="M251" s="123" t="s">
        <v>714</v>
      </c>
      <c r="N251" s="123" t="s">
        <v>414</v>
      </c>
      <c r="O251" s="184" t="s">
        <v>936</v>
      </c>
      <c r="P251" s="185"/>
      <c r="Q251" s="123" t="s">
        <v>937</v>
      </c>
      <c r="R251" s="123" t="s">
        <v>362</v>
      </c>
      <c r="S251" s="144" t="s">
        <v>355</v>
      </c>
      <c r="T251" s="129">
        <v>44210</v>
      </c>
      <c r="U251" s="129">
        <v>44513</v>
      </c>
      <c r="V251" s="186">
        <v>40560</v>
      </c>
      <c r="W251" s="129">
        <v>44533</v>
      </c>
      <c r="X251" s="187">
        <v>101.61290322580645</v>
      </c>
      <c r="Y251" s="188" t="s">
        <v>356</v>
      </c>
      <c r="Z251" s="183"/>
      <c r="AA251" s="201"/>
      <c r="AB251" s="144" t="s">
        <v>357</v>
      </c>
    </row>
    <row r="252" spans="1:28" x14ac:dyDescent="0.25">
      <c r="A252" s="123">
        <v>249</v>
      </c>
      <c r="B252" s="123">
        <v>54165</v>
      </c>
      <c r="C252" s="162" t="s">
        <v>368</v>
      </c>
      <c r="D252" s="193"/>
      <c r="E252" s="123" t="s">
        <v>347</v>
      </c>
      <c r="F252" s="123">
        <v>2851</v>
      </c>
      <c r="G252" s="126" t="s">
        <v>348</v>
      </c>
      <c r="H252" s="123">
        <v>570335</v>
      </c>
      <c r="I252" s="194">
        <v>10200200996</v>
      </c>
      <c r="J252" s="144"/>
      <c r="K252" s="144"/>
      <c r="L252" s="144"/>
      <c r="M252" s="123" t="s">
        <v>388</v>
      </c>
      <c r="N252" s="123" t="s">
        <v>963</v>
      </c>
      <c r="O252" s="184" t="s">
        <v>936</v>
      </c>
      <c r="P252" s="185"/>
      <c r="Q252" s="123" t="s">
        <v>937</v>
      </c>
      <c r="R252" s="123" t="s">
        <v>354</v>
      </c>
      <c r="S252" s="144" t="s">
        <v>355</v>
      </c>
      <c r="T252" s="129">
        <v>44202</v>
      </c>
      <c r="U252" s="129">
        <v>44505</v>
      </c>
      <c r="V252" s="186">
        <v>38818</v>
      </c>
      <c r="W252" s="129">
        <v>44533</v>
      </c>
      <c r="X252" s="187">
        <v>157.80645161290323</v>
      </c>
      <c r="Y252" s="188" t="s">
        <v>356</v>
      </c>
      <c r="Z252" s="183"/>
      <c r="AA252" s="144"/>
      <c r="AB252" s="144" t="s">
        <v>357</v>
      </c>
    </row>
    <row r="253" spans="1:28" x14ac:dyDescent="0.25">
      <c r="A253" s="123">
        <v>250</v>
      </c>
      <c r="B253" s="123">
        <v>78853</v>
      </c>
      <c r="C253" s="152" t="s">
        <v>448</v>
      </c>
      <c r="D253" s="152"/>
      <c r="E253" s="123" t="s">
        <v>371</v>
      </c>
      <c r="F253" s="123">
        <v>16012151</v>
      </c>
      <c r="G253" s="126" t="s">
        <v>348</v>
      </c>
      <c r="H253" s="123">
        <v>570337</v>
      </c>
      <c r="I253" s="183"/>
      <c r="J253" s="184"/>
      <c r="K253" s="144"/>
      <c r="L253" s="144"/>
      <c r="M253" s="123" t="s">
        <v>964</v>
      </c>
      <c r="N253" s="123" t="s">
        <v>965</v>
      </c>
      <c r="O253" s="184" t="s">
        <v>936</v>
      </c>
      <c r="P253" s="184"/>
      <c r="Q253" s="123" t="s">
        <v>937</v>
      </c>
      <c r="R253" s="123" t="s">
        <v>354</v>
      </c>
      <c r="S253" s="144" t="s">
        <v>355</v>
      </c>
      <c r="T253" s="129">
        <v>44458</v>
      </c>
      <c r="U253" s="129">
        <v>44822</v>
      </c>
      <c r="V253" s="189">
        <v>43678</v>
      </c>
      <c r="W253" s="129">
        <v>44533</v>
      </c>
      <c r="X253" s="187">
        <v>1.032258064516129</v>
      </c>
      <c r="Y253" s="188" t="s">
        <v>17</v>
      </c>
      <c r="Z253" s="189"/>
      <c r="AA253" s="187"/>
      <c r="AB253" s="144" t="s">
        <v>357</v>
      </c>
    </row>
    <row r="254" spans="1:28" x14ac:dyDescent="0.25">
      <c r="A254" s="123">
        <v>251</v>
      </c>
      <c r="B254" s="123">
        <v>30642</v>
      </c>
      <c r="C254" s="152" t="s">
        <v>354</v>
      </c>
      <c r="D254" s="152"/>
      <c r="E254" s="123" t="s">
        <v>347</v>
      </c>
      <c r="F254" s="123">
        <v>2068</v>
      </c>
      <c r="G254" s="126" t="s">
        <v>348</v>
      </c>
      <c r="H254" s="123">
        <v>570318</v>
      </c>
      <c r="I254" s="194">
        <v>10200200751</v>
      </c>
      <c r="J254" s="144"/>
      <c r="K254" s="144"/>
      <c r="L254" s="144"/>
      <c r="M254" s="123" t="s">
        <v>409</v>
      </c>
      <c r="N254" s="123" t="s">
        <v>966</v>
      </c>
      <c r="O254" s="184" t="s">
        <v>967</v>
      </c>
      <c r="P254" s="185"/>
      <c r="Q254" s="123" t="s">
        <v>937</v>
      </c>
      <c r="R254" s="123" t="s">
        <v>968</v>
      </c>
      <c r="S254" s="144" t="s">
        <v>355</v>
      </c>
      <c r="T254" s="129">
        <v>44338</v>
      </c>
      <c r="U254" s="129">
        <v>44641</v>
      </c>
      <c r="V254" s="186">
        <v>38833</v>
      </c>
      <c r="W254" s="129">
        <v>44533</v>
      </c>
      <c r="X254" s="187">
        <v>170.1</v>
      </c>
      <c r="Y254" s="188" t="s">
        <v>356</v>
      </c>
      <c r="Z254" s="183"/>
      <c r="AA254" s="144"/>
      <c r="AB254" s="144" t="s">
        <v>357</v>
      </c>
    </row>
    <row r="255" spans="1:28" x14ac:dyDescent="0.25">
      <c r="A255" s="123">
        <v>252</v>
      </c>
      <c r="B255" s="123">
        <v>32507</v>
      </c>
      <c r="C255" s="192" t="s">
        <v>362</v>
      </c>
      <c r="D255" s="197"/>
      <c r="E255" s="123" t="s">
        <v>371</v>
      </c>
      <c r="F255" s="123">
        <v>15008655</v>
      </c>
      <c r="G255" s="126" t="s">
        <v>348</v>
      </c>
      <c r="H255" s="123">
        <v>570341</v>
      </c>
      <c r="I255" s="183">
        <v>78100107924</v>
      </c>
      <c r="J255" s="184"/>
      <c r="K255" s="144"/>
      <c r="L255" s="184">
        <v>30804</v>
      </c>
      <c r="M255" s="123" t="s">
        <v>937</v>
      </c>
      <c r="N255" s="123" t="s">
        <v>969</v>
      </c>
      <c r="O255" s="184" t="s">
        <v>967</v>
      </c>
      <c r="P255" s="185"/>
      <c r="Q255" s="123" t="s">
        <v>937</v>
      </c>
      <c r="R255" s="123" t="s">
        <v>968</v>
      </c>
      <c r="S255" s="144" t="s">
        <v>355</v>
      </c>
      <c r="T255" s="129">
        <v>44314</v>
      </c>
      <c r="U255" s="129">
        <v>44678</v>
      </c>
      <c r="V255" s="186">
        <v>40299</v>
      </c>
      <c r="W255" s="129">
        <v>44533</v>
      </c>
      <c r="X255" s="187">
        <v>110.03225806451613</v>
      </c>
      <c r="Y255" s="188" t="s">
        <v>356</v>
      </c>
      <c r="Z255" s="183"/>
      <c r="AA255" s="144"/>
      <c r="AB255" s="144" t="s">
        <v>357</v>
      </c>
    </row>
    <row r="256" spans="1:28" x14ac:dyDescent="0.25">
      <c r="A256" s="123">
        <v>253</v>
      </c>
      <c r="B256" s="123">
        <v>154525</v>
      </c>
      <c r="C256" s="147" t="s">
        <v>970</v>
      </c>
      <c r="D256" s="148" t="s">
        <v>971</v>
      </c>
      <c r="E256" s="123" t="s">
        <v>347</v>
      </c>
      <c r="F256" s="123">
        <v>19231652</v>
      </c>
      <c r="G256" s="126" t="s">
        <v>348</v>
      </c>
      <c r="H256" s="123">
        <v>570107</v>
      </c>
      <c r="I256" s="127"/>
      <c r="J256" s="127"/>
      <c r="K256" s="127"/>
      <c r="L256" s="127"/>
      <c r="M256" s="123" t="s">
        <v>372</v>
      </c>
      <c r="N256" s="123" t="s">
        <v>972</v>
      </c>
      <c r="O256" s="123" t="s">
        <v>973</v>
      </c>
      <c r="P256" s="128" t="s">
        <v>87</v>
      </c>
      <c r="Q256" s="123" t="s">
        <v>974</v>
      </c>
      <c r="R256" s="123" t="s">
        <v>975</v>
      </c>
      <c r="S256" s="128" t="s">
        <v>355</v>
      </c>
      <c r="T256" s="129">
        <v>44138</v>
      </c>
      <c r="U256" s="129">
        <v>44502</v>
      </c>
      <c r="V256" s="129">
        <v>43601</v>
      </c>
      <c r="W256" s="129">
        <v>44533</v>
      </c>
      <c r="X256" s="130">
        <v>31.066666666666666</v>
      </c>
      <c r="Y256" s="131" t="s">
        <v>356</v>
      </c>
      <c r="Z256" s="132">
        <v>43770</v>
      </c>
      <c r="AA256" s="130">
        <v>24.612903225806452</v>
      </c>
      <c r="AB256" s="133" t="s">
        <v>357</v>
      </c>
    </row>
    <row r="257" spans="1:28" x14ac:dyDescent="0.25">
      <c r="A257" s="123">
        <v>254</v>
      </c>
      <c r="B257" s="123">
        <v>30606</v>
      </c>
      <c r="C257" s="167" t="s">
        <v>976</v>
      </c>
      <c r="D257" s="208"/>
      <c r="E257" s="123" t="s">
        <v>371</v>
      </c>
      <c r="F257" s="123" t="s">
        <v>977</v>
      </c>
      <c r="G257" s="126" t="s">
        <v>348</v>
      </c>
      <c r="H257" s="123">
        <v>570168</v>
      </c>
      <c r="I257" s="127">
        <v>10200202932</v>
      </c>
      <c r="J257" s="127"/>
      <c r="K257" s="127">
        <v>36171</v>
      </c>
      <c r="L257" s="127">
        <v>36171</v>
      </c>
      <c r="M257" s="123" t="s">
        <v>978</v>
      </c>
      <c r="N257" s="123" t="s">
        <v>979</v>
      </c>
      <c r="O257" s="123" t="s">
        <v>973</v>
      </c>
      <c r="P257" s="128" t="s">
        <v>87</v>
      </c>
      <c r="Q257" s="123" t="s">
        <v>980</v>
      </c>
      <c r="R257" s="123" t="s">
        <v>975</v>
      </c>
      <c r="S257" s="128" t="s">
        <v>355</v>
      </c>
      <c r="T257" s="129">
        <v>44235</v>
      </c>
      <c r="U257" s="129">
        <v>44599</v>
      </c>
      <c r="V257" s="132">
        <v>41492</v>
      </c>
      <c r="W257" s="129">
        <v>44533</v>
      </c>
      <c r="X257" s="130">
        <v>101.36666666666666</v>
      </c>
      <c r="Y257" s="131" t="s">
        <v>356</v>
      </c>
      <c r="Z257" s="132">
        <v>42461</v>
      </c>
      <c r="AA257" s="130">
        <v>66.838709677419359</v>
      </c>
      <c r="AB257" s="133" t="s">
        <v>357</v>
      </c>
    </row>
    <row r="258" spans="1:28" x14ac:dyDescent="0.25">
      <c r="A258" s="123">
        <v>255</v>
      </c>
      <c r="B258" s="123">
        <v>30364</v>
      </c>
      <c r="C258" s="167" t="s">
        <v>981</v>
      </c>
      <c r="D258" s="208"/>
      <c r="E258" s="123" t="s">
        <v>347</v>
      </c>
      <c r="F258" s="123" t="s">
        <v>982</v>
      </c>
      <c r="G258" s="126" t="s">
        <v>348</v>
      </c>
      <c r="H258" s="123">
        <v>570221</v>
      </c>
      <c r="I258" s="127">
        <v>10200200442</v>
      </c>
      <c r="J258" s="127">
        <v>3917</v>
      </c>
      <c r="K258" s="127">
        <v>31295</v>
      </c>
      <c r="L258" s="127">
        <v>3917</v>
      </c>
      <c r="M258" s="123" t="s">
        <v>983</v>
      </c>
      <c r="N258" s="123" t="s">
        <v>984</v>
      </c>
      <c r="O258" s="123" t="s">
        <v>973</v>
      </c>
      <c r="P258" s="128" t="s">
        <v>87</v>
      </c>
      <c r="Q258" s="123" t="s">
        <v>985</v>
      </c>
      <c r="R258" s="123" t="s">
        <v>975</v>
      </c>
      <c r="S258" s="128" t="s">
        <v>355</v>
      </c>
      <c r="T258" s="129">
        <v>44345</v>
      </c>
      <c r="U258" s="129">
        <v>44709</v>
      </c>
      <c r="V258" s="132">
        <v>41492</v>
      </c>
      <c r="W258" s="129">
        <v>44533</v>
      </c>
      <c r="X258" s="130">
        <v>101.36666666666666</v>
      </c>
      <c r="Y258" s="131" t="s">
        <v>356</v>
      </c>
      <c r="Z258" s="132">
        <v>42461</v>
      </c>
      <c r="AA258" s="130">
        <v>66.838709677419359</v>
      </c>
      <c r="AB258" s="133" t="s">
        <v>357</v>
      </c>
    </row>
    <row r="259" spans="1:28" x14ac:dyDescent="0.25">
      <c r="A259" s="123">
        <v>256</v>
      </c>
      <c r="B259" s="123">
        <v>64046</v>
      </c>
      <c r="C259" s="172" t="s">
        <v>986</v>
      </c>
      <c r="D259" s="208"/>
      <c r="E259" s="123" t="s">
        <v>347</v>
      </c>
      <c r="F259" s="123">
        <v>15010450</v>
      </c>
      <c r="G259" s="126" t="s">
        <v>348</v>
      </c>
      <c r="H259" s="123">
        <v>570224</v>
      </c>
      <c r="I259" s="127">
        <v>10200202697</v>
      </c>
      <c r="J259" s="127"/>
      <c r="K259" s="127">
        <v>35725</v>
      </c>
      <c r="L259" s="127">
        <v>35725</v>
      </c>
      <c r="M259" s="123">
        <v>211</v>
      </c>
      <c r="N259" s="123" t="s">
        <v>987</v>
      </c>
      <c r="O259" s="123" t="s">
        <v>973</v>
      </c>
      <c r="P259" s="128" t="s">
        <v>87</v>
      </c>
      <c r="Q259" s="123" t="s">
        <v>988</v>
      </c>
      <c r="R259" s="123" t="s">
        <v>975</v>
      </c>
      <c r="S259" s="128" t="s">
        <v>355</v>
      </c>
      <c r="T259" s="129">
        <v>44137</v>
      </c>
      <c r="U259" s="129">
        <v>44501</v>
      </c>
      <c r="V259" s="132">
        <v>42312</v>
      </c>
      <c r="W259" s="129">
        <v>44533</v>
      </c>
      <c r="X259" s="130">
        <v>74.033333333333331</v>
      </c>
      <c r="Y259" s="131" t="s">
        <v>356</v>
      </c>
      <c r="Z259" s="132">
        <v>42628</v>
      </c>
      <c r="AA259" s="130">
        <v>61.451612903225808</v>
      </c>
      <c r="AB259" s="133" t="s">
        <v>357</v>
      </c>
    </row>
    <row r="260" spans="1:28" x14ac:dyDescent="0.25">
      <c r="A260" s="123">
        <v>257</v>
      </c>
      <c r="B260" s="123">
        <v>30550</v>
      </c>
      <c r="C260" s="167" t="s">
        <v>989</v>
      </c>
      <c r="D260" s="208"/>
      <c r="E260" s="123" t="s">
        <v>347</v>
      </c>
      <c r="F260" s="123">
        <v>14010630</v>
      </c>
      <c r="G260" s="126" t="s">
        <v>348</v>
      </c>
      <c r="H260" s="123">
        <v>570090</v>
      </c>
      <c r="I260" s="127">
        <v>10200200733</v>
      </c>
      <c r="J260" s="127">
        <v>5126</v>
      </c>
      <c r="K260" s="127">
        <v>30722</v>
      </c>
      <c r="L260" s="127">
        <v>35954</v>
      </c>
      <c r="M260" s="123">
        <v>69</v>
      </c>
      <c r="N260" s="123" t="s">
        <v>990</v>
      </c>
      <c r="O260" s="123" t="s">
        <v>973</v>
      </c>
      <c r="P260" s="128" t="s">
        <v>87</v>
      </c>
      <c r="Q260" s="123" t="s">
        <v>991</v>
      </c>
      <c r="R260" s="123" t="s">
        <v>975</v>
      </c>
      <c r="S260" s="128" t="s">
        <v>355</v>
      </c>
      <c r="T260" s="129">
        <v>44339</v>
      </c>
      <c r="U260" s="129">
        <v>44703</v>
      </c>
      <c r="V260" s="132">
        <v>41420</v>
      </c>
      <c r="W260" s="129">
        <v>44533</v>
      </c>
      <c r="X260" s="130">
        <v>103.76666666666667</v>
      </c>
      <c r="Y260" s="131" t="s">
        <v>356</v>
      </c>
      <c r="Z260" s="132">
        <v>42461</v>
      </c>
      <c r="AA260" s="130">
        <v>66.838709677419359</v>
      </c>
      <c r="AB260" s="133" t="s">
        <v>357</v>
      </c>
    </row>
    <row r="261" spans="1:28" x14ac:dyDescent="0.25">
      <c r="A261" s="123">
        <v>258</v>
      </c>
      <c r="B261" s="123">
        <v>102125</v>
      </c>
      <c r="C261" s="156" t="s">
        <v>992</v>
      </c>
      <c r="D261" s="151"/>
      <c r="E261" s="123" t="s">
        <v>347</v>
      </c>
      <c r="F261" s="123">
        <v>18009512</v>
      </c>
      <c r="G261" s="126" t="s">
        <v>348</v>
      </c>
      <c r="H261" s="123">
        <v>570071</v>
      </c>
      <c r="I261" s="127"/>
      <c r="J261" s="127"/>
      <c r="K261" s="127"/>
      <c r="L261" s="127"/>
      <c r="M261" s="123" t="s">
        <v>993</v>
      </c>
      <c r="N261" s="123" t="s">
        <v>994</v>
      </c>
      <c r="O261" s="123" t="s">
        <v>973</v>
      </c>
      <c r="P261" s="128" t="s">
        <v>87</v>
      </c>
      <c r="Q261" s="123" t="s">
        <v>985</v>
      </c>
      <c r="R261" s="123" t="s">
        <v>975</v>
      </c>
      <c r="S261" s="128" t="s">
        <v>355</v>
      </c>
      <c r="T261" s="129">
        <v>44424</v>
      </c>
      <c r="U261" s="129">
        <v>44788</v>
      </c>
      <c r="V261" s="132">
        <v>43210</v>
      </c>
      <c r="W261" s="129">
        <v>44533</v>
      </c>
      <c r="X261" s="130">
        <v>44.1</v>
      </c>
      <c r="Y261" s="131" t="s">
        <v>356</v>
      </c>
      <c r="Z261" s="132">
        <v>44287</v>
      </c>
      <c r="AA261" s="130">
        <v>7.935483870967742</v>
      </c>
      <c r="AB261" s="133" t="s">
        <v>357</v>
      </c>
    </row>
    <row r="262" spans="1:28" x14ac:dyDescent="0.25">
      <c r="A262" s="123">
        <v>259</v>
      </c>
      <c r="B262" s="123">
        <v>103594</v>
      </c>
      <c r="C262" s="209" t="s">
        <v>995</v>
      </c>
      <c r="D262" s="156"/>
      <c r="E262" s="123" t="s">
        <v>347</v>
      </c>
      <c r="F262" s="123">
        <v>18009936</v>
      </c>
      <c r="G262" s="126" t="s">
        <v>348</v>
      </c>
      <c r="H262" s="123">
        <v>570211</v>
      </c>
      <c r="I262" s="127"/>
      <c r="J262" s="127"/>
      <c r="K262" s="127"/>
      <c r="L262" s="127"/>
      <c r="M262" s="123" t="s">
        <v>366</v>
      </c>
      <c r="N262" s="123" t="s">
        <v>996</v>
      </c>
      <c r="O262" s="123" t="s">
        <v>973</v>
      </c>
      <c r="P262" s="128" t="s">
        <v>87</v>
      </c>
      <c r="Q262" s="123" t="s">
        <v>991</v>
      </c>
      <c r="R262" s="123" t="s">
        <v>975</v>
      </c>
      <c r="S262" s="128" t="s">
        <v>355</v>
      </c>
      <c r="T262" s="129">
        <v>43831</v>
      </c>
      <c r="U262" s="129">
        <v>44561</v>
      </c>
      <c r="V262" s="132">
        <v>43242</v>
      </c>
      <c r="W262" s="129">
        <v>44533</v>
      </c>
      <c r="X262" s="130">
        <v>43.033333333333331</v>
      </c>
      <c r="Y262" s="131" t="s">
        <v>356</v>
      </c>
      <c r="Z262" s="132">
        <v>43595</v>
      </c>
      <c r="AA262" s="130">
        <v>30.258064516129032</v>
      </c>
      <c r="AB262" s="133" t="s">
        <v>357</v>
      </c>
    </row>
    <row r="263" spans="1:28" x14ac:dyDescent="0.25">
      <c r="A263" s="123">
        <v>260</v>
      </c>
      <c r="B263" s="123">
        <v>79460</v>
      </c>
      <c r="C263" s="150" t="s">
        <v>997</v>
      </c>
      <c r="D263" s="151"/>
      <c r="E263" s="123" t="s">
        <v>347</v>
      </c>
      <c r="F263" s="123" t="s">
        <v>998</v>
      </c>
      <c r="G263" s="126" t="s">
        <v>348</v>
      </c>
      <c r="H263" s="123">
        <v>570058</v>
      </c>
      <c r="I263" s="127"/>
      <c r="J263" s="127"/>
      <c r="K263" s="127"/>
      <c r="L263" s="127"/>
      <c r="M263" s="123" t="s">
        <v>739</v>
      </c>
      <c r="N263" s="123" t="s">
        <v>999</v>
      </c>
      <c r="O263" s="123" t="s">
        <v>973</v>
      </c>
      <c r="P263" s="128" t="s">
        <v>87</v>
      </c>
      <c r="Q263" s="123" t="s">
        <v>991</v>
      </c>
      <c r="R263" s="123" t="s">
        <v>975</v>
      </c>
      <c r="S263" s="128" t="s">
        <v>355</v>
      </c>
      <c r="T263" s="129">
        <v>44232</v>
      </c>
      <c r="U263" s="129">
        <v>44596</v>
      </c>
      <c r="V263" s="132">
        <v>42644</v>
      </c>
      <c r="W263" s="129">
        <v>44533</v>
      </c>
      <c r="X263" s="130">
        <v>62.966666666666669</v>
      </c>
      <c r="Y263" s="131" t="s">
        <v>356</v>
      </c>
      <c r="Z263" s="132">
        <v>43201</v>
      </c>
      <c r="AA263" s="130">
        <v>42.967741935483872</v>
      </c>
      <c r="AB263" s="133" t="s">
        <v>357</v>
      </c>
    </row>
    <row r="264" spans="1:28" x14ac:dyDescent="0.25">
      <c r="A264" s="123">
        <v>261</v>
      </c>
      <c r="B264" s="123">
        <v>43249</v>
      </c>
      <c r="C264" s="167" t="s">
        <v>1000</v>
      </c>
      <c r="D264" s="151"/>
      <c r="E264" s="123" t="s">
        <v>347</v>
      </c>
      <c r="F264" s="123" t="s">
        <v>1001</v>
      </c>
      <c r="G264" s="126" t="s">
        <v>348</v>
      </c>
      <c r="H264" s="123">
        <v>570243</v>
      </c>
      <c r="I264" s="127">
        <v>10200202266</v>
      </c>
      <c r="J264" s="127"/>
      <c r="K264" s="127">
        <v>35163</v>
      </c>
      <c r="L264" s="127">
        <v>35163</v>
      </c>
      <c r="M264" s="123" t="s">
        <v>1002</v>
      </c>
      <c r="N264" s="123" t="s">
        <v>1003</v>
      </c>
      <c r="O264" s="123" t="s">
        <v>973</v>
      </c>
      <c r="P264" s="128" t="s">
        <v>87</v>
      </c>
      <c r="Q264" s="123" t="s">
        <v>988</v>
      </c>
      <c r="R264" s="123" t="s">
        <v>975</v>
      </c>
      <c r="S264" s="128" t="s">
        <v>355</v>
      </c>
      <c r="T264" s="129">
        <v>44333</v>
      </c>
      <c r="U264" s="129">
        <v>44697</v>
      </c>
      <c r="V264" s="132">
        <v>41780</v>
      </c>
      <c r="W264" s="129">
        <v>44533</v>
      </c>
      <c r="X264" s="130">
        <v>91.766666666666666</v>
      </c>
      <c r="Y264" s="131" t="s">
        <v>356</v>
      </c>
      <c r="Z264" s="132">
        <v>42552</v>
      </c>
      <c r="AA264" s="130">
        <v>63.903225806451616</v>
      </c>
      <c r="AB264" s="133" t="s">
        <v>357</v>
      </c>
    </row>
    <row r="265" spans="1:28" x14ac:dyDescent="0.25">
      <c r="A265" s="123">
        <v>262</v>
      </c>
      <c r="B265" s="123">
        <v>51738</v>
      </c>
      <c r="C265" s="156" t="s">
        <v>1004</v>
      </c>
      <c r="D265" s="151"/>
      <c r="E265" s="123" t="s">
        <v>371</v>
      </c>
      <c r="F265" s="123" t="s">
        <v>1005</v>
      </c>
      <c r="G265" s="126" t="s">
        <v>348</v>
      </c>
      <c r="H265" s="123">
        <v>570123</v>
      </c>
      <c r="I265" s="127">
        <v>10200202258</v>
      </c>
      <c r="J265" s="127"/>
      <c r="K265" s="127">
        <v>35152</v>
      </c>
      <c r="L265" s="127">
        <v>35152</v>
      </c>
      <c r="M265" s="123" t="s">
        <v>1006</v>
      </c>
      <c r="N265" s="123" t="s">
        <v>1007</v>
      </c>
      <c r="O265" s="123" t="s">
        <v>973</v>
      </c>
      <c r="P265" s="128" t="s">
        <v>87</v>
      </c>
      <c r="Q265" s="123" t="s">
        <v>980</v>
      </c>
      <c r="R265" s="123" t="s">
        <v>975</v>
      </c>
      <c r="S265" s="128" t="s">
        <v>355</v>
      </c>
      <c r="T265" s="129">
        <v>44315</v>
      </c>
      <c r="U265" s="129">
        <v>44619</v>
      </c>
      <c r="V265" s="132">
        <v>41760</v>
      </c>
      <c r="W265" s="129">
        <v>44533</v>
      </c>
      <c r="X265" s="130">
        <v>92.433333333333337</v>
      </c>
      <c r="Y265" s="131" t="s">
        <v>356</v>
      </c>
      <c r="Z265" s="132">
        <v>42552</v>
      </c>
      <c r="AA265" s="130">
        <v>63.903225806451616</v>
      </c>
      <c r="AB265" s="133" t="s">
        <v>357</v>
      </c>
    </row>
    <row r="266" spans="1:28" x14ac:dyDescent="0.25">
      <c r="A266" s="123">
        <v>263</v>
      </c>
      <c r="B266" s="123">
        <v>100791</v>
      </c>
      <c r="C266" s="210" t="s">
        <v>1008</v>
      </c>
      <c r="D266" s="151"/>
      <c r="E266" s="123" t="s">
        <v>347</v>
      </c>
      <c r="F266" s="123">
        <v>18008988</v>
      </c>
      <c r="G266" s="126" t="s">
        <v>348</v>
      </c>
      <c r="H266" s="123">
        <v>570169</v>
      </c>
      <c r="I266" s="127"/>
      <c r="J266" s="127"/>
      <c r="K266" s="127"/>
      <c r="L266" s="127"/>
      <c r="M266" s="123">
        <v>1</v>
      </c>
      <c r="N266" s="123" t="s">
        <v>1009</v>
      </c>
      <c r="O266" s="123" t="s">
        <v>973</v>
      </c>
      <c r="P266" s="128" t="s">
        <v>87</v>
      </c>
      <c r="Q266" s="123" t="s">
        <v>980</v>
      </c>
      <c r="R266" s="123" t="s">
        <v>975</v>
      </c>
      <c r="S266" s="128" t="s">
        <v>355</v>
      </c>
      <c r="T266" s="129">
        <v>44375</v>
      </c>
      <c r="U266" s="129">
        <v>44739</v>
      </c>
      <c r="V266" s="132">
        <v>43174</v>
      </c>
      <c r="W266" s="129">
        <v>44533</v>
      </c>
      <c r="X266" s="130">
        <v>45.3</v>
      </c>
      <c r="Y266" s="131" t="s">
        <v>356</v>
      </c>
      <c r="Z266" s="132">
        <v>43497</v>
      </c>
      <c r="AA266" s="130">
        <v>33.41935483870968</v>
      </c>
      <c r="AB266" s="133" t="s">
        <v>357</v>
      </c>
    </row>
    <row r="267" spans="1:28" x14ac:dyDescent="0.25">
      <c r="A267" s="123">
        <v>264</v>
      </c>
      <c r="B267" s="123">
        <v>80954</v>
      </c>
      <c r="C267" s="166" t="s">
        <v>1010</v>
      </c>
      <c r="D267" s="151"/>
      <c r="E267" s="123" t="s">
        <v>371</v>
      </c>
      <c r="F267" s="123" t="s">
        <v>1011</v>
      </c>
      <c r="G267" s="126" t="s">
        <v>348</v>
      </c>
      <c r="H267" s="123">
        <v>570270</v>
      </c>
      <c r="I267" s="127"/>
      <c r="J267" s="127"/>
      <c r="K267" s="127"/>
      <c r="L267" s="127"/>
      <c r="M267" s="123" t="s">
        <v>774</v>
      </c>
      <c r="N267" s="123" t="s">
        <v>1012</v>
      </c>
      <c r="O267" s="123" t="s">
        <v>973</v>
      </c>
      <c r="P267" s="128" t="s">
        <v>87</v>
      </c>
      <c r="Q267" s="123" t="s">
        <v>974</v>
      </c>
      <c r="R267" s="123" t="s">
        <v>975</v>
      </c>
      <c r="S267" s="128" t="s">
        <v>355</v>
      </c>
      <c r="T267" s="129">
        <v>44139</v>
      </c>
      <c r="U267" s="129">
        <v>44503</v>
      </c>
      <c r="V267" s="129">
        <v>42679</v>
      </c>
      <c r="W267" s="129">
        <v>44533</v>
      </c>
      <c r="X267" s="130">
        <v>61.8</v>
      </c>
      <c r="Y267" s="131" t="s">
        <v>356</v>
      </c>
      <c r="Z267" s="132">
        <v>43262</v>
      </c>
      <c r="AA267" s="130">
        <v>41</v>
      </c>
      <c r="AB267" s="133" t="s">
        <v>357</v>
      </c>
    </row>
    <row r="268" spans="1:28" x14ac:dyDescent="0.25">
      <c r="A268" s="123">
        <v>265</v>
      </c>
      <c r="B268" s="123">
        <v>30561</v>
      </c>
      <c r="C268" s="172" t="s">
        <v>1013</v>
      </c>
      <c r="D268" s="156"/>
      <c r="E268" s="123" t="s">
        <v>371</v>
      </c>
      <c r="F268" s="123" t="s">
        <v>1014</v>
      </c>
      <c r="G268" s="126" t="s">
        <v>348</v>
      </c>
      <c r="H268" s="123">
        <v>570025</v>
      </c>
      <c r="I268" s="127">
        <v>10200202645</v>
      </c>
      <c r="J268" s="127"/>
      <c r="K268" s="127">
        <v>35626</v>
      </c>
      <c r="L268" s="127">
        <v>35626</v>
      </c>
      <c r="M268" s="123" t="s">
        <v>1015</v>
      </c>
      <c r="N268" s="123" t="s">
        <v>1016</v>
      </c>
      <c r="O268" s="123" t="s">
        <v>973</v>
      </c>
      <c r="P268" s="128" t="s">
        <v>87</v>
      </c>
      <c r="Q268" s="123" t="s">
        <v>980</v>
      </c>
      <c r="R268" s="123" t="s">
        <v>975</v>
      </c>
      <c r="S268" s="128" t="s">
        <v>355</v>
      </c>
      <c r="T268" s="129">
        <v>43852</v>
      </c>
      <c r="U268" s="129">
        <v>44582</v>
      </c>
      <c r="V268" s="132">
        <v>42391</v>
      </c>
      <c r="W268" s="129">
        <v>44533</v>
      </c>
      <c r="X268" s="130">
        <v>71.400000000000006</v>
      </c>
      <c r="Y268" s="131" t="s">
        <v>356</v>
      </c>
      <c r="Z268" s="132">
        <v>42461</v>
      </c>
      <c r="AA268" s="130">
        <v>66.838709677419359</v>
      </c>
      <c r="AB268" s="133" t="s">
        <v>357</v>
      </c>
    </row>
    <row r="269" spans="1:28" x14ac:dyDescent="0.25">
      <c r="A269" s="123">
        <v>266</v>
      </c>
      <c r="B269" s="123">
        <v>80953</v>
      </c>
      <c r="C269" s="156" t="s">
        <v>1017</v>
      </c>
      <c r="D269" s="156"/>
      <c r="E269" s="123" t="s">
        <v>371</v>
      </c>
      <c r="F269" s="123" t="s">
        <v>1018</v>
      </c>
      <c r="G269" s="126" t="s">
        <v>348</v>
      </c>
      <c r="H269" s="123">
        <v>570034</v>
      </c>
      <c r="I269" s="127"/>
      <c r="J269" s="127"/>
      <c r="K269" s="127"/>
      <c r="L269" s="127"/>
      <c r="M269" s="123" t="s">
        <v>774</v>
      </c>
      <c r="N269" s="123" t="s">
        <v>1019</v>
      </c>
      <c r="O269" s="123" t="s">
        <v>973</v>
      </c>
      <c r="P269" s="128" t="s">
        <v>87</v>
      </c>
      <c r="Q269" s="123" t="s">
        <v>985</v>
      </c>
      <c r="R269" s="123" t="s">
        <v>975</v>
      </c>
      <c r="S269" s="128" t="s">
        <v>355</v>
      </c>
      <c r="T269" s="129">
        <v>44404</v>
      </c>
      <c r="U269" s="129">
        <v>44768</v>
      </c>
      <c r="V269" s="132">
        <v>42679</v>
      </c>
      <c r="W269" s="129">
        <v>44533</v>
      </c>
      <c r="X269" s="130">
        <v>61.8</v>
      </c>
      <c r="Y269" s="131" t="s">
        <v>356</v>
      </c>
      <c r="Z269" s="132">
        <v>43201</v>
      </c>
      <c r="AA269" s="130">
        <v>42.967741935483872</v>
      </c>
      <c r="AB269" s="133" t="s">
        <v>357</v>
      </c>
    </row>
    <row r="270" spans="1:28" x14ac:dyDescent="0.25">
      <c r="A270" s="123">
        <v>267</v>
      </c>
      <c r="B270" s="123">
        <v>30322</v>
      </c>
      <c r="C270" s="167" t="s">
        <v>1020</v>
      </c>
      <c r="D270" s="156"/>
      <c r="E270" s="123" t="s">
        <v>371</v>
      </c>
      <c r="F270" s="123" t="s">
        <v>1021</v>
      </c>
      <c r="G270" s="126" t="s">
        <v>348</v>
      </c>
      <c r="H270" s="123">
        <v>570103</v>
      </c>
      <c r="I270" s="127">
        <v>10200202718</v>
      </c>
      <c r="J270" s="127">
        <v>35772</v>
      </c>
      <c r="K270" s="127">
        <v>35772</v>
      </c>
      <c r="L270" s="127">
        <v>35772</v>
      </c>
      <c r="M270" s="123" t="s">
        <v>1022</v>
      </c>
      <c r="N270" s="123" t="s">
        <v>1023</v>
      </c>
      <c r="O270" s="123" t="s">
        <v>973</v>
      </c>
      <c r="P270" s="128" t="s">
        <v>87</v>
      </c>
      <c r="Q270" s="123" t="s">
        <v>980</v>
      </c>
      <c r="R270" s="123" t="s">
        <v>975</v>
      </c>
      <c r="S270" s="128" t="s">
        <v>355</v>
      </c>
      <c r="T270" s="129">
        <v>44149</v>
      </c>
      <c r="U270" s="129">
        <v>44513</v>
      </c>
      <c r="V270" s="132">
        <v>42324</v>
      </c>
      <c r="W270" s="129">
        <v>44533</v>
      </c>
      <c r="X270" s="130">
        <v>73.63333333333334</v>
      </c>
      <c r="Y270" s="131" t="s">
        <v>356</v>
      </c>
      <c r="Z270" s="132">
        <v>42542</v>
      </c>
      <c r="AA270" s="130">
        <v>64.225806451612897</v>
      </c>
      <c r="AB270" s="133" t="s">
        <v>357</v>
      </c>
    </row>
    <row r="271" spans="1:28" x14ac:dyDescent="0.25">
      <c r="A271" s="123">
        <v>268</v>
      </c>
      <c r="B271" s="123">
        <v>86700</v>
      </c>
      <c r="C271" s="167" t="s">
        <v>1024</v>
      </c>
      <c r="D271" s="156"/>
      <c r="E271" s="123" t="s">
        <v>347</v>
      </c>
      <c r="F271" s="123" t="s">
        <v>1025</v>
      </c>
      <c r="G271" s="126" t="s">
        <v>348</v>
      </c>
      <c r="H271" s="123">
        <v>570273</v>
      </c>
      <c r="I271" s="127"/>
      <c r="J271" s="127"/>
      <c r="K271" s="127"/>
      <c r="L271" s="127"/>
      <c r="M271" s="123" t="s">
        <v>456</v>
      </c>
      <c r="N271" s="123" t="s">
        <v>1026</v>
      </c>
      <c r="O271" s="123" t="s">
        <v>973</v>
      </c>
      <c r="P271" s="128" t="s">
        <v>87</v>
      </c>
      <c r="Q271" s="123" t="s">
        <v>985</v>
      </c>
      <c r="R271" s="123" t="s">
        <v>975</v>
      </c>
      <c r="S271" s="128" t="s">
        <v>355</v>
      </c>
      <c r="T271" s="129">
        <v>44405</v>
      </c>
      <c r="U271" s="129">
        <v>44769</v>
      </c>
      <c r="V271" s="132">
        <v>42826</v>
      </c>
      <c r="W271" s="129">
        <v>44533</v>
      </c>
      <c r="X271" s="130">
        <v>56.9</v>
      </c>
      <c r="Y271" s="131" t="s">
        <v>356</v>
      </c>
      <c r="Z271" s="132">
        <v>43394</v>
      </c>
      <c r="AA271" s="130">
        <v>36.741935483870968</v>
      </c>
      <c r="AB271" s="133" t="s">
        <v>357</v>
      </c>
    </row>
    <row r="272" spans="1:28" x14ac:dyDescent="0.25">
      <c r="A272" s="123">
        <v>269</v>
      </c>
      <c r="B272" s="123">
        <v>30430</v>
      </c>
      <c r="C272" s="167" t="s">
        <v>1027</v>
      </c>
      <c r="D272" s="156"/>
      <c r="E272" s="123" t="s">
        <v>371</v>
      </c>
      <c r="F272" s="123" t="s">
        <v>1028</v>
      </c>
      <c r="G272" s="126" t="s">
        <v>348</v>
      </c>
      <c r="H272" s="123">
        <v>570249</v>
      </c>
      <c r="I272" s="127">
        <v>10200202871</v>
      </c>
      <c r="J272" s="127"/>
      <c r="K272" s="127">
        <v>35903</v>
      </c>
      <c r="L272" s="127">
        <v>35903</v>
      </c>
      <c r="M272" s="123" t="s">
        <v>1029</v>
      </c>
      <c r="N272" s="123" t="s">
        <v>1030</v>
      </c>
      <c r="O272" s="123" t="s">
        <v>973</v>
      </c>
      <c r="P272" s="128" t="s">
        <v>87</v>
      </c>
      <c r="Q272" s="123" t="s">
        <v>988</v>
      </c>
      <c r="R272" s="123" t="s">
        <v>975</v>
      </c>
      <c r="S272" s="128" t="s">
        <v>355</v>
      </c>
      <c r="T272" s="129">
        <v>44233</v>
      </c>
      <c r="U272" s="129">
        <v>44597</v>
      </c>
      <c r="V272" s="132">
        <v>42408</v>
      </c>
      <c r="W272" s="129">
        <v>44533</v>
      </c>
      <c r="X272" s="130">
        <v>70.833333333333329</v>
      </c>
      <c r="Y272" s="131" t="s">
        <v>356</v>
      </c>
      <c r="Z272" s="132">
        <v>42552</v>
      </c>
      <c r="AA272" s="130">
        <v>63.903225806451616</v>
      </c>
      <c r="AB272" s="133" t="s">
        <v>357</v>
      </c>
    </row>
    <row r="273" spans="1:28" x14ac:dyDescent="0.25">
      <c r="A273" s="123">
        <v>270</v>
      </c>
      <c r="B273" s="123">
        <v>53819</v>
      </c>
      <c r="C273" s="156" t="s">
        <v>1031</v>
      </c>
      <c r="D273" s="156"/>
      <c r="E273" s="123" t="s">
        <v>347</v>
      </c>
      <c r="F273" s="123" t="s">
        <v>1032</v>
      </c>
      <c r="G273" s="126" t="s">
        <v>348</v>
      </c>
      <c r="H273" s="123">
        <v>570235</v>
      </c>
      <c r="I273" s="127">
        <v>10200200146</v>
      </c>
      <c r="J273" s="127">
        <v>5114</v>
      </c>
      <c r="K273" s="127">
        <v>31314</v>
      </c>
      <c r="L273" s="127">
        <v>5114</v>
      </c>
      <c r="M273" s="123" t="s">
        <v>1033</v>
      </c>
      <c r="N273" s="123" t="s">
        <v>1034</v>
      </c>
      <c r="O273" s="123" t="s">
        <v>973</v>
      </c>
      <c r="P273" s="128" t="s">
        <v>87</v>
      </c>
      <c r="Q273" s="123" t="s">
        <v>974</v>
      </c>
      <c r="R273" s="123" t="s">
        <v>975</v>
      </c>
      <c r="S273" s="128" t="s">
        <v>355</v>
      </c>
      <c r="T273" s="129">
        <v>44322</v>
      </c>
      <c r="U273" s="129">
        <v>44686</v>
      </c>
      <c r="V273" s="132">
        <v>41492</v>
      </c>
      <c r="W273" s="129">
        <v>44533</v>
      </c>
      <c r="X273" s="130">
        <v>101.36666666666666</v>
      </c>
      <c r="Y273" s="131" t="s">
        <v>356</v>
      </c>
      <c r="Z273" s="132">
        <v>42552</v>
      </c>
      <c r="AA273" s="130">
        <v>63.903225806451616</v>
      </c>
      <c r="AB273" s="133" t="s">
        <v>357</v>
      </c>
    </row>
    <row r="274" spans="1:28" x14ac:dyDescent="0.25">
      <c r="A274" s="123">
        <v>271</v>
      </c>
      <c r="B274" s="123">
        <v>80226</v>
      </c>
      <c r="C274" s="147" t="s">
        <v>1035</v>
      </c>
      <c r="D274" s="156"/>
      <c r="E274" s="123" t="s">
        <v>347</v>
      </c>
      <c r="F274" s="123" t="s">
        <v>1036</v>
      </c>
      <c r="G274" s="126" t="s">
        <v>348</v>
      </c>
      <c r="H274" s="123">
        <v>570196</v>
      </c>
      <c r="I274" s="127"/>
      <c r="J274" s="127"/>
      <c r="K274" s="127"/>
      <c r="L274" s="127"/>
      <c r="M274" s="123" t="s">
        <v>1037</v>
      </c>
      <c r="N274" s="123" t="s">
        <v>1038</v>
      </c>
      <c r="O274" s="123" t="s">
        <v>973</v>
      </c>
      <c r="P274" s="128" t="s">
        <v>87</v>
      </c>
      <c r="Q274" s="123" t="s">
        <v>988</v>
      </c>
      <c r="R274" s="123" t="s">
        <v>975</v>
      </c>
      <c r="S274" s="128" t="s">
        <v>355</v>
      </c>
      <c r="T274" s="129">
        <v>43831</v>
      </c>
      <c r="U274" s="129">
        <v>44561</v>
      </c>
      <c r="V274" s="132">
        <v>42736</v>
      </c>
      <c r="W274" s="129">
        <v>44533</v>
      </c>
      <c r="X274" s="130">
        <v>59.9</v>
      </c>
      <c r="Y274" s="131" t="s">
        <v>356</v>
      </c>
      <c r="Z274" s="132">
        <v>43466</v>
      </c>
      <c r="AA274" s="130">
        <v>34.41935483870968</v>
      </c>
      <c r="AB274" s="133" t="s">
        <v>357</v>
      </c>
    </row>
    <row r="275" spans="1:28" x14ac:dyDescent="0.25">
      <c r="A275" s="123">
        <v>272</v>
      </c>
      <c r="B275" s="123">
        <v>33708</v>
      </c>
      <c r="C275" s="167" t="s">
        <v>1039</v>
      </c>
      <c r="D275" s="156"/>
      <c r="E275" s="123" t="s">
        <v>371</v>
      </c>
      <c r="F275" s="123">
        <v>17008842</v>
      </c>
      <c r="G275" s="126" t="s">
        <v>348</v>
      </c>
      <c r="H275" s="123">
        <v>570274</v>
      </c>
      <c r="I275" s="127">
        <v>10200202163</v>
      </c>
      <c r="J275" s="127"/>
      <c r="K275" s="127">
        <v>34927</v>
      </c>
      <c r="L275" s="127">
        <v>34927</v>
      </c>
      <c r="M275" s="123" t="s">
        <v>1040</v>
      </c>
      <c r="N275" s="123" t="s">
        <v>1041</v>
      </c>
      <c r="O275" s="123" t="s">
        <v>973</v>
      </c>
      <c r="P275" s="128" t="s">
        <v>87</v>
      </c>
      <c r="Q275" s="123" t="s">
        <v>985</v>
      </c>
      <c r="R275" s="123" t="s">
        <v>975</v>
      </c>
      <c r="S275" s="128" t="s">
        <v>355</v>
      </c>
      <c r="T275" s="129">
        <v>43841</v>
      </c>
      <c r="U275" s="129">
        <v>44571</v>
      </c>
      <c r="V275" s="132">
        <v>41650</v>
      </c>
      <c r="W275" s="129">
        <v>44533</v>
      </c>
      <c r="X275" s="130">
        <v>96.1</v>
      </c>
      <c r="Y275" s="131" t="s">
        <v>356</v>
      </c>
      <c r="Z275" s="132">
        <v>42461</v>
      </c>
      <c r="AA275" s="130">
        <v>66.838709677419359</v>
      </c>
      <c r="AB275" s="133" t="s">
        <v>357</v>
      </c>
    </row>
    <row r="276" spans="1:28" x14ac:dyDescent="0.25">
      <c r="A276" s="123">
        <v>273</v>
      </c>
      <c r="B276" s="123">
        <v>30537</v>
      </c>
      <c r="C276" s="211" t="s">
        <v>1042</v>
      </c>
      <c r="D276" s="144"/>
      <c r="E276" s="123" t="s">
        <v>347</v>
      </c>
      <c r="F276" s="123">
        <v>15010857</v>
      </c>
      <c r="G276" s="126" t="s">
        <v>348</v>
      </c>
      <c r="H276" s="123"/>
      <c r="I276" s="123">
        <v>10200202721</v>
      </c>
      <c r="J276" s="185">
        <v>35770</v>
      </c>
      <c r="K276" s="144"/>
      <c r="L276" s="185">
        <v>35770</v>
      </c>
      <c r="M276" s="123">
        <v>99</v>
      </c>
      <c r="N276" s="123" t="s">
        <v>1043</v>
      </c>
      <c r="O276" s="123" t="s">
        <v>973</v>
      </c>
      <c r="P276" s="128" t="s">
        <v>87</v>
      </c>
      <c r="Q276" s="123" t="s">
        <v>988</v>
      </c>
      <c r="R276" s="123" t="s">
        <v>975</v>
      </c>
      <c r="S276" s="153" t="s">
        <v>355</v>
      </c>
      <c r="T276" s="129">
        <v>44498</v>
      </c>
      <c r="U276" s="129">
        <v>44862</v>
      </c>
      <c r="V276" s="186">
        <v>42310</v>
      </c>
      <c r="W276" s="129">
        <v>44533</v>
      </c>
      <c r="X276" s="187">
        <v>54.2</v>
      </c>
      <c r="Y276" s="188" t="s">
        <v>356</v>
      </c>
      <c r="Z276" s="183"/>
      <c r="AA276" s="144"/>
      <c r="AB276" s="144" t="s">
        <v>357</v>
      </c>
    </row>
    <row r="277" spans="1:28" x14ac:dyDescent="0.25">
      <c r="A277" s="123">
        <v>274</v>
      </c>
      <c r="B277" s="123">
        <v>91644</v>
      </c>
      <c r="C277" s="162" t="s">
        <v>1044</v>
      </c>
      <c r="D277" s="152"/>
      <c r="E277" s="123" t="s">
        <v>347</v>
      </c>
      <c r="F277" s="123">
        <v>17010864</v>
      </c>
      <c r="G277" s="126" t="s">
        <v>348</v>
      </c>
      <c r="H277" s="123"/>
      <c r="I277" s="144"/>
      <c r="J277" s="144"/>
      <c r="K277" s="144"/>
      <c r="L277" s="144"/>
      <c r="M277" s="123">
        <v>5</v>
      </c>
      <c r="N277" s="123" t="s">
        <v>1045</v>
      </c>
      <c r="O277" s="123" t="s">
        <v>973</v>
      </c>
      <c r="P277" s="128" t="s">
        <v>87</v>
      </c>
      <c r="Q277" s="123" t="s">
        <v>980</v>
      </c>
      <c r="R277" s="123" t="s">
        <v>975</v>
      </c>
      <c r="S277" s="144" t="s">
        <v>355</v>
      </c>
      <c r="T277" s="129">
        <v>44226</v>
      </c>
      <c r="U277" s="129">
        <v>44590</v>
      </c>
      <c r="V277" s="186">
        <v>42980</v>
      </c>
      <c r="W277" s="129">
        <v>44533</v>
      </c>
      <c r="X277" s="187">
        <v>31.866666666666667</v>
      </c>
      <c r="Y277" s="188" t="s">
        <v>356</v>
      </c>
      <c r="Z277" s="200" t="s">
        <v>1046</v>
      </c>
      <c r="AA277" s="212" t="s">
        <v>1047</v>
      </c>
      <c r="AB277" s="205" t="s">
        <v>357</v>
      </c>
    </row>
    <row r="278" spans="1:28" x14ac:dyDescent="0.25">
      <c r="A278" s="123">
        <v>275</v>
      </c>
      <c r="B278" s="123">
        <v>63368</v>
      </c>
      <c r="C278" s="162" t="s">
        <v>1048</v>
      </c>
      <c r="D278" s="144"/>
      <c r="E278" s="123" t="s">
        <v>347</v>
      </c>
      <c r="F278" s="123">
        <v>16012775</v>
      </c>
      <c r="G278" s="126" t="s">
        <v>348</v>
      </c>
      <c r="H278" s="123"/>
      <c r="I278" s="144">
        <v>10200202646</v>
      </c>
      <c r="J278" s="144"/>
      <c r="K278" s="142"/>
      <c r="L278" s="144"/>
      <c r="M278" s="123">
        <v>210</v>
      </c>
      <c r="N278" s="123" t="s">
        <v>1049</v>
      </c>
      <c r="O278" s="123" t="s">
        <v>973</v>
      </c>
      <c r="P278" s="128" t="s">
        <v>87</v>
      </c>
      <c r="Q278" s="123" t="s">
        <v>985</v>
      </c>
      <c r="R278" s="123" t="s">
        <v>975</v>
      </c>
      <c r="S278" s="142" t="s">
        <v>355</v>
      </c>
      <c r="T278" s="129">
        <v>44138</v>
      </c>
      <c r="U278" s="129">
        <v>44502</v>
      </c>
      <c r="V278" s="186">
        <v>42312</v>
      </c>
      <c r="W278" s="129">
        <v>44533</v>
      </c>
      <c r="X278" s="187">
        <v>54.133333333333333</v>
      </c>
      <c r="Y278" s="188" t="s">
        <v>356</v>
      </c>
      <c r="Z278" s="183"/>
      <c r="AA278" s="142"/>
      <c r="AB278" s="144" t="s">
        <v>357</v>
      </c>
    </row>
    <row r="279" spans="1:28" x14ac:dyDescent="0.25">
      <c r="A279" s="123">
        <v>276</v>
      </c>
      <c r="B279" s="123">
        <v>30396</v>
      </c>
      <c r="C279" s="162" t="s">
        <v>1050</v>
      </c>
      <c r="D279" s="144"/>
      <c r="E279" s="123" t="s">
        <v>347</v>
      </c>
      <c r="F279" s="123">
        <v>16000002</v>
      </c>
      <c r="G279" s="126" t="s">
        <v>348</v>
      </c>
      <c r="H279" s="123"/>
      <c r="I279" s="144">
        <v>10200202864</v>
      </c>
      <c r="J279" s="144"/>
      <c r="K279" s="144"/>
      <c r="L279" s="144">
        <v>35908</v>
      </c>
      <c r="M279" s="123">
        <v>168</v>
      </c>
      <c r="N279" s="123" t="s">
        <v>1051</v>
      </c>
      <c r="O279" s="123" t="s">
        <v>973</v>
      </c>
      <c r="P279" s="128" t="s">
        <v>87</v>
      </c>
      <c r="Q279" s="123" t="s">
        <v>991</v>
      </c>
      <c r="R279" s="123" t="s">
        <v>975</v>
      </c>
      <c r="S279" s="142" t="s">
        <v>355</v>
      </c>
      <c r="T279" s="129">
        <v>43852</v>
      </c>
      <c r="U279" s="129">
        <v>44582</v>
      </c>
      <c r="V279" s="186">
        <v>42391</v>
      </c>
      <c r="W279" s="129">
        <v>44533</v>
      </c>
      <c r="X279" s="187">
        <v>51.5</v>
      </c>
      <c r="Y279" s="188" t="s">
        <v>356</v>
      </c>
      <c r="Z279" s="183"/>
      <c r="AA279" s="144"/>
      <c r="AB279" s="144" t="s">
        <v>357</v>
      </c>
    </row>
    <row r="280" spans="1:28" x14ac:dyDescent="0.25">
      <c r="A280" s="123">
        <v>277</v>
      </c>
      <c r="B280" s="123">
        <v>63369</v>
      </c>
      <c r="C280" s="162" t="s">
        <v>1052</v>
      </c>
      <c r="D280" s="183"/>
      <c r="E280" s="123" t="s">
        <v>371</v>
      </c>
      <c r="F280" s="123">
        <v>15010117</v>
      </c>
      <c r="G280" s="126" t="s">
        <v>348</v>
      </c>
      <c r="H280" s="123"/>
      <c r="I280" s="144">
        <v>10200202647</v>
      </c>
      <c r="J280" s="144">
        <v>35689</v>
      </c>
      <c r="K280" s="144"/>
      <c r="L280" s="144">
        <v>35689</v>
      </c>
      <c r="M280" s="123">
        <v>210</v>
      </c>
      <c r="N280" s="123" t="s">
        <v>1053</v>
      </c>
      <c r="O280" s="123" t="s">
        <v>973</v>
      </c>
      <c r="P280" s="128" t="s">
        <v>87</v>
      </c>
      <c r="Q280" s="123" t="s">
        <v>980</v>
      </c>
      <c r="R280" s="123" t="s">
        <v>975</v>
      </c>
      <c r="S280" s="153" t="s">
        <v>355</v>
      </c>
      <c r="T280" s="129">
        <v>44137</v>
      </c>
      <c r="U280" s="129">
        <v>44501</v>
      </c>
      <c r="V280" s="186">
        <v>42312</v>
      </c>
      <c r="W280" s="129">
        <v>44533</v>
      </c>
      <c r="X280" s="187">
        <v>54.133333333333333</v>
      </c>
      <c r="Y280" s="188" t="s">
        <v>356</v>
      </c>
      <c r="Z280" s="183"/>
      <c r="AA280" s="144"/>
      <c r="AB280" s="144" t="s">
        <v>357</v>
      </c>
    </row>
    <row r="281" spans="1:28" x14ac:dyDescent="0.25">
      <c r="A281" s="123">
        <v>278</v>
      </c>
      <c r="B281" s="123">
        <v>70798</v>
      </c>
      <c r="C281" s="162" t="s">
        <v>1054</v>
      </c>
      <c r="D281" s="152"/>
      <c r="E281" s="123" t="s">
        <v>347</v>
      </c>
      <c r="F281" s="123">
        <v>16009080</v>
      </c>
      <c r="G281" s="126" t="s">
        <v>348</v>
      </c>
      <c r="H281" s="123"/>
      <c r="I281" s="183">
        <v>10200202946</v>
      </c>
      <c r="J281" s="144"/>
      <c r="K281" s="144">
        <v>16009080</v>
      </c>
      <c r="L281" s="184"/>
      <c r="M281" s="123">
        <v>4</v>
      </c>
      <c r="N281" s="123" t="s">
        <v>1055</v>
      </c>
      <c r="O281" s="123" t="s">
        <v>973</v>
      </c>
      <c r="P281" s="128" t="s">
        <v>87</v>
      </c>
      <c r="Q281" s="123" t="s">
        <v>974</v>
      </c>
      <c r="R281" s="123" t="s">
        <v>975</v>
      </c>
      <c r="S281" s="144" t="s">
        <v>355</v>
      </c>
      <c r="T281" s="129">
        <v>44374</v>
      </c>
      <c r="U281" s="129">
        <v>44738</v>
      </c>
      <c r="V281" s="186">
        <v>42433</v>
      </c>
      <c r="W281" s="129">
        <v>44533</v>
      </c>
      <c r="X281" s="187">
        <v>42.56666666666667</v>
      </c>
      <c r="Y281" s="188" t="s">
        <v>356</v>
      </c>
      <c r="Z281" s="189">
        <v>42777</v>
      </c>
      <c r="AA281" s="187">
        <v>30.096774193548388</v>
      </c>
      <c r="AB281" s="205" t="s">
        <v>357</v>
      </c>
    </row>
    <row r="282" spans="1:28" x14ac:dyDescent="0.25">
      <c r="A282" s="123">
        <v>279</v>
      </c>
      <c r="B282" s="123">
        <v>30541</v>
      </c>
      <c r="C282" s="192" t="s">
        <v>1056</v>
      </c>
      <c r="D282" s="144"/>
      <c r="E282" s="123" t="s">
        <v>347</v>
      </c>
      <c r="F282" s="123">
        <v>15011882</v>
      </c>
      <c r="G282" s="126" t="s">
        <v>348</v>
      </c>
      <c r="H282" s="123"/>
      <c r="I282" s="183">
        <v>10200202862</v>
      </c>
      <c r="J282" s="142"/>
      <c r="K282" s="144"/>
      <c r="L282" s="185">
        <v>35905</v>
      </c>
      <c r="M282" s="123" t="s">
        <v>1057</v>
      </c>
      <c r="N282" s="123" t="s">
        <v>1058</v>
      </c>
      <c r="O282" s="123" t="s">
        <v>973</v>
      </c>
      <c r="P282" s="128" t="s">
        <v>87</v>
      </c>
      <c r="Q282" s="123" t="s">
        <v>988</v>
      </c>
      <c r="R282" s="123" t="s">
        <v>975</v>
      </c>
      <c r="S282" s="144" t="s">
        <v>355</v>
      </c>
      <c r="T282" s="129">
        <v>44216</v>
      </c>
      <c r="U282" s="129">
        <v>44580</v>
      </c>
      <c r="V282" s="186">
        <v>42391</v>
      </c>
      <c r="W282" s="129">
        <v>44533</v>
      </c>
      <c r="X282" s="187">
        <v>51.5</v>
      </c>
      <c r="Y282" s="188" t="s">
        <v>356</v>
      </c>
      <c r="Z282" s="205"/>
      <c r="AA282" s="144"/>
      <c r="AB282" s="144" t="s">
        <v>357</v>
      </c>
    </row>
    <row r="283" spans="1:28" x14ac:dyDescent="0.25">
      <c r="A283" s="123">
        <v>280</v>
      </c>
      <c r="B283" s="123">
        <v>30310</v>
      </c>
      <c r="C283" s="192" t="s">
        <v>1059</v>
      </c>
      <c r="D283" s="183"/>
      <c r="E283" s="123" t="s">
        <v>347</v>
      </c>
      <c r="F283" s="123">
        <v>2132</v>
      </c>
      <c r="G283" s="126" t="s">
        <v>348</v>
      </c>
      <c r="H283" s="123"/>
      <c r="I283" s="183">
        <v>10200200461</v>
      </c>
      <c r="J283" s="184">
        <v>3924</v>
      </c>
      <c r="K283" s="144"/>
      <c r="L283" s="184">
        <v>31302</v>
      </c>
      <c r="M283" s="123">
        <v>39</v>
      </c>
      <c r="N283" s="123" t="s">
        <v>1060</v>
      </c>
      <c r="O283" s="123" t="s">
        <v>973</v>
      </c>
      <c r="P283" s="128" t="s">
        <v>87</v>
      </c>
      <c r="Q283" s="123" t="s">
        <v>985</v>
      </c>
      <c r="R283" s="123" t="s">
        <v>975</v>
      </c>
      <c r="S283" s="144" t="s">
        <v>355</v>
      </c>
      <c r="T283" s="129">
        <v>44426</v>
      </c>
      <c r="U283" s="129">
        <v>44790</v>
      </c>
      <c r="V283" s="186">
        <v>39224</v>
      </c>
      <c r="W283" s="129">
        <v>44533</v>
      </c>
      <c r="X283" s="187">
        <v>157.06666666666666</v>
      </c>
      <c r="Y283" s="188" t="s">
        <v>356</v>
      </c>
      <c r="Z283" s="183"/>
      <c r="AA283" s="144"/>
      <c r="AB283" s="144" t="s">
        <v>357</v>
      </c>
    </row>
    <row r="284" spans="1:28" x14ac:dyDescent="0.25">
      <c r="A284" s="123">
        <v>281</v>
      </c>
      <c r="B284" s="123">
        <v>64021</v>
      </c>
      <c r="C284" s="204" t="s">
        <v>1061</v>
      </c>
      <c r="D284" s="144"/>
      <c r="E284" s="123" t="s">
        <v>371</v>
      </c>
      <c r="F284" s="123">
        <v>15010424</v>
      </c>
      <c r="G284" s="126" t="s">
        <v>348</v>
      </c>
      <c r="H284" s="123"/>
      <c r="I284" s="183">
        <v>10200202681</v>
      </c>
      <c r="J284" s="184"/>
      <c r="K284" s="144"/>
      <c r="L284" s="184"/>
      <c r="M284" s="123">
        <v>211</v>
      </c>
      <c r="N284" s="123" t="s">
        <v>1062</v>
      </c>
      <c r="O284" s="123" t="s">
        <v>973</v>
      </c>
      <c r="P284" s="128" t="s">
        <v>87</v>
      </c>
      <c r="Q284" s="123" t="s">
        <v>988</v>
      </c>
      <c r="R284" s="123" t="s">
        <v>975</v>
      </c>
      <c r="S284" s="144" t="s">
        <v>355</v>
      </c>
      <c r="T284" s="129">
        <v>44374</v>
      </c>
      <c r="U284" s="129">
        <v>44738</v>
      </c>
      <c r="V284" s="189">
        <v>43313</v>
      </c>
      <c r="W284" s="129">
        <v>44533</v>
      </c>
      <c r="X284" s="187">
        <v>12.806451612903226</v>
      </c>
      <c r="Y284" s="188" t="s">
        <v>429</v>
      </c>
      <c r="Z284" s="144"/>
      <c r="AA284" s="144"/>
      <c r="AB284" s="144" t="s">
        <v>357</v>
      </c>
    </row>
    <row r="285" spans="1:28" x14ac:dyDescent="0.25">
      <c r="A285" s="123">
        <v>282</v>
      </c>
      <c r="B285" s="123">
        <v>105788</v>
      </c>
      <c r="C285" s="211" t="s">
        <v>1063</v>
      </c>
      <c r="D285" s="152"/>
      <c r="E285" s="123" t="s">
        <v>347</v>
      </c>
      <c r="F285" s="123">
        <v>18010580</v>
      </c>
      <c r="G285" s="126" t="s">
        <v>348</v>
      </c>
      <c r="H285" s="123"/>
      <c r="I285" s="183"/>
      <c r="J285" s="185"/>
      <c r="K285" s="144"/>
      <c r="L285" s="184"/>
      <c r="M285" s="123">
        <v>8</v>
      </c>
      <c r="N285" s="123" t="s">
        <v>1064</v>
      </c>
      <c r="O285" s="123" t="s">
        <v>973</v>
      </c>
      <c r="P285" s="128" t="s">
        <v>87</v>
      </c>
      <c r="Q285" s="123" t="s">
        <v>980</v>
      </c>
      <c r="R285" s="123" t="s">
        <v>975</v>
      </c>
      <c r="S285" s="144" t="s">
        <v>355</v>
      </c>
      <c r="T285" s="129">
        <v>43852</v>
      </c>
      <c r="U285" s="129">
        <v>44583</v>
      </c>
      <c r="V285" s="186">
        <v>43304</v>
      </c>
      <c r="W285" s="129">
        <v>44533</v>
      </c>
      <c r="X285" s="187">
        <v>21.066666666666666</v>
      </c>
      <c r="Y285" s="188" t="s">
        <v>429</v>
      </c>
      <c r="Z285" s="200" t="s">
        <v>1046</v>
      </c>
      <c r="AA285" s="212" t="s">
        <v>1047</v>
      </c>
      <c r="AB285" s="205" t="s">
        <v>357</v>
      </c>
    </row>
    <row r="286" spans="1:28" x14ac:dyDescent="0.25">
      <c r="A286" s="123">
        <v>283</v>
      </c>
      <c r="B286" s="123">
        <v>33503</v>
      </c>
      <c r="C286" s="162" t="s">
        <v>1065</v>
      </c>
      <c r="D286" s="193"/>
      <c r="E286" s="123" t="s">
        <v>347</v>
      </c>
      <c r="F286" s="123">
        <v>15009082</v>
      </c>
      <c r="G286" s="126" t="s">
        <v>348</v>
      </c>
      <c r="H286" s="123"/>
      <c r="I286" s="183">
        <v>10200202616</v>
      </c>
      <c r="J286" s="185"/>
      <c r="K286" s="184">
        <v>35643</v>
      </c>
      <c r="L286" s="184">
        <v>35643</v>
      </c>
      <c r="M286" s="123">
        <v>25</v>
      </c>
      <c r="N286" s="123" t="s">
        <v>1066</v>
      </c>
      <c r="O286" s="123" t="s">
        <v>973</v>
      </c>
      <c r="P286" s="128" t="s">
        <v>87</v>
      </c>
      <c r="Q286" s="123" t="s">
        <v>985</v>
      </c>
      <c r="R286" s="123" t="s">
        <v>975</v>
      </c>
      <c r="S286" s="144" t="s">
        <v>355</v>
      </c>
      <c r="T286" s="129">
        <v>44313</v>
      </c>
      <c r="U286" s="129">
        <v>44677</v>
      </c>
      <c r="V286" s="186">
        <v>42186</v>
      </c>
      <c r="W286" s="129">
        <v>44533</v>
      </c>
      <c r="X286" s="187">
        <v>50.8</v>
      </c>
      <c r="Y286" s="188" t="s">
        <v>356</v>
      </c>
      <c r="Z286" s="189">
        <v>42461</v>
      </c>
      <c r="AA286" s="187">
        <v>40.29032258064516</v>
      </c>
      <c r="AB286" s="205" t="s">
        <v>357</v>
      </c>
    </row>
    <row r="287" spans="1:28" x14ac:dyDescent="0.25">
      <c r="A287" s="123">
        <v>284</v>
      </c>
      <c r="B287" s="123">
        <v>30389</v>
      </c>
      <c r="C287" s="162" t="s">
        <v>1067</v>
      </c>
      <c r="D287" s="183"/>
      <c r="E287" s="123" t="s">
        <v>347</v>
      </c>
      <c r="F287" s="123">
        <v>11011347</v>
      </c>
      <c r="G287" s="126" t="s">
        <v>348</v>
      </c>
      <c r="H287" s="123"/>
      <c r="I287" s="203">
        <v>10200201619</v>
      </c>
      <c r="J287" s="184">
        <v>6880</v>
      </c>
      <c r="K287" s="144"/>
      <c r="L287" s="184">
        <v>34131</v>
      </c>
      <c r="M287" s="123">
        <v>144</v>
      </c>
      <c r="N287" s="123" t="s">
        <v>1068</v>
      </c>
      <c r="O287" s="123" t="s">
        <v>973</v>
      </c>
      <c r="P287" s="128" t="s">
        <v>87</v>
      </c>
      <c r="Q287" s="123" t="s">
        <v>985</v>
      </c>
      <c r="R287" s="123" t="s">
        <v>975</v>
      </c>
      <c r="S287" s="144" t="s">
        <v>355</v>
      </c>
      <c r="T287" s="129">
        <v>44398</v>
      </c>
      <c r="U287" s="129">
        <v>44762</v>
      </c>
      <c r="V287" s="186">
        <v>40749</v>
      </c>
      <c r="W287" s="129">
        <v>44533</v>
      </c>
      <c r="X287" s="187">
        <v>106.23333333333333</v>
      </c>
      <c r="Y287" s="188" t="s">
        <v>356</v>
      </c>
      <c r="Z287" s="183"/>
      <c r="AA287" s="144"/>
      <c r="AB287" s="144" t="s">
        <v>357</v>
      </c>
    </row>
    <row r="288" spans="1:28" x14ac:dyDescent="0.25">
      <c r="A288" s="123">
        <v>285</v>
      </c>
      <c r="B288" s="123">
        <v>105796</v>
      </c>
      <c r="C288" s="213" t="s">
        <v>1069</v>
      </c>
      <c r="D288" s="183"/>
      <c r="E288" s="123" t="s">
        <v>371</v>
      </c>
      <c r="F288" s="123">
        <v>18010583</v>
      </c>
      <c r="G288" s="126" t="s">
        <v>348</v>
      </c>
      <c r="H288" s="123"/>
      <c r="I288" s="214"/>
      <c r="J288" s="214"/>
      <c r="K288" s="214"/>
      <c r="L288" s="214"/>
      <c r="M288" s="123">
        <v>8</v>
      </c>
      <c r="N288" s="123" t="s">
        <v>1070</v>
      </c>
      <c r="O288" s="123" t="s">
        <v>973</v>
      </c>
      <c r="P288" s="128" t="s">
        <v>87</v>
      </c>
      <c r="Q288" s="123" t="s">
        <v>991</v>
      </c>
      <c r="R288" s="123" t="s">
        <v>975</v>
      </c>
      <c r="S288" s="144" t="s">
        <v>355</v>
      </c>
      <c r="T288" s="129">
        <v>44436</v>
      </c>
      <c r="U288" s="129">
        <v>44800</v>
      </c>
      <c r="V288" s="189">
        <v>43304</v>
      </c>
      <c r="W288" s="129">
        <v>44533</v>
      </c>
      <c r="X288" s="187">
        <v>21.066666666666666</v>
      </c>
      <c r="Y288" s="188" t="s">
        <v>429</v>
      </c>
      <c r="Z288" s="200" t="s">
        <v>1071</v>
      </c>
      <c r="AA288" s="186">
        <v>43922</v>
      </c>
      <c r="AB288" s="205" t="s">
        <v>357</v>
      </c>
    </row>
    <row r="289" spans="1:28" x14ac:dyDescent="0.25">
      <c r="A289" s="123">
        <v>286</v>
      </c>
      <c r="B289" s="123">
        <v>160042</v>
      </c>
      <c r="C289" s="164" t="s">
        <v>1072</v>
      </c>
      <c r="D289" s="144"/>
      <c r="E289" s="123" t="s">
        <v>371</v>
      </c>
      <c r="F289" s="123">
        <v>19234840</v>
      </c>
      <c r="G289" s="126" t="s">
        <v>348</v>
      </c>
      <c r="H289" s="123"/>
      <c r="I289" s="144"/>
      <c r="J289" s="144"/>
      <c r="K289" s="144"/>
      <c r="L289" s="144"/>
      <c r="M289" s="123">
        <v>8</v>
      </c>
      <c r="N289" s="123" t="s">
        <v>1073</v>
      </c>
      <c r="O289" s="123" t="s">
        <v>973</v>
      </c>
      <c r="P289" s="128" t="s">
        <v>87</v>
      </c>
      <c r="Q289" s="123" t="s">
        <v>985</v>
      </c>
      <c r="R289" s="123" t="s">
        <v>975</v>
      </c>
      <c r="S289" s="144" t="s">
        <v>355</v>
      </c>
      <c r="T289" s="129">
        <v>44314</v>
      </c>
      <c r="U289" s="129">
        <v>44678</v>
      </c>
      <c r="V289" s="186">
        <v>43769</v>
      </c>
      <c r="W289" s="129">
        <v>44533</v>
      </c>
      <c r="X289" s="187">
        <v>5.5666666666666664</v>
      </c>
      <c r="Y289" s="188" t="s">
        <v>396</v>
      </c>
      <c r="Z289" s="200" t="s">
        <v>1074</v>
      </c>
      <c r="AA289" s="186">
        <v>43891</v>
      </c>
      <c r="AB289" s="187" t="s">
        <v>357</v>
      </c>
    </row>
    <row r="290" spans="1:28" x14ac:dyDescent="0.25">
      <c r="A290" s="123">
        <v>287</v>
      </c>
      <c r="B290" s="123">
        <v>79403</v>
      </c>
      <c r="C290" s="215" t="s">
        <v>1075</v>
      </c>
      <c r="D290" s="183"/>
      <c r="E290" s="123" t="s">
        <v>347</v>
      </c>
      <c r="F290" s="123">
        <v>16012437</v>
      </c>
      <c r="G290" s="126" t="s">
        <v>348</v>
      </c>
      <c r="H290" s="123"/>
      <c r="I290" s="184"/>
      <c r="J290" s="185"/>
      <c r="K290" s="201"/>
      <c r="L290" s="201"/>
      <c r="M290" s="123">
        <v>28</v>
      </c>
      <c r="N290" s="123" t="s">
        <v>1076</v>
      </c>
      <c r="O290" s="123" t="s">
        <v>973</v>
      </c>
      <c r="P290" s="128" t="s">
        <v>87</v>
      </c>
      <c r="Q290" s="123" t="s">
        <v>974</v>
      </c>
      <c r="R290" s="123" t="s">
        <v>975</v>
      </c>
      <c r="S290" s="144" t="s">
        <v>355</v>
      </c>
      <c r="T290" s="129">
        <v>44164</v>
      </c>
      <c r="U290" s="129">
        <v>44528</v>
      </c>
      <c r="V290" s="186">
        <v>42705</v>
      </c>
      <c r="W290" s="129">
        <v>44533</v>
      </c>
      <c r="X290" s="187">
        <v>32.41935483870968</v>
      </c>
      <c r="Y290" s="188" t="s">
        <v>356</v>
      </c>
      <c r="Z290" s="189">
        <v>43298</v>
      </c>
      <c r="AA290" s="187">
        <v>13.733333333333333</v>
      </c>
      <c r="AB290" s="144" t="s">
        <v>357</v>
      </c>
    </row>
    <row r="291" spans="1:28" x14ac:dyDescent="0.25">
      <c r="A291" s="123">
        <v>288</v>
      </c>
      <c r="B291" s="123">
        <v>79407</v>
      </c>
      <c r="C291" s="162" t="s">
        <v>1077</v>
      </c>
      <c r="D291" s="152"/>
      <c r="E291" s="123" t="s">
        <v>347</v>
      </c>
      <c r="F291" s="123">
        <v>16012438</v>
      </c>
      <c r="G291" s="126" t="s">
        <v>348</v>
      </c>
      <c r="H291" s="123"/>
      <c r="I291" s="184"/>
      <c r="J291" s="184"/>
      <c r="K291" s="144"/>
      <c r="L291" s="144"/>
      <c r="M291" s="123">
        <v>28</v>
      </c>
      <c r="N291" s="123" t="s">
        <v>1078</v>
      </c>
      <c r="O291" s="123" t="s">
        <v>973</v>
      </c>
      <c r="P291" s="128" t="s">
        <v>87</v>
      </c>
      <c r="Q291" s="123" t="s">
        <v>991</v>
      </c>
      <c r="R291" s="123" t="s">
        <v>975</v>
      </c>
      <c r="S291" s="144" t="s">
        <v>355</v>
      </c>
      <c r="T291" s="129">
        <v>44497</v>
      </c>
      <c r="U291" s="129">
        <v>44861</v>
      </c>
      <c r="V291" s="186">
        <v>42675</v>
      </c>
      <c r="W291" s="129">
        <v>44533</v>
      </c>
      <c r="X291" s="187">
        <v>42.033333333333331</v>
      </c>
      <c r="Y291" s="188" t="s">
        <v>356</v>
      </c>
      <c r="Z291" s="200" t="s">
        <v>1071</v>
      </c>
      <c r="AA291" s="186">
        <v>43922</v>
      </c>
      <c r="AB291" s="205" t="s">
        <v>357</v>
      </c>
    </row>
    <row r="292" spans="1:28" x14ac:dyDescent="0.25">
      <c r="A292" s="123">
        <v>289</v>
      </c>
      <c r="B292" s="123">
        <v>86703</v>
      </c>
      <c r="C292" s="192" t="s">
        <v>1079</v>
      </c>
      <c r="D292" s="202"/>
      <c r="E292" s="123" t="s">
        <v>347</v>
      </c>
      <c r="F292" s="123">
        <v>17009097</v>
      </c>
      <c r="G292" s="126" t="s">
        <v>348</v>
      </c>
      <c r="H292" s="123"/>
      <c r="I292" s="183"/>
      <c r="J292" s="185"/>
      <c r="K292" s="142"/>
      <c r="L292" s="144"/>
      <c r="M292" s="123">
        <v>1</v>
      </c>
      <c r="N292" s="123" t="s">
        <v>1080</v>
      </c>
      <c r="O292" s="123" t="s">
        <v>973</v>
      </c>
      <c r="P292" s="128" t="s">
        <v>87</v>
      </c>
      <c r="Q292" s="123" t="s">
        <v>974</v>
      </c>
      <c r="R292" s="123" t="s">
        <v>975</v>
      </c>
      <c r="S292" s="144" t="s">
        <v>355</v>
      </c>
      <c r="T292" s="129">
        <v>44497</v>
      </c>
      <c r="U292" s="129">
        <v>44861</v>
      </c>
      <c r="V292" s="186">
        <v>42826</v>
      </c>
      <c r="W292" s="129">
        <v>44533</v>
      </c>
      <c r="X292" s="187">
        <v>28.516129032258064</v>
      </c>
      <c r="Y292" s="188" t="s">
        <v>356</v>
      </c>
      <c r="Z292" s="205"/>
      <c r="AA292" s="142"/>
      <c r="AB292" s="144" t="s">
        <v>357</v>
      </c>
    </row>
    <row r="293" spans="1:28" x14ac:dyDescent="0.25">
      <c r="A293" s="123">
        <v>290</v>
      </c>
      <c r="B293" s="123">
        <v>75037</v>
      </c>
      <c r="C293" s="162" t="s">
        <v>1081</v>
      </c>
      <c r="D293" s="193"/>
      <c r="E293" s="123" t="s">
        <v>347</v>
      </c>
      <c r="F293" s="123">
        <v>16010655</v>
      </c>
      <c r="G293" s="126" t="s">
        <v>348</v>
      </c>
      <c r="H293" s="123"/>
      <c r="I293" s="183">
        <v>10200203200</v>
      </c>
      <c r="J293" s="185"/>
      <c r="K293" s="184"/>
      <c r="L293" s="184"/>
      <c r="M293" s="123">
        <v>17</v>
      </c>
      <c r="N293" s="123" t="s">
        <v>1082</v>
      </c>
      <c r="O293" s="123" t="s">
        <v>973</v>
      </c>
      <c r="P293" s="128" t="s">
        <v>87</v>
      </c>
      <c r="Q293" s="123" t="s">
        <v>985</v>
      </c>
      <c r="R293" s="123" t="s">
        <v>975</v>
      </c>
      <c r="S293" s="144" t="s">
        <v>355</v>
      </c>
      <c r="T293" s="129">
        <v>44405</v>
      </c>
      <c r="U293" s="129">
        <v>44769</v>
      </c>
      <c r="V293" s="186">
        <v>42583</v>
      </c>
      <c r="W293" s="129">
        <v>44533</v>
      </c>
      <c r="X293" s="187">
        <v>45.1</v>
      </c>
      <c r="Y293" s="188" t="s">
        <v>356</v>
      </c>
      <c r="Z293" s="189"/>
      <c r="AA293" s="187"/>
      <c r="AB293" s="205" t="s">
        <v>357</v>
      </c>
    </row>
    <row r="294" spans="1:28" x14ac:dyDescent="0.25">
      <c r="A294" s="123">
        <v>291</v>
      </c>
      <c r="B294" s="123">
        <v>33678</v>
      </c>
      <c r="C294" s="192" t="s">
        <v>1083</v>
      </c>
      <c r="D294" s="193"/>
      <c r="E294" s="123" t="s">
        <v>371</v>
      </c>
      <c r="F294" s="123">
        <v>13011431</v>
      </c>
      <c r="G294" s="126" t="s">
        <v>348</v>
      </c>
      <c r="H294" s="123"/>
      <c r="I294" s="183">
        <v>10200202133</v>
      </c>
      <c r="J294" s="184"/>
      <c r="K294" s="144"/>
      <c r="L294" s="216">
        <v>34894</v>
      </c>
      <c r="M294" s="123">
        <v>137</v>
      </c>
      <c r="N294" s="123" t="s">
        <v>1084</v>
      </c>
      <c r="O294" s="123" t="s">
        <v>973</v>
      </c>
      <c r="P294" s="128" t="s">
        <v>87</v>
      </c>
      <c r="Q294" s="123" t="s">
        <v>985</v>
      </c>
      <c r="R294" s="123" t="s">
        <v>975</v>
      </c>
      <c r="S294" s="144" t="s">
        <v>355</v>
      </c>
      <c r="T294" s="129">
        <v>43812</v>
      </c>
      <c r="U294" s="129">
        <v>44542</v>
      </c>
      <c r="V294" s="186">
        <v>41621</v>
      </c>
      <c r="W294" s="129">
        <v>44533</v>
      </c>
      <c r="X294" s="187">
        <v>67.387096774193552</v>
      </c>
      <c r="Y294" s="188" t="s">
        <v>356</v>
      </c>
      <c r="Z294" s="217"/>
      <c r="AA294" s="144"/>
      <c r="AB294" s="144" t="s">
        <v>357</v>
      </c>
    </row>
    <row r="295" spans="1:28" x14ac:dyDescent="0.25">
      <c r="A295" s="123">
        <v>292</v>
      </c>
      <c r="B295" s="123">
        <v>102324</v>
      </c>
      <c r="C295" s="162" t="s">
        <v>1085</v>
      </c>
      <c r="D295" s="193"/>
      <c r="E295" s="123" t="s">
        <v>371</v>
      </c>
      <c r="F295" s="123">
        <v>18009586</v>
      </c>
      <c r="G295" s="126" t="s">
        <v>348</v>
      </c>
      <c r="H295" s="123"/>
      <c r="I295" s="183"/>
      <c r="J295" s="185"/>
      <c r="K295" s="184"/>
      <c r="L295" s="184"/>
      <c r="M295" s="123" t="s">
        <v>1086</v>
      </c>
      <c r="N295" s="123" t="s">
        <v>1087</v>
      </c>
      <c r="O295" s="123" t="s">
        <v>973</v>
      </c>
      <c r="P295" s="128" t="s">
        <v>87</v>
      </c>
      <c r="Q295" s="123" t="s">
        <v>991</v>
      </c>
      <c r="R295" s="123" t="s">
        <v>975</v>
      </c>
      <c r="S295" s="144" t="s">
        <v>355</v>
      </c>
      <c r="T295" s="129">
        <v>44455</v>
      </c>
      <c r="U295" s="129">
        <v>44819</v>
      </c>
      <c r="V295" s="186">
        <v>43220</v>
      </c>
      <c r="W295" s="129">
        <v>44533</v>
      </c>
      <c r="X295" s="187">
        <v>23.866666666666667</v>
      </c>
      <c r="Y295" s="188" t="s">
        <v>429</v>
      </c>
      <c r="Z295" s="189"/>
      <c r="AA295" s="187"/>
      <c r="AB295" s="205" t="s">
        <v>357</v>
      </c>
    </row>
    <row r="296" spans="1:28" x14ac:dyDescent="0.25">
      <c r="A296" s="123">
        <v>293</v>
      </c>
      <c r="B296" s="123">
        <v>76411</v>
      </c>
      <c r="C296" s="162" t="s">
        <v>1088</v>
      </c>
      <c r="D296" s="152"/>
      <c r="E296" s="123" t="s">
        <v>347</v>
      </c>
      <c r="F296" s="123">
        <v>16011371</v>
      </c>
      <c r="G296" s="126" t="s">
        <v>348</v>
      </c>
      <c r="H296" s="123"/>
      <c r="I296" s="183">
        <v>10200203308</v>
      </c>
      <c r="J296" s="185"/>
      <c r="K296" s="144"/>
      <c r="L296" s="144">
        <v>16011371</v>
      </c>
      <c r="M296" s="123">
        <v>20</v>
      </c>
      <c r="N296" s="123" t="s">
        <v>1089</v>
      </c>
      <c r="O296" s="123" t="s">
        <v>973</v>
      </c>
      <c r="P296" s="128" t="s">
        <v>87</v>
      </c>
      <c r="Q296" s="123" t="s">
        <v>974</v>
      </c>
      <c r="R296" s="123" t="s">
        <v>975</v>
      </c>
      <c r="S296" s="144" t="s">
        <v>355</v>
      </c>
      <c r="T296" s="129">
        <v>44423</v>
      </c>
      <c r="U296" s="129">
        <v>44787</v>
      </c>
      <c r="V296" s="186">
        <v>42644</v>
      </c>
      <c r="W296" s="129">
        <v>44533</v>
      </c>
      <c r="X296" s="187">
        <v>43.06666666666667</v>
      </c>
      <c r="Y296" s="188" t="s">
        <v>356</v>
      </c>
      <c r="Z296" s="200" t="s">
        <v>1071</v>
      </c>
      <c r="AA296" s="186">
        <v>43922</v>
      </c>
      <c r="AB296" s="205" t="s">
        <v>357</v>
      </c>
    </row>
    <row r="297" spans="1:28" x14ac:dyDescent="0.25">
      <c r="A297" s="123">
        <v>294</v>
      </c>
      <c r="B297" s="123">
        <v>30445</v>
      </c>
      <c r="C297" s="162" t="s">
        <v>1090</v>
      </c>
      <c r="D297" s="193"/>
      <c r="E297" s="123" t="s">
        <v>371</v>
      </c>
      <c r="F297" s="123">
        <v>11011364</v>
      </c>
      <c r="G297" s="126" t="s">
        <v>348</v>
      </c>
      <c r="H297" s="123"/>
      <c r="I297" s="203">
        <v>10200201628</v>
      </c>
      <c r="J297" s="185">
        <v>6888</v>
      </c>
      <c r="K297" s="144"/>
      <c r="L297" s="185">
        <v>34139</v>
      </c>
      <c r="M297" s="123">
        <v>144</v>
      </c>
      <c r="N297" s="123" t="s">
        <v>1091</v>
      </c>
      <c r="O297" s="123" t="s">
        <v>973</v>
      </c>
      <c r="P297" s="128" t="s">
        <v>87</v>
      </c>
      <c r="Q297" s="123" t="s">
        <v>985</v>
      </c>
      <c r="R297" s="123" t="s">
        <v>975</v>
      </c>
      <c r="S297" s="144" t="s">
        <v>355</v>
      </c>
      <c r="T297" s="129">
        <v>44337</v>
      </c>
      <c r="U297" s="129">
        <v>44701</v>
      </c>
      <c r="V297" s="186">
        <v>40749</v>
      </c>
      <c r="W297" s="129">
        <v>44533</v>
      </c>
      <c r="X297" s="187">
        <v>95.516129032258064</v>
      </c>
      <c r="Y297" s="188" t="s">
        <v>356</v>
      </c>
      <c r="Z297" s="205"/>
      <c r="AA297" s="144"/>
      <c r="AB297" s="144" t="s">
        <v>357</v>
      </c>
    </row>
    <row r="298" spans="1:28" x14ac:dyDescent="0.25">
      <c r="A298" s="123">
        <v>295</v>
      </c>
      <c r="B298" s="123">
        <v>80948</v>
      </c>
      <c r="C298" s="162" t="s">
        <v>1092</v>
      </c>
      <c r="D298" s="215"/>
      <c r="E298" s="123" t="s">
        <v>347</v>
      </c>
      <c r="F298" s="123">
        <v>16013014</v>
      </c>
      <c r="G298" s="126" t="s">
        <v>348</v>
      </c>
      <c r="H298" s="123"/>
      <c r="I298" s="205"/>
      <c r="J298" s="185"/>
      <c r="K298" s="144"/>
      <c r="L298" s="144"/>
      <c r="M298" s="123">
        <v>36</v>
      </c>
      <c r="N298" s="123" t="s">
        <v>1093</v>
      </c>
      <c r="O298" s="123" t="s">
        <v>973</v>
      </c>
      <c r="P298" s="128" t="s">
        <v>87</v>
      </c>
      <c r="Q298" s="123" t="s">
        <v>980</v>
      </c>
      <c r="R298" s="123" t="s">
        <v>975</v>
      </c>
      <c r="S298" s="144" t="s">
        <v>355</v>
      </c>
      <c r="T298" s="129">
        <v>44314</v>
      </c>
      <c r="U298" s="129">
        <v>44678</v>
      </c>
      <c r="V298" s="186">
        <v>42679</v>
      </c>
      <c r="W298" s="129">
        <v>44533</v>
      </c>
      <c r="X298" s="187">
        <v>41.9</v>
      </c>
      <c r="Y298" s="188" t="s">
        <v>356</v>
      </c>
      <c r="Z298" s="200" t="s">
        <v>1071</v>
      </c>
      <c r="AA298" s="186">
        <v>43922</v>
      </c>
      <c r="AB298" s="205" t="s">
        <v>357</v>
      </c>
    </row>
    <row r="299" spans="1:28" x14ac:dyDescent="0.25">
      <c r="A299" s="123">
        <v>296</v>
      </c>
      <c r="B299" s="123">
        <v>36159</v>
      </c>
      <c r="C299" s="162" t="s">
        <v>1094</v>
      </c>
      <c r="D299" s="152"/>
      <c r="E299" s="123" t="s">
        <v>347</v>
      </c>
      <c r="F299" s="123">
        <v>3617</v>
      </c>
      <c r="G299" s="126" t="s">
        <v>348</v>
      </c>
      <c r="H299" s="123"/>
      <c r="I299" s="144"/>
      <c r="J299" s="144"/>
      <c r="K299" s="144"/>
      <c r="L299" s="144"/>
      <c r="M299" s="123" t="s">
        <v>87</v>
      </c>
      <c r="N299" s="123" t="s">
        <v>1095</v>
      </c>
      <c r="O299" s="123" t="s">
        <v>973</v>
      </c>
      <c r="P299" s="128" t="s">
        <v>87</v>
      </c>
      <c r="Q299" s="123" t="s">
        <v>988</v>
      </c>
      <c r="R299" s="123" t="s">
        <v>975</v>
      </c>
      <c r="S299" s="144" t="s">
        <v>355</v>
      </c>
      <c r="T299" s="129">
        <v>44197</v>
      </c>
      <c r="U299" s="129">
        <v>44561</v>
      </c>
      <c r="V299" s="186">
        <v>43833</v>
      </c>
      <c r="W299" s="129">
        <v>44533</v>
      </c>
      <c r="X299" s="187">
        <v>3.4333333333333331</v>
      </c>
      <c r="Y299" s="188" t="s">
        <v>396</v>
      </c>
      <c r="Z299" s="200"/>
      <c r="AA299" s="212"/>
      <c r="AB299" s="205" t="s">
        <v>357</v>
      </c>
    </row>
    <row r="300" spans="1:28" x14ac:dyDescent="0.25">
      <c r="A300" s="123">
        <v>297</v>
      </c>
      <c r="B300" s="123">
        <v>77651</v>
      </c>
      <c r="C300" s="162" t="s">
        <v>1096</v>
      </c>
      <c r="D300" s="193"/>
      <c r="E300" s="123" t="s">
        <v>347</v>
      </c>
      <c r="F300" s="123">
        <v>16011769</v>
      </c>
      <c r="G300" s="126" t="s">
        <v>348</v>
      </c>
      <c r="H300" s="123"/>
      <c r="I300" s="183"/>
      <c r="J300" s="185"/>
      <c r="K300" s="184"/>
      <c r="L300" s="184"/>
      <c r="M300" s="123">
        <v>22</v>
      </c>
      <c r="N300" s="123" t="s">
        <v>1097</v>
      </c>
      <c r="O300" s="123" t="s">
        <v>973</v>
      </c>
      <c r="P300" s="128" t="s">
        <v>87</v>
      </c>
      <c r="Q300" s="123" t="s">
        <v>991</v>
      </c>
      <c r="R300" s="123" t="s">
        <v>975</v>
      </c>
      <c r="S300" s="144" t="s">
        <v>355</v>
      </c>
      <c r="T300" s="129">
        <v>44481</v>
      </c>
      <c r="U300" s="129">
        <v>44845</v>
      </c>
      <c r="V300" s="186">
        <v>42659</v>
      </c>
      <c r="W300" s="129">
        <v>44533</v>
      </c>
      <c r="X300" s="187">
        <v>42.56666666666667</v>
      </c>
      <c r="Y300" s="188" t="s">
        <v>356</v>
      </c>
      <c r="Z300" s="189"/>
      <c r="AA300" s="187"/>
      <c r="AB300" s="205" t="s">
        <v>357</v>
      </c>
    </row>
    <row r="301" spans="1:28" x14ac:dyDescent="0.25">
      <c r="A301" s="123">
        <v>298</v>
      </c>
      <c r="B301" s="123">
        <v>78979</v>
      </c>
      <c r="C301" s="215" t="s">
        <v>1098</v>
      </c>
      <c r="D301" s="218"/>
      <c r="E301" s="123" t="s">
        <v>371</v>
      </c>
      <c r="F301" s="123">
        <v>16012275</v>
      </c>
      <c r="G301" s="126" t="s">
        <v>348</v>
      </c>
      <c r="H301" s="123"/>
      <c r="I301" s="183">
        <v>10200203415</v>
      </c>
      <c r="J301" s="185"/>
      <c r="K301" s="144"/>
      <c r="L301" s="201"/>
      <c r="M301" s="123">
        <v>26</v>
      </c>
      <c r="N301" s="123" t="s">
        <v>1099</v>
      </c>
      <c r="O301" s="123" t="s">
        <v>973</v>
      </c>
      <c r="P301" s="128" t="s">
        <v>87</v>
      </c>
      <c r="Q301" s="123" t="s">
        <v>985</v>
      </c>
      <c r="R301" s="123" t="s">
        <v>975</v>
      </c>
      <c r="S301" s="144" t="s">
        <v>355</v>
      </c>
      <c r="T301" s="129">
        <v>44283</v>
      </c>
      <c r="U301" s="129">
        <v>44647</v>
      </c>
      <c r="V301" s="186">
        <v>42826</v>
      </c>
      <c r="W301" s="129">
        <v>44533</v>
      </c>
      <c r="X301" s="187">
        <v>28.516129032258064</v>
      </c>
      <c r="Y301" s="188" t="s">
        <v>356</v>
      </c>
      <c r="Z301" s="185"/>
      <c r="AA301" s="144"/>
      <c r="AB301" s="144" t="s">
        <v>357</v>
      </c>
    </row>
    <row r="302" spans="1:28" x14ac:dyDescent="0.25">
      <c r="A302" s="123">
        <v>299</v>
      </c>
      <c r="B302" s="123">
        <v>30391</v>
      </c>
      <c r="C302" s="162" t="s">
        <v>1100</v>
      </c>
      <c r="D302" s="152"/>
      <c r="E302" s="123" t="s">
        <v>371</v>
      </c>
      <c r="F302" s="123">
        <v>11011194</v>
      </c>
      <c r="G302" s="126" t="s">
        <v>348</v>
      </c>
      <c r="H302" s="123"/>
      <c r="I302" s="144">
        <v>10200201581</v>
      </c>
      <c r="J302" s="144">
        <v>6836</v>
      </c>
      <c r="K302" s="144"/>
      <c r="L302" s="144">
        <v>34087</v>
      </c>
      <c r="M302" s="123">
        <v>141</v>
      </c>
      <c r="N302" s="123" t="s">
        <v>1101</v>
      </c>
      <c r="O302" s="123" t="s">
        <v>973</v>
      </c>
      <c r="P302" s="128" t="s">
        <v>87</v>
      </c>
      <c r="Q302" s="123" t="s">
        <v>974</v>
      </c>
      <c r="R302" s="123" t="s">
        <v>975</v>
      </c>
      <c r="S302" s="142" t="s">
        <v>355</v>
      </c>
      <c r="T302" s="129">
        <v>44387</v>
      </c>
      <c r="U302" s="129">
        <v>44751</v>
      </c>
      <c r="V302" s="186">
        <v>40738</v>
      </c>
      <c r="W302" s="129">
        <v>44533</v>
      </c>
      <c r="X302" s="187">
        <v>95.870967741935488</v>
      </c>
      <c r="Y302" s="188" t="s">
        <v>356</v>
      </c>
      <c r="Z302" s="183"/>
      <c r="AA302" s="144"/>
      <c r="AB302" s="144" t="s">
        <v>357</v>
      </c>
    </row>
    <row r="303" spans="1:28" x14ac:dyDescent="0.25">
      <c r="A303" s="123">
        <v>300</v>
      </c>
      <c r="B303" s="123">
        <v>12826</v>
      </c>
      <c r="C303" s="162" t="s">
        <v>1102</v>
      </c>
      <c r="D303" s="152"/>
      <c r="E303" s="123" t="s">
        <v>347</v>
      </c>
      <c r="F303" s="123">
        <v>8010667</v>
      </c>
      <c r="G303" s="126" t="s">
        <v>348</v>
      </c>
      <c r="H303" s="123"/>
      <c r="I303" s="183"/>
      <c r="J303" s="185"/>
      <c r="K303" s="144"/>
      <c r="L303" s="144"/>
      <c r="M303" s="123" t="s">
        <v>1103</v>
      </c>
      <c r="N303" s="123" t="s">
        <v>1104</v>
      </c>
      <c r="O303" s="123" t="s">
        <v>973</v>
      </c>
      <c r="P303" s="128" t="s">
        <v>87</v>
      </c>
      <c r="Q303" s="123" t="s">
        <v>980</v>
      </c>
      <c r="R303" s="123" t="s">
        <v>975</v>
      </c>
      <c r="S303" s="144" t="s">
        <v>355</v>
      </c>
      <c r="T303" s="129">
        <v>43862</v>
      </c>
      <c r="U303" s="129">
        <v>44592</v>
      </c>
      <c r="V303" s="189">
        <v>40675</v>
      </c>
      <c r="W303" s="129">
        <v>44533</v>
      </c>
      <c r="X303" s="187">
        <v>97.903225806451616</v>
      </c>
      <c r="Y303" s="188" t="s">
        <v>356</v>
      </c>
      <c r="Z303" s="189"/>
      <c r="AA303" s="187"/>
      <c r="AB303" s="144" t="s">
        <v>357</v>
      </c>
    </row>
    <row r="304" spans="1:28" x14ac:dyDescent="0.25">
      <c r="A304" s="123">
        <v>301</v>
      </c>
      <c r="B304" s="123">
        <v>74637</v>
      </c>
      <c r="C304" s="162" t="s">
        <v>1105</v>
      </c>
      <c r="D304" s="152"/>
      <c r="E304" s="123" t="s">
        <v>371</v>
      </c>
      <c r="F304" s="123">
        <v>16010372</v>
      </c>
      <c r="G304" s="126" t="s">
        <v>348</v>
      </c>
      <c r="H304" s="123"/>
      <c r="I304" s="183">
        <v>10200203182</v>
      </c>
      <c r="J304" s="185"/>
      <c r="K304" s="144"/>
      <c r="L304" s="144">
        <v>16010372</v>
      </c>
      <c r="M304" s="123">
        <v>15</v>
      </c>
      <c r="N304" s="123" t="s">
        <v>1106</v>
      </c>
      <c r="O304" s="123" t="s">
        <v>973</v>
      </c>
      <c r="P304" s="128" t="s">
        <v>87</v>
      </c>
      <c r="Q304" s="123" t="s">
        <v>985</v>
      </c>
      <c r="R304" s="123" t="s">
        <v>975</v>
      </c>
      <c r="S304" s="144" t="s">
        <v>355</v>
      </c>
      <c r="T304" s="129">
        <v>44466</v>
      </c>
      <c r="U304" s="129">
        <v>44830</v>
      </c>
      <c r="V304" s="186">
        <v>42644</v>
      </c>
      <c r="W304" s="129">
        <v>44533</v>
      </c>
      <c r="X304" s="187">
        <v>34.387096774193552</v>
      </c>
      <c r="Y304" s="188" t="s">
        <v>356</v>
      </c>
      <c r="Z304" s="189">
        <v>42802</v>
      </c>
      <c r="AA304" s="187">
        <v>30.266666666666666</v>
      </c>
      <c r="AB304" s="144" t="s">
        <v>357</v>
      </c>
    </row>
    <row r="305" spans="1:28" x14ac:dyDescent="0.25">
      <c r="A305" s="123">
        <v>302</v>
      </c>
      <c r="B305" s="123">
        <v>30464</v>
      </c>
      <c r="C305" s="192" t="s">
        <v>1107</v>
      </c>
      <c r="D305" s="193"/>
      <c r="E305" s="123" t="s">
        <v>347</v>
      </c>
      <c r="F305" s="123">
        <v>16008537</v>
      </c>
      <c r="G305" s="126" t="s">
        <v>348</v>
      </c>
      <c r="H305" s="123"/>
      <c r="I305" s="183">
        <v>10200201301</v>
      </c>
      <c r="J305" s="184"/>
      <c r="K305" s="144"/>
      <c r="L305" s="184">
        <v>35956</v>
      </c>
      <c r="M305" s="123">
        <v>120</v>
      </c>
      <c r="N305" s="123" t="s">
        <v>1108</v>
      </c>
      <c r="O305" s="123" t="s">
        <v>973</v>
      </c>
      <c r="P305" s="128" t="s">
        <v>87</v>
      </c>
      <c r="Q305" s="123" t="s">
        <v>988</v>
      </c>
      <c r="R305" s="123" t="s">
        <v>975</v>
      </c>
      <c r="S305" s="144" t="s">
        <v>355</v>
      </c>
      <c r="T305" s="129">
        <v>44222</v>
      </c>
      <c r="U305" s="129">
        <v>44586</v>
      </c>
      <c r="V305" s="186">
        <v>42397</v>
      </c>
      <c r="W305" s="129">
        <v>44533</v>
      </c>
      <c r="X305" s="187">
        <v>42.354838709677416</v>
      </c>
      <c r="Y305" s="188" t="s">
        <v>356</v>
      </c>
      <c r="Z305" s="205"/>
      <c r="AA305" s="144"/>
      <c r="AB305" s="144" t="s">
        <v>357</v>
      </c>
    </row>
    <row r="306" spans="1:28" x14ac:dyDescent="0.25">
      <c r="A306" s="123">
        <v>303</v>
      </c>
      <c r="B306" s="123">
        <v>53817</v>
      </c>
      <c r="C306" s="192" t="s">
        <v>1109</v>
      </c>
      <c r="D306" s="193"/>
      <c r="E306" s="123" t="s">
        <v>371</v>
      </c>
      <c r="F306" s="123">
        <v>16009615</v>
      </c>
      <c r="G306" s="126" t="s">
        <v>348</v>
      </c>
      <c r="H306" s="123"/>
      <c r="I306" s="183">
        <v>10200203066</v>
      </c>
      <c r="J306" s="184"/>
      <c r="K306" s="144"/>
      <c r="L306" s="183">
        <v>36178</v>
      </c>
      <c r="M306" s="123">
        <v>188</v>
      </c>
      <c r="N306" s="123" t="s">
        <v>1110</v>
      </c>
      <c r="O306" s="123" t="s">
        <v>973</v>
      </c>
      <c r="P306" s="128" t="s">
        <v>87</v>
      </c>
      <c r="Q306" s="123" t="s">
        <v>988</v>
      </c>
      <c r="R306" s="123" t="s">
        <v>975</v>
      </c>
      <c r="S306" s="144" t="s">
        <v>355</v>
      </c>
      <c r="T306" s="129">
        <v>44246</v>
      </c>
      <c r="U306" s="129">
        <v>44610</v>
      </c>
      <c r="V306" s="186">
        <v>41692</v>
      </c>
      <c r="W306" s="129">
        <v>44533</v>
      </c>
      <c r="X306" s="187">
        <v>65.096774193548384</v>
      </c>
      <c r="Y306" s="188" t="s">
        <v>356</v>
      </c>
      <c r="Z306" s="205"/>
      <c r="AA306" s="144"/>
      <c r="AB306" s="144" t="s">
        <v>357</v>
      </c>
    </row>
    <row r="307" spans="1:28" x14ac:dyDescent="0.25">
      <c r="A307" s="123">
        <v>304</v>
      </c>
      <c r="B307" s="123">
        <v>62732</v>
      </c>
      <c r="C307" s="162" t="s">
        <v>1111</v>
      </c>
      <c r="D307" s="193"/>
      <c r="E307" s="123" t="s">
        <v>371</v>
      </c>
      <c r="F307" s="123">
        <v>16011945</v>
      </c>
      <c r="G307" s="126" t="s">
        <v>348</v>
      </c>
      <c r="H307" s="123"/>
      <c r="I307" s="183">
        <v>10200202609</v>
      </c>
      <c r="J307" s="142">
        <v>35656</v>
      </c>
      <c r="K307" s="144"/>
      <c r="L307" s="142">
        <v>35656</v>
      </c>
      <c r="M307" s="123">
        <v>208</v>
      </c>
      <c r="N307" s="123" t="s">
        <v>1112</v>
      </c>
      <c r="O307" s="123" t="s">
        <v>973</v>
      </c>
      <c r="P307" s="128" t="s">
        <v>87</v>
      </c>
      <c r="Q307" s="123" t="s">
        <v>991</v>
      </c>
      <c r="R307" s="123" t="s">
        <v>975</v>
      </c>
      <c r="S307" s="144" t="s">
        <v>355</v>
      </c>
      <c r="T307" s="129">
        <v>44426</v>
      </c>
      <c r="U307" s="129">
        <v>44790</v>
      </c>
      <c r="V307" s="186">
        <v>42237</v>
      </c>
      <c r="W307" s="129">
        <v>44533</v>
      </c>
      <c r="X307" s="187">
        <v>47.516129032258064</v>
      </c>
      <c r="Y307" s="188" t="s">
        <v>356</v>
      </c>
      <c r="Z307" s="195"/>
      <c r="AA307" s="144"/>
      <c r="AB307" s="144" t="s">
        <v>357</v>
      </c>
    </row>
    <row r="308" spans="1:28" x14ac:dyDescent="0.25">
      <c r="A308" s="123">
        <v>305</v>
      </c>
      <c r="B308" s="123">
        <v>68582</v>
      </c>
      <c r="C308" s="211" t="s">
        <v>1113</v>
      </c>
      <c r="D308" s="152"/>
      <c r="E308" s="123" t="s">
        <v>371</v>
      </c>
      <c r="F308" s="123">
        <v>16006060</v>
      </c>
      <c r="G308" s="126" t="s">
        <v>348</v>
      </c>
      <c r="H308" s="123"/>
      <c r="I308" s="144">
        <v>10200202814</v>
      </c>
      <c r="J308" s="185"/>
      <c r="K308" s="144"/>
      <c r="L308" s="185">
        <v>35891</v>
      </c>
      <c r="M308" s="123">
        <v>217</v>
      </c>
      <c r="N308" s="123" t="s">
        <v>1114</v>
      </c>
      <c r="O308" s="123" t="s">
        <v>973</v>
      </c>
      <c r="P308" s="128" t="s">
        <v>87</v>
      </c>
      <c r="Q308" s="123" t="s">
        <v>974</v>
      </c>
      <c r="R308" s="123" t="s">
        <v>975</v>
      </c>
      <c r="S308" s="144" t="s">
        <v>355</v>
      </c>
      <c r="T308" s="129">
        <v>44314</v>
      </c>
      <c r="U308" s="129">
        <v>44678</v>
      </c>
      <c r="V308" s="186">
        <v>42491</v>
      </c>
      <c r="W308" s="129">
        <v>44533</v>
      </c>
      <c r="X308" s="187">
        <v>39.322580645161288</v>
      </c>
      <c r="Y308" s="188" t="s">
        <v>356</v>
      </c>
      <c r="Z308" s="205"/>
      <c r="AA308" s="144"/>
      <c r="AB308" s="144" t="s">
        <v>357</v>
      </c>
    </row>
    <row r="309" spans="1:28" x14ac:dyDescent="0.25">
      <c r="A309" s="123">
        <v>306</v>
      </c>
      <c r="B309" s="123">
        <v>36148</v>
      </c>
      <c r="C309" s="211" t="s">
        <v>1115</v>
      </c>
      <c r="D309" s="152"/>
      <c r="E309" s="123" t="s">
        <v>371</v>
      </c>
      <c r="F309" s="123">
        <v>11010535</v>
      </c>
      <c r="G309" s="126" t="s">
        <v>348</v>
      </c>
      <c r="H309" s="123"/>
      <c r="I309" s="183"/>
      <c r="J309" s="185"/>
      <c r="K309" s="144"/>
      <c r="L309" s="184"/>
      <c r="M309" s="123" t="s">
        <v>604</v>
      </c>
      <c r="N309" s="123" t="s">
        <v>1116</v>
      </c>
      <c r="O309" s="123" t="s">
        <v>973</v>
      </c>
      <c r="P309" s="128" t="s">
        <v>87</v>
      </c>
      <c r="Q309" s="123" t="s">
        <v>985</v>
      </c>
      <c r="R309" s="123" t="s">
        <v>975</v>
      </c>
      <c r="S309" s="144" t="s">
        <v>355</v>
      </c>
      <c r="T309" s="129">
        <v>44197</v>
      </c>
      <c r="U309" s="129">
        <v>44561</v>
      </c>
      <c r="V309" s="186">
        <v>43833</v>
      </c>
      <c r="W309" s="129">
        <v>44533</v>
      </c>
      <c r="X309" s="187">
        <v>3.4333333333333331</v>
      </c>
      <c r="Y309" s="188" t="s">
        <v>396</v>
      </c>
      <c r="Z309" s="200"/>
      <c r="AA309" s="212"/>
      <c r="AB309" s="205" t="s">
        <v>357</v>
      </c>
    </row>
    <row r="310" spans="1:28" x14ac:dyDescent="0.25">
      <c r="A310" s="123">
        <v>307</v>
      </c>
      <c r="B310" s="123">
        <v>90734</v>
      </c>
      <c r="C310" s="162" t="s">
        <v>1117</v>
      </c>
      <c r="D310" s="193"/>
      <c r="E310" s="123" t="s">
        <v>347</v>
      </c>
      <c r="F310" s="123">
        <v>17010440</v>
      </c>
      <c r="G310" s="126" t="s">
        <v>348</v>
      </c>
      <c r="H310" s="123"/>
      <c r="I310" s="183"/>
      <c r="J310" s="184"/>
      <c r="K310" s="184"/>
      <c r="L310" s="184"/>
      <c r="M310" s="123" t="s">
        <v>1118</v>
      </c>
      <c r="N310" s="123" t="s">
        <v>1119</v>
      </c>
      <c r="O310" s="123" t="s">
        <v>973</v>
      </c>
      <c r="P310" s="128" t="s">
        <v>87</v>
      </c>
      <c r="Q310" s="123" t="s">
        <v>974</v>
      </c>
      <c r="R310" s="123" t="s">
        <v>975</v>
      </c>
      <c r="S310" s="144" t="s">
        <v>355</v>
      </c>
      <c r="T310" s="129">
        <v>44197</v>
      </c>
      <c r="U310" s="129">
        <v>44561</v>
      </c>
      <c r="V310" s="186">
        <v>43833</v>
      </c>
      <c r="W310" s="129">
        <v>44533</v>
      </c>
      <c r="X310" s="187">
        <v>3.4333333333333331</v>
      </c>
      <c r="Y310" s="188" t="s">
        <v>396</v>
      </c>
      <c r="Z310" s="200"/>
      <c r="AA310" s="212"/>
      <c r="AB310" s="205" t="s">
        <v>357</v>
      </c>
    </row>
    <row r="311" spans="1:28" x14ac:dyDescent="0.25">
      <c r="A311" s="123">
        <v>308</v>
      </c>
      <c r="B311" s="123">
        <v>71965</v>
      </c>
      <c r="C311" s="204" t="s">
        <v>1120</v>
      </c>
      <c r="D311" s="152"/>
      <c r="E311" s="123" t="s">
        <v>347</v>
      </c>
      <c r="F311" s="123">
        <v>16009270</v>
      </c>
      <c r="G311" s="126" t="s">
        <v>348</v>
      </c>
      <c r="H311" s="123"/>
      <c r="I311" s="183">
        <v>10200203025</v>
      </c>
      <c r="J311" s="184"/>
      <c r="K311" s="144"/>
      <c r="L311" s="184"/>
      <c r="M311" s="123">
        <v>11</v>
      </c>
      <c r="N311" s="123" t="s">
        <v>1121</v>
      </c>
      <c r="O311" s="123" t="s">
        <v>973</v>
      </c>
      <c r="P311" s="128" t="s">
        <v>87</v>
      </c>
      <c r="Q311" s="123" t="s">
        <v>974</v>
      </c>
      <c r="R311" s="123" t="s">
        <v>975</v>
      </c>
      <c r="S311" s="144" t="s">
        <v>355</v>
      </c>
      <c r="T311" s="129">
        <v>44359</v>
      </c>
      <c r="U311" s="129">
        <v>44723</v>
      </c>
      <c r="V311" s="189">
        <v>42537</v>
      </c>
      <c r="W311" s="129">
        <v>44533</v>
      </c>
      <c r="X311" s="187">
        <v>37.838709677419352</v>
      </c>
      <c r="Y311" s="188" t="s">
        <v>356</v>
      </c>
      <c r="Z311" s="144"/>
      <c r="AA311" s="144"/>
      <c r="AB311" s="144" t="s">
        <v>357</v>
      </c>
    </row>
    <row r="312" spans="1:28" x14ac:dyDescent="0.25">
      <c r="A312" s="123">
        <v>309</v>
      </c>
      <c r="B312" s="123">
        <v>105773</v>
      </c>
      <c r="C312" s="162" t="s">
        <v>1122</v>
      </c>
      <c r="D312" s="152"/>
      <c r="E312" s="123" t="s">
        <v>347</v>
      </c>
      <c r="F312" s="123">
        <v>18010563</v>
      </c>
      <c r="G312" s="126" t="s">
        <v>348</v>
      </c>
      <c r="H312" s="123"/>
      <c r="I312" s="183"/>
      <c r="J312" s="144"/>
      <c r="K312" s="144"/>
      <c r="L312" s="184"/>
      <c r="M312" s="123">
        <v>10</v>
      </c>
      <c r="N312" s="123" t="s">
        <v>1123</v>
      </c>
      <c r="O312" s="123" t="s">
        <v>973</v>
      </c>
      <c r="P312" s="128" t="s">
        <v>87</v>
      </c>
      <c r="Q312" s="123" t="s">
        <v>988</v>
      </c>
      <c r="R312" s="123" t="s">
        <v>975</v>
      </c>
      <c r="S312" s="144" t="s">
        <v>355</v>
      </c>
      <c r="T312" s="129">
        <v>44335</v>
      </c>
      <c r="U312" s="129">
        <v>44699</v>
      </c>
      <c r="V312" s="186">
        <v>43304</v>
      </c>
      <c r="W312" s="129">
        <v>44533</v>
      </c>
      <c r="X312" s="187">
        <v>21.066666666666666</v>
      </c>
      <c r="Y312" s="188" t="s">
        <v>429</v>
      </c>
      <c r="Z312" s="200" t="s">
        <v>1071</v>
      </c>
      <c r="AA312" s="186">
        <v>43922</v>
      </c>
      <c r="AB312" s="205" t="s">
        <v>357</v>
      </c>
    </row>
    <row r="313" spans="1:28" x14ac:dyDescent="0.25">
      <c r="A313" s="123">
        <v>310</v>
      </c>
      <c r="B313" s="123">
        <v>30528</v>
      </c>
      <c r="C313" s="162" t="s">
        <v>1124</v>
      </c>
      <c r="D313" s="152"/>
      <c r="E313" s="123" t="s">
        <v>347</v>
      </c>
      <c r="F313" s="123">
        <v>18009236</v>
      </c>
      <c r="G313" s="126" t="s">
        <v>348</v>
      </c>
      <c r="H313" s="123"/>
      <c r="I313" s="183"/>
      <c r="J313" s="185"/>
      <c r="K313" s="144"/>
      <c r="L313" s="144"/>
      <c r="M313" s="123">
        <v>125</v>
      </c>
      <c r="N313" s="123" t="s">
        <v>972</v>
      </c>
      <c r="O313" s="123" t="s">
        <v>973</v>
      </c>
      <c r="P313" s="128" t="s">
        <v>87</v>
      </c>
      <c r="Q313" s="123" t="s">
        <v>980</v>
      </c>
      <c r="R313" s="123" t="s">
        <v>975</v>
      </c>
      <c r="S313" s="144" t="s">
        <v>355</v>
      </c>
      <c r="T313" s="129">
        <v>44278</v>
      </c>
      <c r="U313" s="129">
        <v>44642</v>
      </c>
      <c r="V313" s="189">
        <v>40628</v>
      </c>
      <c r="W313" s="129">
        <v>44533</v>
      </c>
      <c r="X313" s="187">
        <v>99.41935483870968</v>
      </c>
      <c r="Y313" s="188" t="s">
        <v>356</v>
      </c>
      <c r="Z313" s="189"/>
      <c r="AA313" s="187"/>
      <c r="AB313" s="144" t="s">
        <v>357</v>
      </c>
    </row>
    <row r="314" spans="1:28" x14ac:dyDescent="0.25">
      <c r="A314" s="123">
        <v>311</v>
      </c>
      <c r="B314" s="123">
        <v>30475</v>
      </c>
      <c r="C314" s="162" t="s">
        <v>1125</v>
      </c>
      <c r="D314" s="193"/>
      <c r="E314" s="123" t="s">
        <v>371</v>
      </c>
      <c r="F314" s="123">
        <v>13009176</v>
      </c>
      <c r="G314" s="126" t="s">
        <v>348</v>
      </c>
      <c r="H314" s="123"/>
      <c r="I314" s="183">
        <v>10200202040</v>
      </c>
      <c r="J314" s="184"/>
      <c r="K314" s="184">
        <v>34762</v>
      </c>
      <c r="L314" s="184">
        <v>34762</v>
      </c>
      <c r="M314" s="123">
        <v>176</v>
      </c>
      <c r="N314" s="123" t="s">
        <v>1126</v>
      </c>
      <c r="O314" s="123" t="s">
        <v>973</v>
      </c>
      <c r="P314" s="128" t="s">
        <v>87</v>
      </c>
      <c r="Q314" s="123" t="s">
        <v>980</v>
      </c>
      <c r="R314" s="123" t="s">
        <v>975</v>
      </c>
      <c r="S314" s="144" t="s">
        <v>355</v>
      </c>
      <c r="T314" s="129">
        <v>44296</v>
      </c>
      <c r="U314" s="129">
        <v>44660</v>
      </c>
      <c r="V314" s="186">
        <v>41439</v>
      </c>
      <c r="W314" s="129">
        <v>44533</v>
      </c>
      <c r="X314" s="187">
        <v>83.233333333333334</v>
      </c>
      <c r="Y314" s="188" t="s">
        <v>356</v>
      </c>
      <c r="Z314" s="200" t="s">
        <v>1046</v>
      </c>
      <c r="AA314" s="212" t="s">
        <v>1047</v>
      </c>
      <c r="AB314" s="205" t="s">
        <v>357</v>
      </c>
    </row>
    <row r="315" spans="1:28" x14ac:dyDescent="0.25">
      <c r="A315" s="123">
        <v>312</v>
      </c>
      <c r="B315" s="123">
        <v>102338</v>
      </c>
      <c r="C315" s="162" t="s">
        <v>1127</v>
      </c>
      <c r="D315" s="193"/>
      <c r="E315" s="123" t="s">
        <v>371</v>
      </c>
      <c r="F315" s="123">
        <v>18009593</v>
      </c>
      <c r="G315" s="126" t="s">
        <v>348</v>
      </c>
      <c r="H315" s="123"/>
      <c r="I315" s="183"/>
      <c r="J315" s="185"/>
      <c r="K315" s="184"/>
      <c r="L315" s="184"/>
      <c r="M315" s="123">
        <v>4</v>
      </c>
      <c r="N315" s="123" t="s">
        <v>1128</v>
      </c>
      <c r="O315" s="123" t="s">
        <v>973</v>
      </c>
      <c r="P315" s="128" t="s">
        <v>87</v>
      </c>
      <c r="Q315" s="123" t="s">
        <v>988</v>
      </c>
      <c r="R315" s="123" t="s">
        <v>975</v>
      </c>
      <c r="S315" s="144" t="s">
        <v>355</v>
      </c>
      <c r="T315" s="129">
        <v>44481</v>
      </c>
      <c r="U315" s="129">
        <v>44845</v>
      </c>
      <c r="V315" s="186">
        <v>43215</v>
      </c>
      <c r="W315" s="129">
        <v>44533</v>
      </c>
      <c r="X315" s="187">
        <v>24.033333333333335</v>
      </c>
      <c r="Y315" s="188" t="s">
        <v>356</v>
      </c>
      <c r="Z315" s="189"/>
      <c r="AA315" s="187"/>
      <c r="AB315" s="205" t="s">
        <v>357</v>
      </c>
    </row>
    <row r="316" spans="1:28" x14ac:dyDescent="0.25">
      <c r="A316" s="123">
        <v>313</v>
      </c>
      <c r="B316" s="123">
        <v>79932</v>
      </c>
      <c r="C316" s="162" t="s">
        <v>1129</v>
      </c>
      <c r="D316" s="152"/>
      <c r="E316" s="123" t="s">
        <v>347</v>
      </c>
      <c r="F316" s="123">
        <v>16012561</v>
      </c>
      <c r="G316" s="126" t="s">
        <v>348</v>
      </c>
      <c r="H316" s="123"/>
      <c r="I316" s="144"/>
      <c r="J316" s="144"/>
      <c r="K316" s="144"/>
      <c r="L316" s="144"/>
      <c r="M316" s="123">
        <v>31</v>
      </c>
      <c r="N316" s="123" t="s">
        <v>1130</v>
      </c>
      <c r="O316" s="123" t="s">
        <v>973</v>
      </c>
      <c r="P316" s="128" t="s">
        <v>87</v>
      </c>
      <c r="Q316" s="123" t="s">
        <v>974</v>
      </c>
      <c r="R316" s="123" t="s">
        <v>975</v>
      </c>
      <c r="S316" s="144" t="s">
        <v>355</v>
      </c>
      <c r="T316" s="129">
        <v>44368</v>
      </c>
      <c r="U316" s="129">
        <v>44732</v>
      </c>
      <c r="V316" s="186">
        <v>42736</v>
      </c>
      <c r="W316" s="129">
        <v>44533</v>
      </c>
      <c r="X316" s="187">
        <v>40</v>
      </c>
      <c r="Y316" s="188" t="s">
        <v>356</v>
      </c>
      <c r="Z316" s="200" t="s">
        <v>1046</v>
      </c>
      <c r="AA316" s="212" t="s">
        <v>1047</v>
      </c>
      <c r="AB316" s="205" t="s">
        <v>357</v>
      </c>
    </row>
    <row r="317" spans="1:28" x14ac:dyDescent="0.25">
      <c r="A317" s="123">
        <v>314</v>
      </c>
      <c r="B317" s="123">
        <v>56063</v>
      </c>
      <c r="C317" s="192" t="s">
        <v>1131</v>
      </c>
      <c r="D317" s="193"/>
      <c r="E317" s="123" t="s">
        <v>371</v>
      </c>
      <c r="F317" s="123">
        <v>15000108</v>
      </c>
      <c r="G317" s="126" t="s">
        <v>348</v>
      </c>
      <c r="H317" s="123"/>
      <c r="I317" s="183">
        <v>10200202499</v>
      </c>
      <c r="J317" s="184"/>
      <c r="K317" s="142"/>
      <c r="L317" s="184">
        <v>35496</v>
      </c>
      <c r="M317" s="123">
        <v>201</v>
      </c>
      <c r="N317" s="123" t="s">
        <v>1132</v>
      </c>
      <c r="O317" s="123" t="s">
        <v>973</v>
      </c>
      <c r="P317" s="128" t="s">
        <v>87</v>
      </c>
      <c r="Q317" s="123" t="s">
        <v>974</v>
      </c>
      <c r="R317" s="123" t="s">
        <v>975</v>
      </c>
      <c r="S317" s="144" t="s">
        <v>355</v>
      </c>
      <c r="T317" s="129">
        <v>43830</v>
      </c>
      <c r="U317" s="129">
        <v>44560</v>
      </c>
      <c r="V317" s="186">
        <v>42005</v>
      </c>
      <c r="W317" s="129">
        <v>44533</v>
      </c>
      <c r="X317" s="187">
        <v>55</v>
      </c>
      <c r="Y317" s="188" t="s">
        <v>356</v>
      </c>
      <c r="Z317" s="205"/>
      <c r="AA317" s="142"/>
      <c r="AB317" s="144" t="s">
        <v>357</v>
      </c>
    </row>
    <row r="318" spans="1:28" x14ac:dyDescent="0.25">
      <c r="A318" s="123">
        <v>315</v>
      </c>
      <c r="B318" s="123">
        <v>84272</v>
      </c>
      <c r="C318" s="162" t="s">
        <v>1133</v>
      </c>
      <c r="D318" s="152"/>
      <c r="E318" s="123" t="s">
        <v>347</v>
      </c>
      <c r="F318" s="123">
        <v>17008550</v>
      </c>
      <c r="G318" s="126" t="s">
        <v>348</v>
      </c>
      <c r="H318" s="123"/>
      <c r="I318" s="183"/>
      <c r="J318" s="185"/>
      <c r="K318" s="144"/>
      <c r="L318" s="144"/>
      <c r="M318" s="123" t="s">
        <v>1134</v>
      </c>
      <c r="N318" s="123" t="s">
        <v>1135</v>
      </c>
      <c r="O318" s="123" t="s">
        <v>973</v>
      </c>
      <c r="P318" s="128" t="s">
        <v>87</v>
      </c>
      <c r="Q318" s="123" t="s">
        <v>980</v>
      </c>
      <c r="R318" s="123" t="s">
        <v>975</v>
      </c>
      <c r="S318" s="144" t="s">
        <v>355</v>
      </c>
      <c r="T318" s="129">
        <v>44320</v>
      </c>
      <c r="U318" s="129">
        <v>44684</v>
      </c>
      <c r="V318" s="189">
        <v>42772</v>
      </c>
      <c r="W318" s="129">
        <v>44533</v>
      </c>
      <c r="X318" s="187">
        <v>30.258064516129032</v>
      </c>
      <c r="Y318" s="188" t="s">
        <v>356</v>
      </c>
      <c r="Z318" s="189"/>
      <c r="AA318" s="187"/>
      <c r="AB318" s="144" t="s">
        <v>357</v>
      </c>
    </row>
    <row r="319" spans="1:28" x14ac:dyDescent="0.25">
      <c r="A319" s="123">
        <v>316</v>
      </c>
      <c r="B319" s="123">
        <v>53820</v>
      </c>
      <c r="C319" s="162" t="s">
        <v>1136</v>
      </c>
      <c r="D319" s="152"/>
      <c r="E319" s="123" t="s">
        <v>347</v>
      </c>
      <c r="F319" s="123">
        <v>17011555</v>
      </c>
      <c r="G319" s="126" t="s">
        <v>348</v>
      </c>
      <c r="H319" s="123"/>
      <c r="I319" s="183"/>
      <c r="J319" s="144"/>
      <c r="K319" s="144"/>
      <c r="L319" s="184"/>
      <c r="M319" s="123">
        <v>121</v>
      </c>
      <c r="N319" s="123" t="s">
        <v>1137</v>
      </c>
      <c r="O319" s="123" t="s">
        <v>973</v>
      </c>
      <c r="P319" s="128" t="s">
        <v>87</v>
      </c>
      <c r="Q319" s="123" t="s">
        <v>991</v>
      </c>
      <c r="R319" s="123" t="s">
        <v>975</v>
      </c>
      <c r="S319" s="144" t="s">
        <v>355</v>
      </c>
      <c r="T319" s="129">
        <v>44225</v>
      </c>
      <c r="U319" s="129">
        <v>44589</v>
      </c>
      <c r="V319" s="186">
        <v>43040</v>
      </c>
      <c r="W319" s="129">
        <v>44533</v>
      </c>
      <c r="X319" s="187">
        <v>29.866666666666667</v>
      </c>
      <c r="Y319" s="188" t="s">
        <v>356</v>
      </c>
      <c r="Z319" s="189"/>
      <c r="AA319" s="187"/>
      <c r="AB319" s="205" t="s">
        <v>357</v>
      </c>
    </row>
    <row r="320" spans="1:28" x14ac:dyDescent="0.25">
      <c r="A320" s="123">
        <v>317</v>
      </c>
      <c r="B320" s="123">
        <v>30530</v>
      </c>
      <c r="C320" s="192" t="s">
        <v>1138</v>
      </c>
      <c r="D320" s="193"/>
      <c r="E320" s="123" t="s">
        <v>347</v>
      </c>
      <c r="F320" s="123">
        <v>2602</v>
      </c>
      <c r="G320" s="126" t="s">
        <v>348</v>
      </c>
      <c r="H320" s="123"/>
      <c r="I320" s="183">
        <v>10200200441</v>
      </c>
      <c r="J320" s="185">
        <v>3914</v>
      </c>
      <c r="K320" s="144"/>
      <c r="L320" s="219">
        <v>31257</v>
      </c>
      <c r="M320" s="123">
        <v>38</v>
      </c>
      <c r="N320" s="123" t="s">
        <v>1139</v>
      </c>
      <c r="O320" s="123" t="s">
        <v>973</v>
      </c>
      <c r="P320" s="128" t="s">
        <v>87</v>
      </c>
      <c r="Q320" s="123" t="s">
        <v>980</v>
      </c>
      <c r="R320" s="123" t="s">
        <v>975</v>
      </c>
      <c r="S320" s="144" t="s">
        <v>355</v>
      </c>
      <c r="T320" s="129">
        <v>44345</v>
      </c>
      <c r="U320" s="129">
        <v>44709</v>
      </c>
      <c r="V320" s="186">
        <v>39204</v>
      </c>
      <c r="W320" s="129">
        <v>44533</v>
      </c>
      <c r="X320" s="187">
        <v>145.35483870967741</v>
      </c>
      <c r="Y320" s="188" t="s">
        <v>356</v>
      </c>
      <c r="Z320" s="183"/>
      <c r="AA320" s="144"/>
      <c r="AB320" s="144" t="s">
        <v>357</v>
      </c>
    </row>
    <row r="321" spans="1:28" x14ac:dyDescent="0.25">
      <c r="A321" s="123">
        <v>318</v>
      </c>
      <c r="B321" s="123">
        <v>30327</v>
      </c>
      <c r="C321" s="162" t="s">
        <v>1140</v>
      </c>
      <c r="D321" s="152"/>
      <c r="E321" s="123" t="s">
        <v>347</v>
      </c>
      <c r="F321" s="123">
        <v>15010694</v>
      </c>
      <c r="G321" s="126" t="s">
        <v>348</v>
      </c>
      <c r="H321" s="123"/>
      <c r="I321" s="144">
        <v>10200202698</v>
      </c>
      <c r="J321" s="144"/>
      <c r="K321" s="144"/>
      <c r="L321" s="144">
        <v>35747</v>
      </c>
      <c r="M321" s="123">
        <v>79</v>
      </c>
      <c r="N321" s="123" t="s">
        <v>1141</v>
      </c>
      <c r="O321" s="123" t="s">
        <v>973</v>
      </c>
      <c r="P321" s="128" t="s">
        <v>87</v>
      </c>
      <c r="Q321" s="123" t="s">
        <v>988</v>
      </c>
      <c r="R321" s="123" t="s">
        <v>975</v>
      </c>
      <c r="S321" s="142" t="s">
        <v>355</v>
      </c>
      <c r="T321" s="129">
        <v>44137</v>
      </c>
      <c r="U321" s="129">
        <v>44501</v>
      </c>
      <c r="V321" s="186">
        <v>42312</v>
      </c>
      <c r="W321" s="129">
        <v>44533</v>
      </c>
      <c r="X321" s="187">
        <v>45.096774193548384</v>
      </c>
      <c r="Y321" s="188" t="s">
        <v>356</v>
      </c>
      <c r="Z321" s="183"/>
      <c r="AA321" s="144"/>
      <c r="AB321" s="144" t="s">
        <v>357</v>
      </c>
    </row>
    <row r="322" spans="1:28" x14ac:dyDescent="0.25">
      <c r="A322" s="123">
        <v>319</v>
      </c>
      <c r="B322" s="123">
        <v>30531</v>
      </c>
      <c r="C322" s="192" t="s">
        <v>1142</v>
      </c>
      <c r="D322" s="152"/>
      <c r="E322" s="123" t="s">
        <v>347</v>
      </c>
      <c r="F322" s="123">
        <v>16008566</v>
      </c>
      <c r="G322" s="126" t="s">
        <v>348</v>
      </c>
      <c r="H322" s="123"/>
      <c r="I322" s="183">
        <v>10200201191</v>
      </c>
      <c r="J322" s="142"/>
      <c r="K322" s="144"/>
      <c r="L322" s="185"/>
      <c r="M322" s="123">
        <v>118</v>
      </c>
      <c r="N322" s="123" t="s">
        <v>1143</v>
      </c>
      <c r="O322" s="123" t="s">
        <v>973</v>
      </c>
      <c r="P322" s="128" t="s">
        <v>87</v>
      </c>
      <c r="Q322" s="123" t="s">
        <v>988</v>
      </c>
      <c r="R322" s="123" t="s">
        <v>975</v>
      </c>
      <c r="S322" s="153" t="s">
        <v>355</v>
      </c>
      <c r="T322" s="129">
        <v>44218</v>
      </c>
      <c r="U322" s="129">
        <v>44582</v>
      </c>
      <c r="V322" s="186">
        <v>42391</v>
      </c>
      <c r="W322" s="129">
        <v>44533</v>
      </c>
      <c r="X322" s="187">
        <v>42.548387096774192</v>
      </c>
      <c r="Y322" s="188" t="s">
        <v>356</v>
      </c>
      <c r="Z322" s="183"/>
      <c r="AA322" s="144"/>
      <c r="AB322" s="144" t="s">
        <v>357</v>
      </c>
    </row>
    <row r="323" spans="1:28" x14ac:dyDescent="0.25">
      <c r="A323" s="123">
        <v>320</v>
      </c>
      <c r="B323" s="123">
        <v>64041</v>
      </c>
      <c r="C323" s="162" t="s">
        <v>1144</v>
      </c>
      <c r="D323" s="152"/>
      <c r="E323" s="123" t="s">
        <v>347</v>
      </c>
      <c r="F323" s="123">
        <v>15010440</v>
      </c>
      <c r="G323" s="126" t="s">
        <v>348</v>
      </c>
      <c r="H323" s="123"/>
      <c r="I323" s="183">
        <v>10200202693</v>
      </c>
      <c r="J323" s="185"/>
      <c r="K323" s="144"/>
      <c r="L323" s="144"/>
      <c r="M323" s="123">
        <v>211</v>
      </c>
      <c r="N323" s="123" t="s">
        <v>1145</v>
      </c>
      <c r="O323" s="123" t="s">
        <v>973</v>
      </c>
      <c r="P323" s="128" t="s">
        <v>87</v>
      </c>
      <c r="Q323" s="123" t="s">
        <v>974</v>
      </c>
      <c r="R323" s="123" t="s">
        <v>975</v>
      </c>
      <c r="S323" s="144" t="s">
        <v>355</v>
      </c>
      <c r="T323" s="129">
        <v>44142</v>
      </c>
      <c r="U323" s="129">
        <v>44506</v>
      </c>
      <c r="V323" s="186">
        <v>42317</v>
      </c>
      <c r="W323" s="129">
        <v>44533</v>
      </c>
      <c r="X323" s="187">
        <v>44.935483870967744</v>
      </c>
      <c r="Y323" s="188" t="s">
        <v>356</v>
      </c>
      <c r="Z323" s="189">
        <v>42833</v>
      </c>
      <c r="AA323" s="187">
        <v>29.233333333333334</v>
      </c>
      <c r="AB323" s="144" t="s">
        <v>357</v>
      </c>
    </row>
    <row r="324" spans="1:28" x14ac:dyDescent="0.25">
      <c r="A324" s="123">
        <v>321</v>
      </c>
      <c r="B324" s="123">
        <v>72302</v>
      </c>
      <c r="C324" s="162" t="s">
        <v>1146</v>
      </c>
      <c r="D324" s="193"/>
      <c r="E324" s="123" t="s">
        <v>371</v>
      </c>
      <c r="F324" s="123">
        <v>16009694</v>
      </c>
      <c r="G324" s="126" t="s">
        <v>348</v>
      </c>
      <c r="H324" s="123"/>
      <c r="I324" s="183">
        <v>10200203079</v>
      </c>
      <c r="J324" s="144"/>
      <c r="K324" s="142"/>
      <c r="L324" s="144">
        <v>16009694</v>
      </c>
      <c r="M324" s="123">
        <v>13</v>
      </c>
      <c r="N324" s="123" t="s">
        <v>1147</v>
      </c>
      <c r="O324" s="123" t="s">
        <v>973</v>
      </c>
      <c r="P324" s="128" t="s">
        <v>87</v>
      </c>
      <c r="Q324" s="123" t="s">
        <v>985</v>
      </c>
      <c r="R324" s="123" t="s">
        <v>975</v>
      </c>
      <c r="S324" s="144" t="s">
        <v>355</v>
      </c>
      <c r="T324" s="129">
        <v>44405</v>
      </c>
      <c r="U324" s="129">
        <v>44769</v>
      </c>
      <c r="V324" s="186">
        <v>42583</v>
      </c>
      <c r="W324" s="129">
        <v>44533</v>
      </c>
      <c r="X324" s="187">
        <v>36.354838709677416</v>
      </c>
      <c r="Y324" s="188" t="s">
        <v>356</v>
      </c>
      <c r="Z324" s="217"/>
      <c r="AA324" s="142"/>
      <c r="AB324" s="144" t="s">
        <v>357</v>
      </c>
    </row>
    <row r="325" spans="1:28" x14ac:dyDescent="0.25">
      <c r="A325" s="123">
        <v>322</v>
      </c>
      <c r="B325" s="123">
        <v>43182</v>
      </c>
      <c r="C325" s="192" t="s">
        <v>1148</v>
      </c>
      <c r="D325" s="202"/>
      <c r="E325" s="123" t="s">
        <v>347</v>
      </c>
      <c r="F325" s="123">
        <v>16009540</v>
      </c>
      <c r="G325" s="126" t="s">
        <v>348</v>
      </c>
      <c r="H325" s="123"/>
      <c r="I325" s="183">
        <v>10200203052</v>
      </c>
      <c r="J325" s="184"/>
      <c r="K325" s="144"/>
      <c r="L325" s="183"/>
      <c r="M325" s="123">
        <v>187</v>
      </c>
      <c r="N325" s="123" t="s">
        <v>1149</v>
      </c>
      <c r="O325" s="123" t="s">
        <v>973</v>
      </c>
      <c r="P325" s="128" t="s">
        <v>87</v>
      </c>
      <c r="Q325" s="123" t="s">
        <v>991</v>
      </c>
      <c r="R325" s="123" t="s">
        <v>975</v>
      </c>
      <c r="S325" s="144" t="s">
        <v>355</v>
      </c>
      <c r="T325" s="129">
        <v>44236</v>
      </c>
      <c r="U325" s="129">
        <v>44600</v>
      </c>
      <c r="V325" s="186">
        <v>41681</v>
      </c>
      <c r="W325" s="129">
        <v>44533</v>
      </c>
      <c r="X325" s="187">
        <v>65.451612903225808</v>
      </c>
      <c r="Y325" s="188" t="s">
        <v>356</v>
      </c>
      <c r="Z325" s="183"/>
      <c r="AA325" s="144"/>
      <c r="AB325" s="144" t="s">
        <v>357</v>
      </c>
    </row>
    <row r="326" spans="1:28" x14ac:dyDescent="0.25">
      <c r="A326" s="123">
        <v>323</v>
      </c>
      <c r="B326" s="123">
        <v>71976</v>
      </c>
      <c r="C326" s="152" t="s">
        <v>1150</v>
      </c>
      <c r="D326" s="193"/>
      <c r="E326" s="123" t="s">
        <v>371</v>
      </c>
      <c r="F326" s="123">
        <v>16009339</v>
      </c>
      <c r="G326" s="126" t="s">
        <v>348</v>
      </c>
      <c r="H326" s="123"/>
      <c r="I326" s="183">
        <v>10200203015</v>
      </c>
      <c r="J326" s="144"/>
      <c r="K326" s="144"/>
      <c r="L326" s="144">
        <v>10011</v>
      </c>
      <c r="M326" s="123">
        <v>11</v>
      </c>
      <c r="N326" s="123" t="s">
        <v>1151</v>
      </c>
      <c r="O326" s="123" t="s">
        <v>973</v>
      </c>
      <c r="P326" s="128" t="s">
        <v>87</v>
      </c>
      <c r="Q326" s="123" t="s">
        <v>988</v>
      </c>
      <c r="R326" s="123" t="s">
        <v>975</v>
      </c>
      <c r="S326" s="177" t="s">
        <v>355</v>
      </c>
      <c r="T326" s="129">
        <v>44344</v>
      </c>
      <c r="U326" s="129">
        <v>44708</v>
      </c>
      <c r="V326" s="186">
        <v>42583</v>
      </c>
      <c r="W326" s="129">
        <v>44533</v>
      </c>
      <c r="X326" s="198">
        <v>36.354838709677416</v>
      </c>
      <c r="Y326" s="188" t="s">
        <v>356</v>
      </c>
      <c r="Z326" s="217"/>
      <c r="AA326" s="144"/>
      <c r="AB326" s="177" t="s">
        <v>357</v>
      </c>
    </row>
    <row r="327" spans="1:28" x14ac:dyDescent="0.25">
      <c r="A327" s="123">
        <v>324</v>
      </c>
      <c r="B327" s="123">
        <v>150133</v>
      </c>
      <c r="C327" s="162" t="s">
        <v>1152</v>
      </c>
      <c r="D327" s="193"/>
      <c r="E327" s="123" t="s">
        <v>371</v>
      </c>
      <c r="F327" s="123">
        <v>18011702</v>
      </c>
      <c r="G327" s="126" t="s">
        <v>348</v>
      </c>
      <c r="H327" s="123"/>
      <c r="I327" s="183"/>
      <c r="J327" s="185"/>
      <c r="K327" s="184"/>
      <c r="L327" s="184"/>
      <c r="M327" s="123">
        <v>12</v>
      </c>
      <c r="N327" s="123" t="s">
        <v>1153</v>
      </c>
      <c r="O327" s="123" t="s">
        <v>973</v>
      </c>
      <c r="P327" s="128" t="s">
        <v>87</v>
      </c>
      <c r="Q327" s="123" t="s">
        <v>988</v>
      </c>
      <c r="R327" s="123" t="s">
        <v>975</v>
      </c>
      <c r="S327" s="144" t="s">
        <v>355</v>
      </c>
      <c r="T327" s="129">
        <v>44209</v>
      </c>
      <c r="U327" s="129">
        <v>44573</v>
      </c>
      <c r="V327" s="186">
        <v>43376</v>
      </c>
      <c r="W327" s="129">
        <v>44533</v>
      </c>
      <c r="X327" s="187">
        <v>18.666666666666668</v>
      </c>
      <c r="Y327" s="188" t="s">
        <v>429</v>
      </c>
      <c r="Z327" s="189"/>
      <c r="AA327" s="187"/>
      <c r="AB327" s="205" t="s">
        <v>357</v>
      </c>
    </row>
    <row r="328" spans="1:28" x14ac:dyDescent="0.25">
      <c r="A328" s="123">
        <v>325</v>
      </c>
      <c r="B328" s="123">
        <v>68250</v>
      </c>
      <c r="C328" s="162" t="s">
        <v>1154</v>
      </c>
      <c r="D328" s="218"/>
      <c r="E328" s="123" t="s">
        <v>371</v>
      </c>
      <c r="F328" s="123">
        <v>17009944</v>
      </c>
      <c r="G328" s="126" t="s">
        <v>348</v>
      </c>
      <c r="H328" s="123"/>
      <c r="I328" s="183"/>
      <c r="J328" s="205"/>
      <c r="K328" s="144"/>
      <c r="L328" s="205"/>
      <c r="M328" s="123">
        <v>0</v>
      </c>
      <c r="N328" s="123" t="s">
        <v>1155</v>
      </c>
      <c r="O328" s="123" t="s">
        <v>973</v>
      </c>
      <c r="P328" s="128" t="s">
        <v>87</v>
      </c>
      <c r="Q328" s="123" t="s">
        <v>974</v>
      </c>
      <c r="R328" s="123" t="s">
        <v>975</v>
      </c>
      <c r="S328" s="144" t="s">
        <v>355</v>
      </c>
      <c r="T328" s="129">
        <v>44345</v>
      </c>
      <c r="U328" s="129">
        <v>44709</v>
      </c>
      <c r="V328" s="186">
        <v>42887</v>
      </c>
      <c r="W328" s="129">
        <v>44533</v>
      </c>
      <c r="X328" s="187">
        <v>26.548387096774192</v>
      </c>
      <c r="Y328" s="188" t="s">
        <v>356</v>
      </c>
      <c r="Z328" s="194"/>
      <c r="AA328" s="144"/>
      <c r="AB328" s="144" t="s">
        <v>357</v>
      </c>
    </row>
    <row r="329" spans="1:28" x14ac:dyDescent="0.25">
      <c r="A329" s="123">
        <v>326</v>
      </c>
      <c r="B329" s="123">
        <v>156890</v>
      </c>
      <c r="C329" s="162" t="s">
        <v>1156</v>
      </c>
      <c r="D329" s="152"/>
      <c r="E329" s="123" t="s">
        <v>371</v>
      </c>
      <c r="F329" s="123">
        <v>19232920</v>
      </c>
      <c r="G329" s="126" t="s">
        <v>348</v>
      </c>
      <c r="H329" s="123"/>
      <c r="I329" s="183"/>
      <c r="J329" s="144"/>
      <c r="K329" s="144"/>
      <c r="L329" s="184"/>
      <c r="M329" s="123">
        <v>0</v>
      </c>
      <c r="N329" s="123" t="s">
        <v>1157</v>
      </c>
      <c r="O329" s="123" t="s">
        <v>973</v>
      </c>
      <c r="P329" s="128" t="s">
        <v>87</v>
      </c>
      <c r="Q329" s="123" t="s">
        <v>991</v>
      </c>
      <c r="R329" s="123" t="s">
        <v>975</v>
      </c>
      <c r="S329" s="144" t="s">
        <v>355</v>
      </c>
      <c r="T329" s="129">
        <v>44350</v>
      </c>
      <c r="U329" s="129">
        <v>44714</v>
      </c>
      <c r="V329" s="186">
        <v>43684</v>
      </c>
      <c r="W329" s="129">
        <v>44533</v>
      </c>
      <c r="X329" s="187">
        <v>19.433333333333302</v>
      </c>
      <c r="Y329" s="188" t="s">
        <v>429</v>
      </c>
      <c r="Z329" s="200" t="s">
        <v>1071</v>
      </c>
      <c r="AA329" s="186">
        <v>43922</v>
      </c>
      <c r="AB329" s="205" t="s">
        <v>357</v>
      </c>
    </row>
    <row r="330" spans="1:28" x14ac:dyDescent="0.25">
      <c r="A330" s="123">
        <v>327</v>
      </c>
      <c r="B330" s="123">
        <v>30366</v>
      </c>
      <c r="C330" s="192" t="s">
        <v>1158</v>
      </c>
      <c r="D330" s="193"/>
      <c r="E330" s="123" t="s">
        <v>371</v>
      </c>
      <c r="F330" s="123">
        <v>2694</v>
      </c>
      <c r="G330" s="126" t="s">
        <v>348</v>
      </c>
      <c r="H330" s="123"/>
      <c r="I330" s="183">
        <v>10200200522</v>
      </c>
      <c r="J330" s="185">
        <v>3655</v>
      </c>
      <c r="K330" s="144"/>
      <c r="L330" s="185">
        <v>30555</v>
      </c>
      <c r="M330" s="123">
        <v>31</v>
      </c>
      <c r="N330" s="123" t="s">
        <v>1159</v>
      </c>
      <c r="O330" s="123" t="s">
        <v>973</v>
      </c>
      <c r="P330" s="128" t="s">
        <v>87</v>
      </c>
      <c r="Q330" s="123" t="s">
        <v>980</v>
      </c>
      <c r="R330" s="123" t="s">
        <v>975</v>
      </c>
      <c r="S330" s="144" t="s">
        <v>355</v>
      </c>
      <c r="T330" s="129">
        <v>44330</v>
      </c>
      <c r="U330" s="129">
        <v>44694</v>
      </c>
      <c r="V330" s="186">
        <v>39129</v>
      </c>
      <c r="W330" s="129">
        <v>44533</v>
      </c>
      <c r="X330" s="187">
        <v>147.7741935483871</v>
      </c>
      <c r="Y330" s="188" t="s">
        <v>356</v>
      </c>
      <c r="Z330" s="183"/>
      <c r="AA330" s="144"/>
      <c r="AB330" s="144" t="s">
        <v>357</v>
      </c>
    </row>
    <row r="331" spans="1:28" x14ac:dyDescent="0.25">
      <c r="A331" s="123">
        <v>328</v>
      </c>
      <c r="B331" s="123">
        <v>30505</v>
      </c>
      <c r="C331" s="162" t="s">
        <v>1160</v>
      </c>
      <c r="D331" s="152"/>
      <c r="E331" s="123" t="s">
        <v>347</v>
      </c>
      <c r="F331" s="123">
        <v>16008524</v>
      </c>
      <c r="G331" s="126" t="s">
        <v>348</v>
      </c>
      <c r="H331" s="123"/>
      <c r="I331" s="183">
        <v>10200201156</v>
      </c>
      <c r="J331" s="185"/>
      <c r="K331" s="144"/>
      <c r="L331" s="144"/>
      <c r="M331" s="123" t="s">
        <v>1161</v>
      </c>
      <c r="N331" s="123" t="s">
        <v>987</v>
      </c>
      <c r="O331" s="123" t="s">
        <v>973</v>
      </c>
      <c r="P331" s="128" t="s">
        <v>87</v>
      </c>
      <c r="Q331" s="123" t="s">
        <v>988</v>
      </c>
      <c r="R331" s="123" t="s">
        <v>975</v>
      </c>
      <c r="S331" s="144" t="s">
        <v>355</v>
      </c>
      <c r="T331" s="129">
        <v>43496</v>
      </c>
      <c r="U331" s="129">
        <v>44591</v>
      </c>
      <c r="V331" s="189">
        <v>41492</v>
      </c>
      <c r="W331" s="129">
        <v>44533</v>
      </c>
      <c r="X331" s="187">
        <v>71.548387096774192</v>
      </c>
      <c r="Y331" s="188" t="s">
        <v>356</v>
      </c>
      <c r="Z331" s="189"/>
      <c r="AA331" s="187"/>
      <c r="AB331" s="144" t="s">
        <v>357</v>
      </c>
    </row>
    <row r="332" spans="1:28" x14ac:dyDescent="0.25">
      <c r="A332" s="123">
        <v>329</v>
      </c>
      <c r="B332" s="123">
        <v>72305</v>
      </c>
      <c r="C332" s="162" t="s">
        <v>1162</v>
      </c>
      <c r="D332" s="152"/>
      <c r="E332" s="123" t="s">
        <v>371</v>
      </c>
      <c r="F332" s="123">
        <v>16009689</v>
      </c>
      <c r="G332" s="126" t="s">
        <v>348</v>
      </c>
      <c r="H332" s="123"/>
      <c r="I332" s="183">
        <v>10200203082</v>
      </c>
      <c r="J332" s="185"/>
      <c r="K332" s="144"/>
      <c r="L332" s="144">
        <v>16009689</v>
      </c>
      <c r="M332" s="123">
        <v>13</v>
      </c>
      <c r="N332" s="123" t="s">
        <v>1163</v>
      </c>
      <c r="O332" s="123" t="s">
        <v>973</v>
      </c>
      <c r="P332" s="128" t="s">
        <v>87</v>
      </c>
      <c r="Q332" s="123" t="s">
        <v>991</v>
      </c>
      <c r="R332" s="123" t="s">
        <v>975</v>
      </c>
      <c r="S332" s="144" t="s">
        <v>355</v>
      </c>
      <c r="T332" s="129">
        <v>44466</v>
      </c>
      <c r="U332" s="129">
        <v>44830</v>
      </c>
      <c r="V332" s="186">
        <v>42644</v>
      </c>
      <c r="W332" s="129">
        <v>44533</v>
      </c>
      <c r="X332" s="187">
        <v>34.387096774193552</v>
      </c>
      <c r="Y332" s="188" t="s">
        <v>356</v>
      </c>
      <c r="Z332" s="189">
        <v>42833</v>
      </c>
      <c r="AA332" s="187">
        <v>29.233333333333334</v>
      </c>
      <c r="AB332" s="144" t="s">
        <v>357</v>
      </c>
    </row>
    <row r="333" spans="1:28" x14ac:dyDescent="0.25">
      <c r="A333" s="123">
        <v>330</v>
      </c>
      <c r="B333" s="123">
        <v>85023</v>
      </c>
      <c r="C333" s="162" t="s">
        <v>1164</v>
      </c>
      <c r="D333" s="152"/>
      <c r="E333" s="123" t="s">
        <v>371</v>
      </c>
      <c r="F333" s="123">
        <v>17008714</v>
      </c>
      <c r="G333" s="126" t="s">
        <v>348</v>
      </c>
      <c r="H333" s="123"/>
      <c r="I333" s="144">
        <v>10200202934</v>
      </c>
      <c r="J333" s="144"/>
      <c r="K333" s="144"/>
      <c r="L333" s="144"/>
      <c r="M333" s="123">
        <v>187</v>
      </c>
      <c r="N333" s="123" t="s">
        <v>1165</v>
      </c>
      <c r="O333" s="123" t="s">
        <v>973</v>
      </c>
      <c r="P333" s="128" t="s">
        <v>87</v>
      </c>
      <c r="Q333" s="123" t="s">
        <v>980</v>
      </c>
      <c r="R333" s="123" t="s">
        <v>975</v>
      </c>
      <c r="S333" s="144" t="s">
        <v>355</v>
      </c>
      <c r="T333" s="129">
        <v>44197</v>
      </c>
      <c r="U333" s="129">
        <v>44561</v>
      </c>
      <c r="V333" s="186">
        <v>41681</v>
      </c>
      <c r="W333" s="129">
        <v>44533</v>
      </c>
      <c r="X333" s="187">
        <v>3.4333333333333331</v>
      </c>
      <c r="Y333" s="188" t="s">
        <v>396</v>
      </c>
      <c r="Z333" s="200"/>
      <c r="AA333" s="212"/>
      <c r="AB333" s="205" t="s">
        <v>357</v>
      </c>
    </row>
    <row r="334" spans="1:28" x14ac:dyDescent="0.25">
      <c r="A334" s="123">
        <v>331</v>
      </c>
      <c r="B334" s="123">
        <v>43180</v>
      </c>
      <c r="C334" s="192" t="s">
        <v>1166</v>
      </c>
      <c r="D334" s="193"/>
      <c r="E334" s="123" t="s">
        <v>371</v>
      </c>
      <c r="F334" s="123">
        <v>16009539</v>
      </c>
      <c r="G334" s="126" t="s">
        <v>348</v>
      </c>
      <c r="H334" s="123"/>
      <c r="I334" s="205"/>
      <c r="J334" s="185"/>
      <c r="K334" s="183">
        <v>36173</v>
      </c>
      <c r="L334" s="183">
        <v>36173</v>
      </c>
      <c r="M334" s="123" t="s">
        <v>604</v>
      </c>
      <c r="N334" s="123" t="s">
        <v>1167</v>
      </c>
      <c r="O334" s="123" t="s">
        <v>973</v>
      </c>
      <c r="P334" s="128" t="s">
        <v>87</v>
      </c>
      <c r="Q334" s="123" t="s">
        <v>974</v>
      </c>
      <c r="R334" s="123" t="s">
        <v>975</v>
      </c>
      <c r="S334" s="144" t="s">
        <v>355</v>
      </c>
      <c r="T334" s="129">
        <v>44235</v>
      </c>
      <c r="U334" s="129">
        <v>44599</v>
      </c>
      <c r="V334" s="186">
        <v>43833</v>
      </c>
      <c r="W334" s="129">
        <v>44533</v>
      </c>
      <c r="X334" s="187">
        <v>65.451612903225808</v>
      </c>
      <c r="Y334" s="188" t="s">
        <v>356</v>
      </c>
      <c r="Z334" s="220">
        <v>42461</v>
      </c>
      <c r="AA334" s="187">
        <v>41.633333333333333</v>
      </c>
      <c r="AB334" s="144" t="s">
        <v>357</v>
      </c>
    </row>
    <row r="335" spans="1:28" x14ac:dyDescent="0.25">
      <c r="A335" s="123">
        <v>332</v>
      </c>
      <c r="B335" s="123">
        <v>71995</v>
      </c>
      <c r="C335" s="162" t="s">
        <v>1168</v>
      </c>
      <c r="D335" s="152"/>
      <c r="E335" s="123" t="s">
        <v>371</v>
      </c>
      <c r="F335" s="123">
        <v>16009274</v>
      </c>
      <c r="G335" s="126" t="s">
        <v>348</v>
      </c>
      <c r="H335" s="123"/>
      <c r="I335" s="183">
        <v>10200203005</v>
      </c>
      <c r="J335" s="144"/>
      <c r="K335" s="144">
        <v>10050</v>
      </c>
      <c r="L335" s="144"/>
      <c r="M335" s="123">
        <v>9</v>
      </c>
      <c r="N335" s="123" t="s">
        <v>1169</v>
      </c>
      <c r="O335" s="123" t="s">
        <v>973</v>
      </c>
      <c r="P335" s="128" t="s">
        <v>87</v>
      </c>
      <c r="Q335" s="123" t="s">
        <v>988</v>
      </c>
      <c r="R335" s="123" t="s">
        <v>975</v>
      </c>
      <c r="S335" s="144" t="s">
        <v>355</v>
      </c>
      <c r="T335" s="129">
        <v>44405</v>
      </c>
      <c r="U335" s="129">
        <v>44769</v>
      </c>
      <c r="V335" s="186">
        <v>42583</v>
      </c>
      <c r="W335" s="129">
        <v>44533</v>
      </c>
      <c r="X335" s="187">
        <v>37.56666666666667</v>
      </c>
      <c r="Y335" s="188" t="s">
        <v>356</v>
      </c>
      <c r="Z335" s="189">
        <v>42826</v>
      </c>
      <c r="AA335" s="187">
        <v>28.516129032258064</v>
      </c>
      <c r="AB335" s="205" t="s">
        <v>357</v>
      </c>
    </row>
    <row r="336" spans="1:28" x14ac:dyDescent="0.25">
      <c r="A336" s="123">
        <v>333</v>
      </c>
      <c r="B336" s="123">
        <v>62368</v>
      </c>
      <c r="C336" s="221" t="s">
        <v>1170</v>
      </c>
      <c r="D336" s="222"/>
      <c r="E336" s="123" t="s">
        <v>371</v>
      </c>
      <c r="F336" s="123">
        <v>15009849</v>
      </c>
      <c r="G336" s="126" t="s">
        <v>348</v>
      </c>
      <c r="H336" s="123"/>
      <c r="I336" s="199">
        <v>10200202602</v>
      </c>
      <c r="J336" s="223"/>
      <c r="K336" s="177"/>
      <c r="L336" s="223">
        <v>35639</v>
      </c>
      <c r="M336" s="123">
        <v>227</v>
      </c>
      <c r="N336" s="123" t="s">
        <v>1171</v>
      </c>
      <c r="O336" s="123" t="s">
        <v>973</v>
      </c>
      <c r="P336" s="128" t="s">
        <v>87</v>
      </c>
      <c r="Q336" s="123" t="s">
        <v>985</v>
      </c>
      <c r="R336" s="123" t="s">
        <v>975</v>
      </c>
      <c r="S336" s="224" t="s">
        <v>355</v>
      </c>
      <c r="T336" s="129">
        <v>44344</v>
      </c>
      <c r="U336" s="129">
        <v>44708</v>
      </c>
      <c r="V336" s="225">
        <v>43499</v>
      </c>
      <c r="W336" s="129">
        <v>44533</v>
      </c>
      <c r="X336" s="198">
        <v>6.806451612903226</v>
      </c>
      <c r="Y336" s="188" t="s">
        <v>524</v>
      </c>
      <c r="Z336" s="226"/>
      <c r="AA336" s="177"/>
      <c r="AB336" s="177" t="s">
        <v>357</v>
      </c>
    </row>
    <row r="337" spans="1:28" x14ac:dyDescent="0.25">
      <c r="A337" s="123">
        <v>334</v>
      </c>
      <c r="B337" s="123">
        <v>30513</v>
      </c>
      <c r="C337" s="192" t="s">
        <v>1172</v>
      </c>
      <c r="D337" s="193"/>
      <c r="E337" s="123" t="s">
        <v>347</v>
      </c>
      <c r="F337" s="123">
        <v>13009954</v>
      </c>
      <c r="G337" s="126" t="s">
        <v>348</v>
      </c>
      <c r="H337" s="123"/>
      <c r="I337" s="183">
        <v>10200202076</v>
      </c>
      <c r="J337" s="185"/>
      <c r="K337" s="144">
        <v>34807</v>
      </c>
      <c r="L337" s="184">
        <v>34807</v>
      </c>
      <c r="M337" s="123">
        <v>179</v>
      </c>
      <c r="N337" s="123" t="s">
        <v>1173</v>
      </c>
      <c r="O337" s="123" t="s">
        <v>973</v>
      </c>
      <c r="P337" s="128" t="s">
        <v>87</v>
      </c>
      <c r="Q337" s="123" t="s">
        <v>974</v>
      </c>
      <c r="R337" s="123" t="s">
        <v>975</v>
      </c>
      <c r="S337" s="144" t="s">
        <v>355</v>
      </c>
      <c r="T337" s="129">
        <v>44438</v>
      </c>
      <c r="U337" s="129">
        <v>44802</v>
      </c>
      <c r="V337" s="186">
        <v>41520</v>
      </c>
      <c r="W337" s="129">
        <v>44533</v>
      </c>
      <c r="X337" s="198">
        <v>100.43333333333334</v>
      </c>
      <c r="Y337" s="188" t="s">
        <v>356</v>
      </c>
      <c r="Z337" s="189">
        <v>42461</v>
      </c>
      <c r="AA337" s="187">
        <v>63.774193548387096</v>
      </c>
      <c r="AB337" s="227" t="s">
        <v>357</v>
      </c>
    </row>
    <row r="338" spans="1:28" x14ac:dyDescent="0.25">
      <c r="A338" s="123">
        <v>335</v>
      </c>
      <c r="B338" s="123">
        <v>97462</v>
      </c>
      <c r="C338" s="162" t="s">
        <v>1174</v>
      </c>
      <c r="D338" s="152"/>
      <c r="E338" s="123" t="s">
        <v>371</v>
      </c>
      <c r="F338" s="123">
        <v>17012405</v>
      </c>
      <c r="G338" s="126" t="s">
        <v>348</v>
      </c>
      <c r="H338" s="123"/>
      <c r="I338" s="183"/>
      <c r="J338" s="144"/>
      <c r="K338" s="144"/>
      <c r="L338" s="184"/>
      <c r="M338" s="123" t="s">
        <v>440</v>
      </c>
      <c r="N338" s="123" t="s">
        <v>1175</v>
      </c>
      <c r="O338" s="123" t="s">
        <v>973</v>
      </c>
      <c r="P338" s="128" t="s">
        <v>87</v>
      </c>
      <c r="Q338" s="123" t="s">
        <v>991</v>
      </c>
      <c r="R338" s="123" t="s">
        <v>975</v>
      </c>
      <c r="S338" s="228" t="s">
        <v>355</v>
      </c>
      <c r="T338" s="129">
        <v>44367</v>
      </c>
      <c r="U338" s="129">
        <v>44731</v>
      </c>
      <c r="V338" s="186">
        <v>43684</v>
      </c>
      <c r="W338" s="129">
        <v>44533</v>
      </c>
      <c r="X338" s="187">
        <v>6.43333333333333</v>
      </c>
      <c r="Y338" s="188" t="s">
        <v>524</v>
      </c>
      <c r="Z338" s="186">
        <v>43790</v>
      </c>
      <c r="AA338" s="187">
        <v>18.612903225806452</v>
      </c>
      <c r="AB338" s="205" t="s">
        <v>357</v>
      </c>
    </row>
    <row r="339" spans="1:28" x14ac:dyDescent="0.25">
      <c r="A339" s="123">
        <v>336</v>
      </c>
      <c r="B339" s="123">
        <v>30590</v>
      </c>
      <c r="C339" s="167" t="s">
        <v>1176</v>
      </c>
      <c r="D339" s="156"/>
      <c r="E339" s="123" t="s">
        <v>347</v>
      </c>
      <c r="F339" s="123">
        <v>2409</v>
      </c>
      <c r="G339" s="126" t="s">
        <v>348</v>
      </c>
      <c r="H339" s="123"/>
      <c r="I339" s="127">
        <v>10200200615</v>
      </c>
      <c r="J339" s="190">
        <v>3215</v>
      </c>
      <c r="K339" s="128">
        <v>31578</v>
      </c>
      <c r="L339" s="128">
        <v>3215</v>
      </c>
      <c r="M339" s="123">
        <v>5</v>
      </c>
      <c r="N339" s="123" t="s">
        <v>1177</v>
      </c>
      <c r="O339" s="123" t="s">
        <v>973</v>
      </c>
      <c r="P339" s="128" t="s">
        <v>87</v>
      </c>
      <c r="Q339" s="123" t="s">
        <v>980</v>
      </c>
      <c r="R339" s="123" t="s">
        <v>975</v>
      </c>
      <c r="S339" s="191" t="s">
        <v>355</v>
      </c>
      <c r="T339" s="129">
        <v>43819</v>
      </c>
      <c r="U339" s="129">
        <v>44550</v>
      </c>
      <c r="V339" s="129">
        <v>41832</v>
      </c>
      <c r="W339" s="129">
        <v>44533</v>
      </c>
      <c r="X339" s="130">
        <v>90.033333333333331</v>
      </c>
      <c r="Y339" s="188" t="s">
        <v>356</v>
      </c>
      <c r="Z339" s="132">
        <v>42461</v>
      </c>
      <c r="AA339" s="130">
        <v>43.806451612903224</v>
      </c>
      <c r="AB339" s="133" t="s">
        <v>357</v>
      </c>
    </row>
    <row r="340" spans="1:28" x14ac:dyDescent="0.25">
      <c r="A340" s="123">
        <v>337</v>
      </c>
      <c r="B340" s="123">
        <v>30544</v>
      </c>
      <c r="C340" s="167" t="s">
        <v>1178</v>
      </c>
      <c r="D340" s="156"/>
      <c r="E340" s="123" t="s">
        <v>371</v>
      </c>
      <c r="F340" s="123">
        <v>15010946</v>
      </c>
      <c r="G340" s="126" t="s">
        <v>348</v>
      </c>
      <c r="H340" s="123"/>
      <c r="I340" s="127">
        <v>10200202719</v>
      </c>
      <c r="J340" s="190"/>
      <c r="K340" s="128">
        <v>35773</v>
      </c>
      <c r="L340" s="128">
        <v>35773</v>
      </c>
      <c r="M340" s="123" t="s">
        <v>1179</v>
      </c>
      <c r="N340" s="123" t="s">
        <v>1180</v>
      </c>
      <c r="O340" s="123" t="s">
        <v>973</v>
      </c>
      <c r="P340" s="128" t="s">
        <v>87</v>
      </c>
      <c r="Q340" s="123" t="s">
        <v>980</v>
      </c>
      <c r="R340" s="123" t="s">
        <v>975</v>
      </c>
      <c r="S340" s="191" t="s">
        <v>355</v>
      </c>
      <c r="T340" s="129">
        <v>44145</v>
      </c>
      <c r="U340" s="129">
        <v>44509</v>
      </c>
      <c r="V340" s="129">
        <v>42689</v>
      </c>
      <c r="W340" s="129">
        <v>44533</v>
      </c>
      <c r="X340" s="130">
        <v>61.466666666666669</v>
      </c>
      <c r="Y340" s="188" t="s">
        <v>356</v>
      </c>
      <c r="Z340" s="132">
        <v>42461</v>
      </c>
      <c r="AA340" s="130">
        <v>54.322580645161288</v>
      </c>
      <c r="AB340" s="133" t="s">
        <v>357</v>
      </c>
    </row>
    <row r="341" spans="1:28" x14ac:dyDescent="0.25">
      <c r="A341" s="123">
        <v>338</v>
      </c>
      <c r="B341" s="123">
        <v>30425</v>
      </c>
      <c r="C341" s="172" t="s">
        <v>1181</v>
      </c>
      <c r="D341" s="156"/>
      <c r="E341" s="123" t="s">
        <v>371</v>
      </c>
      <c r="F341" s="123">
        <v>14008086</v>
      </c>
      <c r="G341" s="126" t="s">
        <v>348</v>
      </c>
      <c r="H341" s="123"/>
      <c r="I341" s="127">
        <v>10200202617</v>
      </c>
      <c r="J341" s="128"/>
      <c r="K341" s="128">
        <v>35622</v>
      </c>
      <c r="L341" s="128">
        <v>35622</v>
      </c>
      <c r="M341" s="123" t="s">
        <v>1057</v>
      </c>
      <c r="N341" s="123" t="s">
        <v>1182</v>
      </c>
      <c r="O341" s="123" t="s">
        <v>973</v>
      </c>
      <c r="P341" s="128" t="s">
        <v>87</v>
      </c>
      <c r="Q341" s="123" t="s">
        <v>974</v>
      </c>
      <c r="R341" s="123" t="s">
        <v>975</v>
      </c>
      <c r="S341" s="191" t="s">
        <v>355</v>
      </c>
      <c r="T341" s="129">
        <v>44283</v>
      </c>
      <c r="U341" s="129">
        <v>44647</v>
      </c>
      <c r="V341" s="129">
        <v>42095</v>
      </c>
      <c r="W341" s="129">
        <v>44533</v>
      </c>
      <c r="X341" s="130">
        <v>81.266666666666666</v>
      </c>
      <c r="Y341" s="188" t="s">
        <v>356</v>
      </c>
      <c r="Z341" s="132">
        <v>42461</v>
      </c>
      <c r="AA341" s="130">
        <v>58.774193548387096</v>
      </c>
      <c r="AB341" s="133" t="s">
        <v>357</v>
      </c>
    </row>
    <row r="342" spans="1:28" x14ac:dyDescent="0.25">
      <c r="A342" s="123">
        <v>339</v>
      </c>
      <c r="B342" s="123">
        <v>30595</v>
      </c>
      <c r="C342" s="202" t="s">
        <v>1183</v>
      </c>
      <c r="D342" s="202"/>
      <c r="E342" s="123" t="s">
        <v>347</v>
      </c>
      <c r="F342" s="123">
        <v>15010169</v>
      </c>
      <c r="G342" s="126" t="s">
        <v>348</v>
      </c>
      <c r="H342" s="123"/>
      <c r="I342" s="183">
        <v>10200202671</v>
      </c>
      <c r="J342" s="185"/>
      <c r="K342" s="144"/>
      <c r="L342" s="185"/>
      <c r="M342" s="123">
        <v>97</v>
      </c>
      <c r="N342" s="123" t="s">
        <v>1184</v>
      </c>
      <c r="O342" s="123" t="s">
        <v>973</v>
      </c>
      <c r="P342" s="128" t="s">
        <v>87</v>
      </c>
      <c r="Q342" s="123" t="s">
        <v>991</v>
      </c>
      <c r="R342" s="123" t="s">
        <v>975</v>
      </c>
      <c r="S342" s="144" t="s">
        <v>355</v>
      </c>
      <c r="T342" s="129">
        <v>44137</v>
      </c>
      <c r="U342" s="129">
        <v>44501</v>
      </c>
      <c r="V342" s="186">
        <v>42312</v>
      </c>
      <c r="W342" s="129">
        <v>44533</v>
      </c>
      <c r="X342" s="187">
        <v>45.096774193548384</v>
      </c>
      <c r="Y342" s="188" t="s">
        <v>356</v>
      </c>
      <c r="Z342" s="205"/>
      <c r="AA342" s="144"/>
      <c r="AB342" s="144" t="s">
        <v>357</v>
      </c>
    </row>
    <row r="343" spans="1:28" x14ac:dyDescent="0.25">
      <c r="A343" s="123">
        <v>340</v>
      </c>
      <c r="B343" s="123">
        <v>51721</v>
      </c>
      <c r="C343" s="152" t="s">
        <v>1185</v>
      </c>
      <c r="D343" s="202"/>
      <c r="E343" s="123" t="s">
        <v>347</v>
      </c>
      <c r="F343" s="123">
        <v>15009080</v>
      </c>
      <c r="G343" s="126" t="s">
        <v>348</v>
      </c>
      <c r="H343" s="123"/>
      <c r="I343" s="144">
        <v>10200202676</v>
      </c>
      <c r="J343" s="144"/>
      <c r="K343" s="142"/>
      <c r="L343" s="144">
        <v>35616</v>
      </c>
      <c r="M343" s="123">
        <v>19</v>
      </c>
      <c r="N343" s="123" t="s">
        <v>1186</v>
      </c>
      <c r="O343" s="123" t="s">
        <v>973</v>
      </c>
      <c r="P343" s="128" t="s">
        <v>87</v>
      </c>
      <c r="Q343" s="123" t="s">
        <v>974</v>
      </c>
      <c r="R343" s="123" t="s">
        <v>975</v>
      </c>
      <c r="S343" s="142" t="s">
        <v>355</v>
      </c>
      <c r="T343" s="129">
        <v>44315</v>
      </c>
      <c r="U343" s="129">
        <v>44679</v>
      </c>
      <c r="V343" s="186">
        <v>42156</v>
      </c>
      <c r="W343" s="129">
        <v>44533</v>
      </c>
      <c r="X343" s="187">
        <v>50.12903225806452</v>
      </c>
      <c r="Y343" s="188" t="s">
        <v>356</v>
      </c>
      <c r="Z343" s="183"/>
      <c r="AA343" s="142"/>
      <c r="AB343" s="144" t="s">
        <v>357</v>
      </c>
    </row>
    <row r="344" spans="1:28" x14ac:dyDescent="0.25">
      <c r="A344" s="123">
        <v>341</v>
      </c>
      <c r="B344" s="123">
        <v>32468</v>
      </c>
      <c r="C344" s="202" t="s">
        <v>1187</v>
      </c>
      <c r="D344" s="202"/>
      <c r="E344" s="123" t="s">
        <v>347</v>
      </c>
      <c r="F344" s="123">
        <v>9012262</v>
      </c>
      <c r="G344" s="126" t="s">
        <v>348</v>
      </c>
      <c r="H344" s="123"/>
      <c r="I344" s="183">
        <v>78100108194</v>
      </c>
      <c r="J344" s="184">
        <v>6575</v>
      </c>
      <c r="K344" s="144"/>
      <c r="L344" s="184">
        <v>30370</v>
      </c>
      <c r="M344" s="123">
        <v>21</v>
      </c>
      <c r="N344" s="123" t="s">
        <v>1188</v>
      </c>
      <c r="O344" s="123" t="s">
        <v>973</v>
      </c>
      <c r="P344" s="128" t="s">
        <v>87</v>
      </c>
      <c r="Q344" s="123" t="s">
        <v>985</v>
      </c>
      <c r="R344" s="123" t="s">
        <v>975</v>
      </c>
      <c r="S344" s="144" t="s">
        <v>355</v>
      </c>
      <c r="T344" s="129">
        <v>44314</v>
      </c>
      <c r="U344" s="129">
        <v>44678</v>
      </c>
      <c r="V344" s="186">
        <v>40299</v>
      </c>
      <c r="W344" s="129">
        <v>44533</v>
      </c>
      <c r="X344" s="187">
        <v>110.03225806451613</v>
      </c>
      <c r="Y344" s="188" t="s">
        <v>356</v>
      </c>
      <c r="Z344" s="183"/>
      <c r="AA344" s="144"/>
      <c r="AB344" s="144" t="s">
        <v>357</v>
      </c>
    </row>
    <row r="345" spans="1:28" x14ac:dyDescent="0.25">
      <c r="A345" s="123">
        <v>342</v>
      </c>
      <c r="B345" s="123">
        <v>30508</v>
      </c>
      <c r="C345" s="152" t="s">
        <v>1189</v>
      </c>
      <c r="D345" s="202"/>
      <c r="E345" s="123" t="s">
        <v>347</v>
      </c>
      <c r="F345" s="123">
        <v>16008525</v>
      </c>
      <c r="G345" s="126" t="s">
        <v>348</v>
      </c>
      <c r="H345" s="123"/>
      <c r="I345" s="183">
        <v>10200201992</v>
      </c>
      <c r="J345" s="229"/>
      <c r="K345" s="144"/>
      <c r="L345" s="229">
        <v>36066</v>
      </c>
      <c r="M345" s="123">
        <v>171</v>
      </c>
      <c r="N345" s="123" t="s">
        <v>1190</v>
      </c>
      <c r="O345" s="123" t="s">
        <v>973</v>
      </c>
      <c r="P345" s="128" t="s">
        <v>87</v>
      </c>
      <c r="Q345" s="123" t="s">
        <v>991</v>
      </c>
      <c r="R345" s="123" t="s">
        <v>975</v>
      </c>
      <c r="S345" s="144" t="s">
        <v>355</v>
      </c>
      <c r="T345" s="129">
        <v>44222</v>
      </c>
      <c r="U345" s="129">
        <v>44586</v>
      </c>
      <c r="V345" s="186">
        <v>42401</v>
      </c>
      <c r="W345" s="129">
        <v>44533</v>
      </c>
      <c r="X345" s="187">
        <v>42.225806451612904</v>
      </c>
      <c r="Y345" s="188" t="s">
        <v>356</v>
      </c>
      <c r="Z345" s="205"/>
      <c r="AA345" s="144"/>
      <c r="AB345" s="144" t="s">
        <v>357</v>
      </c>
    </row>
    <row r="346" spans="1:28" x14ac:dyDescent="0.25">
      <c r="A346" s="123">
        <v>343</v>
      </c>
      <c r="B346" s="123">
        <v>30352</v>
      </c>
      <c r="C346" s="230" t="s">
        <v>1191</v>
      </c>
      <c r="D346" s="150"/>
      <c r="E346" s="123" t="s">
        <v>371</v>
      </c>
      <c r="F346" s="123" t="s">
        <v>1192</v>
      </c>
      <c r="G346" s="126" t="s">
        <v>348</v>
      </c>
      <c r="H346" s="123">
        <v>570288</v>
      </c>
      <c r="I346" s="127">
        <v>10200200801</v>
      </c>
      <c r="J346" s="127">
        <v>31545</v>
      </c>
      <c r="K346" s="127">
        <v>30352</v>
      </c>
      <c r="L346" s="127">
        <v>2157</v>
      </c>
      <c r="M346" s="123" t="s">
        <v>1193</v>
      </c>
      <c r="N346" s="123" t="s">
        <v>1194</v>
      </c>
      <c r="O346" s="123" t="s">
        <v>973</v>
      </c>
      <c r="P346" s="128" t="s">
        <v>87</v>
      </c>
      <c r="Q346" s="123" t="s">
        <v>991</v>
      </c>
      <c r="R346" s="123" t="s">
        <v>975</v>
      </c>
      <c r="S346" s="128" t="s">
        <v>355</v>
      </c>
      <c r="T346" s="129">
        <v>44399</v>
      </c>
      <c r="U346" s="129">
        <v>44763</v>
      </c>
      <c r="V346" s="132">
        <v>41481</v>
      </c>
      <c r="W346" s="129">
        <v>44533</v>
      </c>
      <c r="X346" s="130">
        <v>101.73333333333333</v>
      </c>
      <c r="Y346" s="131" t="s">
        <v>356</v>
      </c>
      <c r="Z346" s="132">
        <v>42522</v>
      </c>
      <c r="AA346" s="130">
        <v>64.870967741935488</v>
      </c>
      <c r="AB346" s="133" t="s">
        <v>357</v>
      </c>
    </row>
    <row r="347" spans="1:28" x14ac:dyDescent="0.25">
      <c r="A347" s="123">
        <v>344</v>
      </c>
      <c r="B347" s="123">
        <v>102321</v>
      </c>
      <c r="C347" s="152" t="s">
        <v>1195</v>
      </c>
      <c r="D347" s="152"/>
      <c r="E347" s="123" t="s">
        <v>371</v>
      </c>
      <c r="F347" s="123">
        <v>18009582</v>
      </c>
      <c r="G347" s="126" t="s">
        <v>348</v>
      </c>
      <c r="H347" s="123"/>
      <c r="I347" s="183"/>
      <c r="J347" s="184"/>
      <c r="K347" s="184"/>
      <c r="L347" s="184"/>
      <c r="M347" s="123">
        <v>4</v>
      </c>
      <c r="N347" s="123" t="s">
        <v>1196</v>
      </c>
      <c r="O347" s="123" t="s">
        <v>973</v>
      </c>
      <c r="P347" s="128" t="s">
        <v>87</v>
      </c>
      <c r="Q347" s="123" t="s">
        <v>991</v>
      </c>
      <c r="R347" s="123" t="s">
        <v>975</v>
      </c>
      <c r="S347" s="144" t="s">
        <v>355</v>
      </c>
      <c r="T347" s="129">
        <v>44393</v>
      </c>
      <c r="U347" s="129">
        <v>44757</v>
      </c>
      <c r="V347" s="186">
        <v>43215</v>
      </c>
      <c r="W347" s="129">
        <v>44533</v>
      </c>
      <c r="X347" s="187">
        <v>24.033333333333335</v>
      </c>
      <c r="Y347" s="188" t="s">
        <v>356</v>
      </c>
      <c r="Z347" s="189"/>
      <c r="AA347" s="187"/>
      <c r="AB347" s="183" t="s">
        <v>357</v>
      </c>
    </row>
    <row r="348" spans="1:28" x14ac:dyDescent="0.25">
      <c r="A348" s="123">
        <v>345</v>
      </c>
      <c r="B348" s="123">
        <v>79685</v>
      </c>
      <c r="C348" s="152" t="s">
        <v>1197</v>
      </c>
      <c r="D348" s="152"/>
      <c r="E348" s="123" t="s">
        <v>371</v>
      </c>
      <c r="F348" s="123">
        <v>16012552</v>
      </c>
      <c r="G348" s="126" t="s">
        <v>348</v>
      </c>
      <c r="H348" s="123"/>
      <c r="I348" s="144"/>
      <c r="J348" s="144"/>
      <c r="K348" s="144"/>
      <c r="L348" s="144"/>
      <c r="M348" s="123">
        <v>31</v>
      </c>
      <c r="N348" s="123" t="s">
        <v>1198</v>
      </c>
      <c r="O348" s="123" t="s">
        <v>973</v>
      </c>
      <c r="P348" s="128" t="s">
        <v>87</v>
      </c>
      <c r="Q348" s="123" t="s">
        <v>991</v>
      </c>
      <c r="R348" s="123" t="s">
        <v>975</v>
      </c>
      <c r="S348" s="144" t="s">
        <v>355</v>
      </c>
      <c r="T348" s="129">
        <v>44141</v>
      </c>
      <c r="U348" s="129">
        <v>44505</v>
      </c>
      <c r="V348" s="186">
        <v>42682</v>
      </c>
      <c r="W348" s="129">
        <v>44533</v>
      </c>
      <c r="X348" s="187">
        <v>41.8</v>
      </c>
      <c r="Y348" s="188" t="s">
        <v>356</v>
      </c>
      <c r="Z348" s="183"/>
      <c r="AA348" s="144"/>
      <c r="AB348" s="144" t="s">
        <v>357</v>
      </c>
    </row>
    <row r="349" spans="1:28" x14ac:dyDescent="0.25">
      <c r="A349" s="123">
        <v>346</v>
      </c>
      <c r="B349" s="123">
        <v>66081</v>
      </c>
      <c r="C349" s="152" t="s">
        <v>1199</v>
      </c>
      <c r="D349" s="152"/>
      <c r="E349" s="123" t="s">
        <v>371</v>
      </c>
      <c r="F349" s="123">
        <v>15011133</v>
      </c>
      <c r="G349" s="126" t="s">
        <v>348</v>
      </c>
      <c r="H349" s="123"/>
      <c r="I349" s="194">
        <v>10200202726</v>
      </c>
      <c r="J349" s="144"/>
      <c r="K349" s="144"/>
      <c r="L349" s="144"/>
      <c r="M349" s="123">
        <v>213</v>
      </c>
      <c r="N349" s="123" t="s">
        <v>1200</v>
      </c>
      <c r="O349" s="123" t="s">
        <v>973</v>
      </c>
      <c r="P349" s="128" t="s">
        <v>87</v>
      </c>
      <c r="Q349" s="123" t="s">
        <v>988</v>
      </c>
      <c r="R349" s="123" t="s">
        <v>975</v>
      </c>
      <c r="S349" s="153" t="s">
        <v>355</v>
      </c>
      <c r="T349" s="129">
        <v>44233</v>
      </c>
      <c r="U349" s="129">
        <v>44597</v>
      </c>
      <c r="V349" s="186">
        <v>42408</v>
      </c>
      <c r="W349" s="129">
        <v>44533</v>
      </c>
      <c r="X349" s="187">
        <v>50.93333333333333</v>
      </c>
      <c r="Y349" s="188" t="s">
        <v>356</v>
      </c>
      <c r="Z349" s="183"/>
      <c r="AA349" s="144"/>
      <c r="AB349" s="144" t="s">
        <v>357</v>
      </c>
    </row>
    <row r="350" spans="1:28" x14ac:dyDescent="0.25">
      <c r="A350" s="123">
        <v>347</v>
      </c>
      <c r="B350" s="123">
        <v>30520</v>
      </c>
      <c r="C350" s="162" t="s">
        <v>980</v>
      </c>
      <c r="D350" s="152"/>
      <c r="E350" s="123" t="s">
        <v>371</v>
      </c>
      <c r="F350" s="123">
        <v>15008323</v>
      </c>
      <c r="G350" s="126" t="s">
        <v>348</v>
      </c>
      <c r="H350" s="123"/>
      <c r="I350" s="203">
        <v>10200202642</v>
      </c>
      <c r="J350" s="185">
        <v>6988</v>
      </c>
      <c r="K350" s="144"/>
      <c r="L350" s="185">
        <v>34239</v>
      </c>
      <c r="M350" s="123">
        <v>150</v>
      </c>
      <c r="N350" s="123" t="s">
        <v>1201</v>
      </c>
      <c r="O350" s="144" t="s">
        <v>1202</v>
      </c>
      <c r="P350" s="185"/>
      <c r="Q350" s="123" t="s">
        <v>937</v>
      </c>
      <c r="R350" s="123" t="s">
        <v>975</v>
      </c>
      <c r="S350" s="153" t="s">
        <v>355</v>
      </c>
      <c r="T350" s="129">
        <v>44396</v>
      </c>
      <c r="U350" s="129">
        <v>44760</v>
      </c>
      <c r="V350" s="186">
        <v>42208</v>
      </c>
      <c r="W350" s="129">
        <v>44533</v>
      </c>
      <c r="X350" s="187">
        <v>48.451612903225808</v>
      </c>
      <c r="Y350" s="188" t="s">
        <v>356</v>
      </c>
      <c r="Z350" s="205"/>
      <c r="AA350" s="144"/>
      <c r="AB350" s="144" t="s">
        <v>357</v>
      </c>
    </row>
    <row r="351" spans="1:28" x14ac:dyDescent="0.25">
      <c r="A351" s="123">
        <v>348</v>
      </c>
      <c r="B351" s="123">
        <v>32406</v>
      </c>
      <c r="C351" s="152" t="s">
        <v>988</v>
      </c>
      <c r="D351" s="202"/>
      <c r="E351" s="123" t="s">
        <v>347</v>
      </c>
      <c r="F351" s="123">
        <v>10010221</v>
      </c>
      <c r="G351" s="126" t="s">
        <v>348</v>
      </c>
      <c r="H351" s="123"/>
      <c r="I351" s="183">
        <v>78100108160</v>
      </c>
      <c r="J351" s="184">
        <v>6535</v>
      </c>
      <c r="K351" s="144"/>
      <c r="L351" s="184">
        <v>30455</v>
      </c>
      <c r="M351" s="123" t="s">
        <v>937</v>
      </c>
      <c r="N351" s="123" t="s">
        <v>937</v>
      </c>
      <c r="O351" s="144" t="s">
        <v>1202</v>
      </c>
      <c r="P351" s="185"/>
      <c r="Q351" s="123" t="s">
        <v>937</v>
      </c>
      <c r="R351" s="123" t="s">
        <v>975</v>
      </c>
      <c r="S351" s="144" t="s">
        <v>355</v>
      </c>
      <c r="T351" s="129">
        <v>44315</v>
      </c>
      <c r="U351" s="129">
        <v>44679</v>
      </c>
      <c r="V351" s="186">
        <v>40302</v>
      </c>
      <c r="W351" s="129">
        <v>44533</v>
      </c>
      <c r="X351" s="187">
        <v>121.13333333333334</v>
      </c>
      <c r="Y351" s="188" t="s">
        <v>356</v>
      </c>
      <c r="Z351" s="195"/>
      <c r="AA351" s="144"/>
      <c r="AB351" s="144" t="s">
        <v>357</v>
      </c>
    </row>
    <row r="352" spans="1:28" x14ac:dyDescent="0.25">
      <c r="A352" s="123">
        <v>349</v>
      </c>
      <c r="B352" s="123">
        <v>32501</v>
      </c>
      <c r="C352" s="162" t="s">
        <v>991</v>
      </c>
      <c r="D352" s="202"/>
      <c r="E352" s="123" t="s">
        <v>347</v>
      </c>
      <c r="F352" s="123">
        <v>811</v>
      </c>
      <c r="G352" s="126" t="s">
        <v>348</v>
      </c>
      <c r="H352" s="123"/>
      <c r="I352" s="194">
        <v>78100108221</v>
      </c>
      <c r="J352" s="144"/>
      <c r="K352" s="142"/>
      <c r="L352" s="144"/>
      <c r="M352" s="123">
        <v>1</v>
      </c>
      <c r="N352" s="123" t="s">
        <v>1203</v>
      </c>
      <c r="O352" s="144" t="s">
        <v>1202</v>
      </c>
      <c r="P352" s="185"/>
      <c r="Q352" s="123" t="s">
        <v>937</v>
      </c>
      <c r="R352" s="123" t="s">
        <v>975</v>
      </c>
      <c r="S352" s="144" t="s">
        <v>355</v>
      </c>
      <c r="T352" s="129">
        <v>44314</v>
      </c>
      <c r="U352" s="129">
        <v>44678</v>
      </c>
      <c r="V352" s="186">
        <v>40299</v>
      </c>
      <c r="W352" s="129">
        <v>44533</v>
      </c>
      <c r="X352" s="187">
        <v>121.23333333333333</v>
      </c>
      <c r="Y352" s="188" t="s">
        <v>356</v>
      </c>
      <c r="Z352" s="183"/>
      <c r="AA352" s="142"/>
      <c r="AB352" s="144" t="s">
        <v>357</v>
      </c>
    </row>
    <row r="353" spans="1:28" x14ac:dyDescent="0.25">
      <c r="A353" s="123">
        <v>350</v>
      </c>
      <c r="B353" s="123">
        <v>32435</v>
      </c>
      <c r="C353" s="162" t="s">
        <v>985</v>
      </c>
      <c r="D353" s="202"/>
      <c r="E353" s="123" t="s">
        <v>347</v>
      </c>
      <c r="F353" s="123">
        <v>5106</v>
      </c>
      <c r="G353" s="126" t="s">
        <v>348</v>
      </c>
      <c r="H353" s="123"/>
      <c r="I353" s="194">
        <v>78100108229</v>
      </c>
      <c r="J353" s="144"/>
      <c r="K353" s="144"/>
      <c r="L353" s="144"/>
      <c r="M353" s="123">
        <v>0</v>
      </c>
      <c r="N353" s="123" t="s">
        <v>1204</v>
      </c>
      <c r="O353" s="144" t="s">
        <v>1202</v>
      </c>
      <c r="P353" s="185"/>
      <c r="Q353" s="123" t="s">
        <v>937</v>
      </c>
      <c r="R353" s="123" t="s">
        <v>975</v>
      </c>
      <c r="S353" s="144" t="s">
        <v>355</v>
      </c>
      <c r="T353" s="129">
        <v>44314</v>
      </c>
      <c r="U353" s="129">
        <v>44678</v>
      </c>
      <c r="V353" s="186">
        <v>40299</v>
      </c>
      <c r="W353" s="129">
        <v>44533</v>
      </c>
      <c r="X353" s="187">
        <v>110.03225806451613</v>
      </c>
      <c r="Y353" s="188" t="s">
        <v>356</v>
      </c>
      <c r="Z353" s="183"/>
      <c r="AA353" s="144"/>
      <c r="AB353" s="144" t="s">
        <v>357</v>
      </c>
    </row>
    <row r="354" spans="1:28" x14ac:dyDescent="0.25">
      <c r="A354" s="123">
        <v>351</v>
      </c>
      <c r="B354" s="123">
        <v>30664</v>
      </c>
      <c r="C354" s="162" t="s">
        <v>1205</v>
      </c>
      <c r="D354" s="231"/>
      <c r="E354" s="123" t="s">
        <v>347</v>
      </c>
      <c r="F354" s="123">
        <v>14011051</v>
      </c>
      <c r="G354" s="126" t="s">
        <v>348</v>
      </c>
      <c r="H354" s="123"/>
      <c r="I354" s="194">
        <v>78100108081</v>
      </c>
      <c r="J354" s="144"/>
      <c r="K354" s="142"/>
      <c r="L354" s="144"/>
      <c r="M354" s="123">
        <v>2</v>
      </c>
      <c r="N354" s="123" t="s">
        <v>1206</v>
      </c>
      <c r="O354" s="144" t="s">
        <v>1202</v>
      </c>
      <c r="P354" s="185"/>
      <c r="Q354" s="123" t="s">
        <v>937</v>
      </c>
      <c r="R354" s="123" t="s">
        <v>975</v>
      </c>
      <c r="S354" s="144" t="s">
        <v>355</v>
      </c>
      <c r="T354" s="129">
        <v>44164</v>
      </c>
      <c r="U354" s="129">
        <v>44528</v>
      </c>
      <c r="V354" s="186">
        <v>38961</v>
      </c>
      <c r="W354" s="129">
        <v>44533</v>
      </c>
      <c r="X354" s="187">
        <v>153.19354838709677</v>
      </c>
      <c r="Y354" s="188" t="s">
        <v>356</v>
      </c>
      <c r="Z354" s="183"/>
      <c r="AA354" s="142"/>
      <c r="AB354" s="144" t="s">
        <v>357</v>
      </c>
    </row>
    <row r="355" spans="1:28" x14ac:dyDescent="0.25">
      <c r="A355" s="123">
        <v>352</v>
      </c>
      <c r="B355" s="123">
        <v>30715</v>
      </c>
      <c r="C355" s="162" t="s">
        <v>975</v>
      </c>
      <c r="D355" s="202"/>
      <c r="E355" s="123" t="s">
        <v>347</v>
      </c>
      <c r="F355" s="123">
        <v>5082</v>
      </c>
      <c r="G355" s="126" t="s">
        <v>348</v>
      </c>
      <c r="H355" s="123">
        <v>570339</v>
      </c>
      <c r="I355" s="194">
        <v>78100108240</v>
      </c>
      <c r="J355" s="144"/>
      <c r="K355" s="144"/>
      <c r="L355" s="144"/>
      <c r="M355" s="123" t="s">
        <v>1207</v>
      </c>
      <c r="N355" s="123" t="s">
        <v>1208</v>
      </c>
      <c r="O355" s="144" t="s">
        <v>1209</v>
      </c>
      <c r="P355" s="185"/>
      <c r="Q355" s="123" t="s">
        <v>937</v>
      </c>
      <c r="R355" s="123" t="s">
        <v>968</v>
      </c>
      <c r="S355" s="144" t="s">
        <v>355</v>
      </c>
      <c r="T355" s="129">
        <v>44314</v>
      </c>
      <c r="U355" s="129">
        <v>44678</v>
      </c>
      <c r="V355" s="186">
        <v>40299</v>
      </c>
      <c r="W355" s="129">
        <v>44533</v>
      </c>
      <c r="X355" s="187">
        <v>121.23333333333333</v>
      </c>
      <c r="Y355" s="188" t="s">
        <v>356</v>
      </c>
      <c r="Z355" s="183"/>
      <c r="AA355" s="144"/>
      <c r="AB355" s="144" t="s">
        <v>357</v>
      </c>
    </row>
    <row r="356" spans="1:28" x14ac:dyDescent="0.25">
      <c r="A356" s="123">
        <v>353</v>
      </c>
      <c r="B356" s="123">
        <v>87998</v>
      </c>
      <c r="C356" s="232" t="s">
        <v>1210</v>
      </c>
      <c r="D356" s="233" t="s">
        <v>1211</v>
      </c>
      <c r="E356" s="123" t="s">
        <v>371</v>
      </c>
      <c r="F356" s="123">
        <v>17009685</v>
      </c>
      <c r="G356" s="126" t="s">
        <v>348</v>
      </c>
      <c r="H356" s="123">
        <v>570308</v>
      </c>
      <c r="I356" s="183"/>
      <c r="J356" s="144">
        <v>17009685</v>
      </c>
      <c r="K356" s="144"/>
      <c r="L356" s="183">
        <v>17009685</v>
      </c>
      <c r="M356" s="123" t="s">
        <v>423</v>
      </c>
      <c r="N356" s="123" t="s">
        <v>1212</v>
      </c>
      <c r="O356" s="144" t="s">
        <v>1213</v>
      </c>
      <c r="P356" s="185"/>
      <c r="Q356" s="123" t="s">
        <v>1214</v>
      </c>
      <c r="R356" s="123" t="s">
        <v>1215</v>
      </c>
      <c r="S356" s="144" t="s">
        <v>355</v>
      </c>
      <c r="T356" s="129">
        <v>44496</v>
      </c>
      <c r="U356" s="129">
        <v>44860</v>
      </c>
      <c r="V356" s="186">
        <v>43374</v>
      </c>
      <c r="W356" s="129">
        <v>44533</v>
      </c>
      <c r="X356" s="187">
        <v>10.838709677419354</v>
      </c>
      <c r="Y356" s="188" t="s">
        <v>524</v>
      </c>
      <c r="Z356" s="183"/>
      <c r="AA356" s="144"/>
      <c r="AB356" s="144" t="s">
        <v>357</v>
      </c>
    </row>
    <row r="357" spans="1:28" x14ac:dyDescent="0.25">
      <c r="A357" s="123">
        <v>354</v>
      </c>
      <c r="B357" s="123">
        <v>67189</v>
      </c>
      <c r="C357" s="232" t="s">
        <v>1216</v>
      </c>
      <c r="D357" s="234" t="s">
        <v>1217</v>
      </c>
      <c r="E357" s="123" t="s">
        <v>371</v>
      </c>
      <c r="F357" s="123">
        <v>15011508</v>
      </c>
      <c r="G357" s="126" t="s">
        <v>348</v>
      </c>
      <c r="H357" s="123">
        <v>570295</v>
      </c>
      <c r="I357" s="144">
        <v>10200202790</v>
      </c>
      <c r="J357" s="144"/>
      <c r="K357" s="144"/>
      <c r="L357" s="144">
        <v>35848</v>
      </c>
      <c r="M357" s="123" t="s">
        <v>1218</v>
      </c>
      <c r="N357" s="123" t="s">
        <v>1219</v>
      </c>
      <c r="O357" s="144" t="s">
        <v>1213</v>
      </c>
      <c r="P357" s="185"/>
      <c r="Q357" s="123" t="s">
        <v>1214</v>
      </c>
      <c r="R357" s="123" t="s">
        <v>1215</v>
      </c>
      <c r="S357" s="144" t="s">
        <v>355</v>
      </c>
      <c r="T357" s="129">
        <v>44274</v>
      </c>
      <c r="U357" s="129">
        <v>44638</v>
      </c>
      <c r="V357" s="186">
        <v>42451</v>
      </c>
      <c r="W357" s="129">
        <v>44533</v>
      </c>
      <c r="X357" s="187">
        <v>40.612903225806448</v>
      </c>
      <c r="Y357" s="188" t="s">
        <v>356</v>
      </c>
      <c r="Z357" s="183"/>
      <c r="AA357" s="144"/>
      <c r="AB357" s="144" t="s">
        <v>357</v>
      </c>
    </row>
    <row r="358" spans="1:28" x14ac:dyDescent="0.25">
      <c r="A358" s="123">
        <v>355</v>
      </c>
      <c r="B358" s="123">
        <v>28396</v>
      </c>
      <c r="C358" s="235" t="s">
        <v>1220</v>
      </c>
      <c r="D358" s="208"/>
      <c r="E358" s="123" t="s">
        <v>371</v>
      </c>
      <c r="F358" s="123">
        <v>12009147</v>
      </c>
      <c r="G358" s="126" t="s">
        <v>348</v>
      </c>
      <c r="H358" s="123">
        <v>570311</v>
      </c>
      <c r="I358" s="183">
        <v>10200201875</v>
      </c>
      <c r="J358" s="184">
        <v>1022</v>
      </c>
      <c r="K358" s="144"/>
      <c r="L358" s="184">
        <v>1022</v>
      </c>
      <c r="M358" s="123" t="s">
        <v>1221</v>
      </c>
      <c r="N358" s="123" t="s">
        <v>1222</v>
      </c>
      <c r="O358" s="144" t="s">
        <v>1213</v>
      </c>
      <c r="P358" s="185"/>
      <c r="Q358" s="123" t="s">
        <v>1214</v>
      </c>
      <c r="R358" s="123" t="s">
        <v>1215</v>
      </c>
      <c r="S358" s="153" t="s">
        <v>355</v>
      </c>
      <c r="T358" s="129">
        <v>44498</v>
      </c>
      <c r="U358" s="129">
        <v>44862</v>
      </c>
      <c r="V358" s="186">
        <v>41123</v>
      </c>
      <c r="W358" s="129">
        <v>44533</v>
      </c>
      <c r="X358" s="187">
        <v>83.451612903225808</v>
      </c>
      <c r="Y358" s="188" t="s">
        <v>356</v>
      </c>
      <c r="Z358" s="183"/>
      <c r="AA358" s="144"/>
      <c r="AB358" s="144" t="s">
        <v>357</v>
      </c>
    </row>
    <row r="359" spans="1:28" x14ac:dyDescent="0.25">
      <c r="A359" s="123">
        <v>356</v>
      </c>
      <c r="B359" s="123">
        <v>57641</v>
      </c>
      <c r="C359" s="236" t="s">
        <v>1223</v>
      </c>
      <c r="D359" s="152"/>
      <c r="E359" s="123" t="s">
        <v>347</v>
      </c>
      <c r="F359" s="123">
        <v>5928</v>
      </c>
      <c r="G359" s="126" t="s">
        <v>348</v>
      </c>
      <c r="H359" s="123"/>
      <c r="I359" s="183"/>
      <c r="J359" s="184"/>
      <c r="K359" s="142"/>
      <c r="L359" s="237"/>
      <c r="M359" s="123"/>
      <c r="N359" s="123"/>
      <c r="O359" s="144" t="s">
        <v>1213</v>
      </c>
      <c r="P359" s="184"/>
      <c r="Q359" s="123" t="s">
        <v>1214</v>
      </c>
      <c r="R359" s="123" t="s">
        <v>1215</v>
      </c>
      <c r="S359" s="144" t="s">
        <v>355</v>
      </c>
      <c r="T359" s="129">
        <v>44440</v>
      </c>
      <c r="U359" s="129">
        <v>44804</v>
      </c>
      <c r="V359" s="129">
        <v>44441</v>
      </c>
      <c r="W359" s="129">
        <v>44533</v>
      </c>
      <c r="X359" s="187">
        <v>78.533333333333331</v>
      </c>
      <c r="Y359" s="188" t="s">
        <v>356</v>
      </c>
      <c r="Z359" s="183"/>
      <c r="AA359" s="142"/>
      <c r="AB359" s="144" t="s">
        <v>357</v>
      </c>
    </row>
    <row r="360" spans="1:28" x14ac:dyDescent="0.25">
      <c r="A360" s="123">
        <v>357</v>
      </c>
      <c r="B360" s="123">
        <v>33692</v>
      </c>
      <c r="C360" s="167" t="s">
        <v>1224</v>
      </c>
      <c r="D360" s="151"/>
      <c r="E360" s="123" t="s">
        <v>347</v>
      </c>
      <c r="F360" s="123" t="s">
        <v>1225</v>
      </c>
      <c r="G360" s="126" t="s">
        <v>348</v>
      </c>
      <c r="H360" s="123">
        <v>570066</v>
      </c>
      <c r="I360" s="127">
        <v>10200202149</v>
      </c>
      <c r="J360" s="127"/>
      <c r="K360" s="127">
        <v>34910</v>
      </c>
      <c r="L360" s="127">
        <v>34910</v>
      </c>
      <c r="M360" s="123" t="s">
        <v>1226</v>
      </c>
      <c r="N360" s="123" t="s">
        <v>1227</v>
      </c>
      <c r="O360" s="144" t="s">
        <v>1213</v>
      </c>
      <c r="P360" s="185"/>
      <c r="Q360" s="123" t="s">
        <v>1214</v>
      </c>
      <c r="R360" s="123" t="s">
        <v>1215</v>
      </c>
      <c r="S360" s="128" t="s">
        <v>355</v>
      </c>
      <c r="T360" s="129">
        <v>44497</v>
      </c>
      <c r="U360" s="129">
        <v>44861</v>
      </c>
      <c r="V360" s="129">
        <v>41640</v>
      </c>
      <c r="W360" s="129">
        <v>44533</v>
      </c>
      <c r="X360" s="130">
        <v>96.433333333333337</v>
      </c>
      <c r="Y360" s="131" t="s">
        <v>356</v>
      </c>
      <c r="Z360" s="132">
        <v>42552</v>
      </c>
      <c r="AA360" s="130">
        <v>63.903225806451616</v>
      </c>
      <c r="AB360" s="133" t="s">
        <v>357</v>
      </c>
    </row>
    <row r="361" spans="1:28" x14ac:dyDescent="0.25">
      <c r="A361" s="123">
        <v>358</v>
      </c>
      <c r="B361" s="123">
        <v>79463</v>
      </c>
      <c r="C361" s="150" t="s">
        <v>1228</v>
      </c>
      <c r="D361" s="208"/>
      <c r="E361" s="123" t="s">
        <v>347</v>
      </c>
      <c r="F361" s="123" t="s">
        <v>1229</v>
      </c>
      <c r="G361" s="126" t="s">
        <v>348</v>
      </c>
      <c r="H361" s="123">
        <v>570228</v>
      </c>
      <c r="I361" s="127"/>
      <c r="J361" s="127"/>
      <c r="K361" s="127"/>
      <c r="L361" s="127"/>
      <c r="M361" s="123" t="s">
        <v>739</v>
      </c>
      <c r="N361" s="123" t="s">
        <v>1230</v>
      </c>
      <c r="O361" s="144" t="s">
        <v>1213</v>
      </c>
      <c r="P361" s="128" t="s">
        <v>1231</v>
      </c>
      <c r="Q361" s="123" t="s">
        <v>1214</v>
      </c>
      <c r="R361" s="123" t="s">
        <v>1215</v>
      </c>
      <c r="S361" s="128" t="s">
        <v>355</v>
      </c>
      <c r="T361" s="129">
        <v>44374</v>
      </c>
      <c r="U361" s="129">
        <v>44738</v>
      </c>
      <c r="V361" s="132">
        <v>42908</v>
      </c>
      <c r="W361" s="129">
        <v>44533</v>
      </c>
      <c r="X361" s="130">
        <v>54.166666666666664</v>
      </c>
      <c r="Y361" s="131" t="s">
        <v>356</v>
      </c>
      <c r="Z361" s="132">
        <v>43201</v>
      </c>
      <c r="AA361" s="130">
        <v>42.967741935483872</v>
      </c>
      <c r="AB361" s="133" t="s">
        <v>357</v>
      </c>
    </row>
    <row r="362" spans="1:28" x14ac:dyDescent="0.25">
      <c r="A362" s="123">
        <v>359</v>
      </c>
      <c r="B362" s="123">
        <v>44484</v>
      </c>
      <c r="C362" s="202" t="s">
        <v>1232</v>
      </c>
      <c r="D362" s="152"/>
      <c r="E362" s="144" t="s">
        <v>347</v>
      </c>
      <c r="F362" s="144">
        <v>11010239</v>
      </c>
      <c r="G362" s="126" t="s">
        <v>348</v>
      </c>
      <c r="H362" s="123"/>
      <c r="I362" s="183"/>
      <c r="J362" s="183"/>
      <c r="K362" s="183"/>
      <c r="L362" s="183"/>
      <c r="M362" s="144"/>
      <c r="N362" s="144"/>
      <c r="O362" s="144" t="s">
        <v>1213</v>
      </c>
      <c r="P362" s="184"/>
      <c r="Q362" s="123" t="s">
        <v>1214</v>
      </c>
      <c r="R362" s="123" t="s">
        <v>1215</v>
      </c>
      <c r="S362" s="184" t="s">
        <v>355</v>
      </c>
      <c r="T362" s="129">
        <v>44470</v>
      </c>
      <c r="U362" s="129">
        <v>44833</v>
      </c>
      <c r="V362" s="186">
        <v>44105</v>
      </c>
      <c r="W362" s="129">
        <v>44533</v>
      </c>
      <c r="X362" s="187">
        <v>14.266666666666667</v>
      </c>
      <c r="Y362" s="188" t="s">
        <v>429</v>
      </c>
      <c r="Z362" s="189"/>
      <c r="AA362" s="187"/>
      <c r="AB362" s="205" t="s">
        <v>357</v>
      </c>
    </row>
    <row r="363" spans="1:28" x14ac:dyDescent="0.25">
      <c r="A363" s="123">
        <v>360</v>
      </c>
      <c r="B363" s="123">
        <v>44429</v>
      </c>
      <c r="C363" s="202" t="s">
        <v>1233</v>
      </c>
      <c r="D363" s="152"/>
      <c r="E363" s="144" t="s">
        <v>347</v>
      </c>
      <c r="F363" s="144">
        <v>11008175</v>
      </c>
      <c r="G363" s="126" t="s">
        <v>348</v>
      </c>
      <c r="H363" s="123"/>
      <c r="I363" s="183"/>
      <c r="J363" s="183"/>
      <c r="K363" s="183"/>
      <c r="L363" s="183"/>
      <c r="M363" s="144"/>
      <c r="N363" s="144"/>
      <c r="O363" s="144" t="s">
        <v>1213</v>
      </c>
      <c r="P363" s="184"/>
      <c r="Q363" s="123" t="s">
        <v>1214</v>
      </c>
      <c r="R363" s="123" t="s">
        <v>1215</v>
      </c>
      <c r="S363" s="184" t="s">
        <v>355</v>
      </c>
      <c r="T363" s="129">
        <v>44470</v>
      </c>
      <c r="U363" s="129">
        <v>44833</v>
      </c>
      <c r="V363" s="186">
        <v>44105</v>
      </c>
      <c r="W363" s="129">
        <v>44533</v>
      </c>
      <c r="X363" s="187">
        <v>14.266666666666667</v>
      </c>
      <c r="Y363" s="188" t="s">
        <v>429</v>
      </c>
      <c r="Z363" s="189"/>
      <c r="AA363" s="187"/>
      <c r="AB363" s="205" t="s">
        <v>357</v>
      </c>
    </row>
    <row r="364" spans="1:28" x14ac:dyDescent="0.25">
      <c r="A364" s="123">
        <v>361</v>
      </c>
      <c r="B364" s="123">
        <v>105783</v>
      </c>
      <c r="C364" s="238" t="s">
        <v>1234</v>
      </c>
      <c r="D364" s="152"/>
      <c r="E364" s="144" t="s">
        <v>347</v>
      </c>
      <c r="F364" s="144">
        <v>18010569</v>
      </c>
      <c r="G364" s="126" t="s">
        <v>348</v>
      </c>
      <c r="H364" s="123">
        <v>570176</v>
      </c>
      <c r="I364" s="183"/>
      <c r="J364" s="183"/>
      <c r="K364" s="183"/>
      <c r="L364" s="183"/>
      <c r="M364" s="144" t="s">
        <v>349</v>
      </c>
      <c r="N364" s="144" t="s">
        <v>1235</v>
      </c>
      <c r="O364" s="144" t="s">
        <v>1213</v>
      </c>
      <c r="P364" s="184" t="s">
        <v>1231</v>
      </c>
      <c r="Q364" s="123" t="s">
        <v>1214</v>
      </c>
      <c r="R364" s="123" t="s">
        <v>1215</v>
      </c>
      <c r="S364" s="184" t="s">
        <v>355</v>
      </c>
      <c r="T364" s="129">
        <v>44149</v>
      </c>
      <c r="U364" s="129">
        <v>44513</v>
      </c>
      <c r="V364" s="189">
        <v>43304</v>
      </c>
      <c r="W364" s="129">
        <v>44533</v>
      </c>
      <c r="X364" s="187">
        <v>40.966666666666669</v>
      </c>
      <c r="Y364" s="188" t="s">
        <v>356</v>
      </c>
      <c r="Z364" s="189">
        <v>43605</v>
      </c>
      <c r="AA364" s="187">
        <v>29.93548387096774</v>
      </c>
      <c r="AB364" s="205" t="s">
        <v>357</v>
      </c>
    </row>
    <row r="365" spans="1:28" x14ac:dyDescent="0.25">
      <c r="A365" s="123">
        <v>362</v>
      </c>
      <c r="B365" s="123">
        <v>69739</v>
      </c>
      <c r="C365" s="202" t="s">
        <v>1236</v>
      </c>
      <c r="D365" s="152"/>
      <c r="E365" s="144" t="s">
        <v>347</v>
      </c>
      <c r="F365" s="144" t="s">
        <v>1237</v>
      </c>
      <c r="G365" s="126" t="s">
        <v>348</v>
      </c>
      <c r="H365" s="123">
        <v>570275</v>
      </c>
      <c r="I365" s="183">
        <v>10200202866</v>
      </c>
      <c r="J365" s="183"/>
      <c r="K365" s="183">
        <v>35967</v>
      </c>
      <c r="L365" s="183">
        <v>35967</v>
      </c>
      <c r="M365" s="144" t="s">
        <v>456</v>
      </c>
      <c r="N365" s="144" t="s">
        <v>1238</v>
      </c>
      <c r="O365" s="144" t="s">
        <v>1213</v>
      </c>
      <c r="P365" s="184" t="s">
        <v>1231</v>
      </c>
      <c r="Q365" s="123" t="s">
        <v>1214</v>
      </c>
      <c r="R365" s="123" t="s">
        <v>1215</v>
      </c>
      <c r="S365" s="184" t="s">
        <v>355</v>
      </c>
      <c r="T365" s="129">
        <v>44321</v>
      </c>
      <c r="U365" s="129">
        <v>44624</v>
      </c>
      <c r="V365" s="189">
        <v>42498</v>
      </c>
      <c r="W365" s="129">
        <v>44533</v>
      </c>
      <c r="X365" s="187">
        <v>67.833333333333329</v>
      </c>
      <c r="Y365" s="188" t="s">
        <v>356</v>
      </c>
      <c r="Z365" s="189">
        <v>42833</v>
      </c>
      <c r="AA365" s="187">
        <v>54.838709677419352</v>
      </c>
      <c r="AB365" s="205" t="s">
        <v>357</v>
      </c>
    </row>
    <row r="366" spans="1:28" x14ac:dyDescent="0.25">
      <c r="A366" s="123">
        <v>363</v>
      </c>
      <c r="B366" s="123">
        <v>30698</v>
      </c>
      <c r="C366" s="162" t="s">
        <v>1239</v>
      </c>
      <c r="D366" s="202"/>
      <c r="E366" s="123" t="s">
        <v>347</v>
      </c>
      <c r="F366" s="123">
        <v>2298</v>
      </c>
      <c r="G366" s="126" t="s">
        <v>348</v>
      </c>
      <c r="H366" s="123">
        <v>570313</v>
      </c>
      <c r="I366" s="183">
        <v>10200200613</v>
      </c>
      <c r="J366" s="184">
        <v>3212</v>
      </c>
      <c r="K366" s="144"/>
      <c r="L366" s="184">
        <v>31576</v>
      </c>
      <c r="M366" s="123" t="s">
        <v>372</v>
      </c>
      <c r="N366" s="123" t="s">
        <v>1240</v>
      </c>
      <c r="O366" s="144" t="s">
        <v>1213</v>
      </c>
      <c r="P366" s="185"/>
      <c r="Q366" s="123" t="s">
        <v>1214</v>
      </c>
      <c r="R366" s="123" t="s">
        <v>1215</v>
      </c>
      <c r="S366" s="144" t="s">
        <v>355</v>
      </c>
      <c r="T366" s="129">
        <v>44184</v>
      </c>
      <c r="U366" s="129">
        <v>44550</v>
      </c>
      <c r="V366" s="186">
        <v>38980</v>
      </c>
      <c r="W366" s="129">
        <v>44533</v>
      </c>
      <c r="X366" s="187">
        <v>152.58064516129033</v>
      </c>
      <c r="Y366" s="188" t="s">
        <v>356</v>
      </c>
      <c r="Z366" s="183"/>
      <c r="AA366" s="144"/>
      <c r="AB366" s="144" t="s">
        <v>357</v>
      </c>
    </row>
    <row r="367" spans="1:28" x14ac:dyDescent="0.25">
      <c r="A367" s="123">
        <v>364</v>
      </c>
      <c r="B367" s="123">
        <v>54374</v>
      </c>
      <c r="C367" s="162" t="s">
        <v>1241</v>
      </c>
      <c r="D367" s="152"/>
      <c r="E367" s="123" t="s">
        <v>371</v>
      </c>
      <c r="F367" s="123">
        <v>14011142</v>
      </c>
      <c r="G367" s="126" t="s">
        <v>348</v>
      </c>
      <c r="H367" s="123">
        <v>570314</v>
      </c>
      <c r="I367" s="144">
        <v>10200202358</v>
      </c>
      <c r="J367" s="239">
        <v>35342</v>
      </c>
      <c r="K367" s="144"/>
      <c r="L367" s="239">
        <v>35342</v>
      </c>
      <c r="M367" s="123" t="s">
        <v>388</v>
      </c>
      <c r="N367" s="123" t="s">
        <v>1242</v>
      </c>
      <c r="O367" s="144" t="s">
        <v>1213</v>
      </c>
      <c r="P367" s="185"/>
      <c r="Q367" s="123" t="s">
        <v>1214</v>
      </c>
      <c r="R367" s="123" t="s">
        <v>1215</v>
      </c>
      <c r="S367" s="144" t="s">
        <v>355</v>
      </c>
      <c r="T367" s="129">
        <v>44330</v>
      </c>
      <c r="U367" s="129">
        <v>44694</v>
      </c>
      <c r="V367" s="186">
        <v>42506</v>
      </c>
      <c r="W367" s="129">
        <v>44533</v>
      </c>
      <c r="X367" s="187">
        <v>38.838709677419352</v>
      </c>
      <c r="Y367" s="188" t="s">
        <v>356</v>
      </c>
      <c r="Z367" s="183"/>
      <c r="AA367" s="144"/>
      <c r="AB367" s="144" t="s">
        <v>357</v>
      </c>
    </row>
    <row r="368" spans="1:28" x14ac:dyDescent="0.25">
      <c r="A368" s="123">
        <v>365</v>
      </c>
      <c r="B368" s="123">
        <v>30638</v>
      </c>
      <c r="C368" s="192" t="s">
        <v>1243</v>
      </c>
      <c r="D368" s="193"/>
      <c r="E368" s="123" t="s">
        <v>347</v>
      </c>
      <c r="F368" s="123">
        <v>14009931</v>
      </c>
      <c r="G368" s="126" t="s">
        <v>348</v>
      </c>
      <c r="H368" s="123">
        <v>570315</v>
      </c>
      <c r="I368" s="183">
        <v>10200200532</v>
      </c>
      <c r="J368" s="184">
        <v>4786</v>
      </c>
      <c r="K368" s="144"/>
      <c r="L368" s="184">
        <v>31653</v>
      </c>
      <c r="M368" s="123" t="s">
        <v>1244</v>
      </c>
      <c r="N368" s="123" t="s">
        <v>1245</v>
      </c>
      <c r="O368" s="144" t="s">
        <v>1213</v>
      </c>
      <c r="P368" s="185"/>
      <c r="Q368" s="123" t="s">
        <v>1214</v>
      </c>
      <c r="R368" s="123" t="s">
        <v>1215</v>
      </c>
      <c r="S368" s="144" t="s">
        <v>355</v>
      </c>
      <c r="T368" s="129">
        <v>44337</v>
      </c>
      <c r="U368" s="129">
        <v>44701</v>
      </c>
      <c r="V368" s="186">
        <v>43499</v>
      </c>
      <c r="W368" s="129">
        <v>44533</v>
      </c>
      <c r="X368" s="187">
        <v>6.806451612903226</v>
      </c>
      <c r="Y368" s="188" t="s">
        <v>524</v>
      </c>
      <c r="Z368" s="183"/>
      <c r="AA368" s="144"/>
      <c r="AB368" s="144" t="s">
        <v>357</v>
      </c>
    </row>
    <row r="369" spans="1:28" x14ac:dyDescent="0.25">
      <c r="A369" s="123">
        <v>366</v>
      </c>
      <c r="B369" s="123">
        <v>51744</v>
      </c>
      <c r="C369" s="162" t="s">
        <v>1246</v>
      </c>
      <c r="D369" s="193"/>
      <c r="E369" s="123" t="s">
        <v>371</v>
      </c>
      <c r="F369" s="123">
        <v>14009310</v>
      </c>
      <c r="G369" s="126" t="s">
        <v>348</v>
      </c>
      <c r="H369" s="123">
        <v>570293</v>
      </c>
      <c r="I369" s="144">
        <v>10200202246</v>
      </c>
      <c r="J369" s="144"/>
      <c r="K369" s="144"/>
      <c r="L369" s="144"/>
      <c r="M369" s="123" t="s">
        <v>1006</v>
      </c>
      <c r="N369" s="123" t="s">
        <v>1247</v>
      </c>
      <c r="O369" s="144" t="s">
        <v>1213</v>
      </c>
      <c r="P369" s="185"/>
      <c r="Q369" s="123" t="s">
        <v>1214</v>
      </c>
      <c r="R369" s="123" t="s">
        <v>1215</v>
      </c>
      <c r="S369" s="153" t="s">
        <v>355</v>
      </c>
      <c r="T369" s="129">
        <v>44315</v>
      </c>
      <c r="U369" s="129">
        <v>44679</v>
      </c>
      <c r="V369" s="186">
        <v>41760</v>
      </c>
      <c r="W369" s="129">
        <v>44533</v>
      </c>
      <c r="X369" s="187">
        <v>62.903225806451616</v>
      </c>
      <c r="Y369" s="188" t="s">
        <v>356</v>
      </c>
      <c r="Z369" s="183"/>
      <c r="AA369" s="144"/>
      <c r="AB369" s="144" t="s">
        <v>357</v>
      </c>
    </row>
    <row r="370" spans="1:28" x14ac:dyDescent="0.25">
      <c r="A370" s="123">
        <v>367</v>
      </c>
      <c r="B370" s="123">
        <v>30319</v>
      </c>
      <c r="C370" s="211" t="s">
        <v>1248</v>
      </c>
      <c r="D370" s="193"/>
      <c r="E370" s="123" t="s">
        <v>371</v>
      </c>
      <c r="F370" s="123">
        <v>15011414</v>
      </c>
      <c r="G370" s="126" t="s">
        <v>348</v>
      </c>
      <c r="H370" s="123">
        <v>570294</v>
      </c>
      <c r="I370" s="144">
        <v>10200202777</v>
      </c>
      <c r="J370" s="240">
        <v>35863</v>
      </c>
      <c r="K370" s="144"/>
      <c r="L370" s="240">
        <v>35863</v>
      </c>
      <c r="M370" s="123" t="s">
        <v>1249</v>
      </c>
      <c r="N370" s="123" t="s">
        <v>1250</v>
      </c>
      <c r="O370" s="144" t="s">
        <v>1213</v>
      </c>
      <c r="P370" s="185"/>
      <c r="Q370" s="123" t="s">
        <v>1214</v>
      </c>
      <c r="R370" s="123" t="s">
        <v>1215</v>
      </c>
      <c r="S370" s="144" t="s">
        <v>355</v>
      </c>
      <c r="T370" s="129">
        <v>44279</v>
      </c>
      <c r="U370" s="129">
        <v>44643</v>
      </c>
      <c r="V370" s="186">
        <v>42366</v>
      </c>
      <c r="W370" s="129">
        <v>44533</v>
      </c>
      <c r="X370" s="187">
        <v>43.354838709677416</v>
      </c>
      <c r="Y370" s="188" t="s">
        <v>356</v>
      </c>
      <c r="Z370" s="241"/>
      <c r="AA370" s="144"/>
      <c r="AB370" s="144" t="s">
        <v>357</v>
      </c>
    </row>
    <row r="371" spans="1:28" x14ac:dyDescent="0.25">
      <c r="A371" s="123">
        <v>368</v>
      </c>
      <c r="B371" s="123">
        <v>30702</v>
      </c>
      <c r="C371" s="192" t="s">
        <v>1251</v>
      </c>
      <c r="D371" s="242"/>
      <c r="E371" s="123" t="s">
        <v>371</v>
      </c>
      <c r="F371" s="123" t="s">
        <v>1252</v>
      </c>
      <c r="G371" s="126" t="s">
        <v>348</v>
      </c>
      <c r="H371" s="123">
        <v>570297</v>
      </c>
      <c r="I371" s="183">
        <v>78100107945</v>
      </c>
      <c r="J371" s="184"/>
      <c r="K371" s="142"/>
      <c r="L371" s="184">
        <v>30196</v>
      </c>
      <c r="M371" s="123" t="s">
        <v>379</v>
      </c>
      <c r="N371" s="123" t="s">
        <v>1253</v>
      </c>
      <c r="O371" s="144" t="s">
        <v>1213</v>
      </c>
      <c r="P371" s="185"/>
      <c r="Q371" s="123" t="s">
        <v>1214</v>
      </c>
      <c r="R371" s="123" t="s">
        <v>1215</v>
      </c>
      <c r="S371" s="144" t="s">
        <v>355</v>
      </c>
      <c r="T371" s="129">
        <v>44315</v>
      </c>
      <c r="U371" s="129">
        <v>44679</v>
      </c>
      <c r="V371" s="186">
        <v>40299</v>
      </c>
      <c r="W371" s="129">
        <v>44533</v>
      </c>
      <c r="X371" s="187">
        <v>110.03225806451613</v>
      </c>
      <c r="Y371" s="188" t="s">
        <v>356</v>
      </c>
      <c r="Z371" s="183"/>
      <c r="AA371" s="142"/>
      <c r="AB371" s="144" t="s">
        <v>357</v>
      </c>
    </row>
    <row r="372" spans="1:28" x14ac:dyDescent="0.25">
      <c r="A372" s="123">
        <v>369</v>
      </c>
      <c r="B372" s="123">
        <v>43176</v>
      </c>
      <c r="C372" s="192" t="s">
        <v>1254</v>
      </c>
      <c r="D372" s="183"/>
      <c r="E372" s="123" t="s">
        <v>371</v>
      </c>
      <c r="F372" s="123">
        <v>16009538</v>
      </c>
      <c r="G372" s="126" t="s">
        <v>348</v>
      </c>
      <c r="H372" s="123">
        <v>570298</v>
      </c>
      <c r="I372" s="183">
        <v>10200202933</v>
      </c>
      <c r="J372" s="185"/>
      <c r="K372" s="142"/>
      <c r="L372" s="205">
        <v>36172</v>
      </c>
      <c r="M372" s="123" t="s">
        <v>1255</v>
      </c>
      <c r="N372" s="123" t="s">
        <v>1256</v>
      </c>
      <c r="O372" s="144" t="s">
        <v>1213</v>
      </c>
      <c r="P372" s="185"/>
      <c r="Q372" s="123" t="s">
        <v>1214</v>
      </c>
      <c r="R372" s="123" t="s">
        <v>1215</v>
      </c>
      <c r="S372" s="144" t="s">
        <v>355</v>
      </c>
      <c r="T372" s="129">
        <v>44236</v>
      </c>
      <c r="U372" s="129">
        <v>44600</v>
      </c>
      <c r="V372" s="186">
        <v>41681</v>
      </c>
      <c r="W372" s="129">
        <v>44533</v>
      </c>
      <c r="X372" s="187">
        <v>65.451612903225808</v>
      </c>
      <c r="Y372" s="188" t="s">
        <v>356</v>
      </c>
      <c r="Z372" s="205"/>
      <c r="AA372" s="142"/>
      <c r="AB372" s="144" t="s">
        <v>357</v>
      </c>
    </row>
    <row r="373" spans="1:28" x14ac:dyDescent="0.25">
      <c r="A373" s="123">
        <v>370</v>
      </c>
      <c r="B373" s="123">
        <v>30707</v>
      </c>
      <c r="C373" s="162" t="s">
        <v>1257</v>
      </c>
      <c r="D373" s="243"/>
      <c r="E373" s="123" t="s">
        <v>371</v>
      </c>
      <c r="F373" s="123">
        <v>14011027</v>
      </c>
      <c r="G373" s="126" t="s">
        <v>348</v>
      </c>
      <c r="H373" s="123">
        <v>570299</v>
      </c>
      <c r="I373" s="194">
        <v>78100108239</v>
      </c>
      <c r="J373" s="142"/>
      <c r="K373" s="144"/>
      <c r="L373" s="142"/>
      <c r="M373" s="123" t="s">
        <v>1258</v>
      </c>
      <c r="N373" s="123" t="s">
        <v>1259</v>
      </c>
      <c r="O373" s="144" t="s">
        <v>1213</v>
      </c>
      <c r="P373" s="185"/>
      <c r="Q373" s="123" t="s">
        <v>1214</v>
      </c>
      <c r="R373" s="123" t="s">
        <v>1215</v>
      </c>
      <c r="S373" s="144" t="s">
        <v>355</v>
      </c>
      <c r="T373" s="129">
        <v>44314</v>
      </c>
      <c r="U373" s="129">
        <v>44678</v>
      </c>
      <c r="V373" s="186">
        <v>40299</v>
      </c>
      <c r="W373" s="129">
        <v>44533</v>
      </c>
      <c r="X373" s="187">
        <v>110.03225806451613</v>
      </c>
      <c r="Y373" s="188" t="s">
        <v>356</v>
      </c>
      <c r="Z373" s="183"/>
      <c r="AA373" s="144"/>
      <c r="AB373" s="144" t="s">
        <v>357</v>
      </c>
    </row>
    <row r="374" spans="1:28" x14ac:dyDescent="0.25">
      <c r="A374" s="123">
        <v>371</v>
      </c>
      <c r="B374" s="123">
        <v>28398</v>
      </c>
      <c r="C374" s="211" t="s">
        <v>1260</v>
      </c>
      <c r="D374" s="183"/>
      <c r="E374" s="123" t="s">
        <v>371</v>
      </c>
      <c r="F374" s="123">
        <v>11010400</v>
      </c>
      <c r="G374" s="126" t="s">
        <v>348</v>
      </c>
      <c r="H374" s="123">
        <v>570300</v>
      </c>
      <c r="I374" s="183">
        <v>10200201448</v>
      </c>
      <c r="J374" s="184">
        <v>1136</v>
      </c>
      <c r="K374" s="144"/>
      <c r="L374" s="244">
        <v>1136</v>
      </c>
      <c r="M374" s="123" t="s">
        <v>1261</v>
      </c>
      <c r="N374" s="123" t="s">
        <v>1262</v>
      </c>
      <c r="O374" s="144" t="s">
        <v>1213</v>
      </c>
      <c r="P374" s="185"/>
      <c r="Q374" s="123" t="s">
        <v>1214</v>
      </c>
      <c r="R374" s="123" t="s">
        <v>1215</v>
      </c>
      <c r="S374" s="153" t="s">
        <v>355</v>
      </c>
      <c r="T374" s="129">
        <v>44286</v>
      </c>
      <c r="U374" s="129">
        <v>44650</v>
      </c>
      <c r="V374" s="186">
        <v>40698</v>
      </c>
      <c r="W374" s="129">
        <v>44533</v>
      </c>
      <c r="X374" s="187">
        <v>97.161290322580641</v>
      </c>
      <c r="Y374" s="188" t="s">
        <v>356</v>
      </c>
      <c r="Z374" s="183"/>
      <c r="AA374" s="144"/>
      <c r="AB374" s="144" t="s">
        <v>357</v>
      </c>
    </row>
    <row r="375" spans="1:28" x14ac:dyDescent="0.25">
      <c r="A375" s="123">
        <v>372</v>
      </c>
      <c r="B375" s="123">
        <v>30694</v>
      </c>
      <c r="C375" s="202" t="s">
        <v>1263</v>
      </c>
      <c r="D375" s="242"/>
      <c r="E375" s="123" t="s">
        <v>371</v>
      </c>
      <c r="F375" s="123">
        <v>6262</v>
      </c>
      <c r="G375" s="126" t="s">
        <v>348</v>
      </c>
      <c r="H375" s="123">
        <v>570301</v>
      </c>
      <c r="I375" s="183">
        <v>78100107893</v>
      </c>
      <c r="J375" s="184"/>
      <c r="K375" s="144"/>
      <c r="L375" s="184">
        <v>30825</v>
      </c>
      <c r="M375" s="123" t="s">
        <v>379</v>
      </c>
      <c r="N375" s="123" t="s">
        <v>1264</v>
      </c>
      <c r="O375" s="144" t="s">
        <v>1213</v>
      </c>
      <c r="P375" s="184"/>
      <c r="Q375" s="123" t="s">
        <v>1214</v>
      </c>
      <c r="R375" s="123" t="s">
        <v>1215</v>
      </c>
      <c r="S375" s="144" t="s">
        <v>355</v>
      </c>
      <c r="T375" s="129">
        <v>44314</v>
      </c>
      <c r="U375" s="129">
        <v>44619</v>
      </c>
      <c r="V375" s="186">
        <v>40299</v>
      </c>
      <c r="W375" s="129">
        <v>44533</v>
      </c>
      <c r="X375" s="187">
        <v>121.23333333333333</v>
      </c>
      <c r="Y375" s="188" t="s">
        <v>356</v>
      </c>
      <c r="Z375" s="183"/>
      <c r="AA375" s="144"/>
      <c r="AB375" s="144" t="s">
        <v>357</v>
      </c>
    </row>
    <row r="376" spans="1:28" x14ac:dyDescent="0.25">
      <c r="A376" s="123">
        <v>373</v>
      </c>
      <c r="B376" s="123">
        <v>33662</v>
      </c>
      <c r="C376" s="202" t="s">
        <v>1265</v>
      </c>
      <c r="D376" s="193"/>
      <c r="E376" s="123" t="s">
        <v>371</v>
      </c>
      <c r="F376" s="123">
        <v>13010936</v>
      </c>
      <c r="G376" s="126" t="s">
        <v>348</v>
      </c>
      <c r="H376" s="123">
        <v>570302</v>
      </c>
      <c r="I376" s="183">
        <v>10200202116</v>
      </c>
      <c r="J376" s="184"/>
      <c r="K376" s="144"/>
      <c r="L376" s="216">
        <v>34865</v>
      </c>
      <c r="M376" s="123" t="s">
        <v>733</v>
      </c>
      <c r="N376" s="123" t="s">
        <v>1266</v>
      </c>
      <c r="O376" s="144" t="s">
        <v>1213</v>
      </c>
      <c r="P376" s="184"/>
      <c r="Q376" s="123" t="s">
        <v>1214</v>
      </c>
      <c r="R376" s="123" t="s">
        <v>1215</v>
      </c>
      <c r="S376" s="144" t="s">
        <v>355</v>
      </c>
      <c r="T376" s="129">
        <v>44498</v>
      </c>
      <c r="U376" s="129">
        <v>44862</v>
      </c>
      <c r="V376" s="186">
        <v>41580</v>
      </c>
      <c r="W376" s="129">
        <v>44533</v>
      </c>
      <c r="X376" s="187">
        <v>78.533333333333331</v>
      </c>
      <c r="Y376" s="188" t="s">
        <v>356</v>
      </c>
      <c r="Z376" s="183"/>
      <c r="AA376" s="144"/>
      <c r="AB376" s="144" t="s">
        <v>357</v>
      </c>
    </row>
    <row r="377" spans="1:28" x14ac:dyDescent="0.25">
      <c r="A377" s="123">
        <v>374</v>
      </c>
      <c r="B377" s="123">
        <v>28288</v>
      </c>
      <c r="C377" s="162" t="s">
        <v>1267</v>
      </c>
      <c r="D377" s="152"/>
      <c r="E377" s="123" t="s">
        <v>347</v>
      </c>
      <c r="F377" s="123">
        <v>11008409</v>
      </c>
      <c r="G377" s="126" t="s">
        <v>348</v>
      </c>
      <c r="H377" s="123">
        <v>570307</v>
      </c>
      <c r="I377" s="183">
        <v>10200201272</v>
      </c>
      <c r="J377" s="185">
        <v>28288</v>
      </c>
      <c r="K377" s="144"/>
      <c r="L377" s="144"/>
      <c r="M377" s="123" t="s">
        <v>1268</v>
      </c>
      <c r="N377" s="123" t="s">
        <v>1269</v>
      </c>
      <c r="O377" s="144" t="s">
        <v>1213</v>
      </c>
      <c r="P377" s="185"/>
      <c r="Q377" s="123" t="s">
        <v>1214</v>
      </c>
      <c r="R377" s="123" t="s">
        <v>1215</v>
      </c>
      <c r="S377" s="144" t="s">
        <v>355</v>
      </c>
      <c r="T377" s="129">
        <v>43858</v>
      </c>
      <c r="U377" s="129">
        <v>44588</v>
      </c>
      <c r="V377" s="189">
        <v>40544</v>
      </c>
      <c r="W377" s="129">
        <v>44533</v>
      </c>
      <c r="X377" s="187">
        <v>102.12903225806451</v>
      </c>
      <c r="Y377" s="188" t="s">
        <v>356</v>
      </c>
      <c r="Z377" s="189"/>
      <c r="AA377" s="187"/>
      <c r="AB377" s="144" t="s">
        <v>357</v>
      </c>
    </row>
    <row r="378" spans="1:28" x14ac:dyDescent="0.25">
      <c r="A378" s="123">
        <v>375</v>
      </c>
      <c r="B378" s="123">
        <v>30700</v>
      </c>
      <c r="C378" s="162" t="s">
        <v>1270</v>
      </c>
      <c r="D378" s="202"/>
      <c r="E378" s="123" t="s">
        <v>371</v>
      </c>
      <c r="F378" s="123">
        <v>10093937</v>
      </c>
      <c r="G378" s="126" t="s">
        <v>348</v>
      </c>
      <c r="H378" s="123">
        <v>570309</v>
      </c>
      <c r="I378" s="194">
        <v>10200200907</v>
      </c>
      <c r="J378" s="144"/>
      <c r="K378" s="144"/>
      <c r="L378" s="144"/>
      <c r="M378" s="123" t="s">
        <v>530</v>
      </c>
      <c r="N378" s="123" t="s">
        <v>1271</v>
      </c>
      <c r="O378" s="144" t="s">
        <v>1213</v>
      </c>
      <c r="P378" s="185"/>
      <c r="Q378" s="123" t="s">
        <v>1214</v>
      </c>
      <c r="R378" s="123" t="s">
        <v>1215</v>
      </c>
      <c r="S378" s="144" t="s">
        <v>355</v>
      </c>
      <c r="T378" s="129">
        <v>44379</v>
      </c>
      <c r="U378" s="129">
        <v>44743</v>
      </c>
      <c r="V378" s="186">
        <v>38813</v>
      </c>
      <c r="W378" s="129">
        <v>44533</v>
      </c>
      <c r="X378" s="187">
        <v>157.96774193548387</v>
      </c>
      <c r="Y378" s="188" t="s">
        <v>356</v>
      </c>
      <c r="Z378" s="183"/>
      <c r="AA378" s="144"/>
      <c r="AB378" s="144" t="s">
        <v>357</v>
      </c>
    </row>
    <row r="379" spans="1:28" x14ac:dyDescent="0.25">
      <c r="A379" s="123">
        <v>376</v>
      </c>
      <c r="B379" s="123">
        <v>30706</v>
      </c>
      <c r="C379" s="192" t="s">
        <v>1272</v>
      </c>
      <c r="D379" s="202"/>
      <c r="E379" s="123" t="s">
        <v>371</v>
      </c>
      <c r="F379" s="123">
        <v>14009935</v>
      </c>
      <c r="G379" s="126" t="s">
        <v>348</v>
      </c>
      <c r="H379" s="123">
        <v>570310</v>
      </c>
      <c r="I379" s="183">
        <v>710200200068</v>
      </c>
      <c r="J379" s="184">
        <v>5598</v>
      </c>
      <c r="K379" s="142"/>
      <c r="L379" s="184">
        <v>31517</v>
      </c>
      <c r="M379" s="123" t="s">
        <v>1273</v>
      </c>
      <c r="N379" s="123" t="s">
        <v>1274</v>
      </c>
      <c r="O379" s="144" t="s">
        <v>1213</v>
      </c>
      <c r="P379" s="185"/>
      <c r="Q379" s="123" t="s">
        <v>1214</v>
      </c>
      <c r="R379" s="123" t="s">
        <v>1215</v>
      </c>
      <c r="S379" s="144" t="s">
        <v>355</v>
      </c>
      <c r="T379" s="129">
        <v>44334</v>
      </c>
      <c r="U379" s="129">
        <v>44698</v>
      </c>
      <c r="V379" s="186">
        <v>40319</v>
      </c>
      <c r="W379" s="129">
        <v>44533</v>
      </c>
      <c r="X379" s="187">
        <v>109.38709677419355</v>
      </c>
      <c r="Y379" s="188" t="s">
        <v>356</v>
      </c>
      <c r="Z379" s="183"/>
      <c r="AA379" s="142"/>
      <c r="AB379" s="144" t="s">
        <v>357</v>
      </c>
    </row>
    <row r="380" spans="1:28" x14ac:dyDescent="0.25">
      <c r="A380" s="123">
        <v>377</v>
      </c>
      <c r="B380" s="123">
        <v>89103</v>
      </c>
      <c r="C380" s="162" t="s">
        <v>1275</v>
      </c>
      <c r="D380" s="193"/>
      <c r="E380" s="123" t="s">
        <v>371</v>
      </c>
      <c r="F380" s="123">
        <v>17010092</v>
      </c>
      <c r="G380" s="126" t="s">
        <v>348</v>
      </c>
      <c r="H380" s="123">
        <v>570312</v>
      </c>
      <c r="I380" s="183"/>
      <c r="J380" s="144">
        <v>17010092</v>
      </c>
      <c r="K380" s="144"/>
      <c r="L380" s="183">
        <v>17010092</v>
      </c>
      <c r="M380" s="123" t="s">
        <v>426</v>
      </c>
      <c r="N380" s="123" t="s">
        <v>1276</v>
      </c>
      <c r="O380" s="144" t="s">
        <v>1213</v>
      </c>
      <c r="P380" s="185"/>
      <c r="Q380" s="123" t="s">
        <v>1214</v>
      </c>
      <c r="R380" s="123" t="s">
        <v>1215</v>
      </c>
      <c r="S380" s="144" t="s">
        <v>355</v>
      </c>
      <c r="T380" s="129">
        <v>44466</v>
      </c>
      <c r="U380" s="129">
        <v>44830</v>
      </c>
      <c r="V380" s="186">
        <v>43374</v>
      </c>
      <c r="W380" s="129">
        <v>44533</v>
      </c>
      <c r="X380" s="187">
        <v>10.838709677419354</v>
      </c>
      <c r="Y380" s="188" t="s">
        <v>524</v>
      </c>
      <c r="Z380" s="183"/>
      <c r="AA380" s="144"/>
      <c r="AB380" s="144" t="s">
        <v>357</v>
      </c>
    </row>
    <row r="381" spans="1:28" x14ac:dyDescent="0.25">
      <c r="A381" s="123">
        <v>378</v>
      </c>
      <c r="B381" s="123">
        <v>28254</v>
      </c>
      <c r="C381" s="192" t="s">
        <v>1277</v>
      </c>
      <c r="D381" s="193"/>
      <c r="E381" s="123" t="s">
        <v>347</v>
      </c>
      <c r="F381" s="123">
        <v>14005984</v>
      </c>
      <c r="G381" s="126" t="s">
        <v>348</v>
      </c>
      <c r="H381" s="123">
        <v>570303</v>
      </c>
      <c r="I381" s="183">
        <v>10200200551</v>
      </c>
      <c r="J381" s="184">
        <v>1145</v>
      </c>
      <c r="K381" s="144"/>
      <c r="L381" s="184">
        <v>1145</v>
      </c>
      <c r="M381" s="123" t="s">
        <v>423</v>
      </c>
      <c r="N381" s="123" t="s">
        <v>1278</v>
      </c>
      <c r="O381" s="144" t="s">
        <v>1213</v>
      </c>
      <c r="P381" s="185"/>
      <c r="Q381" s="123" t="s">
        <v>1214</v>
      </c>
      <c r="R381" s="123" t="s">
        <v>1215</v>
      </c>
      <c r="S381" s="153" t="s">
        <v>355</v>
      </c>
      <c r="T381" s="129">
        <v>43834</v>
      </c>
      <c r="U381" s="129">
        <v>44565</v>
      </c>
      <c r="V381" s="186">
        <v>38994</v>
      </c>
      <c r="W381" s="129">
        <v>44533</v>
      </c>
      <c r="X381" s="187">
        <v>164.73333333333332</v>
      </c>
      <c r="Y381" s="188" t="s">
        <v>356</v>
      </c>
      <c r="Z381" s="183"/>
      <c r="AA381" s="144"/>
      <c r="AB381" s="144" t="s">
        <v>357</v>
      </c>
    </row>
    <row r="382" spans="1:28" x14ac:dyDescent="0.25">
      <c r="A382" s="123">
        <v>379</v>
      </c>
      <c r="B382" s="123">
        <v>30575</v>
      </c>
      <c r="C382" s="162" t="s">
        <v>1279</v>
      </c>
      <c r="D382" s="152"/>
      <c r="E382" s="123" t="s">
        <v>347</v>
      </c>
      <c r="F382" s="123">
        <v>14011419</v>
      </c>
      <c r="G382" s="126" t="s">
        <v>348</v>
      </c>
      <c r="H382" s="123">
        <v>570304</v>
      </c>
      <c r="I382" s="183">
        <v>10200200203</v>
      </c>
      <c r="J382" s="184">
        <v>5166</v>
      </c>
      <c r="K382" s="142"/>
      <c r="L382" s="245">
        <v>31328</v>
      </c>
      <c r="M382" s="123" t="s">
        <v>978</v>
      </c>
      <c r="N382" s="123" t="s">
        <v>1280</v>
      </c>
      <c r="O382" s="144" t="s">
        <v>1213</v>
      </c>
      <c r="P382" s="185"/>
      <c r="Q382" s="123" t="s">
        <v>1214</v>
      </c>
      <c r="R382" s="123" t="s">
        <v>1215</v>
      </c>
      <c r="S382" s="144" t="s">
        <v>355</v>
      </c>
      <c r="T382" s="129">
        <v>44405</v>
      </c>
      <c r="U382" s="129">
        <v>44769</v>
      </c>
      <c r="V382" s="186">
        <v>39934</v>
      </c>
      <c r="W382" s="129">
        <v>44533</v>
      </c>
      <c r="X382" s="187">
        <v>121.80645161290323</v>
      </c>
      <c r="Y382" s="188" t="s">
        <v>356</v>
      </c>
      <c r="Z382" s="183"/>
      <c r="AA382" s="142"/>
      <c r="AB382" s="144" t="s">
        <v>357</v>
      </c>
    </row>
    <row r="383" spans="1:28" x14ac:dyDescent="0.25">
      <c r="A383" s="123">
        <v>380</v>
      </c>
      <c r="B383" s="123">
        <v>51956</v>
      </c>
      <c r="C383" s="236" t="s">
        <v>1281</v>
      </c>
      <c r="D383" s="152"/>
      <c r="E383" s="123" t="s">
        <v>347</v>
      </c>
      <c r="F383" s="123">
        <v>14011600</v>
      </c>
      <c r="G383" s="126" t="s">
        <v>348</v>
      </c>
      <c r="H383" s="123">
        <v>570305</v>
      </c>
      <c r="I383" s="183">
        <v>10200202388</v>
      </c>
      <c r="J383" s="184"/>
      <c r="K383" s="142"/>
      <c r="L383" s="237">
        <v>35385</v>
      </c>
      <c r="M383" s="123" t="s">
        <v>1282</v>
      </c>
      <c r="N383" s="123" t="s">
        <v>1283</v>
      </c>
      <c r="O383" s="144" t="s">
        <v>1213</v>
      </c>
      <c r="P383" s="185"/>
      <c r="Q383" s="123" t="s">
        <v>1214</v>
      </c>
      <c r="R383" s="123" t="s">
        <v>1215</v>
      </c>
      <c r="S383" s="144" t="s">
        <v>355</v>
      </c>
      <c r="T383" s="129">
        <v>44458</v>
      </c>
      <c r="U383" s="129">
        <v>44822</v>
      </c>
      <c r="V383" s="186">
        <v>41903</v>
      </c>
      <c r="W383" s="129">
        <v>44533</v>
      </c>
      <c r="X383" s="187">
        <v>58.29032258064516</v>
      </c>
      <c r="Y383" s="188" t="s">
        <v>356</v>
      </c>
      <c r="Z383" s="183"/>
      <c r="AA383" s="142"/>
      <c r="AB383" s="144" t="s">
        <v>357</v>
      </c>
    </row>
    <row r="384" spans="1:28" x14ac:dyDescent="0.25">
      <c r="A384" s="123">
        <v>381</v>
      </c>
      <c r="B384" s="123">
        <v>51958</v>
      </c>
      <c r="C384" s="246" t="s">
        <v>1284</v>
      </c>
      <c r="D384" s="148" t="s">
        <v>1285</v>
      </c>
      <c r="E384" s="123" t="s">
        <v>347</v>
      </c>
      <c r="F384" s="123" t="s">
        <v>1286</v>
      </c>
      <c r="G384" s="126" t="s">
        <v>348</v>
      </c>
      <c r="H384" s="123">
        <v>570144</v>
      </c>
      <c r="I384" s="127">
        <v>10200202390</v>
      </c>
      <c r="J384" s="127"/>
      <c r="K384" s="127">
        <v>35369</v>
      </c>
      <c r="L384" s="127">
        <v>35369</v>
      </c>
      <c r="M384" s="123" t="s">
        <v>1282</v>
      </c>
      <c r="N384" s="123" t="s">
        <v>1287</v>
      </c>
      <c r="O384" s="144" t="s">
        <v>1213</v>
      </c>
      <c r="P384" s="128" t="s">
        <v>911</v>
      </c>
      <c r="Q384" s="123" t="s">
        <v>523</v>
      </c>
      <c r="R384" s="123" t="s">
        <v>354</v>
      </c>
      <c r="S384" s="128" t="s">
        <v>355</v>
      </c>
      <c r="T384" s="129">
        <v>44274</v>
      </c>
      <c r="U384" s="129">
        <v>44638</v>
      </c>
      <c r="V384" s="129">
        <v>41903</v>
      </c>
      <c r="W384" s="129">
        <v>44533</v>
      </c>
      <c r="X384" s="130">
        <v>87.666666666666671</v>
      </c>
      <c r="Y384" s="131" t="s">
        <v>356</v>
      </c>
      <c r="Z384" s="132">
        <v>42552</v>
      </c>
      <c r="AA384" s="130">
        <v>63.903225806451616</v>
      </c>
      <c r="AB384" s="133" t="s">
        <v>357</v>
      </c>
    </row>
    <row r="385" spans="1:28" x14ac:dyDescent="0.25">
      <c r="A385" s="123">
        <v>382</v>
      </c>
      <c r="B385" s="123">
        <v>32491</v>
      </c>
      <c r="C385" s="162" t="s">
        <v>1288</v>
      </c>
      <c r="D385" s="202"/>
      <c r="E385" s="123" t="s">
        <v>371</v>
      </c>
      <c r="F385" s="123">
        <v>8011266</v>
      </c>
      <c r="G385" s="126" t="s">
        <v>348</v>
      </c>
      <c r="H385" s="123">
        <v>570292</v>
      </c>
      <c r="I385" s="183">
        <v>10200200169</v>
      </c>
      <c r="J385" s="184">
        <v>4922</v>
      </c>
      <c r="K385" s="144"/>
      <c r="L385" s="184">
        <v>31041</v>
      </c>
      <c r="M385" s="123" t="s">
        <v>1289</v>
      </c>
      <c r="N385" s="123" t="s">
        <v>1290</v>
      </c>
      <c r="O385" s="144" t="s">
        <v>1213</v>
      </c>
      <c r="P385" s="185"/>
      <c r="Q385" s="123" t="s">
        <v>1214</v>
      </c>
      <c r="R385" s="123" t="s">
        <v>1215</v>
      </c>
      <c r="S385" s="144" t="s">
        <v>355</v>
      </c>
      <c r="T385" s="129">
        <v>44275</v>
      </c>
      <c r="U385" s="129">
        <v>44639</v>
      </c>
      <c r="V385" s="186">
        <v>39806</v>
      </c>
      <c r="W385" s="129">
        <v>44533</v>
      </c>
      <c r="X385" s="187">
        <v>125.93548387096774</v>
      </c>
      <c r="Y385" s="188" t="s">
        <v>356</v>
      </c>
      <c r="Z385" s="183"/>
      <c r="AA385" s="144"/>
      <c r="AB385" s="144" t="s">
        <v>357</v>
      </c>
    </row>
    <row r="386" spans="1:28" x14ac:dyDescent="0.25">
      <c r="A386" s="123">
        <v>383</v>
      </c>
      <c r="B386" s="123">
        <v>43293</v>
      </c>
      <c r="C386" s="192" t="s">
        <v>1291</v>
      </c>
      <c r="D386" s="205"/>
      <c r="E386" s="123" t="s">
        <v>371</v>
      </c>
      <c r="F386" s="123">
        <v>14010369</v>
      </c>
      <c r="G386" s="126" t="s">
        <v>348</v>
      </c>
      <c r="H386" s="123">
        <v>570296</v>
      </c>
      <c r="I386" s="183">
        <v>10200202281</v>
      </c>
      <c r="J386" s="184"/>
      <c r="K386" s="144"/>
      <c r="L386" s="184">
        <v>35186</v>
      </c>
      <c r="M386" s="123" t="s">
        <v>588</v>
      </c>
      <c r="N386" s="123" t="s">
        <v>1292</v>
      </c>
      <c r="O386" s="144" t="s">
        <v>1213</v>
      </c>
      <c r="P386" s="185"/>
      <c r="Q386" s="123" t="s">
        <v>1214</v>
      </c>
      <c r="R386" s="123" t="s">
        <v>1215</v>
      </c>
      <c r="S386" s="144" t="s">
        <v>355</v>
      </c>
      <c r="T386" s="129">
        <v>44286</v>
      </c>
      <c r="U386" s="129">
        <v>44650</v>
      </c>
      <c r="V386" s="186">
        <v>41794</v>
      </c>
      <c r="W386" s="129">
        <v>44533</v>
      </c>
      <c r="X386" s="187">
        <v>61.806451612903224</v>
      </c>
      <c r="Y386" s="188" t="s">
        <v>356</v>
      </c>
      <c r="Z386" s="205"/>
      <c r="AA386" s="144"/>
      <c r="AB386" s="144" t="s">
        <v>357</v>
      </c>
    </row>
    <row r="387" spans="1:28" x14ac:dyDescent="0.25">
      <c r="A387" s="123">
        <v>384</v>
      </c>
      <c r="B387" s="123">
        <v>33506</v>
      </c>
      <c r="C387" s="192" t="s">
        <v>1214</v>
      </c>
      <c r="D387" s="193"/>
      <c r="E387" s="123" t="s">
        <v>347</v>
      </c>
      <c r="F387" s="123">
        <v>11008329</v>
      </c>
      <c r="G387" s="126" t="s">
        <v>348</v>
      </c>
      <c r="H387" s="123"/>
      <c r="I387" s="183">
        <v>10200201199</v>
      </c>
      <c r="J387" s="184">
        <v>3330</v>
      </c>
      <c r="K387" s="142"/>
      <c r="L387" s="184">
        <v>31785</v>
      </c>
      <c r="M387" s="123" t="s">
        <v>1293</v>
      </c>
      <c r="N387" s="123" t="s">
        <v>1294</v>
      </c>
      <c r="O387" s="184" t="s">
        <v>1295</v>
      </c>
      <c r="P387" s="185"/>
      <c r="Q387" s="123" t="s">
        <v>1214</v>
      </c>
      <c r="R387" s="123" t="s">
        <v>1215</v>
      </c>
      <c r="S387" s="144" t="s">
        <v>355</v>
      </c>
      <c r="T387" s="129">
        <v>43852</v>
      </c>
      <c r="U387" s="129">
        <v>44583</v>
      </c>
      <c r="V387" s="186">
        <v>40565</v>
      </c>
      <c r="W387" s="129">
        <v>44533</v>
      </c>
      <c r="X387" s="187">
        <v>101.45161290322581</v>
      </c>
      <c r="Y387" s="188" t="s">
        <v>356</v>
      </c>
      <c r="Z387" s="183"/>
      <c r="AA387" s="142"/>
      <c r="AB387" s="144" t="s">
        <v>357</v>
      </c>
    </row>
    <row r="388" spans="1:28" x14ac:dyDescent="0.25">
      <c r="A388" s="123">
        <v>385</v>
      </c>
      <c r="B388" s="123">
        <v>30703</v>
      </c>
      <c r="C388" s="192" t="s">
        <v>1215</v>
      </c>
      <c r="D388" s="202"/>
      <c r="E388" s="123" t="s">
        <v>347</v>
      </c>
      <c r="F388" s="123">
        <v>14009936</v>
      </c>
      <c r="G388" s="126" t="s">
        <v>348</v>
      </c>
      <c r="H388" s="123">
        <v>570342</v>
      </c>
      <c r="I388" s="183">
        <v>78100108191</v>
      </c>
      <c r="J388" s="184"/>
      <c r="K388" s="142"/>
      <c r="L388" s="184">
        <v>30288</v>
      </c>
      <c r="M388" s="123" t="s">
        <v>940</v>
      </c>
      <c r="N388" s="123" t="s">
        <v>1296</v>
      </c>
      <c r="O388" s="144" t="s">
        <v>1297</v>
      </c>
      <c r="P388" s="185"/>
      <c r="Q388" s="123" t="s">
        <v>937</v>
      </c>
      <c r="R388" s="123" t="s">
        <v>968</v>
      </c>
      <c r="S388" s="144" t="s">
        <v>355</v>
      </c>
      <c r="T388" s="129">
        <v>44314</v>
      </c>
      <c r="U388" s="129">
        <v>44678</v>
      </c>
      <c r="V388" s="186">
        <v>40299</v>
      </c>
      <c r="W388" s="129">
        <v>44533</v>
      </c>
      <c r="X388" s="187">
        <v>110.03225806451613</v>
      </c>
      <c r="Y388" s="188" t="s">
        <v>356</v>
      </c>
      <c r="Z388" s="183"/>
      <c r="AA388" s="142"/>
      <c r="AB388" s="144" t="s">
        <v>357</v>
      </c>
    </row>
    <row r="389" spans="1:28" x14ac:dyDescent="0.25">
      <c r="A389" s="123">
        <v>386</v>
      </c>
      <c r="B389" s="123">
        <v>30680</v>
      </c>
      <c r="C389" s="247" t="s">
        <v>1298</v>
      </c>
      <c r="D389" s="136"/>
      <c r="E389" s="123" t="s">
        <v>347</v>
      </c>
      <c r="F389" s="123">
        <v>11012486</v>
      </c>
      <c r="G389" s="126" t="s">
        <v>348</v>
      </c>
      <c r="H389" s="123"/>
      <c r="I389" s="136">
        <v>10200200911</v>
      </c>
      <c r="J389" s="136"/>
      <c r="K389" s="136"/>
      <c r="L389" s="136"/>
      <c r="M389" s="123"/>
      <c r="N389" s="123"/>
      <c r="O389" s="126" t="s">
        <v>1299</v>
      </c>
      <c r="P389" s="126"/>
      <c r="Q389" s="123" t="s">
        <v>937</v>
      </c>
      <c r="R389" s="123" t="s">
        <v>1300</v>
      </c>
      <c r="S389" s="123" t="s">
        <v>355</v>
      </c>
      <c r="T389" s="129">
        <v>44314</v>
      </c>
      <c r="U389" s="129">
        <v>44678</v>
      </c>
      <c r="V389" s="129">
        <v>39569</v>
      </c>
      <c r="W389" s="129">
        <v>44533</v>
      </c>
      <c r="X389" s="248">
        <v>7.3</v>
      </c>
      <c r="Y389" s="123" t="s">
        <v>524</v>
      </c>
      <c r="Z389" s="136"/>
      <c r="AA389" s="136"/>
      <c r="AB389" s="8" t="s">
        <v>357</v>
      </c>
    </row>
    <row r="390" spans="1:28" x14ac:dyDescent="0.25">
      <c r="A390" s="123">
        <v>387</v>
      </c>
      <c r="B390" s="123">
        <v>43337</v>
      </c>
      <c r="C390" s="247" t="s">
        <v>1301</v>
      </c>
      <c r="D390" s="136"/>
      <c r="E390" s="123" t="s">
        <v>347</v>
      </c>
      <c r="F390" s="123">
        <v>15010474</v>
      </c>
      <c r="G390" s="126" t="s">
        <v>348</v>
      </c>
      <c r="H390" s="123"/>
      <c r="I390" s="136">
        <v>10200400305</v>
      </c>
      <c r="J390" s="136"/>
      <c r="K390" s="136"/>
      <c r="L390" s="136"/>
      <c r="M390" s="123"/>
      <c r="N390" s="123"/>
      <c r="O390" s="126" t="s">
        <v>1299</v>
      </c>
      <c r="P390" s="126"/>
      <c r="Q390" s="123" t="s">
        <v>937</v>
      </c>
      <c r="R390" s="123" t="s">
        <v>1300</v>
      </c>
      <c r="S390" s="123" t="s">
        <v>355</v>
      </c>
      <c r="T390" s="129">
        <v>44361</v>
      </c>
      <c r="U390" s="129">
        <v>44725</v>
      </c>
      <c r="V390" s="129">
        <v>41212</v>
      </c>
      <c r="W390" s="129">
        <v>44533</v>
      </c>
      <c r="X390" s="248">
        <v>5.7333333333333334</v>
      </c>
      <c r="Y390" s="123" t="s">
        <v>396</v>
      </c>
      <c r="Z390" s="136"/>
      <c r="AA390" s="136"/>
      <c r="AB390" s="8" t="s">
        <v>357</v>
      </c>
    </row>
    <row r="391" spans="1:28" x14ac:dyDescent="0.25">
      <c r="A391" s="123">
        <v>388</v>
      </c>
      <c r="B391" s="123">
        <v>30679</v>
      </c>
      <c r="C391" s="247" t="s">
        <v>1302</v>
      </c>
      <c r="D391" s="136"/>
      <c r="E391" s="123" t="s">
        <v>347</v>
      </c>
      <c r="F391" s="123">
        <v>11012485</v>
      </c>
      <c r="G391" s="126" t="s">
        <v>348</v>
      </c>
      <c r="H391" s="123"/>
      <c r="I391" s="136">
        <v>710200200053</v>
      </c>
      <c r="J391" s="136"/>
      <c r="K391" s="136"/>
      <c r="L391" s="136"/>
      <c r="M391" s="123"/>
      <c r="N391" s="123"/>
      <c r="O391" s="126" t="s">
        <v>1299</v>
      </c>
      <c r="P391" s="126"/>
      <c r="Q391" s="123" t="s">
        <v>937</v>
      </c>
      <c r="R391" s="123" t="s">
        <v>1300</v>
      </c>
      <c r="S391" s="123" t="s">
        <v>355</v>
      </c>
      <c r="T391" s="129">
        <v>44284</v>
      </c>
      <c r="U391" s="129">
        <v>44648</v>
      </c>
      <c r="V391" s="129">
        <v>40268</v>
      </c>
      <c r="W391" s="129">
        <v>44533</v>
      </c>
      <c r="X391" s="248">
        <v>8.3000000000000007</v>
      </c>
      <c r="Y391" s="123" t="s">
        <v>524</v>
      </c>
      <c r="Z391" s="136"/>
      <c r="AA391" s="136"/>
      <c r="AB391" s="8" t="s">
        <v>357</v>
      </c>
    </row>
    <row r="392" spans="1:28" x14ac:dyDescent="0.25">
      <c r="A392" s="123">
        <v>389</v>
      </c>
      <c r="B392" s="123">
        <v>30683</v>
      </c>
      <c r="C392" s="247" t="s">
        <v>1303</v>
      </c>
      <c r="D392" s="136"/>
      <c r="E392" s="123" t="s">
        <v>347</v>
      </c>
      <c r="F392" s="123">
        <v>13010913</v>
      </c>
      <c r="G392" s="126" t="s">
        <v>348</v>
      </c>
      <c r="H392" s="123"/>
      <c r="I392" s="136">
        <v>10200201403</v>
      </c>
      <c r="J392" s="136"/>
      <c r="K392" s="136"/>
      <c r="L392" s="136"/>
      <c r="M392" s="123"/>
      <c r="N392" s="123"/>
      <c r="O392" s="126" t="s">
        <v>1299</v>
      </c>
      <c r="P392" s="126"/>
      <c r="Q392" s="123" t="s">
        <v>937</v>
      </c>
      <c r="R392" s="123" t="s">
        <v>1300</v>
      </c>
      <c r="S392" s="123" t="s">
        <v>355</v>
      </c>
      <c r="T392" s="129">
        <v>44312</v>
      </c>
      <c r="U392" s="129">
        <v>44676</v>
      </c>
      <c r="V392" s="129">
        <v>40662</v>
      </c>
      <c r="W392" s="129">
        <v>44533</v>
      </c>
      <c r="X392" s="248">
        <v>7.3666666666666663</v>
      </c>
      <c r="Y392" s="123" t="s">
        <v>524</v>
      </c>
      <c r="Z392" s="136"/>
      <c r="AA392" s="136"/>
      <c r="AB392" s="8" t="s">
        <v>357</v>
      </c>
    </row>
    <row r="393" spans="1:28" x14ac:dyDescent="0.25">
      <c r="A393" s="123">
        <v>390</v>
      </c>
      <c r="B393" s="123">
        <v>30687</v>
      </c>
      <c r="C393" s="247" t="s">
        <v>1304</v>
      </c>
      <c r="D393" s="136"/>
      <c r="E393" s="123" t="s">
        <v>347</v>
      </c>
      <c r="F393" s="123">
        <v>2640</v>
      </c>
      <c r="G393" s="126" t="s">
        <v>348</v>
      </c>
      <c r="H393" s="123"/>
      <c r="I393" s="136">
        <v>10200200812</v>
      </c>
      <c r="J393" s="136"/>
      <c r="K393" s="136"/>
      <c r="L393" s="136"/>
      <c r="M393" s="123"/>
      <c r="N393" s="123"/>
      <c r="O393" s="126" t="s">
        <v>1299</v>
      </c>
      <c r="P393" s="126"/>
      <c r="Q393" s="123" t="s">
        <v>937</v>
      </c>
      <c r="R393" s="123" t="s">
        <v>1300</v>
      </c>
      <c r="S393" s="123" t="s">
        <v>355</v>
      </c>
      <c r="T393" s="129">
        <v>44374</v>
      </c>
      <c r="U393" s="129">
        <v>44738</v>
      </c>
      <c r="V393" s="129">
        <v>38808</v>
      </c>
      <c r="W393" s="129">
        <v>44533</v>
      </c>
      <c r="X393" s="248">
        <v>5.3</v>
      </c>
      <c r="Y393" s="123" t="s">
        <v>396</v>
      </c>
      <c r="Z393" s="136"/>
      <c r="AA393" s="136"/>
      <c r="AB393" s="8" t="s">
        <v>357</v>
      </c>
    </row>
    <row r="394" spans="1:28" x14ac:dyDescent="0.25">
      <c r="A394" s="123">
        <v>391</v>
      </c>
      <c r="B394" s="123">
        <v>30688</v>
      </c>
      <c r="C394" s="247" t="s">
        <v>1305</v>
      </c>
      <c r="D394" s="136"/>
      <c r="E394" s="123" t="s">
        <v>347</v>
      </c>
      <c r="F394" s="123">
        <v>11012269</v>
      </c>
      <c r="G394" s="126" t="s">
        <v>348</v>
      </c>
      <c r="H394" s="123"/>
      <c r="I394" s="136">
        <v>10200800004</v>
      </c>
      <c r="J394" s="136"/>
      <c r="K394" s="136"/>
      <c r="L394" s="136"/>
      <c r="M394" s="123"/>
      <c r="N394" s="123"/>
      <c r="O394" s="126" t="s">
        <v>1299</v>
      </c>
      <c r="P394" s="126"/>
      <c r="Q394" s="123" t="s">
        <v>937</v>
      </c>
      <c r="R394" s="123" t="s">
        <v>1300</v>
      </c>
      <c r="S394" s="123" t="s">
        <v>355</v>
      </c>
      <c r="T394" s="129">
        <v>44314</v>
      </c>
      <c r="U394" s="129">
        <v>44678</v>
      </c>
      <c r="V394" s="129">
        <v>40651</v>
      </c>
      <c r="W394" s="129">
        <v>44533</v>
      </c>
      <c r="X394" s="248">
        <v>7.3</v>
      </c>
      <c r="Y394" s="123" t="s">
        <v>524</v>
      </c>
      <c r="Z394" s="136"/>
      <c r="AA394" s="136"/>
      <c r="AB394" s="8" t="s">
        <v>357</v>
      </c>
    </row>
    <row r="395" spans="1:28" x14ac:dyDescent="0.25">
      <c r="A395" s="123">
        <v>392</v>
      </c>
      <c r="B395" s="123">
        <v>60153</v>
      </c>
      <c r="C395" s="247" t="s">
        <v>1306</v>
      </c>
      <c r="D395" s="136"/>
      <c r="E395" s="123" t="s">
        <v>347</v>
      </c>
      <c r="F395" s="123">
        <v>15009003</v>
      </c>
      <c r="G395" s="126" t="s">
        <v>348</v>
      </c>
      <c r="H395" s="123"/>
      <c r="I395" s="136">
        <v>10200800015</v>
      </c>
      <c r="J395" s="136"/>
      <c r="K395" s="136"/>
      <c r="L395" s="136"/>
      <c r="M395" s="123"/>
      <c r="N395" s="123"/>
      <c r="O395" s="126" t="s">
        <v>1299</v>
      </c>
      <c r="P395" s="126"/>
      <c r="Q395" s="123" t="s">
        <v>937</v>
      </c>
      <c r="R395" s="123" t="s">
        <v>1300</v>
      </c>
      <c r="S395" s="123" t="s">
        <v>355</v>
      </c>
      <c r="T395" s="129">
        <v>44303</v>
      </c>
      <c r="U395" s="129">
        <v>44667</v>
      </c>
      <c r="V395" s="129">
        <v>42114</v>
      </c>
      <c r="W395" s="129">
        <v>44533</v>
      </c>
      <c r="X395" s="248">
        <v>7.666666666666667</v>
      </c>
      <c r="Y395" s="123" t="s">
        <v>524</v>
      </c>
      <c r="Z395" s="136"/>
      <c r="AA395" s="136"/>
      <c r="AB395" s="8" t="s">
        <v>357</v>
      </c>
    </row>
    <row r="396" spans="1:28" x14ac:dyDescent="0.25">
      <c r="A396" s="123">
        <v>393</v>
      </c>
      <c r="B396" s="123">
        <v>76452</v>
      </c>
      <c r="C396" s="247" t="s">
        <v>1307</v>
      </c>
      <c r="D396" s="136"/>
      <c r="E396" s="123" t="s">
        <v>347</v>
      </c>
      <c r="F396" s="123">
        <v>16011437</v>
      </c>
      <c r="G396" s="126" t="s">
        <v>348</v>
      </c>
      <c r="H396" s="123"/>
      <c r="I396" s="136"/>
      <c r="J396" s="136"/>
      <c r="K396" s="136"/>
      <c r="L396" s="136"/>
      <c r="M396" s="123"/>
      <c r="N396" s="123"/>
      <c r="O396" s="126" t="s">
        <v>1299</v>
      </c>
      <c r="P396" s="126"/>
      <c r="Q396" s="123" t="s">
        <v>937</v>
      </c>
      <c r="R396" s="123" t="s">
        <v>1300</v>
      </c>
      <c r="S396" s="123" t="s">
        <v>355</v>
      </c>
      <c r="T396" s="129">
        <v>44355</v>
      </c>
      <c r="U396" s="129">
        <v>44683</v>
      </c>
      <c r="V396" s="129">
        <v>42563</v>
      </c>
      <c r="W396" s="129">
        <v>44533</v>
      </c>
      <c r="X396" s="248">
        <v>5.9333333333333336</v>
      </c>
      <c r="Y396" s="123" t="s">
        <v>396</v>
      </c>
      <c r="Z396" s="136"/>
      <c r="AA396" s="136"/>
      <c r="AB396" s="8" t="s">
        <v>357</v>
      </c>
    </row>
    <row r="397" spans="1:28" x14ac:dyDescent="0.25">
      <c r="A397" s="123">
        <v>394</v>
      </c>
      <c r="B397" s="123">
        <v>105386</v>
      </c>
      <c r="C397" s="247" t="s">
        <v>1308</v>
      </c>
      <c r="D397" s="136"/>
      <c r="E397" s="123" t="s">
        <v>347</v>
      </c>
      <c r="F397" s="123">
        <v>18010523</v>
      </c>
      <c r="G397" s="126" t="s">
        <v>348</v>
      </c>
      <c r="H397" s="123"/>
      <c r="I397" s="136"/>
      <c r="J397" s="136"/>
      <c r="K397" s="136"/>
      <c r="L397" s="136"/>
      <c r="M397" s="123"/>
      <c r="N397" s="123"/>
      <c r="O397" s="126" t="s">
        <v>1299</v>
      </c>
      <c r="P397" s="126"/>
      <c r="Q397" s="123" t="s">
        <v>937</v>
      </c>
      <c r="R397" s="123" t="s">
        <v>1300</v>
      </c>
      <c r="S397" s="123" t="s">
        <v>355</v>
      </c>
      <c r="T397" s="129">
        <v>44293</v>
      </c>
      <c r="U397" s="129">
        <v>44627</v>
      </c>
      <c r="V397" s="129">
        <v>43290</v>
      </c>
      <c r="W397" s="129">
        <v>44533</v>
      </c>
      <c r="X397" s="248">
        <v>8</v>
      </c>
      <c r="Y397" s="123" t="s">
        <v>524</v>
      </c>
      <c r="Z397" s="136"/>
      <c r="AA397" s="136"/>
      <c r="AB397" s="8" t="s">
        <v>357</v>
      </c>
    </row>
    <row r="398" spans="1:28" x14ac:dyDescent="0.25">
      <c r="A398" s="123">
        <v>395</v>
      </c>
      <c r="B398" s="123">
        <v>58391</v>
      </c>
      <c r="C398" s="247" t="s">
        <v>1309</v>
      </c>
      <c r="D398" s="136"/>
      <c r="E398" s="123" t="s">
        <v>347</v>
      </c>
      <c r="F398" s="123">
        <v>17012142</v>
      </c>
      <c r="G398" s="126" t="s">
        <v>348</v>
      </c>
      <c r="H398" s="123"/>
      <c r="I398" s="136"/>
      <c r="J398" s="136"/>
      <c r="K398" s="136"/>
      <c r="L398" s="136"/>
      <c r="M398" s="123"/>
      <c r="N398" s="123"/>
      <c r="O398" s="126" t="s">
        <v>1310</v>
      </c>
      <c r="P398" s="126"/>
      <c r="Q398" s="123" t="s">
        <v>937</v>
      </c>
      <c r="R398" s="123" t="s">
        <v>1300</v>
      </c>
      <c r="S398" s="123" t="s">
        <v>355</v>
      </c>
      <c r="T398" s="129">
        <v>44355</v>
      </c>
      <c r="U398" s="129">
        <v>44683</v>
      </c>
      <c r="V398" s="129">
        <v>42217</v>
      </c>
      <c r="W398" s="129">
        <v>44533</v>
      </c>
      <c r="X398" s="248">
        <v>5.9333333333333336</v>
      </c>
      <c r="Y398" s="123" t="s">
        <v>396</v>
      </c>
      <c r="Z398" s="136"/>
      <c r="AA398" s="136"/>
      <c r="AB398" s="8" t="s">
        <v>357</v>
      </c>
    </row>
    <row r="399" spans="1:28" x14ac:dyDescent="0.25">
      <c r="A399" s="123">
        <v>396</v>
      </c>
      <c r="B399" s="123">
        <v>30689</v>
      </c>
      <c r="C399" s="247" t="s">
        <v>1300</v>
      </c>
      <c r="D399" s="136"/>
      <c r="E399" s="123" t="s">
        <v>347</v>
      </c>
      <c r="F399" s="123">
        <v>10011117</v>
      </c>
      <c r="G399" s="126" t="s">
        <v>348</v>
      </c>
      <c r="H399" s="123"/>
      <c r="I399" s="136">
        <v>710200200070</v>
      </c>
      <c r="J399" s="136"/>
      <c r="K399" s="136"/>
      <c r="L399" s="136"/>
      <c r="M399" s="123"/>
      <c r="N399" s="123"/>
      <c r="O399" s="126" t="s">
        <v>1311</v>
      </c>
      <c r="P399" s="126"/>
      <c r="Q399" s="123" t="s">
        <v>937</v>
      </c>
      <c r="R399" s="123" t="s">
        <v>968</v>
      </c>
      <c r="S399" s="123" t="s">
        <v>355</v>
      </c>
      <c r="T399" s="129">
        <v>44298</v>
      </c>
      <c r="U399" s="129">
        <v>44662</v>
      </c>
      <c r="V399" s="129">
        <v>40283</v>
      </c>
      <c r="W399" s="129">
        <v>44533</v>
      </c>
      <c r="X399" s="248">
        <v>7.833333333333333</v>
      </c>
      <c r="Y399" s="123" t="s">
        <v>524</v>
      </c>
      <c r="Z399" s="136"/>
      <c r="AA399" s="136"/>
      <c r="AB399" s="8" t="s">
        <v>357</v>
      </c>
    </row>
    <row r="400" spans="1:28" x14ac:dyDescent="0.25">
      <c r="A400" s="123">
        <v>397</v>
      </c>
      <c r="B400" s="123">
        <v>102118</v>
      </c>
      <c r="C400" s="152" t="s">
        <v>1312</v>
      </c>
      <c r="D400" s="193"/>
      <c r="E400" s="144" t="s">
        <v>347</v>
      </c>
      <c r="F400" s="144" t="s">
        <v>1313</v>
      </c>
      <c r="G400" s="126" t="s">
        <v>348</v>
      </c>
      <c r="H400" s="123">
        <v>570119</v>
      </c>
      <c r="I400" s="183"/>
      <c r="J400" s="183"/>
      <c r="K400" s="183"/>
      <c r="L400" s="183">
        <v>18009507</v>
      </c>
      <c r="M400" s="144" t="s">
        <v>530</v>
      </c>
      <c r="N400" s="144" t="s">
        <v>1314</v>
      </c>
      <c r="O400" s="184" t="s">
        <v>1315</v>
      </c>
      <c r="P400" s="184"/>
      <c r="Q400" s="123" t="s">
        <v>937</v>
      </c>
      <c r="R400" s="123" t="s">
        <v>1316</v>
      </c>
      <c r="S400" s="184" t="s">
        <v>355</v>
      </c>
      <c r="T400" s="129">
        <v>44394</v>
      </c>
      <c r="U400" s="129">
        <v>44758</v>
      </c>
      <c r="V400" s="189">
        <v>43210</v>
      </c>
      <c r="W400" s="129">
        <v>44533</v>
      </c>
      <c r="X400" s="187">
        <v>44.1</v>
      </c>
      <c r="Y400" s="188" t="s">
        <v>356</v>
      </c>
      <c r="Z400" s="189">
        <v>43364</v>
      </c>
      <c r="AA400" s="187">
        <v>37.70967741935484</v>
      </c>
      <c r="AB400" s="205" t="s">
        <v>357</v>
      </c>
    </row>
    <row r="401" spans="1:28" x14ac:dyDescent="0.25">
      <c r="A401" s="123">
        <v>398</v>
      </c>
      <c r="B401" s="123">
        <v>156544</v>
      </c>
      <c r="C401" s="155" t="s">
        <v>1317</v>
      </c>
      <c r="D401" s="193"/>
      <c r="E401" s="144" t="s">
        <v>347</v>
      </c>
      <c r="F401" s="144">
        <v>19233014</v>
      </c>
      <c r="G401" s="126" t="s">
        <v>348</v>
      </c>
      <c r="H401" s="123">
        <v>570263</v>
      </c>
      <c r="I401" s="176">
        <v>0</v>
      </c>
      <c r="J401" s="176"/>
      <c r="K401" s="176"/>
      <c r="L401" s="176"/>
      <c r="M401" s="144" t="s">
        <v>388</v>
      </c>
      <c r="N401" s="144" t="s">
        <v>1318</v>
      </c>
      <c r="O401" s="184" t="s">
        <v>1315</v>
      </c>
      <c r="P401" s="184"/>
      <c r="Q401" s="123" t="s">
        <v>937</v>
      </c>
      <c r="R401" s="123" t="s">
        <v>1316</v>
      </c>
      <c r="S401" s="184" t="s">
        <v>355</v>
      </c>
      <c r="T401" s="129">
        <v>44346</v>
      </c>
      <c r="U401" s="129">
        <v>44710</v>
      </c>
      <c r="V401" s="186">
        <v>43617</v>
      </c>
      <c r="W401" s="129">
        <v>44533</v>
      </c>
      <c r="X401" s="187">
        <v>30.533333333333335</v>
      </c>
      <c r="Y401" s="188" t="s">
        <v>356</v>
      </c>
      <c r="Z401" s="186">
        <v>43617</v>
      </c>
      <c r="AA401" s="187">
        <v>29.548387096774192</v>
      </c>
      <c r="AB401" s="187" t="s">
        <v>357</v>
      </c>
    </row>
    <row r="402" spans="1:28" x14ac:dyDescent="0.25">
      <c r="A402" s="123">
        <v>399</v>
      </c>
      <c r="B402" s="123">
        <v>30347</v>
      </c>
      <c r="C402" s="192" t="s">
        <v>1319</v>
      </c>
      <c r="D402" s="193"/>
      <c r="E402" s="123" t="s">
        <v>347</v>
      </c>
      <c r="F402" s="123">
        <v>14008707</v>
      </c>
      <c r="G402" s="126" t="s">
        <v>348</v>
      </c>
      <c r="H402" s="123"/>
      <c r="I402" s="183">
        <v>10200200591</v>
      </c>
      <c r="J402" s="184">
        <v>3370</v>
      </c>
      <c r="K402" s="144"/>
      <c r="L402" s="184">
        <v>30719</v>
      </c>
      <c r="M402" s="123" t="s">
        <v>379</v>
      </c>
      <c r="N402" s="123" t="s">
        <v>1320</v>
      </c>
      <c r="O402" s="184" t="s">
        <v>1321</v>
      </c>
      <c r="P402" s="185"/>
      <c r="Q402" s="123" t="s">
        <v>937</v>
      </c>
      <c r="R402" s="123" t="s">
        <v>1316</v>
      </c>
      <c r="S402" s="177" t="s">
        <v>355</v>
      </c>
      <c r="T402" s="129">
        <v>44197</v>
      </c>
      <c r="U402" s="129">
        <v>44561</v>
      </c>
      <c r="V402" s="186">
        <v>38994</v>
      </c>
      <c r="W402" s="129">
        <v>44533</v>
      </c>
      <c r="X402" s="198">
        <v>164.73333333333332</v>
      </c>
      <c r="Y402" s="188" t="s">
        <v>356</v>
      </c>
      <c r="Z402" s="183"/>
      <c r="AA402" s="144"/>
      <c r="AB402" s="177" t="s">
        <v>357</v>
      </c>
    </row>
    <row r="403" spans="1:28" x14ac:dyDescent="0.25">
      <c r="A403" s="123">
        <v>400</v>
      </c>
      <c r="B403" s="123">
        <v>30323</v>
      </c>
      <c r="C403" s="192" t="s">
        <v>1322</v>
      </c>
      <c r="D403" s="152"/>
      <c r="E403" s="123" t="s">
        <v>347</v>
      </c>
      <c r="F403" s="123">
        <v>16008215</v>
      </c>
      <c r="G403" s="126" t="s">
        <v>348</v>
      </c>
      <c r="H403" s="123"/>
      <c r="I403" s="183">
        <v>10200201157</v>
      </c>
      <c r="J403" s="184">
        <v>35954</v>
      </c>
      <c r="K403" s="144"/>
      <c r="L403" s="184">
        <v>35954</v>
      </c>
      <c r="M403" s="123" t="s">
        <v>1323</v>
      </c>
      <c r="N403" s="123" t="s">
        <v>1324</v>
      </c>
      <c r="O403" s="184" t="s">
        <v>1321</v>
      </c>
      <c r="P403" s="185"/>
      <c r="Q403" s="123" t="s">
        <v>937</v>
      </c>
      <c r="R403" s="123" t="s">
        <v>1316</v>
      </c>
      <c r="S403" s="153" t="s">
        <v>355</v>
      </c>
      <c r="T403" s="129">
        <v>44214</v>
      </c>
      <c r="U403" s="129">
        <v>44578</v>
      </c>
      <c r="V403" s="186">
        <v>42389</v>
      </c>
      <c r="W403" s="129">
        <v>44533</v>
      </c>
      <c r="X403" s="187">
        <v>42.612903225806448</v>
      </c>
      <c r="Y403" s="188" t="s">
        <v>356</v>
      </c>
      <c r="Z403" s="195"/>
      <c r="AA403" s="144"/>
      <c r="AB403" s="144" t="s">
        <v>357</v>
      </c>
    </row>
    <row r="404" spans="1:28" x14ac:dyDescent="0.25">
      <c r="A404" s="123">
        <v>401</v>
      </c>
      <c r="B404" s="123">
        <v>30633</v>
      </c>
      <c r="C404" s="192" t="s">
        <v>1325</v>
      </c>
      <c r="D404" s="193"/>
      <c r="E404" s="123" t="s">
        <v>347</v>
      </c>
      <c r="F404" s="123">
        <v>9000618</v>
      </c>
      <c r="G404" s="126" t="s">
        <v>348</v>
      </c>
      <c r="H404" s="123"/>
      <c r="I404" s="183">
        <v>10200200282</v>
      </c>
      <c r="J404" s="184">
        <v>4954</v>
      </c>
      <c r="K404" s="142"/>
      <c r="L404" s="184">
        <v>30633</v>
      </c>
      <c r="M404" s="123" t="s">
        <v>1326</v>
      </c>
      <c r="N404" s="123" t="s">
        <v>1327</v>
      </c>
      <c r="O404" s="184" t="s">
        <v>1321</v>
      </c>
      <c r="P404" s="185"/>
      <c r="Q404" s="123" t="s">
        <v>937</v>
      </c>
      <c r="R404" s="123" t="s">
        <v>1316</v>
      </c>
      <c r="S404" s="153" t="s">
        <v>355</v>
      </c>
      <c r="T404" s="129">
        <v>44196</v>
      </c>
      <c r="U404" s="129">
        <v>44560</v>
      </c>
      <c r="V404" s="186">
        <v>39816</v>
      </c>
      <c r="W404" s="129">
        <v>44533</v>
      </c>
      <c r="X404" s="187">
        <v>125.61290322580645</v>
      </c>
      <c r="Y404" s="188" t="s">
        <v>356</v>
      </c>
      <c r="Z404" s="195"/>
      <c r="AA404" s="142"/>
      <c r="AB404" s="144" t="s">
        <v>357</v>
      </c>
    </row>
    <row r="405" spans="1:28" x14ac:dyDescent="0.25">
      <c r="A405" s="123">
        <v>402</v>
      </c>
      <c r="B405" s="123">
        <v>30346</v>
      </c>
      <c r="C405" s="192" t="s">
        <v>1328</v>
      </c>
      <c r="D405" s="193"/>
      <c r="E405" s="123" t="s">
        <v>347</v>
      </c>
      <c r="F405" s="123">
        <v>11011952</v>
      </c>
      <c r="G405" s="126" t="s">
        <v>348</v>
      </c>
      <c r="H405" s="123"/>
      <c r="I405" s="183">
        <v>10200200797</v>
      </c>
      <c r="J405" s="184">
        <v>2193</v>
      </c>
      <c r="K405" s="142"/>
      <c r="L405" s="184">
        <v>31546</v>
      </c>
      <c r="M405" s="123" t="s">
        <v>1329</v>
      </c>
      <c r="N405" s="123" t="s">
        <v>1330</v>
      </c>
      <c r="O405" s="184" t="s">
        <v>1315</v>
      </c>
      <c r="P405" s="185"/>
      <c r="Q405" s="123" t="s">
        <v>937</v>
      </c>
      <c r="R405" s="123" t="s">
        <v>1316</v>
      </c>
      <c r="S405" s="144" t="s">
        <v>355</v>
      </c>
      <c r="T405" s="129">
        <v>44435</v>
      </c>
      <c r="U405" s="129">
        <v>44799</v>
      </c>
      <c r="V405" s="186">
        <v>38868</v>
      </c>
      <c r="W405" s="129">
        <v>44533</v>
      </c>
      <c r="X405" s="187">
        <v>168.93333333333334</v>
      </c>
      <c r="Y405" s="188" t="s">
        <v>356</v>
      </c>
      <c r="Z405" s="195"/>
      <c r="AA405" s="142"/>
      <c r="AB405" s="144" t="s">
        <v>357</v>
      </c>
    </row>
    <row r="406" spans="1:28" x14ac:dyDescent="0.25">
      <c r="A406" s="123">
        <v>403</v>
      </c>
      <c r="B406" s="123">
        <v>61482</v>
      </c>
      <c r="C406" s="162" t="s">
        <v>1331</v>
      </c>
      <c r="D406" s="152"/>
      <c r="E406" s="123" t="s">
        <v>347</v>
      </c>
      <c r="F406" s="123">
        <v>15009336</v>
      </c>
      <c r="G406" s="126" t="s">
        <v>348</v>
      </c>
      <c r="H406" s="123"/>
      <c r="I406" s="194">
        <v>10200202583</v>
      </c>
      <c r="J406" s="144"/>
      <c r="K406" s="201"/>
      <c r="L406" s="144"/>
      <c r="M406" s="123" t="s">
        <v>1332</v>
      </c>
      <c r="N406" s="123" t="s">
        <v>1333</v>
      </c>
      <c r="O406" s="184" t="s">
        <v>1315</v>
      </c>
      <c r="P406" s="185"/>
      <c r="Q406" s="123" t="s">
        <v>937</v>
      </c>
      <c r="R406" s="123" t="s">
        <v>1316</v>
      </c>
      <c r="S406" s="219" t="s">
        <v>355</v>
      </c>
      <c r="T406" s="129">
        <v>44396</v>
      </c>
      <c r="U406" s="129">
        <v>44760</v>
      </c>
      <c r="V406" s="186">
        <v>42208</v>
      </c>
      <c r="W406" s="129">
        <v>44533</v>
      </c>
      <c r="X406" s="187">
        <v>48.451612903225808</v>
      </c>
      <c r="Y406" s="188" t="s">
        <v>356</v>
      </c>
      <c r="Z406" s="195"/>
      <c r="AA406" s="201"/>
      <c r="AB406" s="144" t="s">
        <v>357</v>
      </c>
    </row>
    <row r="407" spans="1:28" x14ac:dyDescent="0.25">
      <c r="A407" s="123">
        <v>404</v>
      </c>
      <c r="B407" s="123">
        <v>30473</v>
      </c>
      <c r="C407" s="162" t="s">
        <v>1334</v>
      </c>
      <c r="D407" s="152"/>
      <c r="E407" s="123" t="s">
        <v>347</v>
      </c>
      <c r="F407" s="123">
        <v>11011199</v>
      </c>
      <c r="G407" s="126" t="s">
        <v>348</v>
      </c>
      <c r="H407" s="123"/>
      <c r="I407" s="194">
        <v>10200201586</v>
      </c>
      <c r="J407" s="144"/>
      <c r="K407" s="144"/>
      <c r="L407" s="144">
        <v>6841</v>
      </c>
      <c r="M407" s="123" t="s">
        <v>1335</v>
      </c>
      <c r="N407" s="123" t="s">
        <v>1336</v>
      </c>
      <c r="O407" s="184" t="s">
        <v>1315</v>
      </c>
      <c r="P407" s="185"/>
      <c r="Q407" s="123" t="s">
        <v>937</v>
      </c>
      <c r="R407" s="123" t="s">
        <v>1316</v>
      </c>
      <c r="S407" s="219" t="s">
        <v>355</v>
      </c>
      <c r="T407" s="129">
        <v>44387</v>
      </c>
      <c r="U407" s="129">
        <v>44751</v>
      </c>
      <c r="V407" s="186">
        <v>40738</v>
      </c>
      <c r="W407" s="129">
        <v>44533</v>
      </c>
      <c r="X407" s="187">
        <v>95.870967741935488</v>
      </c>
      <c r="Y407" s="188" t="s">
        <v>356</v>
      </c>
      <c r="Z407" s="195"/>
      <c r="AA407" s="144"/>
      <c r="AB407" s="144" t="s">
        <v>357</v>
      </c>
    </row>
    <row r="408" spans="1:28" x14ac:dyDescent="0.25">
      <c r="A408" s="123">
        <v>405</v>
      </c>
      <c r="B408" s="123">
        <v>32412</v>
      </c>
      <c r="C408" s="162" t="s">
        <v>1337</v>
      </c>
      <c r="D408" s="152"/>
      <c r="E408" s="123" t="s">
        <v>347</v>
      </c>
      <c r="F408" s="123">
        <v>9009530</v>
      </c>
      <c r="G408" s="126" t="s">
        <v>348</v>
      </c>
      <c r="H408" s="123"/>
      <c r="I408" s="194">
        <v>78100107935</v>
      </c>
      <c r="J408" s="144"/>
      <c r="K408" s="144"/>
      <c r="L408" s="144">
        <v>30273</v>
      </c>
      <c r="M408" s="123" t="s">
        <v>940</v>
      </c>
      <c r="N408" s="123" t="s">
        <v>1338</v>
      </c>
      <c r="O408" s="184" t="s">
        <v>1339</v>
      </c>
      <c r="P408" s="185"/>
      <c r="Q408" s="123" t="s">
        <v>937</v>
      </c>
      <c r="R408" s="123" t="s">
        <v>1316</v>
      </c>
      <c r="S408" s="185" t="s">
        <v>355</v>
      </c>
      <c r="T408" s="129">
        <v>44314</v>
      </c>
      <c r="U408" s="129">
        <v>44678</v>
      </c>
      <c r="V408" s="186">
        <v>40299</v>
      </c>
      <c r="W408" s="129">
        <v>44533</v>
      </c>
      <c r="X408" s="187">
        <v>121.23333333333333</v>
      </c>
      <c r="Y408" s="188" t="s">
        <v>356</v>
      </c>
      <c r="Z408" s="195"/>
      <c r="AA408" s="144"/>
      <c r="AB408" s="144" t="s">
        <v>357</v>
      </c>
    </row>
    <row r="409" spans="1:28" x14ac:dyDescent="0.25">
      <c r="A409" s="123">
        <v>406</v>
      </c>
      <c r="B409" s="123">
        <v>150042</v>
      </c>
      <c r="C409" s="162" t="s">
        <v>1340</v>
      </c>
      <c r="D409" s="218"/>
      <c r="E409" s="123" t="s">
        <v>347</v>
      </c>
      <c r="F409" s="123">
        <v>17006310</v>
      </c>
      <c r="G409" s="126" t="s">
        <v>348</v>
      </c>
      <c r="H409" s="123"/>
      <c r="I409" s="144"/>
      <c r="J409" s="144"/>
      <c r="K409" s="144"/>
      <c r="L409" s="144">
        <v>82505</v>
      </c>
      <c r="M409" s="123" t="s">
        <v>1341</v>
      </c>
      <c r="N409" s="123" t="s">
        <v>1342</v>
      </c>
      <c r="O409" s="184" t="s">
        <v>1339</v>
      </c>
      <c r="P409" s="185"/>
      <c r="Q409" s="123" t="s">
        <v>937</v>
      </c>
      <c r="R409" s="123" t="s">
        <v>1316</v>
      </c>
      <c r="S409" s="185" t="s">
        <v>355</v>
      </c>
      <c r="T409" s="129">
        <v>44467</v>
      </c>
      <c r="U409" s="129">
        <v>44831</v>
      </c>
      <c r="V409" s="186">
        <v>42802</v>
      </c>
      <c r="W409" s="129">
        <v>44533</v>
      </c>
      <c r="X409" s="187">
        <v>29.29032258064516</v>
      </c>
      <c r="Y409" s="188" t="s">
        <v>356</v>
      </c>
      <c r="Z409" s="249"/>
      <c r="AA409" s="144"/>
      <c r="AB409" s="144" t="s">
        <v>357</v>
      </c>
    </row>
    <row r="410" spans="1:28" x14ac:dyDescent="0.25">
      <c r="A410" s="123">
        <v>407</v>
      </c>
      <c r="B410" s="123">
        <v>71676</v>
      </c>
      <c r="C410" s="204" t="s">
        <v>1343</v>
      </c>
      <c r="D410" s="184"/>
      <c r="E410" s="123" t="s">
        <v>371</v>
      </c>
      <c r="F410" s="123">
        <v>16009119</v>
      </c>
      <c r="G410" s="126" t="s">
        <v>348</v>
      </c>
      <c r="H410" s="123"/>
      <c r="I410" s="144">
        <v>10200203095</v>
      </c>
      <c r="J410" s="184"/>
      <c r="K410" s="144"/>
      <c r="L410" s="184"/>
      <c r="M410" s="123" t="s">
        <v>1344</v>
      </c>
      <c r="N410" s="123" t="s">
        <v>1345</v>
      </c>
      <c r="O410" s="184" t="s">
        <v>1346</v>
      </c>
      <c r="P410" s="185"/>
      <c r="Q410" s="123" t="s">
        <v>937</v>
      </c>
      <c r="R410" s="123" t="s">
        <v>975</v>
      </c>
      <c r="S410" s="144" t="s">
        <v>355</v>
      </c>
      <c r="T410" s="129">
        <v>44254</v>
      </c>
      <c r="U410" s="129">
        <v>44618</v>
      </c>
      <c r="V410" s="186">
        <v>42430</v>
      </c>
      <c r="W410" s="129">
        <v>44533</v>
      </c>
      <c r="X410" s="187">
        <v>50.2</v>
      </c>
      <c r="Y410" s="188" t="s">
        <v>356</v>
      </c>
      <c r="Z410" s="183"/>
      <c r="AA410" s="144"/>
      <c r="AB410" s="144" t="s">
        <v>357</v>
      </c>
    </row>
    <row r="411" spans="1:28" x14ac:dyDescent="0.25">
      <c r="A411" s="123">
        <v>408</v>
      </c>
      <c r="B411" s="123">
        <v>30422</v>
      </c>
      <c r="C411" s="162" t="s">
        <v>1347</v>
      </c>
      <c r="D411" s="144"/>
      <c r="E411" s="123" t="s">
        <v>371</v>
      </c>
      <c r="F411" s="123">
        <v>11009676</v>
      </c>
      <c r="G411" s="126" t="s">
        <v>348</v>
      </c>
      <c r="H411" s="123"/>
      <c r="I411" s="194">
        <v>10200201357</v>
      </c>
      <c r="J411" s="144">
        <v>6609</v>
      </c>
      <c r="K411" s="144"/>
      <c r="L411" s="144">
        <v>32822</v>
      </c>
      <c r="M411" s="123" t="s">
        <v>1348</v>
      </c>
      <c r="N411" s="123" t="s">
        <v>1349</v>
      </c>
      <c r="O411" s="184" t="s">
        <v>1346</v>
      </c>
      <c r="P411" s="185"/>
      <c r="Q411" s="123" t="s">
        <v>937</v>
      </c>
      <c r="R411" s="123" t="s">
        <v>975</v>
      </c>
      <c r="S411" s="250" t="s">
        <v>355</v>
      </c>
      <c r="T411" s="129">
        <v>44294</v>
      </c>
      <c r="U411" s="129">
        <v>44658</v>
      </c>
      <c r="V411" s="186">
        <v>40644</v>
      </c>
      <c r="W411" s="129">
        <v>44533</v>
      </c>
      <c r="X411" s="187">
        <v>109.73333333333333</v>
      </c>
      <c r="Y411" s="188" t="s">
        <v>356</v>
      </c>
      <c r="Z411" s="183"/>
      <c r="AA411" s="144"/>
      <c r="AB411" s="144" t="s">
        <v>357</v>
      </c>
    </row>
    <row r="412" spans="1:28" x14ac:dyDescent="0.25">
      <c r="A412" s="123">
        <v>409</v>
      </c>
      <c r="B412" s="123">
        <v>150041</v>
      </c>
      <c r="C412" s="215" t="s">
        <v>1350</v>
      </c>
      <c r="D412" s="206"/>
      <c r="E412" s="123" t="s">
        <v>371</v>
      </c>
      <c r="F412" s="123">
        <v>16012280</v>
      </c>
      <c r="G412" s="126" t="s">
        <v>348</v>
      </c>
      <c r="H412" s="123"/>
      <c r="I412" s="205">
        <v>10200203428</v>
      </c>
      <c r="J412" s="185"/>
      <c r="K412" s="144"/>
      <c r="L412" s="201">
        <v>79169</v>
      </c>
      <c r="M412" s="123" t="s">
        <v>1351</v>
      </c>
      <c r="N412" s="123" t="s">
        <v>1352</v>
      </c>
      <c r="O412" s="184" t="s">
        <v>1346</v>
      </c>
      <c r="P412" s="185"/>
      <c r="Q412" s="123" t="s">
        <v>937</v>
      </c>
      <c r="R412" s="123" t="s">
        <v>1316</v>
      </c>
      <c r="S412" s="251" t="s">
        <v>355</v>
      </c>
      <c r="T412" s="129">
        <v>44467</v>
      </c>
      <c r="U412" s="129">
        <v>44831</v>
      </c>
      <c r="V412" s="186">
        <v>43374</v>
      </c>
      <c r="W412" s="129">
        <v>44533</v>
      </c>
      <c r="X412" s="187">
        <v>10.838709677419354</v>
      </c>
      <c r="Y412" s="188" t="s">
        <v>524</v>
      </c>
      <c r="Z412" s="252"/>
      <c r="AA412" s="144"/>
      <c r="AB412" s="144" t="s">
        <v>357</v>
      </c>
    </row>
    <row r="413" spans="1:28" x14ac:dyDescent="0.25">
      <c r="A413" s="123">
        <v>410</v>
      </c>
      <c r="B413" s="123">
        <v>32489</v>
      </c>
      <c r="C413" s="162" t="s">
        <v>1353</v>
      </c>
      <c r="D413" s="184"/>
      <c r="E413" s="123" t="s">
        <v>371</v>
      </c>
      <c r="F413" s="123">
        <v>7631</v>
      </c>
      <c r="G413" s="126" t="s">
        <v>348</v>
      </c>
      <c r="H413" s="123"/>
      <c r="I413" s="194">
        <v>10200200909</v>
      </c>
      <c r="J413" s="142"/>
      <c r="K413" s="144"/>
      <c r="L413" s="142"/>
      <c r="M413" s="123" t="s">
        <v>1354</v>
      </c>
      <c r="N413" s="123" t="s">
        <v>1354</v>
      </c>
      <c r="O413" s="184" t="s">
        <v>1346</v>
      </c>
      <c r="P413" s="185"/>
      <c r="Q413" s="123" t="s">
        <v>937</v>
      </c>
      <c r="R413" s="123" t="s">
        <v>1316</v>
      </c>
      <c r="S413" s="144" t="s">
        <v>355</v>
      </c>
      <c r="T413" s="129">
        <v>44501</v>
      </c>
      <c r="U413" s="129">
        <v>44865</v>
      </c>
      <c r="V413" s="186">
        <v>39389</v>
      </c>
      <c r="W413" s="129">
        <v>44533</v>
      </c>
      <c r="X413" s="187">
        <v>139.38709677419354</v>
      </c>
      <c r="Y413" s="188" t="s">
        <v>356</v>
      </c>
      <c r="Z413" s="183"/>
      <c r="AA413" s="144"/>
      <c r="AB413" s="144" t="s">
        <v>357</v>
      </c>
    </row>
    <row r="414" spans="1:28" x14ac:dyDescent="0.25">
      <c r="A414" s="123">
        <v>411</v>
      </c>
      <c r="B414" s="123">
        <v>32404</v>
      </c>
      <c r="C414" s="162" t="s">
        <v>1355</v>
      </c>
      <c r="D414" s="202"/>
      <c r="E414" s="123" t="s">
        <v>371</v>
      </c>
      <c r="F414" s="123">
        <v>9009134</v>
      </c>
      <c r="G414" s="126" t="s">
        <v>348</v>
      </c>
      <c r="H414" s="123"/>
      <c r="I414" s="194">
        <v>10200200899</v>
      </c>
      <c r="J414" s="144"/>
      <c r="K414" s="142"/>
      <c r="L414" s="144"/>
      <c r="M414" s="123" t="s">
        <v>937</v>
      </c>
      <c r="N414" s="123" t="s">
        <v>937</v>
      </c>
      <c r="O414" s="144" t="s">
        <v>1356</v>
      </c>
      <c r="P414" s="185"/>
      <c r="Q414" s="123" t="s">
        <v>937</v>
      </c>
      <c r="R414" s="123" t="s">
        <v>1316</v>
      </c>
      <c r="S414" s="144" t="s">
        <v>355</v>
      </c>
      <c r="T414" s="129">
        <v>44501</v>
      </c>
      <c r="U414" s="129">
        <v>44865</v>
      </c>
      <c r="V414" s="186">
        <v>39755</v>
      </c>
      <c r="W414" s="129">
        <v>44533</v>
      </c>
      <c r="X414" s="187">
        <v>127.58064516129032</v>
      </c>
      <c r="Y414" s="188" t="s">
        <v>356</v>
      </c>
      <c r="Z414" s="183"/>
      <c r="AA414" s="142"/>
      <c r="AB414" s="144" t="s">
        <v>357</v>
      </c>
    </row>
    <row r="415" spans="1:28" x14ac:dyDescent="0.25">
      <c r="A415" s="123">
        <v>412</v>
      </c>
      <c r="B415" s="123">
        <v>62646</v>
      </c>
      <c r="C415" s="192" t="s">
        <v>1357</v>
      </c>
      <c r="D415" s="193"/>
      <c r="E415" s="123" t="s">
        <v>371</v>
      </c>
      <c r="F415" s="123">
        <v>19234151</v>
      </c>
      <c r="G415" s="126" t="s">
        <v>348</v>
      </c>
      <c r="H415" s="123"/>
      <c r="I415" s="183">
        <v>78100119111</v>
      </c>
      <c r="J415" s="185"/>
      <c r="K415" s="142"/>
      <c r="L415" s="205"/>
      <c r="M415" s="123" t="s">
        <v>1358</v>
      </c>
      <c r="N415" s="123" t="s">
        <v>1358</v>
      </c>
      <c r="O415" s="144" t="s">
        <v>1359</v>
      </c>
      <c r="P415" s="185"/>
      <c r="Q415" s="123" t="s">
        <v>937</v>
      </c>
      <c r="R415" s="123" t="s">
        <v>1316</v>
      </c>
      <c r="S415" s="144" t="s">
        <v>355</v>
      </c>
      <c r="T415" s="129">
        <v>44226</v>
      </c>
      <c r="U415" s="129">
        <v>44590</v>
      </c>
      <c r="V415" s="186">
        <v>43497</v>
      </c>
      <c r="W415" s="129">
        <v>44533</v>
      </c>
      <c r="X415" s="187">
        <v>98.935483870967744</v>
      </c>
      <c r="Y415" s="188" t="s">
        <v>356</v>
      </c>
      <c r="Z415" s="205"/>
      <c r="AA415" s="142"/>
      <c r="AB415" s="144" t="s">
        <v>357</v>
      </c>
    </row>
    <row r="416" spans="1:28" x14ac:dyDescent="0.25">
      <c r="A416" s="123">
        <v>413</v>
      </c>
      <c r="B416" s="123">
        <v>178113</v>
      </c>
      <c r="C416" s="151" t="s">
        <v>1360</v>
      </c>
      <c r="D416" s="151"/>
      <c r="E416" s="123" t="s">
        <v>371</v>
      </c>
      <c r="F416" s="123">
        <v>21239353</v>
      </c>
      <c r="G416" s="126" t="s">
        <v>348</v>
      </c>
      <c r="H416" s="123">
        <v>570374</v>
      </c>
      <c r="I416" s="142"/>
      <c r="J416" s="143"/>
      <c r="K416" s="143"/>
      <c r="L416" s="143"/>
      <c r="M416" s="123">
        <v>7</v>
      </c>
      <c r="N416" s="123" t="s">
        <v>1361</v>
      </c>
      <c r="O416" s="184" t="s">
        <v>1362</v>
      </c>
      <c r="P416" s="128"/>
      <c r="Q416" s="123" t="s">
        <v>937</v>
      </c>
      <c r="R416" s="123" t="s">
        <v>1316</v>
      </c>
      <c r="S416" s="144" t="s">
        <v>355</v>
      </c>
      <c r="T416" s="129">
        <v>44468</v>
      </c>
      <c r="U416" s="129">
        <v>44832</v>
      </c>
      <c r="V416" s="129">
        <v>44287</v>
      </c>
      <c r="W416" s="129">
        <v>44533</v>
      </c>
      <c r="X416" s="130">
        <v>8.1999999999999993</v>
      </c>
      <c r="Y416" s="131" t="s">
        <v>524</v>
      </c>
      <c r="Z416" s="129">
        <v>44287</v>
      </c>
      <c r="AA416" s="145">
        <v>7.935483870967742</v>
      </c>
      <c r="AB416" s="130" t="s">
        <v>357</v>
      </c>
    </row>
    <row r="417" spans="1:28" x14ac:dyDescent="0.25">
      <c r="A417" s="123">
        <v>414</v>
      </c>
      <c r="B417" s="123">
        <v>53356</v>
      </c>
      <c r="C417" s="192" t="s">
        <v>1363</v>
      </c>
      <c r="D417" s="183"/>
      <c r="E417" s="123" t="s">
        <v>347</v>
      </c>
      <c r="F417" s="123">
        <v>11008689</v>
      </c>
      <c r="G417" s="126" t="s">
        <v>348</v>
      </c>
      <c r="H417" s="123"/>
      <c r="I417" s="183">
        <v>10200201273</v>
      </c>
      <c r="J417" s="184">
        <v>6134</v>
      </c>
      <c r="K417" s="144"/>
      <c r="L417" s="184">
        <v>30696</v>
      </c>
      <c r="M417" s="123" t="s">
        <v>1364</v>
      </c>
      <c r="N417" s="123" t="s">
        <v>1365</v>
      </c>
      <c r="O417" s="184" t="s">
        <v>1362</v>
      </c>
      <c r="P417" s="128"/>
      <c r="Q417" s="123" t="s">
        <v>937</v>
      </c>
      <c r="R417" s="123" t="s">
        <v>1316</v>
      </c>
      <c r="S417" s="144" t="s">
        <v>355</v>
      </c>
      <c r="T417" s="129">
        <v>44237</v>
      </c>
      <c r="U417" s="129">
        <v>44601</v>
      </c>
      <c r="V417" s="186">
        <v>40585</v>
      </c>
      <c r="W417" s="129">
        <v>44533</v>
      </c>
      <c r="X417" s="187">
        <v>100.80645161290323</v>
      </c>
      <c r="Y417" s="188" t="s">
        <v>356</v>
      </c>
      <c r="Z417" s="183"/>
      <c r="AA417" s="144"/>
      <c r="AB417" s="144" t="s">
        <v>357</v>
      </c>
    </row>
    <row r="418" spans="1:28" x14ac:dyDescent="0.25">
      <c r="A418" s="123">
        <v>415</v>
      </c>
      <c r="B418" s="123">
        <v>30395</v>
      </c>
      <c r="C418" s="152" t="s">
        <v>1366</v>
      </c>
      <c r="D418" s="253"/>
      <c r="E418" s="123" t="s">
        <v>371</v>
      </c>
      <c r="F418" s="123">
        <v>11011357</v>
      </c>
      <c r="G418" s="126" t="s">
        <v>348</v>
      </c>
      <c r="H418" s="123"/>
      <c r="I418" s="203">
        <v>10200201627</v>
      </c>
      <c r="J418" s="184">
        <v>6891</v>
      </c>
      <c r="K418" s="142"/>
      <c r="L418" s="184">
        <v>30395</v>
      </c>
      <c r="M418" s="123" t="s">
        <v>1335</v>
      </c>
      <c r="N418" s="123" t="s">
        <v>1367</v>
      </c>
      <c r="O418" s="144" t="s">
        <v>1368</v>
      </c>
      <c r="P418" s="185"/>
      <c r="Q418" s="123" t="s">
        <v>937</v>
      </c>
      <c r="R418" s="123" t="s">
        <v>1316</v>
      </c>
      <c r="S418" s="153" t="s">
        <v>355</v>
      </c>
      <c r="T418" s="129">
        <v>44405</v>
      </c>
      <c r="U418" s="129">
        <v>44769</v>
      </c>
      <c r="V418" s="186">
        <v>40749</v>
      </c>
      <c r="W418" s="129">
        <v>44533</v>
      </c>
      <c r="X418" s="187">
        <v>106.23333333333333</v>
      </c>
      <c r="Y418" s="188" t="s">
        <v>356</v>
      </c>
      <c r="Z418" s="183"/>
      <c r="AA418" s="142"/>
      <c r="AB418" s="144" t="s">
        <v>357</v>
      </c>
    </row>
    <row r="419" spans="1:28" x14ac:dyDescent="0.25">
      <c r="A419" s="123">
        <v>416</v>
      </c>
      <c r="B419" s="123">
        <v>30413</v>
      </c>
      <c r="C419" s="192" t="s">
        <v>1369</v>
      </c>
      <c r="D419" s="193"/>
      <c r="E419" s="123" t="s">
        <v>347</v>
      </c>
      <c r="F419" s="123">
        <v>16008529</v>
      </c>
      <c r="G419" s="126" t="s">
        <v>348</v>
      </c>
      <c r="H419" s="123"/>
      <c r="I419" s="183">
        <v>10200201260</v>
      </c>
      <c r="J419" s="184"/>
      <c r="K419" s="142"/>
      <c r="L419" s="184">
        <v>35959</v>
      </c>
      <c r="M419" s="123" t="s">
        <v>1370</v>
      </c>
      <c r="N419" s="123" t="s">
        <v>1371</v>
      </c>
      <c r="O419" s="144" t="s">
        <v>1368</v>
      </c>
      <c r="P419" s="185"/>
      <c r="Q419" s="123" t="s">
        <v>937</v>
      </c>
      <c r="R419" s="123" t="s">
        <v>1316</v>
      </c>
      <c r="S419" s="144" t="s">
        <v>355</v>
      </c>
      <c r="T419" s="129">
        <v>44222</v>
      </c>
      <c r="U419" s="129">
        <v>44586</v>
      </c>
      <c r="V419" s="186">
        <v>40571</v>
      </c>
      <c r="W419" s="129">
        <v>44533</v>
      </c>
      <c r="X419" s="187">
        <v>112.16666666666667</v>
      </c>
      <c r="Y419" s="188" t="s">
        <v>356</v>
      </c>
      <c r="Z419" s="183"/>
      <c r="AA419" s="142"/>
      <c r="AB419" s="144" t="s">
        <v>357</v>
      </c>
    </row>
    <row r="420" spans="1:28" x14ac:dyDescent="0.25">
      <c r="A420" s="123">
        <v>417</v>
      </c>
      <c r="B420" s="123">
        <v>56241</v>
      </c>
      <c r="C420" s="162" t="s">
        <v>1372</v>
      </c>
      <c r="D420" s="152"/>
      <c r="E420" s="123" t="s">
        <v>371</v>
      </c>
      <c r="F420" s="123">
        <v>15005633</v>
      </c>
      <c r="G420" s="126" t="s">
        <v>348</v>
      </c>
      <c r="H420" s="123"/>
      <c r="I420" s="144">
        <v>10200202517</v>
      </c>
      <c r="J420" s="144">
        <v>35512</v>
      </c>
      <c r="K420" s="144"/>
      <c r="L420" s="144"/>
      <c r="M420" s="123" t="s">
        <v>1373</v>
      </c>
      <c r="N420" s="123" t="s">
        <v>1374</v>
      </c>
      <c r="O420" s="144" t="s">
        <v>1368</v>
      </c>
      <c r="P420" s="185"/>
      <c r="Q420" s="123" t="s">
        <v>937</v>
      </c>
      <c r="R420" s="123" t="s">
        <v>1316</v>
      </c>
      <c r="S420" s="142" t="s">
        <v>355</v>
      </c>
      <c r="T420" s="129">
        <v>44201</v>
      </c>
      <c r="U420" s="129">
        <v>44565</v>
      </c>
      <c r="V420" s="186">
        <v>42011</v>
      </c>
      <c r="W420" s="129">
        <v>44533</v>
      </c>
      <c r="X420" s="187">
        <v>1410</v>
      </c>
      <c r="Y420" s="188" t="s">
        <v>356</v>
      </c>
      <c r="Z420" s="183"/>
      <c r="AA420" s="144"/>
      <c r="AB420" s="144" t="s">
        <v>357</v>
      </c>
    </row>
    <row r="421" spans="1:28" x14ac:dyDescent="0.25">
      <c r="A421" s="123">
        <v>418</v>
      </c>
      <c r="B421" s="123">
        <v>68587</v>
      </c>
      <c r="C421" s="211" t="s">
        <v>1375</v>
      </c>
      <c r="D421" s="152"/>
      <c r="E421" s="123" t="s">
        <v>347</v>
      </c>
      <c r="F421" s="123">
        <v>16006070</v>
      </c>
      <c r="G421" s="126" t="s">
        <v>348</v>
      </c>
      <c r="H421" s="123"/>
      <c r="I421" s="144">
        <v>10200202815</v>
      </c>
      <c r="J421" s="254"/>
      <c r="K421" s="184">
        <v>35892</v>
      </c>
      <c r="L421" s="184">
        <v>35892</v>
      </c>
      <c r="M421" s="123" t="s">
        <v>1376</v>
      </c>
      <c r="N421" s="123" t="s">
        <v>1377</v>
      </c>
      <c r="O421" s="144" t="s">
        <v>1368</v>
      </c>
      <c r="P421" s="185"/>
      <c r="Q421" s="123" t="s">
        <v>937</v>
      </c>
      <c r="R421" s="123" t="s">
        <v>1316</v>
      </c>
      <c r="S421" s="144" t="s">
        <v>355</v>
      </c>
      <c r="T421" s="129">
        <v>44291</v>
      </c>
      <c r="U421" s="129">
        <v>44655</v>
      </c>
      <c r="V421" s="186">
        <v>42468</v>
      </c>
      <c r="W421" s="129">
        <v>44533</v>
      </c>
      <c r="X421" s="187">
        <v>48.93333333333333</v>
      </c>
      <c r="Y421" s="188" t="s">
        <v>356</v>
      </c>
      <c r="Z421" s="189" t="s">
        <v>1378</v>
      </c>
      <c r="AA421" s="186">
        <v>43906</v>
      </c>
      <c r="AB421" s="183" t="s">
        <v>357</v>
      </c>
    </row>
    <row r="422" spans="1:28" x14ac:dyDescent="0.25">
      <c r="A422" s="123">
        <v>419</v>
      </c>
      <c r="B422" s="123">
        <v>32480</v>
      </c>
      <c r="C422" s="162" t="s">
        <v>1379</v>
      </c>
      <c r="D422" s="202"/>
      <c r="E422" s="123" t="s">
        <v>347</v>
      </c>
      <c r="F422" s="123">
        <v>2718</v>
      </c>
      <c r="G422" s="126" t="s">
        <v>348</v>
      </c>
      <c r="H422" s="123"/>
      <c r="I422" s="194">
        <v>10200200823</v>
      </c>
      <c r="J422" s="144"/>
      <c r="K422" s="144"/>
      <c r="L422" s="144"/>
      <c r="M422" s="123" t="s">
        <v>479</v>
      </c>
      <c r="N422" s="123" t="s">
        <v>626</v>
      </c>
      <c r="O422" s="144" t="s">
        <v>1380</v>
      </c>
      <c r="P422" s="185"/>
      <c r="Q422" s="123" t="s">
        <v>937</v>
      </c>
      <c r="R422" s="123" t="s">
        <v>1316</v>
      </c>
      <c r="S422" s="144" t="s">
        <v>355</v>
      </c>
      <c r="T422" s="129">
        <v>44378</v>
      </c>
      <c r="U422" s="129">
        <v>44742</v>
      </c>
      <c r="V422" s="186">
        <v>38812</v>
      </c>
      <c r="W422" s="129">
        <v>44533</v>
      </c>
      <c r="X422" s="187">
        <v>158</v>
      </c>
      <c r="Y422" s="188" t="s">
        <v>356</v>
      </c>
      <c r="Z422" s="183"/>
      <c r="AA422" s="144"/>
      <c r="AB422" s="144" t="s">
        <v>357</v>
      </c>
    </row>
    <row r="423" spans="1:28" x14ac:dyDescent="0.25">
      <c r="A423" s="123">
        <v>420</v>
      </c>
      <c r="B423" s="123">
        <v>30714</v>
      </c>
      <c r="C423" s="162" t="s">
        <v>1316</v>
      </c>
      <c r="D423" s="202"/>
      <c r="E423" s="123" t="s">
        <v>347</v>
      </c>
      <c r="F423" s="123">
        <v>14008094</v>
      </c>
      <c r="G423" s="126" t="s">
        <v>348</v>
      </c>
      <c r="H423" s="123"/>
      <c r="I423" s="194">
        <v>10200200853</v>
      </c>
      <c r="J423" s="144"/>
      <c r="K423" s="144"/>
      <c r="L423" s="144"/>
      <c r="M423" s="123" t="s">
        <v>678</v>
      </c>
      <c r="N423" s="123" t="s">
        <v>1381</v>
      </c>
      <c r="O423" s="144" t="s">
        <v>1382</v>
      </c>
      <c r="P423" s="185"/>
      <c r="Q423" s="123" t="s">
        <v>937</v>
      </c>
      <c r="R423" s="123" t="s">
        <v>968</v>
      </c>
      <c r="S423" s="144" t="s">
        <v>355</v>
      </c>
      <c r="T423" s="129">
        <v>44199</v>
      </c>
      <c r="U423" s="129">
        <v>44563</v>
      </c>
      <c r="V423" s="186">
        <v>38996</v>
      </c>
      <c r="W423" s="129">
        <v>44533</v>
      </c>
      <c r="X423" s="187">
        <v>164.66666666666666</v>
      </c>
      <c r="Y423" s="188" t="s">
        <v>356</v>
      </c>
      <c r="Z423" s="183"/>
      <c r="AA423" s="144"/>
      <c r="AB423" s="144" t="s">
        <v>357</v>
      </c>
    </row>
    <row r="424" spans="1:28" x14ac:dyDescent="0.25">
      <c r="A424" s="123">
        <v>421</v>
      </c>
      <c r="B424" s="123">
        <v>3240812</v>
      </c>
      <c r="C424" s="192" t="s">
        <v>1383</v>
      </c>
      <c r="D424" s="151"/>
      <c r="E424" s="123" t="s">
        <v>347</v>
      </c>
      <c r="F424" s="123">
        <v>2085</v>
      </c>
      <c r="G424" s="126" t="s">
        <v>348</v>
      </c>
      <c r="H424" s="123">
        <v>570245</v>
      </c>
      <c r="I424" s="183">
        <v>10200200750</v>
      </c>
      <c r="J424" s="184">
        <v>2076</v>
      </c>
      <c r="K424" s="144"/>
      <c r="L424" s="184">
        <v>31269</v>
      </c>
      <c r="M424" s="123" t="s">
        <v>625</v>
      </c>
      <c r="N424" s="123" t="s">
        <v>1384</v>
      </c>
      <c r="O424" s="144" t="s">
        <v>1385</v>
      </c>
      <c r="P424" s="185"/>
      <c r="Q424" s="123" t="s">
        <v>937</v>
      </c>
      <c r="R424" s="123" t="s">
        <v>1386</v>
      </c>
      <c r="S424" s="144" t="s">
        <v>355</v>
      </c>
      <c r="T424" s="129">
        <v>44497</v>
      </c>
      <c r="U424" s="129">
        <v>44800</v>
      </c>
      <c r="V424" s="186">
        <v>38808</v>
      </c>
      <c r="W424" s="129">
        <v>44533</v>
      </c>
      <c r="X424" s="187">
        <v>170.93333333333334</v>
      </c>
      <c r="Y424" s="188" t="s">
        <v>356</v>
      </c>
      <c r="Z424" s="183"/>
      <c r="AA424" s="144"/>
      <c r="AB424" s="144" t="s">
        <v>357</v>
      </c>
    </row>
  </sheetData>
  <autoFilter ref="C2:R424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Admin</cp:lastModifiedBy>
  <dcterms:created xsi:type="dcterms:W3CDTF">2022-03-13T09:54:19Z</dcterms:created>
  <dcterms:modified xsi:type="dcterms:W3CDTF">2022-03-21T07:00:45Z</dcterms:modified>
</cp:coreProperties>
</file>