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A\Administrasi CC Telkomsel\#DOKUMEN HR SUPPORT\INVOICE\2022\4. APRIL 2022\RPA\"/>
    </mc:Choice>
  </mc:AlternateContent>
  <bookViews>
    <workbookView xWindow="0" yWindow="0" windowWidth="16935" windowHeight="3405"/>
  </bookViews>
  <sheets>
    <sheet name="Template" sheetId="2" r:id="rId1"/>
    <sheet name="Database" sheetId="3" r:id="rId2"/>
  </sheets>
  <definedNames>
    <definedName name="_xlnm._FilterDatabase" localSheetId="1" hidden="1">Database!$C$2:$R$424</definedName>
    <definedName name="_xlnm._FilterDatabase" localSheetId="0" hidden="1">Template!$A$4:$ADX$375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N183" i="2" l="1"/>
  <c r="ADL183" i="2" s="1"/>
  <c r="ZV183" i="2"/>
  <c r="ZW183" i="2" s="1"/>
  <c r="ZS183" i="2"/>
  <c r="ZT183" i="2" s="1"/>
  <c r="NQ183" i="2"/>
  <c r="NR183" i="2" s="1"/>
  <c r="NM183" i="2"/>
  <c r="NN183" i="2" s="1"/>
  <c r="NH183" i="2"/>
  <c r="NI183" i="2" s="1"/>
  <c r="ND183" i="2"/>
  <c r="NE183" i="2" s="1"/>
  <c r="MZ183" i="2"/>
  <c r="NA183" i="2" s="1"/>
  <c r="CF183" i="2"/>
  <c r="CG183" i="2" s="1"/>
  <c r="BY183" i="2"/>
  <c r="CA183" i="2" s="1"/>
  <c r="CB183" i="2" s="1"/>
  <c r="CC183" i="2" s="1"/>
  <c r="BW183" i="2"/>
  <c r="BX183" i="2" s="1"/>
  <c r="BV183" i="2"/>
  <c r="BS183" i="2"/>
  <c r="BT183" i="2" s="1"/>
  <c r="BR183" i="2"/>
  <c r="V183" i="2"/>
  <c r="A183" i="2"/>
  <c r="ADC375" i="2"/>
  <c r="ADE375" i="2" s="1"/>
  <c r="ADB375" i="2"/>
  <c r="ADD375" i="2" s="1"/>
  <c r="ACY375" i="2"/>
  <c r="ACN375" i="2"/>
  <c r="ZV375" i="2"/>
  <c r="ZW375" i="2" s="1"/>
  <c r="ZS375" i="2"/>
  <c r="ZT375" i="2" s="1"/>
  <c r="RU375" i="2"/>
  <c r="RV375" i="2" s="1"/>
  <c r="RR375" i="2"/>
  <c r="RS375" i="2" s="1"/>
  <c r="RN375" i="2"/>
  <c r="RO375" i="2" s="1"/>
  <c r="RK375" i="2"/>
  <c r="RL375" i="2" s="1"/>
  <c r="RH375" i="2"/>
  <c r="RI375" i="2" s="1"/>
  <c r="RE375" i="2"/>
  <c r="RF375" i="2" s="1"/>
  <c r="DJ375" i="2"/>
  <c r="DK375" i="2" s="1"/>
  <c r="DG375" i="2"/>
  <c r="DH375" i="2" s="1"/>
  <c r="DD375" i="2"/>
  <c r="DE375" i="2" s="1"/>
  <c r="DA375" i="2"/>
  <c r="DB375" i="2" s="1"/>
  <c r="V375" i="2"/>
  <c r="A375" i="2"/>
  <c r="ADC374" i="2"/>
  <c r="ADE374" i="2" s="1"/>
  <c r="ADB374" i="2"/>
  <c r="ADD374" i="2" s="1"/>
  <c r="ACY374" i="2"/>
  <c r="ACN374" i="2"/>
  <c r="ACO374" i="2" s="1"/>
  <c r="ZV374" i="2"/>
  <c r="ZW374" i="2" s="1"/>
  <c r="ZS374" i="2"/>
  <c r="ZT374" i="2" s="1"/>
  <c r="RU374" i="2"/>
  <c r="RV374" i="2" s="1"/>
  <c r="RR374" i="2"/>
  <c r="RS374" i="2" s="1"/>
  <c r="RN374" i="2"/>
  <c r="RO374" i="2" s="1"/>
  <c r="RK374" i="2"/>
  <c r="RL374" i="2" s="1"/>
  <c r="RH374" i="2"/>
  <c r="RI374" i="2" s="1"/>
  <c r="RE374" i="2"/>
  <c r="RF374" i="2" s="1"/>
  <c r="DJ374" i="2"/>
  <c r="DK374" i="2" s="1"/>
  <c r="DG374" i="2"/>
  <c r="DH374" i="2" s="1"/>
  <c r="DD374" i="2"/>
  <c r="DE374" i="2" s="1"/>
  <c r="DA374" i="2"/>
  <c r="DB374" i="2" s="1"/>
  <c r="V374" i="2"/>
  <c r="A374" i="2"/>
  <c r="ADC373" i="2"/>
  <c r="ADE373" i="2" s="1"/>
  <c r="ADB373" i="2"/>
  <c r="ADD373" i="2" s="1"/>
  <c r="ACY373" i="2"/>
  <c r="ACN373" i="2"/>
  <c r="ACO373" i="2" s="1"/>
  <c r="ZV373" i="2"/>
  <c r="ZW373" i="2" s="1"/>
  <c r="ZS373" i="2"/>
  <c r="ZT373" i="2" s="1"/>
  <c r="RU373" i="2"/>
  <c r="RV373" i="2" s="1"/>
  <c r="RR373" i="2"/>
  <c r="RS373" i="2" s="1"/>
  <c r="RN373" i="2"/>
  <c r="RO373" i="2" s="1"/>
  <c r="RK373" i="2"/>
  <c r="RL373" i="2" s="1"/>
  <c r="RH373" i="2"/>
  <c r="RI373" i="2" s="1"/>
  <c r="RE373" i="2"/>
  <c r="RF373" i="2" s="1"/>
  <c r="DJ373" i="2"/>
  <c r="DK373" i="2" s="1"/>
  <c r="DG373" i="2"/>
  <c r="DH373" i="2" s="1"/>
  <c r="DD373" i="2"/>
  <c r="DE373" i="2" s="1"/>
  <c r="DA373" i="2"/>
  <c r="DB373" i="2" s="1"/>
  <c r="V373" i="2"/>
  <c r="A373" i="2"/>
  <c r="ADC372" i="2"/>
  <c r="ADE372" i="2" s="1"/>
  <c r="ADB372" i="2"/>
  <c r="ADD372" i="2" s="1"/>
  <c r="ACY372" i="2"/>
  <c r="ACN372" i="2"/>
  <c r="ACO372" i="2" s="1"/>
  <c r="ZV372" i="2"/>
  <c r="ZW372" i="2" s="1"/>
  <c r="ZS372" i="2"/>
  <c r="ZT372" i="2" s="1"/>
  <c r="RU372" i="2"/>
  <c r="RV372" i="2" s="1"/>
  <c r="RR372" i="2"/>
  <c r="RS372" i="2" s="1"/>
  <c r="RN372" i="2"/>
  <c r="RO372" i="2" s="1"/>
  <c r="RK372" i="2"/>
  <c r="RL372" i="2" s="1"/>
  <c r="RH372" i="2"/>
  <c r="RI372" i="2" s="1"/>
  <c r="RE372" i="2"/>
  <c r="RF372" i="2" s="1"/>
  <c r="DJ372" i="2"/>
  <c r="DK372" i="2" s="1"/>
  <c r="DG372" i="2"/>
  <c r="DH372" i="2" s="1"/>
  <c r="DD372" i="2"/>
  <c r="DE372" i="2" s="1"/>
  <c r="DA372" i="2"/>
  <c r="DB372" i="2" s="1"/>
  <c r="V372" i="2"/>
  <c r="A372" i="2"/>
  <c r="ADC371" i="2"/>
  <c r="ADE371" i="2" s="1"/>
  <c r="ADB371" i="2"/>
  <c r="ADD371" i="2" s="1"/>
  <c r="ACY371" i="2"/>
  <c r="ACN371" i="2"/>
  <c r="ZV371" i="2"/>
  <c r="ZW371" i="2" s="1"/>
  <c r="ZS371" i="2"/>
  <c r="ZT371" i="2" s="1"/>
  <c r="RU371" i="2"/>
  <c r="RV371" i="2" s="1"/>
  <c r="RR371" i="2"/>
  <c r="RS371" i="2" s="1"/>
  <c r="RN371" i="2"/>
  <c r="RO371" i="2" s="1"/>
  <c r="RK371" i="2"/>
  <c r="RL371" i="2" s="1"/>
  <c r="RH371" i="2"/>
  <c r="RI371" i="2" s="1"/>
  <c r="RE371" i="2"/>
  <c r="RF371" i="2" s="1"/>
  <c r="DJ371" i="2"/>
  <c r="DK371" i="2" s="1"/>
  <c r="DG371" i="2"/>
  <c r="DH371" i="2" s="1"/>
  <c r="DD371" i="2"/>
  <c r="DE371" i="2" s="1"/>
  <c r="DA371" i="2"/>
  <c r="DB371" i="2" s="1"/>
  <c r="V371" i="2"/>
  <c r="A371" i="2"/>
  <c r="ADC370" i="2"/>
  <c r="ADE370" i="2" s="1"/>
  <c r="ADB370" i="2"/>
  <c r="ADD370" i="2" s="1"/>
  <c r="ACY370" i="2"/>
  <c r="ACN370" i="2"/>
  <c r="ACO370" i="2" s="1"/>
  <c r="ZV370" i="2"/>
  <c r="ZW370" i="2" s="1"/>
  <c r="ZS370" i="2"/>
  <c r="ZT370" i="2" s="1"/>
  <c r="RU370" i="2"/>
  <c r="RV370" i="2" s="1"/>
  <c r="RR370" i="2"/>
  <c r="RS370" i="2" s="1"/>
  <c r="RN370" i="2"/>
  <c r="RO370" i="2" s="1"/>
  <c r="RK370" i="2"/>
  <c r="RL370" i="2" s="1"/>
  <c r="RH370" i="2"/>
  <c r="RI370" i="2" s="1"/>
  <c r="RE370" i="2"/>
  <c r="RF370" i="2" s="1"/>
  <c r="DJ370" i="2"/>
  <c r="DK370" i="2" s="1"/>
  <c r="DG370" i="2"/>
  <c r="DH370" i="2" s="1"/>
  <c r="DD370" i="2"/>
  <c r="DE370" i="2" s="1"/>
  <c r="DA370" i="2"/>
  <c r="DB370" i="2" s="1"/>
  <c r="V370" i="2"/>
  <c r="A370" i="2"/>
  <c r="ADC369" i="2"/>
  <c r="ADE369" i="2" s="1"/>
  <c r="ADB369" i="2"/>
  <c r="ADD369" i="2" s="1"/>
  <c r="ACY369" i="2"/>
  <c r="ACN369" i="2"/>
  <c r="ACO369" i="2" s="1"/>
  <c r="ZV369" i="2"/>
  <c r="ZW369" i="2" s="1"/>
  <c r="ZS369" i="2"/>
  <c r="ZT369" i="2" s="1"/>
  <c r="RU369" i="2"/>
  <c r="RV369" i="2" s="1"/>
  <c r="RR369" i="2"/>
  <c r="RS369" i="2" s="1"/>
  <c r="RN369" i="2"/>
  <c r="RO369" i="2" s="1"/>
  <c r="RK369" i="2"/>
  <c r="RL369" i="2" s="1"/>
  <c r="RH369" i="2"/>
  <c r="RI369" i="2" s="1"/>
  <c r="RE369" i="2"/>
  <c r="RF369" i="2" s="1"/>
  <c r="DJ369" i="2"/>
  <c r="DK369" i="2" s="1"/>
  <c r="DG369" i="2"/>
  <c r="DH369" i="2" s="1"/>
  <c r="DD369" i="2"/>
  <c r="DE369" i="2" s="1"/>
  <c r="DA369" i="2"/>
  <c r="DB369" i="2" s="1"/>
  <c r="V369" i="2"/>
  <c r="A369" i="2"/>
  <c r="ADC368" i="2"/>
  <c r="ADE368" i="2" s="1"/>
  <c r="ADB368" i="2"/>
  <c r="ADD368" i="2" s="1"/>
  <c r="ACY368" i="2"/>
  <c r="ACN368" i="2"/>
  <c r="ACO368" i="2" s="1"/>
  <c r="ZV368" i="2"/>
  <c r="ZW368" i="2" s="1"/>
  <c r="ZS368" i="2"/>
  <c r="ZT368" i="2" s="1"/>
  <c r="RU368" i="2"/>
  <c r="RV368" i="2" s="1"/>
  <c r="RR368" i="2"/>
  <c r="RS368" i="2" s="1"/>
  <c r="RN368" i="2"/>
  <c r="RO368" i="2" s="1"/>
  <c r="RK368" i="2"/>
  <c r="RL368" i="2" s="1"/>
  <c r="RH368" i="2"/>
  <c r="RI368" i="2" s="1"/>
  <c r="RE368" i="2"/>
  <c r="RF368" i="2" s="1"/>
  <c r="DJ368" i="2"/>
  <c r="DK368" i="2" s="1"/>
  <c r="DG368" i="2"/>
  <c r="DH368" i="2" s="1"/>
  <c r="DD368" i="2"/>
  <c r="DE368" i="2" s="1"/>
  <c r="DA368" i="2"/>
  <c r="DB368" i="2" s="1"/>
  <c r="V368" i="2"/>
  <c r="A368" i="2"/>
  <c r="ADC367" i="2"/>
  <c r="ADE367" i="2" s="1"/>
  <c r="ADB367" i="2"/>
  <c r="ADD367" i="2" s="1"/>
  <c r="ACY367" i="2"/>
  <c r="ACN367" i="2"/>
  <c r="ZV367" i="2"/>
  <c r="ZW367" i="2" s="1"/>
  <c r="ZS367" i="2"/>
  <c r="ZT367" i="2" s="1"/>
  <c r="RU367" i="2"/>
  <c r="RV367" i="2" s="1"/>
  <c r="RR367" i="2"/>
  <c r="RS367" i="2" s="1"/>
  <c r="RN367" i="2"/>
  <c r="RO367" i="2" s="1"/>
  <c r="RK367" i="2"/>
  <c r="RL367" i="2" s="1"/>
  <c r="RH367" i="2"/>
  <c r="RI367" i="2" s="1"/>
  <c r="RE367" i="2"/>
  <c r="RF367" i="2" s="1"/>
  <c r="DJ367" i="2"/>
  <c r="DK367" i="2" s="1"/>
  <c r="DG367" i="2"/>
  <c r="DH367" i="2" s="1"/>
  <c r="DD367" i="2"/>
  <c r="DE367" i="2" s="1"/>
  <c r="DA367" i="2"/>
  <c r="DB367" i="2" s="1"/>
  <c r="V367" i="2"/>
  <c r="A367" i="2"/>
  <c r="ADC366" i="2"/>
  <c r="ADE366" i="2" s="1"/>
  <c r="ADB366" i="2"/>
  <c r="ADD366" i="2" s="1"/>
  <c r="ACY366" i="2"/>
  <c r="ACN366" i="2"/>
  <c r="ACO366" i="2" s="1"/>
  <c r="ZV366" i="2"/>
  <c r="ZW366" i="2" s="1"/>
  <c r="ZS366" i="2"/>
  <c r="ZT366" i="2" s="1"/>
  <c r="RU366" i="2"/>
  <c r="RV366" i="2" s="1"/>
  <c r="RR366" i="2"/>
  <c r="RS366" i="2" s="1"/>
  <c r="RN366" i="2"/>
  <c r="RO366" i="2" s="1"/>
  <c r="RK366" i="2"/>
  <c r="RL366" i="2" s="1"/>
  <c r="RH366" i="2"/>
  <c r="RI366" i="2" s="1"/>
  <c r="RE366" i="2"/>
  <c r="RF366" i="2" s="1"/>
  <c r="DJ366" i="2"/>
  <c r="DK366" i="2" s="1"/>
  <c r="DG366" i="2"/>
  <c r="DH366" i="2" s="1"/>
  <c r="DD366" i="2"/>
  <c r="DE366" i="2" s="1"/>
  <c r="DA366" i="2"/>
  <c r="DB366" i="2" s="1"/>
  <c r="V366" i="2"/>
  <c r="A366" i="2"/>
  <c r="ADC365" i="2"/>
  <c r="ADE365" i="2" s="1"/>
  <c r="ADB365" i="2"/>
  <c r="ADD365" i="2" s="1"/>
  <c r="ACY365" i="2"/>
  <c r="ACN365" i="2"/>
  <c r="ACO365" i="2" s="1"/>
  <c r="ZV365" i="2"/>
  <c r="ZW365" i="2" s="1"/>
  <c r="ZS365" i="2"/>
  <c r="ZT365" i="2" s="1"/>
  <c r="RU365" i="2"/>
  <c r="RV365" i="2" s="1"/>
  <c r="RR365" i="2"/>
  <c r="RS365" i="2" s="1"/>
  <c r="RN365" i="2"/>
  <c r="RO365" i="2" s="1"/>
  <c r="RK365" i="2"/>
  <c r="RL365" i="2" s="1"/>
  <c r="RH365" i="2"/>
  <c r="RI365" i="2" s="1"/>
  <c r="RE365" i="2"/>
  <c r="RF365" i="2" s="1"/>
  <c r="DJ365" i="2"/>
  <c r="DK365" i="2" s="1"/>
  <c r="DG365" i="2"/>
  <c r="DH365" i="2" s="1"/>
  <c r="DD365" i="2"/>
  <c r="DE365" i="2" s="1"/>
  <c r="DA365" i="2"/>
  <c r="DB365" i="2" s="1"/>
  <c r="V365" i="2"/>
  <c r="A365" i="2"/>
  <c r="ADC364" i="2"/>
  <c r="ADE364" i="2" s="1"/>
  <c r="ADB364" i="2"/>
  <c r="ADD364" i="2" s="1"/>
  <c r="ACY364" i="2"/>
  <c r="ACN364" i="2"/>
  <c r="ACO364" i="2" s="1"/>
  <c r="ZV364" i="2"/>
  <c r="ZW364" i="2" s="1"/>
  <c r="ZS364" i="2"/>
  <c r="ZT364" i="2" s="1"/>
  <c r="RU364" i="2"/>
  <c r="RV364" i="2" s="1"/>
  <c r="RR364" i="2"/>
  <c r="RS364" i="2" s="1"/>
  <c r="RN364" i="2"/>
  <c r="RO364" i="2" s="1"/>
  <c r="RK364" i="2"/>
  <c r="RL364" i="2" s="1"/>
  <c r="RH364" i="2"/>
  <c r="RI364" i="2" s="1"/>
  <c r="RE364" i="2"/>
  <c r="RF364" i="2" s="1"/>
  <c r="DJ364" i="2"/>
  <c r="DK364" i="2" s="1"/>
  <c r="DG364" i="2"/>
  <c r="DH364" i="2" s="1"/>
  <c r="DD364" i="2"/>
  <c r="DE364" i="2" s="1"/>
  <c r="DA364" i="2"/>
  <c r="DB364" i="2" s="1"/>
  <c r="V364" i="2"/>
  <c r="A364" i="2"/>
  <c r="ADC363" i="2"/>
  <c r="ADE363" i="2" s="1"/>
  <c r="ADB363" i="2"/>
  <c r="ADD363" i="2" s="1"/>
  <c r="ACY363" i="2"/>
  <c r="ACN363" i="2"/>
  <c r="ACO363" i="2" s="1"/>
  <c r="ZV363" i="2"/>
  <c r="ZW363" i="2" s="1"/>
  <c r="ZS363" i="2"/>
  <c r="ZT363" i="2" s="1"/>
  <c r="RU363" i="2"/>
  <c r="RV363" i="2" s="1"/>
  <c r="RR363" i="2"/>
  <c r="RS363" i="2" s="1"/>
  <c r="RN363" i="2"/>
  <c r="RO363" i="2" s="1"/>
  <c r="RK363" i="2"/>
  <c r="RL363" i="2" s="1"/>
  <c r="RH363" i="2"/>
  <c r="RI363" i="2" s="1"/>
  <c r="RE363" i="2"/>
  <c r="RF363" i="2" s="1"/>
  <c r="DJ363" i="2"/>
  <c r="DK363" i="2" s="1"/>
  <c r="DG363" i="2"/>
  <c r="DH363" i="2" s="1"/>
  <c r="DD363" i="2"/>
  <c r="DE363" i="2" s="1"/>
  <c r="DA363" i="2"/>
  <c r="DB363" i="2" s="1"/>
  <c r="V363" i="2"/>
  <c r="A363" i="2"/>
  <c r="ADC362" i="2"/>
  <c r="ADE362" i="2" s="1"/>
  <c r="ADB362" i="2"/>
  <c r="ADD362" i="2" s="1"/>
  <c r="ACY362" i="2"/>
  <c r="ACN362" i="2"/>
  <c r="ACO362" i="2" s="1"/>
  <c r="ZV362" i="2"/>
  <c r="ZW362" i="2" s="1"/>
  <c r="ZS362" i="2"/>
  <c r="ZT362" i="2" s="1"/>
  <c r="RU362" i="2"/>
  <c r="RV362" i="2" s="1"/>
  <c r="RR362" i="2"/>
  <c r="RS362" i="2" s="1"/>
  <c r="RN362" i="2"/>
  <c r="RO362" i="2" s="1"/>
  <c r="RK362" i="2"/>
  <c r="RL362" i="2" s="1"/>
  <c r="RH362" i="2"/>
  <c r="RI362" i="2" s="1"/>
  <c r="RE362" i="2"/>
  <c r="RF362" i="2" s="1"/>
  <c r="DJ362" i="2"/>
  <c r="DK362" i="2" s="1"/>
  <c r="DG362" i="2"/>
  <c r="DH362" i="2" s="1"/>
  <c r="DD362" i="2"/>
  <c r="DE362" i="2" s="1"/>
  <c r="DA362" i="2"/>
  <c r="DB362" i="2" s="1"/>
  <c r="V362" i="2"/>
  <c r="A362" i="2"/>
  <c r="ADC361" i="2"/>
  <c r="ADE361" i="2" s="1"/>
  <c r="ADB361" i="2"/>
  <c r="ADD361" i="2" s="1"/>
  <c r="ACY361" i="2"/>
  <c r="ACN361" i="2"/>
  <c r="ACO361" i="2" s="1"/>
  <c r="ZV361" i="2"/>
  <c r="ZW361" i="2" s="1"/>
  <c r="ZS361" i="2"/>
  <c r="ZT361" i="2" s="1"/>
  <c r="RU361" i="2"/>
  <c r="RV361" i="2" s="1"/>
  <c r="RR361" i="2"/>
  <c r="RS361" i="2" s="1"/>
  <c r="RN361" i="2"/>
  <c r="RO361" i="2" s="1"/>
  <c r="RK361" i="2"/>
  <c r="RL361" i="2" s="1"/>
  <c r="RH361" i="2"/>
  <c r="RI361" i="2" s="1"/>
  <c r="RE361" i="2"/>
  <c r="RF361" i="2" s="1"/>
  <c r="DJ361" i="2"/>
  <c r="DK361" i="2" s="1"/>
  <c r="DG361" i="2"/>
  <c r="DH361" i="2" s="1"/>
  <c r="DD361" i="2"/>
  <c r="DE361" i="2" s="1"/>
  <c r="DA361" i="2"/>
  <c r="DB361" i="2" s="1"/>
  <c r="V361" i="2"/>
  <c r="A361" i="2"/>
  <c r="ADC360" i="2"/>
  <c r="ADE360" i="2" s="1"/>
  <c r="ADB360" i="2"/>
  <c r="ADD360" i="2" s="1"/>
  <c r="ACY360" i="2"/>
  <c r="ACN360" i="2"/>
  <c r="ACO360" i="2" s="1"/>
  <c r="ZV360" i="2"/>
  <c r="ZW360" i="2" s="1"/>
  <c r="ZS360" i="2"/>
  <c r="ZT360" i="2" s="1"/>
  <c r="RU360" i="2"/>
  <c r="RV360" i="2" s="1"/>
  <c r="RR360" i="2"/>
  <c r="RS360" i="2" s="1"/>
  <c r="RN360" i="2"/>
  <c r="RO360" i="2" s="1"/>
  <c r="RK360" i="2"/>
  <c r="RL360" i="2" s="1"/>
  <c r="RH360" i="2"/>
  <c r="RI360" i="2" s="1"/>
  <c r="RE360" i="2"/>
  <c r="RF360" i="2" s="1"/>
  <c r="DJ360" i="2"/>
  <c r="DK360" i="2" s="1"/>
  <c r="DG360" i="2"/>
  <c r="DH360" i="2" s="1"/>
  <c r="DD360" i="2"/>
  <c r="DE360" i="2" s="1"/>
  <c r="DA360" i="2"/>
  <c r="DB360" i="2" s="1"/>
  <c r="V360" i="2"/>
  <c r="A360" i="2"/>
  <c r="ACF183" i="2" l="1"/>
  <c r="AAV375" i="2"/>
  <c r="ACE183" i="2"/>
  <c r="ACO183" i="2"/>
  <c r="ACD183" i="2"/>
  <c r="AAV368" i="2"/>
  <c r="AAU375" i="2"/>
  <c r="AAV371" i="2"/>
  <c r="AAT360" i="2"/>
  <c r="AAU360" i="2"/>
  <c r="AAV364" i="2"/>
  <c r="AAV372" i="2"/>
  <c r="AAU367" i="2"/>
  <c r="AAV360" i="2"/>
  <c r="AAT362" i="2"/>
  <c r="AAV367" i="2"/>
  <c r="AAU365" i="2"/>
  <c r="AAV369" i="2"/>
  <c r="AAV374" i="2"/>
  <c r="AAU364" i="2"/>
  <c r="AAV365" i="2"/>
  <c r="AAV370" i="2"/>
  <c r="AAU371" i="2"/>
  <c r="AAT374" i="2"/>
  <c r="AAT366" i="2"/>
  <c r="AAU369" i="2"/>
  <c r="AAV361" i="2"/>
  <c r="AAV363" i="2"/>
  <c r="AAV366" i="2"/>
  <c r="AAT370" i="2"/>
  <c r="AAT361" i="2"/>
  <c r="AAU361" i="2"/>
  <c r="AAT363" i="2"/>
  <c r="AAU363" i="2"/>
  <c r="AAT364" i="2"/>
  <c r="ACO367" i="2"/>
  <c r="AAU368" i="2"/>
  <c r="ACO371" i="2"/>
  <c r="AAU372" i="2"/>
  <c r="AAT373" i="2"/>
  <c r="AAU362" i="2"/>
  <c r="AAT365" i="2"/>
  <c r="AAT369" i="2"/>
  <c r="ACO375" i="2"/>
  <c r="AAV362" i="2"/>
  <c r="AAU366" i="2"/>
  <c r="AAT367" i="2"/>
  <c r="AAT368" i="2"/>
  <c r="AAU370" i="2"/>
  <c r="AAT371" i="2"/>
  <c r="AAT372" i="2"/>
  <c r="AAU373" i="2"/>
  <c r="AAU374" i="2"/>
  <c r="AAT375" i="2"/>
  <c r="AAV373" i="2"/>
  <c r="ACN359" i="2"/>
  <c r="ACO359" i="2" s="1"/>
  <c r="KN359" i="2"/>
  <c r="KO359" i="2" s="1"/>
  <c r="KK359" i="2"/>
  <c r="KL359" i="2" s="1"/>
  <c r="KH359" i="2"/>
  <c r="KI359" i="2" s="1"/>
  <c r="KE359" i="2"/>
  <c r="KF359" i="2" s="1"/>
  <c r="AE359" i="2"/>
  <c r="AF359" i="2" s="1"/>
  <c r="AB359" i="2"/>
  <c r="V359" i="2"/>
  <c r="A359" i="2"/>
  <c r="ACO358" i="2"/>
  <c r="ACN358" i="2"/>
  <c r="YH358" i="2"/>
  <c r="YI358" i="2" s="1"/>
  <c r="YE358" i="2"/>
  <c r="YF358" i="2" s="1"/>
  <c r="YB358" i="2"/>
  <c r="YC358" i="2" s="1"/>
  <c r="XY358" i="2"/>
  <c r="XZ358" i="2" s="1"/>
  <c r="XV358" i="2"/>
  <c r="XW358" i="2" s="1"/>
  <c r="XS358" i="2"/>
  <c r="XT358" i="2" s="1"/>
  <c r="XP358" i="2"/>
  <c r="XQ358" i="2" s="1"/>
  <c r="XM358" i="2"/>
  <c r="AE358" i="2"/>
  <c r="AF358" i="2" s="1"/>
  <c r="AB358" i="2"/>
  <c r="AC358" i="2" s="1"/>
  <c r="V358" i="2"/>
  <c r="A358" i="2"/>
  <c r="ACN357" i="2"/>
  <c r="ACO357" i="2" s="1"/>
  <c r="LC357" i="2"/>
  <c r="LD357" i="2" s="1"/>
  <c r="KZ357" i="2"/>
  <c r="LA357" i="2" s="1"/>
  <c r="KW357" i="2"/>
  <c r="KX357" i="2" s="1"/>
  <c r="KT357" i="2"/>
  <c r="KU357" i="2" s="1"/>
  <c r="KQ357" i="2"/>
  <c r="KR357" i="2" s="1"/>
  <c r="AE357" i="2"/>
  <c r="AF357" i="2" s="1"/>
  <c r="AB357" i="2"/>
  <c r="AC357" i="2" s="1"/>
  <c r="V357" i="2"/>
  <c r="A357" i="2"/>
  <c r="ACN356" i="2"/>
  <c r="ACO356" i="2" s="1"/>
  <c r="LC356" i="2"/>
  <c r="LD356" i="2" s="1"/>
  <c r="KZ356" i="2"/>
  <c r="LA356" i="2" s="1"/>
  <c r="KW356" i="2"/>
  <c r="KX356" i="2" s="1"/>
  <c r="KT356" i="2"/>
  <c r="KU356" i="2" s="1"/>
  <c r="KQ356" i="2"/>
  <c r="AE356" i="2"/>
  <c r="AF356" i="2" s="1"/>
  <c r="AB356" i="2"/>
  <c r="V356" i="2"/>
  <c r="A356" i="2"/>
  <c r="ACN355" i="2"/>
  <c r="ACO355" i="2" s="1"/>
  <c r="LC355" i="2"/>
  <c r="LD355" i="2" s="1"/>
  <c r="KZ355" i="2"/>
  <c r="LA355" i="2" s="1"/>
  <c r="KW355" i="2"/>
  <c r="KX355" i="2" s="1"/>
  <c r="KT355" i="2"/>
  <c r="KU355" i="2" s="1"/>
  <c r="KQ355" i="2"/>
  <c r="AE355" i="2"/>
  <c r="AF355" i="2" s="1"/>
  <c r="AB355" i="2"/>
  <c r="V355" i="2"/>
  <c r="A355" i="2"/>
  <c r="ACN354" i="2"/>
  <c r="ACO354" i="2" s="1"/>
  <c r="LC354" i="2"/>
  <c r="LD354" i="2" s="1"/>
  <c r="KZ354" i="2"/>
  <c r="LA354" i="2" s="1"/>
  <c r="KW354" i="2"/>
  <c r="KX354" i="2" s="1"/>
  <c r="KT354" i="2"/>
  <c r="KU354" i="2" s="1"/>
  <c r="KQ354" i="2"/>
  <c r="KR354" i="2" s="1"/>
  <c r="AE354" i="2"/>
  <c r="AF354" i="2" s="1"/>
  <c r="AB354" i="2"/>
  <c r="AC354" i="2" s="1"/>
  <c r="V354" i="2"/>
  <c r="A354" i="2"/>
  <c r="ACN353" i="2"/>
  <c r="ACO353" i="2" s="1"/>
  <c r="LC353" i="2"/>
  <c r="LD353" i="2" s="1"/>
  <c r="KZ353" i="2"/>
  <c r="LA353" i="2" s="1"/>
  <c r="KW353" i="2"/>
  <c r="KX353" i="2" s="1"/>
  <c r="KT353" i="2"/>
  <c r="KU353" i="2" s="1"/>
  <c r="KQ353" i="2"/>
  <c r="AE353" i="2"/>
  <c r="AF353" i="2" s="1"/>
  <c r="AB353" i="2"/>
  <c r="AC353" i="2" s="1"/>
  <c r="V353" i="2"/>
  <c r="A353" i="2"/>
  <c r="ACN352" i="2"/>
  <c r="ACO352" i="2" s="1"/>
  <c r="LC352" i="2"/>
  <c r="LD352" i="2" s="1"/>
  <c r="KZ352" i="2"/>
  <c r="LA352" i="2" s="1"/>
  <c r="KW352" i="2"/>
  <c r="KX352" i="2" s="1"/>
  <c r="KT352" i="2"/>
  <c r="KU352" i="2" s="1"/>
  <c r="KQ352" i="2"/>
  <c r="AE352" i="2"/>
  <c r="AF352" i="2" s="1"/>
  <c r="AB352" i="2"/>
  <c r="V352" i="2"/>
  <c r="A352" i="2"/>
  <c r="ACN351" i="2"/>
  <c r="ACO351" i="2" s="1"/>
  <c r="LC351" i="2"/>
  <c r="LD351" i="2" s="1"/>
  <c r="KZ351" i="2"/>
  <c r="LA351" i="2" s="1"/>
  <c r="KW351" i="2"/>
  <c r="KX351" i="2" s="1"/>
  <c r="KT351" i="2"/>
  <c r="KU351" i="2" s="1"/>
  <c r="KQ351" i="2"/>
  <c r="KR351" i="2" s="1"/>
  <c r="AE351" i="2"/>
  <c r="AF351" i="2" s="1"/>
  <c r="AB351" i="2"/>
  <c r="AC351" i="2" s="1"/>
  <c r="V351" i="2"/>
  <c r="A351" i="2"/>
  <c r="ACN350" i="2"/>
  <c r="ACO350" i="2" s="1"/>
  <c r="LC350" i="2"/>
  <c r="LD350" i="2" s="1"/>
  <c r="KZ350" i="2"/>
  <c r="LA350" i="2" s="1"/>
  <c r="KW350" i="2"/>
  <c r="KX350" i="2" s="1"/>
  <c r="KT350" i="2"/>
  <c r="KU350" i="2" s="1"/>
  <c r="KQ350" i="2"/>
  <c r="KR350" i="2" s="1"/>
  <c r="AE350" i="2"/>
  <c r="AF350" i="2" s="1"/>
  <c r="AB350" i="2"/>
  <c r="AC350" i="2" s="1"/>
  <c r="V350" i="2"/>
  <c r="A350" i="2"/>
  <c r="ACN349" i="2"/>
  <c r="ACO349" i="2" s="1"/>
  <c r="LC349" i="2"/>
  <c r="LD349" i="2" s="1"/>
  <c r="KZ349" i="2"/>
  <c r="LA349" i="2" s="1"/>
  <c r="KW349" i="2"/>
  <c r="KX349" i="2" s="1"/>
  <c r="KT349" i="2"/>
  <c r="KU349" i="2" s="1"/>
  <c r="KQ349" i="2"/>
  <c r="AE349" i="2"/>
  <c r="AF349" i="2" s="1"/>
  <c r="AB349" i="2"/>
  <c r="AC349" i="2" s="1"/>
  <c r="V349" i="2"/>
  <c r="A349" i="2"/>
  <c r="KN349" i="2"/>
  <c r="KO349" i="2" s="1"/>
  <c r="KK349" i="2"/>
  <c r="KL349" i="2" s="1"/>
  <c r="KH349" i="2"/>
  <c r="KI349" i="2" s="1"/>
  <c r="KE349" i="2"/>
  <c r="KF349" i="2" s="1"/>
  <c r="YH349" i="2"/>
  <c r="YI349" i="2" s="1"/>
  <c r="YE349" i="2"/>
  <c r="YF349" i="2" s="1"/>
  <c r="YB349" i="2"/>
  <c r="YC349" i="2" s="1"/>
  <c r="XY349" i="2"/>
  <c r="XZ349" i="2" s="1"/>
  <c r="XV349" i="2"/>
  <c r="XW349" i="2" s="1"/>
  <c r="XS349" i="2"/>
  <c r="XT349" i="2" s="1"/>
  <c r="XP349" i="2"/>
  <c r="XQ349" i="2" s="1"/>
  <c r="XM349" i="2"/>
  <c r="XN349" i="2" s="1"/>
  <c r="PI349" i="2"/>
  <c r="PJ349" i="2" s="1"/>
  <c r="PF349" i="2"/>
  <c r="PG349" i="2" s="1"/>
  <c r="PB349" i="2"/>
  <c r="PC349" i="2" s="1"/>
  <c r="OY349" i="2"/>
  <c r="OZ349" i="2" s="1"/>
  <c r="OV349" i="2"/>
  <c r="OW349" i="2" s="1"/>
  <c r="OS349" i="2"/>
  <c r="OT349" i="2" s="1"/>
  <c r="OP349" i="2"/>
  <c r="OQ349" i="2" s="1"/>
  <c r="CM349" i="2"/>
  <c r="CK349" i="2" s="1"/>
  <c r="CJ349" i="2"/>
  <c r="CH349" i="2" s="1"/>
  <c r="ACN348" i="2"/>
  <c r="ACO348" i="2" s="1"/>
  <c r="PI348" i="2"/>
  <c r="PJ348" i="2" s="1"/>
  <c r="PF348" i="2"/>
  <c r="PG348" i="2" s="1"/>
  <c r="PB348" i="2"/>
  <c r="PC348" i="2" s="1"/>
  <c r="OY348" i="2"/>
  <c r="OZ348" i="2" s="1"/>
  <c r="OV348" i="2"/>
  <c r="OW348" i="2" s="1"/>
  <c r="OS348" i="2"/>
  <c r="OT348" i="2" s="1"/>
  <c r="OP348" i="2"/>
  <c r="CM348" i="2"/>
  <c r="CK348" i="2" s="1"/>
  <c r="CJ348" i="2"/>
  <c r="V348" i="2"/>
  <c r="A348" i="2"/>
  <c r="ACN347" i="2"/>
  <c r="ACO347" i="2" s="1"/>
  <c r="PI347" i="2"/>
  <c r="PJ347" i="2" s="1"/>
  <c r="PF347" i="2"/>
  <c r="PG347" i="2" s="1"/>
  <c r="PB347" i="2"/>
  <c r="PC347" i="2" s="1"/>
  <c r="OY347" i="2"/>
  <c r="OZ347" i="2" s="1"/>
  <c r="OV347" i="2"/>
  <c r="OW347" i="2" s="1"/>
  <c r="OS347" i="2"/>
  <c r="OT347" i="2" s="1"/>
  <c r="OP347" i="2"/>
  <c r="CM347" i="2"/>
  <c r="CK347" i="2" s="1"/>
  <c r="CJ347" i="2"/>
  <c r="CH347" i="2" s="1"/>
  <c r="V347" i="2"/>
  <c r="A347" i="2"/>
  <c r="ACN346" i="2"/>
  <c r="ACO346" i="2" s="1"/>
  <c r="PI346" i="2"/>
  <c r="PJ346" i="2" s="1"/>
  <c r="PF346" i="2"/>
  <c r="PG346" i="2" s="1"/>
  <c r="PB346" i="2"/>
  <c r="PC346" i="2" s="1"/>
  <c r="OY346" i="2"/>
  <c r="OZ346" i="2" s="1"/>
  <c r="OV346" i="2"/>
  <c r="OW346" i="2" s="1"/>
  <c r="OS346" i="2"/>
  <c r="OT346" i="2" s="1"/>
  <c r="OP346" i="2"/>
  <c r="OQ346" i="2" s="1"/>
  <c r="CM346" i="2"/>
  <c r="CJ346" i="2"/>
  <c r="CH346" i="2" s="1"/>
  <c r="V346" i="2"/>
  <c r="A346" i="2"/>
  <c r="ACN345" i="2"/>
  <c r="ACO345" i="2" s="1"/>
  <c r="PI345" i="2"/>
  <c r="PJ345" i="2" s="1"/>
  <c r="PF345" i="2"/>
  <c r="PG345" i="2" s="1"/>
  <c r="PB345" i="2"/>
  <c r="PC345" i="2" s="1"/>
  <c r="OY345" i="2"/>
  <c r="OZ345" i="2" s="1"/>
  <c r="OV345" i="2"/>
  <c r="OW345" i="2" s="1"/>
  <c r="OS345" i="2"/>
  <c r="OT345" i="2" s="1"/>
  <c r="OP345" i="2"/>
  <c r="CM345" i="2"/>
  <c r="CK345" i="2" s="1"/>
  <c r="CJ345" i="2"/>
  <c r="V345" i="2"/>
  <c r="A345" i="2"/>
  <c r="ACN344" i="2"/>
  <c r="ACO344" i="2" s="1"/>
  <c r="PI344" i="2"/>
  <c r="PJ344" i="2" s="1"/>
  <c r="PF344" i="2"/>
  <c r="PG344" i="2" s="1"/>
  <c r="PB344" i="2"/>
  <c r="PC344" i="2" s="1"/>
  <c r="OY344" i="2"/>
  <c r="OZ344" i="2" s="1"/>
  <c r="OV344" i="2"/>
  <c r="OW344" i="2" s="1"/>
  <c r="OS344" i="2"/>
  <c r="OT344" i="2" s="1"/>
  <c r="OP344" i="2"/>
  <c r="CM344" i="2"/>
  <c r="CK344" i="2" s="1"/>
  <c r="CJ344" i="2"/>
  <c r="V344" i="2"/>
  <c r="A344" i="2"/>
  <c r="ACN343" i="2"/>
  <c r="ACO343" i="2" s="1"/>
  <c r="PI343" i="2"/>
  <c r="PJ343" i="2" s="1"/>
  <c r="PF343" i="2"/>
  <c r="PG343" i="2" s="1"/>
  <c r="PB343" i="2"/>
  <c r="PC343" i="2" s="1"/>
  <c r="OY343" i="2"/>
  <c r="OZ343" i="2" s="1"/>
  <c r="OV343" i="2"/>
  <c r="OW343" i="2" s="1"/>
  <c r="OS343" i="2"/>
  <c r="OT343" i="2" s="1"/>
  <c r="OP343" i="2"/>
  <c r="OQ343" i="2" s="1"/>
  <c r="CM343" i="2"/>
  <c r="CK343" i="2" s="1"/>
  <c r="CJ343" i="2"/>
  <c r="CH343" i="2" s="1"/>
  <c r="V343" i="2"/>
  <c r="A343" i="2"/>
  <c r="ACN342" i="2"/>
  <c r="ACO342" i="2" s="1"/>
  <c r="PI342" i="2"/>
  <c r="PJ342" i="2" s="1"/>
  <c r="PF342" i="2"/>
  <c r="PG342" i="2" s="1"/>
  <c r="PB342" i="2"/>
  <c r="PC342" i="2" s="1"/>
  <c r="OY342" i="2"/>
  <c r="OZ342" i="2" s="1"/>
  <c r="OV342" i="2"/>
  <c r="OW342" i="2" s="1"/>
  <c r="OS342" i="2"/>
  <c r="OT342" i="2" s="1"/>
  <c r="OP342" i="2"/>
  <c r="OQ342" i="2" s="1"/>
  <c r="CM342" i="2"/>
  <c r="CJ342" i="2"/>
  <c r="CH342" i="2" s="1"/>
  <c r="V342" i="2"/>
  <c r="A342" i="2"/>
  <c r="ACN341" i="2"/>
  <c r="ACO341" i="2" s="1"/>
  <c r="PI341" i="2"/>
  <c r="PJ341" i="2" s="1"/>
  <c r="PF341" i="2"/>
  <c r="PG341" i="2" s="1"/>
  <c r="PB341" i="2"/>
  <c r="PC341" i="2" s="1"/>
  <c r="OY341" i="2"/>
  <c r="OZ341" i="2" s="1"/>
  <c r="OV341" i="2"/>
  <c r="OW341" i="2" s="1"/>
  <c r="OS341" i="2"/>
  <c r="OT341" i="2" s="1"/>
  <c r="OP341" i="2"/>
  <c r="OQ341" i="2" s="1"/>
  <c r="CM341" i="2"/>
  <c r="CK341" i="2" s="1"/>
  <c r="CJ341" i="2"/>
  <c r="V341" i="2"/>
  <c r="A341" i="2"/>
  <c r="ACN340" i="2"/>
  <c r="ACO340" i="2" s="1"/>
  <c r="PI340" i="2"/>
  <c r="PJ340" i="2" s="1"/>
  <c r="PF340" i="2"/>
  <c r="PG340" i="2" s="1"/>
  <c r="PB340" i="2"/>
  <c r="PC340" i="2" s="1"/>
  <c r="OY340" i="2"/>
  <c r="OZ340" i="2" s="1"/>
  <c r="OV340" i="2"/>
  <c r="OW340" i="2" s="1"/>
  <c r="OS340" i="2"/>
  <c r="OT340" i="2" s="1"/>
  <c r="OP340" i="2"/>
  <c r="OQ340" i="2" s="1"/>
  <c r="CM340" i="2"/>
  <c r="CK340" i="2" s="1"/>
  <c r="CJ340" i="2"/>
  <c r="CH340" i="2" s="1"/>
  <c r="V340" i="2"/>
  <c r="A340" i="2"/>
  <c r="ACN339" i="2"/>
  <c r="ACO339" i="2" s="1"/>
  <c r="PI339" i="2"/>
  <c r="PJ339" i="2" s="1"/>
  <c r="PF339" i="2"/>
  <c r="PG339" i="2" s="1"/>
  <c r="PB339" i="2"/>
  <c r="PC339" i="2" s="1"/>
  <c r="OY339" i="2"/>
  <c r="OZ339" i="2" s="1"/>
  <c r="OV339" i="2"/>
  <c r="OW339" i="2" s="1"/>
  <c r="OS339" i="2"/>
  <c r="OT339" i="2" s="1"/>
  <c r="OP339" i="2"/>
  <c r="OQ339" i="2" s="1"/>
  <c r="CM339" i="2"/>
  <c r="CK339" i="2" s="1"/>
  <c r="CJ339" i="2"/>
  <c r="CH339" i="2" s="1"/>
  <c r="V339" i="2"/>
  <c r="A339" i="2"/>
  <c r="ACN338" i="2"/>
  <c r="ACO338" i="2" s="1"/>
  <c r="PI338" i="2"/>
  <c r="PJ338" i="2" s="1"/>
  <c r="PF338" i="2"/>
  <c r="PG338" i="2" s="1"/>
  <c r="PB338" i="2"/>
  <c r="PC338" i="2" s="1"/>
  <c r="OY338" i="2"/>
  <c r="OZ338" i="2" s="1"/>
  <c r="OV338" i="2"/>
  <c r="OW338" i="2" s="1"/>
  <c r="OS338" i="2"/>
  <c r="OP338" i="2"/>
  <c r="OQ338" i="2" s="1"/>
  <c r="CM338" i="2"/>
  <c r="CJ338" i="2"/>
  <c r="CH338" i="2" s="1"/>
  <c r="V338" i="2"/>
  <c r="A338" i="2"/>
  <c r="ACN337" i="2"/>
  <c r="ACO337" i="2" s="1"/>
  <c r="PI337" i="2"/>
  <c r="PJ337" i="2" s="1"/>
  <c r="PF337" i="2"/>
  <c r="PG337" i="2" s="1"/>
  <c r="PB337" i="2"/>
  <c r="PC337" i="2" s="1"/>
  <c r="OY337" i="2"/>
  <c r="OZ337" i="2" s="1"/>
  <c r="OV337" i="2"/>
  <c r="OW337" i="2" s="1"/>
  <c r="OS337" i="2"/>
  <c r="OT337" i="2" s="1"/>
  <c r="OP337" i="2"/>
  <c r="OQ337" i="2" s="1"/>
  <c r="CM337" i="2"/>
  <c r="CK337" i="2" s="1"/>
  <c r="CJ337" i="2"/>
  <c r="V337" i="2"/>
  <c r="A337" i="2"/>
  <c r="ACN336" i="2"/>
  <c r="ACO336" i="2" s="1"/>
  <c r="PI336" i="2"/>
  <c r="PJ336" i="2" s="1"/>
  <c r="PF336" i="2"/>
  <c r="PG336" i="2" s="1"/>
  <c r="PB336" i="2"/>
  <c r="PC336" i="2" s="1"/>
  <c r="OY336" i="2"/>
  <c r="OZ336" i="2" s="1"/>
  <c r="OV336" i="2"/>
  <c r="OW336" i="2" s="1"/>
  <c r="OS336" i="2"/>
  <c r="OP336" i="2"/>
  <c r="OQ336" i="2" s="1"/>
  <c r="CM336" i="2"/>
  <c r="CJ336" i="2"/>
  <c r="CH336" i="2" s="1"/>
  <c r="V336" i="2"/>
  <c r="A336" i="2"/>
  <c r="ACN335" i="2"/>
  <c r="ACO335" i="2" s="1"/>
  <c r="PI335" i="2"/>
  <c r="PJ335" i="2" s="1"/>
  <c r="PF335" i="2"/>
  <c r="PG335" i="2" s="1"/>
  <c r="PB335" i="2"/>
  <c r="PC335" i="2" s="1"/>
  <c r="OY335" i="2"/>
  <c r="OZ335" i="2" s="1"/>
  <c r="OV335" i="2"/>
  <c r="OW335" i="2" s="1"/>
  <c r="OS335" i="2"/>
  <c r="OT335" i="2" s="1"/>
  <c r="OP335" i="2"/>
  <c r="CM335" i="2"/>
  <c r="CK335" i="2" s="1"/>
  <c r="CJ335" i="2"/>
  <c r="V335" i="2"/>
  <c r="A335" i="2"/>
  <c r="ACN334" i="2"/>
  <c r="ACO334" i="2" s="1"/>
  <c r="PI334" i="2"/>
  <c r="PJ334" i="2" s="1"/>
  <c r="PF334" i="2"/>
  <c r="PG334" i="2" s="1"/>
  <c r="PB334" i="2"/>
  <c r="PC334" i="2" s="1"/>
  <c r="OY334" i="2"/>
  <c r="OZ334" i="2" s="1"/>
  <c r="OV334" i="2"/>
  <c r="OW334" i="2" s="1"/>
  <c r="OS334" i="2"/>
  <c r="OT334" i="2" s="1"/>
  <c r="OP334" i="2"/>
  <c r="CM334" i="2"/>
  <c r="CK334" i="2" s="1"/>
  <c r="CJ334" i="2"/>
  <c r="V334" i="2"/>
  <c r="A334" i="2"/>
  <c r="ACN333" i="2"/>
  <c r="ACO333" i="2" s="1"/>
  <c r="PI333" i="2"/>
  <c r="PJ333" i="2" s="1"/>
  <c r="PF333" i="2"/>
  <c r="PG333" i="2" s="1"/>
  <c r="PB333" i="2"/>
  <c r="PC333" i="2" s="1"/>
  <c r="OY333" i="2"/>
  <c r="OZ333" i="2" s="1"/>
  <c r="OV333" i="2"/>
  <c r="OW333" i="2" s="1"/>
  <c r="OS333" i="2"/>
  <c r="OT333" i="2" s="1"/>
  <c r="OP333" i="2"/>
  <c r="CM333" i="2"/>
  <c r="CK333" i="2" s="1"/>
  <c r="CJ333" i="2"/>
  <c r="CH333" i="2" s="1"/>
  <c r="V333" i="2"/>
  <c r="A333" i="2"/>
  <c r="ACN332" i="2"/>
  <c r="ACO332" i="2" s="1"/>
  <c r="PI332" i="2"/>
  <c r="PJ332" i="2" s="1"/>
  <c r="PF332" i="2"/>
  <c r="PG332" i="2" s="1"/>
  <c r="PB332" i="2"/>
  <c r="PC332" i="2" s="1"/>
  <c r="OY332" i="2"/>
  <c r="OZ332" i="2" s="1"/>
  <c r="OV332" i="2"/>
  <c r="OW332" i="2" s="1"/>
  <c r="OS332" i="2"/>
  <c r="OT332" i="2" s="1"/>
  <c r="OP332" i="2"/>
  <c r="OQ332" i="2" s="1"/>
  <c r="CM332" i="2"/>
  <c r="CJ332" i="2"/>
  <c r="CH332" i="2" s="1"/>
  <c r="V332" i="2"/>
  <c r="A332" i="2"/>
  <c r="ACN331" i="2"/>
  <c r="ACO331" i="2" s="1"/>
  <c r="PI331" i="2"/>
  <c r="PJ331" i="2" s="1"/>
  <c r="PF331" i="2"/>
  <c r="PG331" i="2" s="1"/>
  <c r="PB331" i="2"/>
  <c r="PC331" i="2" s="1"/>
  <c r="OY331" i="2"/>
  <c r="OZ331" i="2" s="1"/>
  <c r="OV331" i="2"/>
  <c r="OW331" i="2" s="1"/>
  <c r="OS331" i="2"/>
  <c r="OT331" i="2" s="1"/>
  <c r="OP331" i="2"/>
  <c r="CM331" i="2"/>
  <c r="CK331" i="2" s="1"/>
  <c r="CJ331" i="2"/>
  <c r="V331" i="2"/>
  <c r="A331" i="2"/>
  <c r="ACN330" i="2"/>
  <c r="ACO330" i="2" s="1"/>
  <c r="PI330" i="2"/>
  <c r="PJ330" i="2" s="1"/>
  <c r="PF330" i="2"/>
  <c r="PG330" i="2" s="1"/>
  <c r="PB330" i="2"/>
  <c r="PC330" i="2" s="1"/>
  <c r="OY330" i="2"/>
  <c r="OZ330" i="2" s="1"/>
  <c r="OV330" i="2"/>
  <c r="OW330" i="2" s="1"/>
  <c r="OS330" i="2"/>
  <c r="OT330" i="2" s="1"/>
  <c r="OP330" i="2"/>
  <c r="CM330" i="2"/>
  <c r="CK330" i="2" s="1"/>
  <c r="CJ330" i="2"/>
  <c r="V330" i="2"/>
  <c r="A330" i="2"/>
  <c r="ACN329" i="2"/>
  <c r="ACO329" i="2" s="1"/>
  <c r="PI329" i="2"/>
  <c r="PJ329" i="2" s="1"/>
  <c r="PF329" i="2"/>
  <c r="PG329" i="2" s="1"/>
  <c r="PB329" i="2"/>
  <c r="PC329" i="2" s="1"/>
  <c r="OY329" i="2"/>
  <c r="OZ329" i="2" s="1"/>
  <c r="OV329" i="2"/>
  <c r="OW329" i="2" s="1"/>
  <c r="OS329" i="2"/>
  <c r="OT329" i="2" s="1"/>
  <c r="OP329" i="2"/>
  <c r="OQ329" i="2" s="1"/>
  <c r="CM329" i="2"/>
  <c r="CJ329" i="2"/>
  <c r="CH329" i="2" s="1"/>
  <c r="V329" i="2"/>
  <c r="A329" i="2"/>
  <c r="ACN328" i="2"/>
  <c r="ACO328" i="2" s="1"/>
  <c r="PI328" i="2"/>
  <c r="PJ328" i="2" s="1"/>
  <c r="PF328" i="2"/>
  <c r="PG328" i="2" s="1"/>
  <c r="PB328" i="2"/>
  <c r="PC328" i="2" s="1"/>
  <c r="OY328" i="2"/>
  <c r="OZ328" i="2" s="1"/>
  <c r="OV328" i="2"/>
  <c r="OW328" i="2" s="1"/>
  <c r="OS328" i="2"/>
  <c r="OT328" i="2" s="1"/>
  <c r="OP328" i="2"/>
  <c r="CM328" i="2"/>
  <c r="CK328" i="2" s="1"/>
  <c r="CJ328" i="2"/>
  <c r="CH328" i="2" s="1"/>
  <c r="V328" i="2"/>
  <c r="A328" i="2"/>
  <c r="ACN327" i="2"/>
  <c r="ACO327" i="2" s="1"/>
  <c r="PI327" i="2"/>
  <c r="PJ327" i="2" s="1"/>
  <c r="PF327" i="2"/>
  <c r="PG327" i="2" s="1"/>
  <c r="PB327" i="2"/>
  <c r="PC327" i="2" s="1"/>
  <c r="OY327" i="2"/>
  <c r="OZ327" i="2" s="1"/>
  <c r="OV327" i="2"/>
  <c r="OW327" i="2" s="1"/>
  <c r="OS327" i="2"/>
  <c r="OT327" i="2" s="1"/>
  <c r="OP327" i="2"/>
  <c r="CM327" i="2"/>
  <c r="CK327" i="2" s="1"/>
  <c r="CJ327" i="2"/>
  <c r="V327" i="2"/>
  <c r="A327" i="2"/>
  <c r="ACN326" i="2"/>
  <c r="ACO326" i="2" s="1"/>
  <c r="PI326" i="2"/>
  <c r="PJ326" i="2" s="1"/>
  <c r="PF326" i="2"/>
  <c r="PG326" i="2" s="1"/>
  <c r="PB326" i="2"/>
  <c r="PC326" i="2" s="1"/>
  <c r="OY326" i="2"/>
  <c r="OZ326" i="2" s="1"/>
  <c r="OV326" i="2"/>
  <c r="OW326" i="2" s="1"/>
  <c r="OS326" i="2"/>
  <c r="OP326" i="2"/>
  <c r="OQ326" i="2" s="1"/>
  <c r="CM326" i="2"/>
  <c r="CK326" i="2" s="1"/>
  <c r="CJ326" i="2"/>
  <c r="CH326" i="2" s="1"/>
  <c r="V326" i="2"/>
  <c r="A326" i="2"/>
  <c r="ACN325" i="2"/>
  <c r="ACO325" i="2" s="1"/>
  <c r="PI325" i="2"/>
  <c r="PJ325" i="2" s="1"/>
  <c r="PF325" i="2"/>
  <c r="PG325" i="2" s="1"/>
  <c r="PB325" i="2"/>
  <c r="PC325" i="2" s="1"/>
  <c r="OY325" i="2"/>
  <c r="OZ325" i="2" s="1"/>
  <c r="OV325" i="2"/>
  <c r="OW325" i="2" s="1"/>
  <c r="OS325" i="2"/>
  <c r="OT325" i="2" s="1"/>
  <c r="OP325" i="2"/>
  <c r="OQ325" i="2" s="1"/>
  <c r="CM325" i="2"/>
  <c r="CK325" i="2" s="1"/>
  <c r="CJ325" i="2"/>
  <c r="V325" i="2"/>
  <c r="A325" i="2"/>
  <c r="ACN324" i="2"/>
  <c r="ACO324" i="2" s="1"/>
  <c r="PI324" i="2"/>
  <c r="PJ324" i="2" s="1"/>
  <c r="PF324" i="2"/>
  <c r="PG324" i="2" s="1"/>
  <c r="PB324" i="2"/>
  <c r="PC324" i="2" s="1"/>
  <c r="OY324" i="2"/>
  <c r="OZ324" i="2" s="1"/>
  <c r="OV324" i="2"/>
  <c r="OW324" i="2" s="1"/>
  <c r="OS324" i="2"/>
  <c r="OT324" i="2" s="1"/>
  <c r="OP324" i="2"/>
  <c r="CM324" i="2"/>
  <c r="CK324" i="2" s="1"/>
  <c r="CJ324" i="2"/>
  <c r="CH324" i="2" s="1"/>
  <c r="V324" i="2"/>
  <c r="A324" i="2"/>
  <c r="ACN323" i="2"/>
  <c r="ACO323" i="2" s="1"/>
  <c r="PI323" i="2"/>
  <c r="PJ323" i="2" s="1"/>
  <c r="PF323" i="2"/>
  <c r="PG323" i="2" s="1"/>
  <c r="PB323" i="2"/>
  <c r="PC323" i="2" s="1"/>
  <c r="OY323" i="2"/>
  <c r="OZ323" i="2" s="1"/>
  <c r="OV323" i="2"/>
  <c r="OW323" i="2" s="1"/>
  <c r="OS323" i="2"/>
  <c r="OP323" i="2"/>
  <c r="OQ323" i="2" s="1"/>
  <c r="CM323" i="2"/>
  <c r="CK323" i="2" s="1"/>
  <c r="CJ323" i="2"/>
  <c r="V323" i="2"/>
  <c r="A323" i="2"/>
  <c r="ACN322" i="2"/>
  <c r="ACO322" i="2" s="1"/>
  <c r="PI322" i="2"/>
  <c r="PJ322" i="2" s="1"/>
  <c r="PF322" i="2"/>
  <c r="PG322" i="2" s="1"/>
  <c r="PB322" i="2"/>
  <c r="PC322" i="2" s="1"/>
  <c r="OY322" i="2"/>
  <c r="OZ322" i="2" s="1"/>
  <c r="OV322" i="2"/>
  <c r="OW322" i="2" s="1"/>
  <c r="OS322" i="2"/>
  <c r="OT322" i="2" s="1"/>
  <c r="OP322" i="2"/>
  <c r="OQ322" i="2" s="1"/>
  <c r="CM322" i="2"/>
  <c r="CK322" i="2" s="1"/>
  <c r="CJ322" i="2"/>
  <c r="CH322" i="2" s="1"/>
  <c r="V322" i="2"/>
  <c r="A322" i="2"/>
  <c r="ACN321" i="2"/>
  <c r="ACO321" i="2" s="1"/>
  <c r="PI321" i="2"/>
  <c r="PJ321" i="2" s="1"/>
  <c r="PF321" i="2"/>
  <c r="PG321" i="2" s="1"/>
  <c r="PB321" i="2"/>
  <c r="PC321" i="2" s="1"/>
  <c r="OY321" i="2"/>
  <c r="OZ321" i="2" s="1"/>
  <c r="OV321" i="2"/>
  <c r="OW321" i="2" s="1"/>
  <c r="OS321" i="2"/>
  <c r="OT321" i="2" s="1"/>
  <c r="OP321" i="2"/>
  <c r="OQ321" i="2" s="1"/>
  <c r="CM321" i="2"/>
  <c r="CK321" i="2" s="1"/>
  <c r="CJ321" i="2"/>
  <c r="CH321" i="2" s="1"/>
  <c r="V321" i="2"/>
  <c r="A321" i="2"/>
  <c r="ACN320" i="2"/>
  <c r="ACO320" i="2" s="1"/>
  <c r="PI320" i="2"/>
  <c r="PJ320" i="2" s="1"/>
  <c r="PF320" i="2"/>
  <c r="PG320" i="2" s="1"/>
  <c r="PB320" i="2"/>
  <c r="PC320" i="2" s="1"/>
  <c r="OY320" i="2"/>
  <c r="OZ320" i="2" s="1"/>
  <c r="OV320" i="2"/>
  <c r="OW320" i="2" s="1"/>
  <c r="OS320" i="2"/>
  <c r="OT320" i="2" s="1"/>
  <c r="OP320" i="2"/>
  <c r="CM320" i="2"/>
  <c r="CK320" i="2" s="1"/>
  <c r="CJ320" i="2"/>
  <c r="CH320" i="2" s="1"/>
  <c r="V320" i="2"/>
  <c r="A320" i="2"/>
  <c r="ACN319" i="2"/>
  <c r="ACO319" i="2" s="1"/>
  <c r="PI319" i="2"/>
  <c r="PJ319" i="2" s="1"/>
  <c r="PF319" i="2"/>
  <c r="PG319" i="2" s="1"/>
  <c r="PB319" i="2"/>
  <c r="PC319" i="2" s="1"/>
  <c r="OY319" i="2"/>
  <c r="OZ319" i="2" s="1"/>
  <c r="OV319" i="2"/>
  <c r="OW319" i="2" s="1"/>
  <c r="OS319" i="2"/>
  <c r="OT319" i="2" s="1"/>
  <c r="OP319" i="2"/>
  <c r="OQ319" i="2" s="1"/>
  <c r="CM319" i="2"/>
  <c r="CK319" i="2" s="1"/>
  <c r="CJ319" i="2"/>
  <c r="CH319" i="2" s="1"/>
  <c r="V319" i="2"/>
  <c r="A319" i="2"/>
  <c r="ACN318" i="2"/>
  <c r="ACO318" i="2" s="1"/>
  <c r="PI318" i="2"/>
  <c r="PJ318" i="2" s="1"/>
  <c r="PF318" i="2"/>
  <c r="PG318" i="2" s="1"/>
  <c r="PB318" i="2"/>
  <c r="PC318" i="2" s="1"/>
  <c r="OY318" i="2"/>
  <c r="OZ318" i="2" s="1"/>
  <c r="OV318" i="2"/>
  <c r="OW318" i="2" s="1"/>
  <c r="OS318" i="2"/>
  <c r="OT318" i="2" s="1"/>
  <c r="OP318" i="2"/>
  <c r="OQ318" i="2" s="1"/>
  <c r="CM318" i="2"/>
  <c r="CK318" i="2" s="1"/>
  <c r="CJ318" i="2"/>
  <c r="CH318" i="2" s="1"/>
  <c r="V318" i="2"/>
  <c r="A318" i="2"/>
  <c r="ACN317" i="2"/>
  <c r="ACO317" i="2" s="1"/>
  <c r="PI317" i="2"/>
  <c r="PJ317" i="2" s="1"/>
  <c r="PF317" i="2"/>
  <c r="PG317" i="2" s="1"/>
  <c r="PB317" i="2"/>
  <c r="PC317" i="2" s="1"/>
  <c r="OY317" i="2"/>
  <c r="OZ317" i="2" s="1"/>
  <c r="OV317" i="2"/>
  <c r="OW317" i="2" s="1"/>
  <c r="OS317" i="2"/>
  <c r="OT317" i="2" s="1"/>
  <c r="OP317" i="2"/>
  <c r="OQ317" i="2" s="1"/>
  <c r="CM317" i="2"/>
  <c r="CK317" i="2" s="1"/>
  <c r="CJ317" i="2"/>
  <c r="V317" i="2"/>
  <c r="A317" i="2"/>
  <c r="ACN316" i="2"/>
  <c r="ACO316" i="2" s="1"/>
  <c r="PI316" i="2"/>
  <c r="PJ316" i="2" s="1"/>
  <c r="PF316" i="2"/>
  <c r="PG316" i="2" s="1"/>
  <c r="PB316" i="2"/>
  <c r="PC316" i="2" s="1"/>
  <c r="OY316" i="2"/>
  <c r="OZ316" i="2" s="1"/>
  <c r="OV316" i="2"/>
  <c r="OW316" i="2" s="1"/>
  <c r="OS316" i="2"/>
  <c r="OT316" i="2" s="1"/>
  <c r="OP316" i="2"/>
  <c r="CM316" i="2"/>
  <c r="CK316" i="2" s="1"/>
  <c r="CJ316" i="2"/>
  <c r="CH316" i="2" s="1"/>
  <c r="V316" i="2"/>
  <c r="A316" i="2"/>
  <c r="ACN315" i="2"/>
  <c r="ACO315" i="2" s="1"/>
  <c r="PI315" i="2"/>
  <c r="PJ315" i="2" s="1"/>
  <c r="PF315" i="2"/>
  <c r="PG315" i="2" s="1"/>
  <c r="PB315" i="2"/>
  <c r="PC315" i="2" s="1"/>
  <c r="OY315" i="2"/>
  <c r="OZ315" i="2" s="1"/>
  <c r="OV315" i="2"/>
  <c r="OW315" i="2" s="1"/>
  <c r="OS315" i="2"/>
  <c r="OT315" i="2" s="1"/>
  <c r="OP315" i="2"/>
  <c r="CM315" i="2"/>
  <c r="CK315" i="2" s="1"/>
  <c r="CJ315" i="2"/>
  <c r="V315" i="2"/>
  <c r="A315" i="2"/>
  <c r="ACN314" i="2"/>
  <c r="ACO314" i="2" s="1"/>
  <c r="PI314" i="2"/>
  <c r="PJ314" i="2" s="1"/>
  <c r="PF314" i="2"/>
  <c r="PG314" i="2" s="1"/>
  <c r="PB314" i="2"/>
  <c r="PC314" i="2" s="1"/>
  <c r="OY314" i="2"/>
  <c r="OZ314" i="2" s="1"/>
  <c r="OV314" i="2"/>
  <c r="OW314" i="2" s="1"/>
  <c r="OS314" i="2"/>
  <c r="OT314" i="2" s="1"/>
  <c r="OP314" i="2"/>
  <c r="OQ314" i="2" s="1"/>
  <c r="CM314" i="2"/>
  <c r="CK314" i="2" s="1"/>
  <c r="CJ314" i="2"/>
  <c r="CH314" i="2" s="1"/>
  <c r="V314" i="2"/>
  <c r="A314" i="2"/>
  <c r="ACN313" i="2"/>
  <c r="ACO313" i="2" s="1"/>
  <c r="PI313" i="2"/>
  <c r="PJ313" i="2" s="1"/>
  <c r="PF313" i="2"/>
  <c r="PG313" i="2" s="1"/>
  <c r="PB313" i="2"/>
  <c r="PC313" i="2" s="1"/>
  <c r="OY313" i="2"/>
  <c r="OZ313" i="2" s="1"/>
  <c r="OV313" i="2"/>
  <c r="OW313" i="2" s="1"/>
  <c r="OS313" i="2"/>
  <c r="OP313" i="2"/>
  <c r="OQ313" i="2" s="1"/>
  <c r="CM313" i="2"/>
  <c r="CK313" i="2" s="1"/>
  <c r="CJ313" i="2"/>
  <c r="CH313" i="2" s="1"/>
  <c r="V313" i="2"/>
  <c r="A313" i="2"/>
  <c r="ACN312" i="2"/>
  <c r="ACO312" i="2" s="1"/>
  <c r="PI312" i="2"/>
  <c r="PJ312" i="2" s="1"/>
  <c r="PF312" i="2"/>
  <c r="PG312" i="2" s="1"/>
  <c r="PB312" i="2"/>
  <c r="PC312" i="2" s="1"/>
  <c r="OY312" i="2"/>
  <c r="OZ312" i="2" s="1"/>
  <c r="OV312" i="2"/>
  <c r="OW312" i="2" s="1"/>
  <c r="OS312" i="2"/>
  <c r="OT312" i="2" s="1"/>
  <c r="OP312" i="2"/>
  <c r="CM312" i="2"/>
  <c r="CK312" i="2" s="1"/>
  <c r="CJ312" i="2"/>
  <c r="V312" i="2"/>
  <c r="A312" i="2"/>
  <c r="ACN311" i="2"/>
  <c r="ACO311" i="2" s="1"/>
  <c r="PI311" i="2"/>
  <c r="PJ311" i="2" s="1"/>
  <c r="PF311" i="2"/>
  <c r="PG311" i="2" s="1"/>
  <c r="PB311" i="2"/>
  <c r="PC311" i="2" s="1"/>
  <c r="OY311" i="2"/>
  <c r="OZ311" i="2" s="1"/>
  <c r="OV311" i="2"/>
  <c r="OW311" i="2" s="1"/>
  <c r="OS311" i="2"/>
  <c r="OT311" i="2" s="1"/>
  <c r="OP311" i="2"/>
  <c r="OQ311" i="2" s="1"/>
  <c r="CM311" i="2"/>
  <c r="CJ311" i="2"/>
  <c r="CH311" i="2" s="1"/>
  <c r="V311" i="2"/>
  <c r="A311" i="2"/>
  <c r="ACN310" i="2"/>
  <c r="ACO310" i="2" s="1"/>
  <c r="PI310" i="2"/>
  <c r="PJ310" i="2" s="1"/>
  <c r="PF310" i="2"/>
  <c r="PG310" i="2" s="1"/>
  <c r="PB310" i="2"/>
  <c r="PC310" i="2" s="1"/>
  <c r="OY310" i="2"/>
  <c r="OZ310" i="2" s="1"/>
  <c r="OV310" i="2"/>
  <c r="OW310" i="2" s="1"/>
  <c r="OS310" i="2"/>
  <c r="OT310" i="2" s="1"/>
  <c r="OP310" i="2"/>
  <c r="OQ310" i="2" s="1"/>
  <c r="CM310" i="2"/>
  <c r="CK310" i="2" s="1"/>
  <c r="CJ310" i="2"/>
  <c r="V310" i="2"/>
  <c r="A310" i="2"/>
  <c r="ACN309" i="2"/>
  <c r="ACO309" i="2" s="1"/>
  <c r="PI309" i="2"/>
  <c r="PJ309" i="2" s="1"/>
  <c r="PF309" i="2"/>
  <c r="PG309" i="2" s="1"/>
  <c r="PB309" i="2"/>
  <c r="PC309" i="2" s="1"/>
  <c r="OY309" i="2"/>
  <c r="OZ309" i="2" s="1"/>
  <c r="OV309" i="2"/>
  <c r="OW309" i="2" s="1"/>
  <c r="OS309" i="2"/>
  <c r="OT309" i="2" s="1"/>
  <c r="OP309" i="2"/>
  <c r="OQ309" i="2" s="1"/>
  <c r="CM309" i="2"/>
  <c r="CK309" i="2" s="1"/>
  <c r="CJ309" i="2"/>
  <c r="CH309" i="2" s="1"/>
  <c r="V309" i="2"/>
  <c r="A309" i="2"/>
  <c r="ACN308" i="2"/>
  <c r="ACO308" i="2" s="1"/>
  <c r="PI308" i="2"/>
  <c r="PJ308" i="2" s="1"/>
  <c r="PF308" i="2"/>
  <c r="PG308" i="2" s="1"/>
  <c r="PB308" i="2"/>
  <c r="PC308" i="2" s="1"/>
  <c r="OY308" i="2"/>
  <c r="OZ308" i="2" s="1"/>
  <c r="OV308" i="2"/>
  <c r="OW308" i="2" s="1"/>
  <c r="OS308" i="2"/>
  <c r="OT308" i="2" s="1"/>
  <c r="OP308" i="2"/>
  <c r="CM308" i="2"/>
  <c r="CK308" i="2" s="1"/>
  <c r="CJ308" i="2"/>
  <c r="CH308" i="2" s="1"/>
  <c r="V308" i="2"/>
  <c r="A308" i="2"/>
  <c r="ACN307" i="2"/>
  <c r="ACO307" i="2" s="1"/>
  <c r="PI307" i="2"/>
  <c r="PJ307" i="2" s="1"/>
  <c r="PF307" i="2"/>
  <c r="PG307" i="2" s="1"/>
  <c r="PB307" i="2"/>
  <c r="PC307" i="2" s="1"/>
  <c r="OY307" i="2"/>
  <c r="OZ307" i="2" s="1"/>
  <c r="OV307" i="2"/>
  <c r="OW307" i="2" s="1"/>
  <c r="OS307" i="2"/>
  <c r="OT307" i="2" s="1"/>
  <c r="OP307" i="2"/>
  <c r="CM307" i="2"/>
  <c r="CK307" i="2" s="1"/>
  <c r="CJ307" i="2"/>
  <c r="V307" i="2"/>
  <c r="A307" i="2"/>
  <c r="ACN306" i="2"/>
  <c r="ACO306" i="2" s="1"/>
  <c r="PI306" i="2"/>
  <c r="PJ306" i="2" s="1"/>
  <c r="PF306" i="2"/>
  <c r="PG306" i="2" s="1"/>
  <c r="PB306" i="2"/>
  <c r="PC306" i="2" s="1"/>
  <c r="OY306" i="2"/>
  <c r="OZ306" i="2" s="1"/>
  <c r="OV306" i="2"/>
  <c r="OW306" i="2" s="1"/>
  <c r="OS306" i="2"/>
  <c r="OT306" i="2" s="1"/>
  <c r="OP306" i="2"/>
  <c r="CM306" i="2"/>
  <c r="CK306" i="2" s="1"/>
  <c r="CJ306" i="2"/>
  <c r="CH306" i="2" s="1"/>
  <c r="V306" i="2"/>
  <c r="A306" i="2"/>
  <c r="ACN305" i="2"/>
  <c r="ACO305" i="2" s="1"/>
  <c r="PI305" i="2"/>
  <c r="PJ305" i="2" s="1"/>
  <c r="PF305" i="2"/>
  <c r="PG305" i="2" s="1"/>
  <c r="PB305" i="2"/>
  <c r="PC305" i="2" s="1"/>
  <c r="OY305" i="2"/>
  <c r="OZ305" i="2" s="1"/>
  <c r="OV305" i="2"/>
  <c r="OW305" i="2" s="1"/>
  <c r="OS305" i="2"/>
  <c r="OP305" i="2"/>
  <c r="OQ305" i="2" s="1"/>
  <c r="CM305" i="2"/>
  <c r="CJ305" i="2"/>
  <c r="CH305" i="2" s="1"/>
  <c r="V305" i="2"/>
  <c r="A305" i="2"/>
  <c r="ACN304" i="2"/>
  <c r="ACO304" i="2" s="1"/>
  <c r="PI304" i="2"/>
  <c r="PJ304" i="2" s="1"/>
  <c r="PF304" i="2"/>
  <c r="PG304" i="2" s="1"/>
  <c r="PB304" i="2"/>
  <c r="PC304" i="2" s="1"/>
  <c r="OY304" i="2"/>
  <c r="OZ304" i="2" s="1"/>
  <c r="OV304" i="2"/>
  <c r="OW304" i="2" s="1"/>
  <c r="OS304" i="2"/>
  <c r="OT304" i="2" s="1"/>
  <c r="OP304" i="2"/>
  <c r="OQ304" i="2" s="1"/>
  <c r="CM304" i="2"/>
  <c r="CK304" i="2" s="1"/>
  <c r="CJ304" i="2"/>
  <c r="CH304" i="2" s="1"/>
  <c r="V304" i="2"/>
  <c r="A304" i="2"/>
  <c r="ACN303" i="2"/>
  <c r="ACO303" i="2" s="1"/>
  <c r="PI303" i="2"/>
  <c r="PJ303" i="2" s="1"/>
  <c r="PF303" i="2"/>
  <c r="PG303" i="2" s="1"/>
  <c r="PB303" i="2"/>
  <c r="PC303" i="2" s="1"/>
  <c r="OY303" i="2"/>
  <c r="OZ303" i="2" s="1"/>
  <c r="OV303" i="2"/>
  <c r="OW303" i="2" s="1"/>
  <c r="OS303" i="2"/>
  <c r="OP303" i="2"/>
  <c r="OQ303" i="2" s="1"/>
  <c r="CM303" i="2"/>
  <c r="CK303" i="2" s="1"/>
  <c r="CJ303" i="2"/>
  <c r="CH303" i="2" s="1"/>
  <c r="V303" i="2"/>
  <c r="A303" i="2"/>
  <c r="ACN302" i="2"/>
  <c r="ACO302" i="2" s="1"/>
  <c r="PI302" i="2"/>
  <c r="PJ302" i="2" s="1"/>
  <c r="PF302" i="2"/>
  <c r="PG302" i="2" s="1"/>
  <c r="PB302" i="2"/>
  <c r="PC302" i="2" s="1"/>
  <c r="OY302" i="2"/>
  <c r="OZ302" i="2" s="1"/>
  <c r="OV302" i="2"/>
  <c r="OW302" i="2" s="1"/>
  <c r="OS302" i="2"/>
  <c r="OT302" i="2" s="1"/>
  <c r="OP302" i="2"/>
  <c r="CM302" i="2"/>
  <c r="CK302" i="2" s="1"/>
  <c r="CJ302" i="2"/>
  <c r="V302" i="2"/>
  <c r="A302" i="2"/>
  <c r="ACN301" i="2"/>
  <c r="ACO301" i="2" s="1"/>
  <c r="PI301" i="2"/>
  <c r="PJ301" i="2" s="1"/>
  <c r="PF301" i="2"/>
  <c r="PG301" i="2" s="1"/>
  <c r="PB301" i="2"/>
  <c r="PC301" i="2" s="1"/>
  <c r="OY301" i="2"/>
  <c r="OZ301" i="2" s="1"/>
  <c r="OV301" i="2"/>
  <c r="OW301" i="2" s="1"/>
  <c r="OS301" i="2"/>
  <c r="OT301" i="2" s="1"/>
  <c r="OP301" i="2"/>
  <c r="CM301" i="2"/>
  <c r="CK301" i="2" s="1"/>
  <c r="CJ301" i="2"/>
  <c r="CH301" i="2" s="1"/>
  <c r="V301" i="2"/>
  <c r="A301" i="2"/>
  <c r="ACN300" i="2"/>
  <c r="ACO300" i="2" s="1"/>
  <c r="PI300" i="2"/>
  <c r="PJ300" i="2" s="1"/>
  <c r="PF300" i="2"/>
  <c r="PG300" i="2" s="1"/>
  <c r="PB300" i="2"/>
  <c r="PC300" i="2" s="1"/>
  <c r="OY300" i="2"/>
  <c r="OZ300" i="2" s="1"/>
  <c r="OV300" i="2"/>
  <c r="OW300" i="2" s="1"/>
  <c r="OS300" i="2"/>
  <c r="OT300" i="2" s="1"/>
  <c r="OP300" i="2"/>
  <c r="OQ300" i="2" s="1"/>
  <c r="CM300" i="2"/>
  <c r="CK300" i="2" s="1"/>
  <c r="CJ300" i="2"/>
  <c r="CH300" i="2" s="1"/>
  <c r="V300" i="2"/>
  <c r="A300" i="2"/>
  <c r="ACN299" i="2"/>
  <c r="ACO299" i="2" s="1"/>
  <c r="PI299" i="2"/>
  <c r="PJ299" i="2" s="1"/>
  <c r="PF299" i="2"/>
  <c r="PG299" i="2" s="1"/>
  <c r="PB299" i="2"/>
  <c r="PC299" i="2" s="1"/>
  <c r="OY299" i="2"/>
  <c r="OZ299" i="2" s="1"/>
  <c r="OV299" i="2"/>
  <c r="OW299" i="2" s="1"/>
  <c r="OS299" i="2"/>
  <c r="OT299" i="2" s="1"/>
  <c r="OP299" i="2"/>
  <c r="CM299" i="2"/>
  <c r="CK299" i="2" s="1"/>
  <c r="CJ299" i="2"/>
  <c r="V299" i="2"/>
  <c r="A299" i="2"/>
  <c r="ACN298" i="2"/>
  <c r="ACO298" i="2" s="1"/>
  <c r="PI298" i="2"/>
  <c r="PJ298" i="2" s="1"/>
  <c r="PF298" i="2"/>
  <c r="PG298" i="2" s="1"/>
  <c r="PB298" i="2"/>
  <c r="PC298" i="2" s="1"/>
  <c r="OY298" i="2"/>
  <c r="OZ298" i="2" s="1"/>
  <c r="OV298" i="2"/>
  <c r="OW298" i="2" s="1"/>
  <c r="OS298" i="2"/>
  <c r="OT298" i="2" s="1"/>
  <c r="OP298" i="2"/>
  <c r="CM298" i="2"/>
  <c r="CK298" i="2" s="1"/>
  <c r="CJ298" i="2"/>
  <c r="V298" i="2"/>
  <c r="A298" i="2"/>
  <c r="ACN297" i="2"/>
  <c r="ACO297" i="2" s="1"/>
  <c r="PI297" i="2"/>
  <c r="PJ297" i="2" s="1"/>
  <c r="PF297" i="2"/>
  <c r="PG297" i="2" s="1"/>
  <c r="PB297" i="2"/>
  <c r="PC297" i="2" s="1"/>
  <c r="OY297" i="2"/>
  <c r="OZ297" i="2" s="1"/>
  <c r="OV297" i="2"/>
  <c r="OW297" i="2" s="1"/>
  <c r="OS297" i="2"/>
  <c r="OP297" i="2"/>
  <c r="OQ297" i="2" s="1"/>
  <c r="CM297" i="2"/>
  <c r="CJ297" i="2"/>
  <c r="CH297" i="2" s="1"/>
  <c r="V297" i="2"/>
  <c r="A297" i="2"/>
  <c r="ACN296" i="2"/>
  <c r="ACO296" i="2" s="1"/>
  <c r="PI296" i="2"/>
  <c r="PJ296" i="2" s="1"/>
  <c r="PF296" i="2"/>
  <c r="PG296" i="2" s="1"/>
  <c r="PB296" i="2"/>
  <c r="PC296" i="2" s="1"/>
  <c r="OY296" i="2"/>
  <c r="OZ296" i="2" s="1"/>
  <c r="OV296" i="2"/>
  <c r="OW296" i="2" s="1"/>
  <c r="OS296" i="2"/>
  <c r="OT296" i="2" s="1"/>
  <c r="OP296" i="2"/>
  <c r="OQ296" i="2" s="1"/>
  <c r="CM296" i="2"/>
  <c r="CK296" i="2" s="1"/>
  <c r="CJ296" i="2"/>
  <c r="CH296" i="2" s="1"/>
  <c r="V296" i="2"/>
  <c r="A296" i="2"/>
  <c r="ACN295" i="2"/>
  <c r="ACO295" i="2" s="1"/>
  <c r="PI295" i="2"/>
  <c r="PJ295" i="2" s="1"/>
  <c r="PF295" i="2"/>
  <c r="PG295" i="2" s="1"/>
  <c r="PB295" i="2"/>
  <c r="PC295" i="2" s="1"/>
  <c r="OY295" i="2"/>
  <c r="OZ295" i="2" s="1"/>
  <c r="OV295" i="2"/>
  <c r="OW295" i="2" s="1"/>
  <c r="OS295" i="2"/>
  <c r="OT295" i="2" s="1"/>
  <c r="OP295" i="2"/>
  <c r="OQ295" i="2" s="1"/>
  <c r="CM295" i="2"/>
  <c r="CK295" i="2" s="1"/>
  <c r="CJ295" i="2"/>
  <c r="CH295" i="2" s="1"/>
  <c r="V295" i="2"/>
  <c r="A295" i="2"/>
  <c r="ACN294" i="2"/>
  <c r="ACO294" i="2" s="1"/>
  <c r="PI294" i="2"/>
  <c r="PJ294" i="2" s="1"/>
  <c r="PF294" i="2"/>
  <c r="PG294" i="2" s="1"/>
  <c r="PB294" i="2"/>
  <c r="PC294" i="2" s="1"/>
  <c r="OY294" i="2"/>
  <c r="OZ294" i="2" s="1"/>
  <c r="OV294" i="2"/>
  <c r="OW294" i="2" s="1"/>
  <c r="OS294" i="2"/>
  <c r="OT294" i="2" s="1"/>
  <c r="OP294" i="2"/>
  <c r="CM294" i="2"/>
  <c r="CK294" i="2" s="1"/>
  <c r="CJ294" i="2"/>
  <c r="V294" i="2"/>
  <c r="A294" i="2"/>
  <c r="ACN293" i="2"/>
  <c r="ACO293" i="2" s="1"/>
  <c r="PI293" i="2"/>
  <c r="PJ293" i="2" s="1"/>
  <c r="PF293" i="2"/>
  <c r="PG293" i="2" s="1"/>
  <c r="PB293" i="2"/>
  <c r="PC293" i="2" s="1"/>
  <c r="OY293" i="2"/>
  <c r="OZ293" i="2" s="1"/>
  <c r="OV293" i="2"/>
  <c r="OW293" i="2" s="1"/>
  <c r="OS293" i="2"/>
  <c r="OT293" i="2" s="1"/>
  <c r="OP293" i="2"/>
  <c r="CM293" i="2"/>
  <c r="CK293" i="2" s="1"/>
  <c r="CJ293" i="2"/>
  <c r="V293" i="2"/>
  <c r="A293" i="2"/>
  <c r="ACN292" i="2"/>
  <c r="ACO292" i="2" s="1"/>
  <c r="PI292" i="2"/>
  <c r="PJ292" i="2" s="1"/>
  <c r="PF292" i="2"/>
  <c r="PG292" i="2" s="1"/>
  <c r="PB292" i="2"/>
  <c r="PC292" i="2" s="1"/>
  <c r="OY292" i="2"/>
  <c r="OZ292" i="2" s="1"/>
  <c r="OV292" i="2"/>
  <c r="OW292" i="2" s="1"/>
  <c r="OS292" i="2"/>
  <c r="OT292" i="2" s="1"/>
  <c r="OP292" i="2"/>
  <c r="OQ292" i="2" s="1"/>
  <c r="CM292" i="2"/>
  <c r="CK292" i="2" s="1"/>
  <c r="CJ292" i="2"/>
  <c r="CH292" i="2" s="1"/>
  <c r="V292" i="2"/>
  <c r="A292" i="2"/>
  <c r="ACN291" i="2"/>
  <c r="ACO291" i="2" s="1"/>
  <c r="PI291" i="2"/>
  <c r="PJ291" i="2" s="1"/>
  <c r="PF291" i="2"/>
  <c r="PG291" i="2" s="1"/>
  <c r="PB291" i="2"/>
  <c r="PC291" i="2" s="1"/>
  <c r="OY291" i="2"/>
  <c r="OZ291" i="2" s="1"/>
  <c r="OV291" i="2"/>
  <c r="OW291" i="2" s="1"/>
  <c r="OS291" i="2"/>
  <c r="OT291" i="2" s="1"/>
  <c r="OP291" i="2"/>
  <c r="CM291" i="2"/>
  <c r="CK291" i="2" s="1"/>
  <c r="CJ291" i="2"/>
  <c r="CH291" i="2" s="1"/>
  <c r="V291" i="2"/>
  <c r="A291" i="2"/>
  <c r="ACN290" i="2"/>
  <c r="ACO290" i="2" s="1"/>
  <c r="PI290" i="2"/>
  <c r="PJ290" i="2" s="1"/>
  <c r="PF290" i="2"/>
  <c r="PG290" i="2" s="1"/>
  <c r="PB290" i="2"/>
  <c r="PC290" i="2" s="1"/>
  <c r="OY290" i="2"/>
  <c r="OZ290" i="2" s="1"/>
  <c r="OV290" i="2"/>
  <c r="OW290" i="2" s="1"/>
  <c r="OS290" i="2"/>
  <c r="OT290" i="2" s="1"/>
  <c r="OP290" i="2"/>
  <c r="CM290" i="2"/>
  <c r="CK290" i="2" s="1"/>
  <c r="CJ290" i="2"/>
  <c r="V290" i="2"/>
  <c r="A290" i="2"/>
  <c r="ACN289" i="2"/>
  <c r="ACO289" i="2" s="1"/>
  <c r="PI289" i="2"/>
  <c r="PJ289" i="2" s="1"/>
  <c r="PF289" i="2"/>
  <c r="PG289" i="2" s="1"/>
  <c r="PB289" i="2"/>
  <c r="PC289" i="2" s="1"/>
  <c r="OY289" i="2"/>
  <c r="OZ289" i="2" s="1"/>
  <c r="OV289" i="2"/>
  <c r="OW289" i="2" s="1"/>
  <c r="OS289" i="2"/>
  <c r="OP289" i="2"/>
  <c r="OQ289" i="2" s="1"/>
  <c r="CM289" i="2"/>
  <c r="CK289" i="2" s="1"/>
  <c r="CJ289" i="2"/>
  <c r="CH289" i="2" s="1"/>
  <c r="V289" i="2"/>
  <c r="A289" i="2"/>
  <c r="ACN288" i="2"/>
  <c r="ACO288" i="2" s="1"/>
  <c r="PI288" i="2"/>
  <c r="PJ288" i="2" s="1"/>
  <c r="PF288" i="2"/>
  <c r="PG288" i="2" s="1"/>
  <c r="PB288" i="2"/>
  <c r="PC288" i="2" s="1"/>
  <c r="OY288" i="2"/>
  <c r="OZ288" i="2" s="1"/>
  <c r="OV288" i="2"/>
  <c r="OW288" i="2" s="1"/>
  <c r="OS288" i="2"/>
  <c r="OT288" i="2" s="1"/>
  <c r="OP288" i="2"/>
  <c r="CM288" i="2"/>
  <c r="CK288" i="2" s="1"/>
  <c r="CJ288" i="2"/>
  <c r="CH288" i="2" s="1"/>
  <c r="V288" i="2"/>
  <c r="A288" i="2"/>
  <c r="ACN287" i="2"/>
  <c r="ACO287" i="2" s="1"/>
  <c r="PI287" i="2"/>
  <c r="PJ287" i="2" s="1"/>
  <c r="PF287" i="2"/>
  <c r="PG287" i="2" s="1"/>
  <c r="PB287" i="2"/>
  <c r="PC287" i="2" s="1"/>
  <c r="OY287" i="2"/>
  <c r="OZ287" i="2" s="1"/>
  <c r="OV287" i="2"/>
  <c r="OW287" i="2" s="1"/>
  <c r="OS287" i="2"/>
  <c r="OT287" i="2" s="1"/>
  <c r="OP287" i="2"/>
  <c r="OQ287" i="2" s="1"/>
  <c r="CM287" i="2"/>
  <c r="CK287" i="2" s="1"/>
  <c r="CJ287" i="2"/>
  <c r="V287" i="2"/>
  <c r="A287" i="2"/>
  <c r="ACN286" i="2"/>
  <c r="ACO286" i="2" s="1"/>
  <c r="PI286" i="2"/>
  <c r="PJ286" i="2" s="1"/>
  <c r="PF286" i="2"/>
  <c r="PG286" i="2" s="1"/>
  <c r="PB286" i="2"/>
  <c r="PC286" i="2" s="1"/>
  <c r="OY286" i="2"/>
  <c r="OZ286" i="2" s="1"/>
  <c r="OV286" i="2"/>
  <c r="OW286" i="2" s="1"/>
  <c r="OS286" i="2"/>
  <c r="OP286" i="2"/>
  <c r="OQ286" i="2" s="1"/>
  <c r="CM286" i="2"/>
  <c r="CK286" i="2" s="1"/>
  <c r="CJ286" i="2"/>
  <c r="CH286" i="2" s="1"/>
  <c r="V286" i="2"/>
  <c r="A286" i="2"/>
  <c r="ACN285" i="2"/>
  <c r="ACO285" i="2" s="1"/>
  <c r="PI285" i="2"/>
  <c r="PJ285" i="2" s="1"/>
  <c r="PF285" i="2"/>
  <c r="PG285" i="2" s="1"/>
  <c r="PB285" i="2"/>
  <c r="PC285" i="2" s="1"/>
  <c r="OY285" i="2"/>
  <c r="OZ285" i="2" s="1"/>
  <c r="OV285" i="2"/>
  <c r="OW285" i="2" s="1"/>
  <c r="OS285" i="2"/>
  <c r="OT285" i="2" s="1"/>
  <c r="OP285" i="2"/>
  <c r="CM285" i="2"/>
  <c r="CK285" i="2" s="1"/>
  <c r="CJ285" i="2"/>
  <c r="V285" i="2"/>
  <c r="A285" i="2"/>
  <c r="ACN284" i="2"/>
  <c r="ACO284" i="2" s="1"/>
  <c r="PI284" i="2"/>
  <c r="PJ284" i="2" s="1"/>
  <c r="PF284" i="2"/>
  <c r="PG284" i="2" s="1"/>
  <c r="PB284" i="2"/>
  <c r="PC284" i="2" s="1"/>
  <c r="OY284" i="2"/>
  <c r="OV284" i="2"/>
  <c r="OW284" i="2" s="1"/>
  <c r="OS284" i="2"/>
  <c r="OT284" i="2" s="1"/>
  <c r="OP284" i="2"/>
  <c r="OQ284" i="2" s="1"/>
  <c r="CM284" i="2"/>
  <c r="CK284" i="2" s="1"/>
  <c r="CJ284" i="2"/>
  <c r="CH284" i="2" s="1"/>
  <c r="V284" i="2"/>
  <c r="A284" i="2"/>
  <c r="ACN283" i="2"/>
  <c r="ACO283" i="2" s="1"/>
  <c r="PI283" i="2"/>
  <c r="PJ283" i="2" s="1"/>
  <c r="PF283" i="2"/>
  <c r="PG283" i="2" s="1"/>
  <c r="PB283" i="2"/>
  <c r="PC283" i="2" s="1"/>
  <c r="OY283" i="2"/>
  <c r="OZ283" i="2" s="1"/>
  <c r="OV283" i="2"/>
  <c r="OW283" i="2" s="1"/>
  <c r="OS283" i="2"/>
  <c r="OT283" i="2" s="1"/>
  <c r="OP283" i="2"/>
  <c r="OQ283" i="2" s="1"/>
  <c r="CM283" i="2"/>
  <c r="CK283" i="2" s="1"/>
  <c r="CJ283" i="2"/>
  <c r="V283" i="2"/>
  <c r="A283" i="2"/>
  <c r="ACN282" i="2"/>
  <c r="ACO282" i="2" s="1"/>
  <c r="PI282" i="2"/>
  <c r="PJ282" i="2" s="1"/>
  <c r="PF282" i="2"/>
  <c r="PG282" i="2" s="1"/>
  <c r="PB282" i="2"/>
  <c r="PC282" i="2" s="1"/>
  <c r="OY282" i="2"/>
  <c r="OZ282" i="2" s="1"/>
  <c r="OV282" i="2"/>
  <c r="OW282" i="2" s="1"/>
  <c r="OS282" i="2"/>
  <c r="OT282" i="2" s="1"/>
  <c r="OP282" i="2"/>
  <c r="CM282" i="2"/>
  <c r="CK282" i="2" s="1"/>
  <c r="CJ282" i="2"/>
  <c r="CH282" i="2" s="1"/>
  <c r="V282" i="2"/>
  <c r="A282" i="2"/>
  <c r="ACN281" i="2"/>
  <c r="ACO281" i="2" s="1"/>
  <c r="PI281" i="2"/>
  <c r="PJ281" i="2" s="1"/>
  <c r="PF281" i="2"/>
  <c r="PG281" i="2" s="1"/>
  <c r="PB281" i="2"/>
  <c r="PC281" i="2" s="1"/>
  <c r="OY281" i="2"/>
  <c r="OZ281" i="2" s="1"/>
  <c r="OV281" i="2"/>
  <c r="OW281" i="2" s="1"/>
  <c r="OS281" i="2"/>
  <c r="OT281" i="2" s="1"/>
  <c r="OP281" i="2"/>
  <c r="CM281" i="2"/>
  <c r="CK281" i="2" s="1"/>
  <c r="CJ281" i="2"/>
  <c r="V281" i="2"/>
  <c r="A281" i="2"/>
  <c r="ACN280" i="2"/>
  <c r="ACO280" i="2" s="1"/>
  <c r="PI280" i="2"/>
  <c r="PJ280" i="2" s="1"/>
  <c r="PF280" i="2"/>
  <c r="PG280" i="2" s="1"/>
  <c r="PB280" i="2"/>
  <c r="PC280" i="2" s="1"/>
  <c r="OY280" i="2"/>
  <c r="OZ280" i="2" s="1"/>
  <c r="OV280" i="2"/>
  <c r="OW280" i="2" s="1"/>
  <c r="OS280" i="2"/>
  <c r="OT280" i="2" s="1"/>
  <c r="OP280" i="2"/>
  <c r="CM280" i="2"/>
  <c r="CK280" i="2" s="1"/>
  <c r="CJ280" i="2"/>
  <c r="V280" i="2"/>
  <c r="A280" i="2"/>
  <c r="ACN279" i="2"/>
  <c r="ACO279" i="2" s="1"/>
  <c r="PI279" i="2"/>
  <c r="PJ279" i="2" s="1"/>
  <c r="PF279" i="2"/>
  <c r="PG279" i="2" s="1"/>
  <c r="PB279" i="2"/>
  <c r="PC279" i="2" s="1"/>
  <c r="OY279" i="2"/>
  <c r="OZ279" i="2" s="1"/>
  <c r="OV279" i="2"/>
  <c r="OW279" i="2" s="1"/>
  <c r="OS279" i="2"/>
  <c r="OT279" i="2" s="1"/>
  <c r="OP279" i="2"/>
  <c r="OQ279" i="2" s="1"/>
  <c r="CM279" i="2"/>
  <c r="CK279" i="2" s="1"/>
  <c r="CJ279" i="2"/>
  <c r="V279" i="2"/>
  <c r="A279" i="2"/>
  <c r="ACN278" i="2"/>
  <c r="ACO278" i="2" s="1"/>
  <c r="PI278" i="2"/>
  <c r="PJ278" i="2" s="1"/>
  <c r="PF278" i="2"/>
  <c r="PG278" i="2" s="1"/>
  <c r="PB278" i="2"/>
  <c r="PC278" i="2" s="1"/>
  <c r="OY278" i="2"/>
  <c r="OZ278" i="2" s="1"/>
  <c r="OV278" i="2"/>
  <c r="OW278" i="2" s="1"/>
  <c r="OS278" i="2"/>
  <c r="OT278" i="2" s="1"/>
  <c r="OP278" i="2"/>
  <c r="OQ278" i="2" s="1"/>
  <c r="CM278" i="2"/>
  <c r="CK278" i="2" s="1"/>
  <c r="CJ278" i="2"/>
  <c r="V278" i="2"/>
  <c r="A278" i="2"/>
  <c r="ACN277" i="2"/>
  <c r="ACO277" i="2" s="1"/>
  <c r="PI277" i="2"/>
  <c r="PJ277" i="2" s="1"/>
  <c r="PF277" i="2"/>
  <c r="PG277" i="2" s="1"/>
  <c r="PB277" i="2"/>
  <c r="PC277" i="2" s="1"/>
  <c r="OY277" i="2"/>
  <c r="OZ277" i="2" s="1"/>
  <c r="OV277" i="2"/>
  <c r="OW277" i="2" s="1"/>
  <c r="OS277" i="2"/>
  <c r="OT277" i="2" s="1"/>
  <c r="OP277" i="2"/>
  <c r="CM277" i="2"/>
  <c r="CK277" i="2" s="1"/>
  <c r="CJ277" i="2"/>
  <c r="CH277" i="2" s="1"/>
  <c r="V277" i="2"/>
  <c r="A277" i="2"/>
  <c r="ACN276" i="2"/>
  <c r="ACO276" i="2" s="1"/>
  <c r="PI276" i="2"/>
  <c r="PJ276" i="2" s="1"/>
  <c r="PF276" i="2"/>
  <c r="PG276" i="2" s="1"/>
  <c r="PB276" i="2"/>
  <c r="PC276" i="2" s="1"/>
  <c r="OY276" i="2"/>
  <c r="OZ276" i="2" s="1"/>
  <c r="OV276" i="2"/>
  <c r="OW276" i="2" s="1"/>
  <c r="OS276" i="2"/>
  <c r="OT276" i="2" s="1"/>
  <c r="OP276" i="2"/>
  <c r="OQ276" i="2" s="1"/>
  <c r="CM276" i="2"/>
  <c r="CK276" i="2" s="1"/>
  <c r="CJ276" i="2"/>
  <c r="CH276" i="2" s="1"/>
  <c r="V276" i="2"/>
  <c r="A276" i="2"/>
  <c r="ACN275" i="2"/>
  <c r="ACO275" i="2" s="1"/>
  <c r="PI275" i="2"/>
  <c r="PJ275" i="2" s="1"/>
  <c r="PF275" i="2"/>
  <c r="PG275" i="2" s="1"/>
  <c r="PB275" i="2"/>
  <c r="PC275" i="2" s="1"/>
  <c r="OY275" i="2"/>
  <c r="OZ275" i="2" s="1"/>
  <c r="OV275" i="2"/>
  <c r="OW275" i="2" s="1"/>
  <c r="OS275" i="2"/>
  <c r="OT275" i="2" s="1"/>
  <c r="OP275" i="2"/>
  <c r="OQ275" i="2" s="1"/>
  <c r="CM275" i="2"/>
  <c r="CK275" i="2" s="1"/>
  <c r="CJ275" i="2"/>
  <c r="V275" i="2"/>
  <c r="A275" i="2"/>
  <c r="ACN274" i="2"/>
  <c r="ACO274" i="2" s="1"/>
  <c r="PI274" i="2"/>
  <c r="PJ274" i="2" s="1"/>
  <c r="PF274" i="2"/>
  <c r="PG274" i="2" s="1"/>
  <c r="PB274" i="2"/>
  <c r="PC274" i="2" s="1"/>
  <c r="OY274" i="2"/>
  <c r="OZ274" i="2" s="1"/>
  <c r="OV274" i="2"/>
  <c r="OW274" i="2" s="1"/>
  <c r="OS274" i="2"/>
  <c r="OT274" i="2" s="1"/>
  <c r="OP274" i="2"/>
  <c r="CM274" i="2"/>
  <c r="CK274" i="2" s="1"/>
  <c r="CJ274" i="2"/>
  <c r="V274" i="2"/>
  <c r="A274" i="2"/>
  <c r="ACN273" i="2"/>
  <c r="ACO273" i="2" s="1"/>
  <c r="PI273" i="2"/>
  <c r="PJ273" i="2" s="1"/>
  <c r="PF273" i="2"/>
  <c r="PG273" i="2" s="1"/>
  <c r="PB273" i="2"/>
  <c r="PC273" i="2" s="1"/>
  <c r="OY273" i="2"/>
  <c r="OZ273" i="2" s="1"/>
  <c r="OV273" i="2"/>
  <c r="OW273" i="2" s="1"/>
  <c r="OS273" i="2"/>
  <c r="OT273" i="2" s="1"/>
  <c r="OP273" i="2"/>
  <c r="CM273" i="2"/>
  <c r="CK273" i="2" s="1"/>
  <c r="CJ273" i="2"/>
  <c r="CH273" i="2" s="1"/>
  <c r="V273" i="2"/>
  <c r="A273" i="2"/>
  <c r="ACN272" i="2"/>
  <c r="ACO272" i="2" s="1"/>
  <c r="PI272" i="2"/>
  <c r="PJ272" i="2" s="1"/>
  <c r="PF272" i="2"/>
  <c r="PG272" i="2" s="1"/>
  <c r="PB272" i="2"/>
  <c r="PC272" i="2" s="1"/>
  <c r="OY272" i="2"/>
  <c r="OZ272" i="2" s="1"/>
  <c r="OV272" i="2"/>
  <c r="OW272" i="2" s="1"/>
  <c r="OS272" i="2"/>
  <c r="OT272" i="2" s="1"/>
  <c r="OP272" i="2"/>
  <c r="CM272" i="2"/>
  <c r="CK272" i="2" s="1"/>
  <c r="CJ272" i="2"/>
  <c r="CH272" i="2" s="1"/>
  <c r="V272" i="2"/>
  <c r="A272" i="2"/>
  <c r="ACN271" i="2"/>
  <c r="ACO271" i="2" s="1"/>
  <c r="PI271" i="2"/>
  <c r="PJ271" i="2" s="1"/>
  <c r="PF271" i="2"/>
  <c r="PG271" i="2" s="1"/>
  <c r="PB271" i="2"/>
  <c r="PC271" i="2" s="1"/>
  <c r="OY271" i="2"/>
  <c r="OZ271" i="2" s="1"/>
  <c r="OV271" i="2"/>
  <c r="OW271" i="2" s="1"/>
  <c r="OS271" i="2"/>
  <c r="OT271" i="2" s="1"/>
  <c r="OP271" i="2"/>
  <c r="OQ271" i="2" s="1"/>
  <c r="CM271" i="2"/>
  <c r="CK271" i="2" s="1"/>
  <c r="CJ271" i="2"/>
  <c r="CH271" i="2" s="1"/>
  <c r="V271" i="2"/>
  <c r="A271" i="2"/>
  <c r="ACN270" i="2"/>
  <c r="ACO270" i="2" s="1"/>
  <c r="PI270" i="2"/>
  <c r="PJ270" i="2" s="1"/>
  <c r="PF270" i="2"/>
  <c r="PG270" i="2" s="1"/>
  <c r="PB270" i="2"/>
  <c r="PC270" i="2" s="1"/>
  <c r="OY270" i="2"/>
  <c r="OZ270" i="2" s="1"/>
  <c r="OV270" i="2"/>
  <c r="OW270" i="2" s="1"/>
  <c r="OS270" i="2"/>
  <c r="OT270" i="2" s="1"/>
  <c r="OP270" i="2"/>
  <c r="OQ270" i="2" s="1"/>
  <c r="CM270" i="2"/>
  <c r="CK270" i="2" s="1"/>
  <c r="CJ270" i="2"/>
  <c r="CH270" i="2" s="1"/>
  <c r="V270" i="2"/>
  <c r="A270" i="2"/>
  <c r="ACN269" i="2"/>
  <c r="ACO269" i="2" s="1"/>
  <c r="PI269" i="2"/>
  <c r="PJ269" i="2" s="1"/>
  <c r="PF269" i="2"/>
  <c r="PG269" i="2" s="1"/>
  <c r="PB269" i="2"/>
  <c r="PC269" i="2" s="1"/>
  <c r="OY269" i="2"/>
  <c r="OZ269" i="2" s="1"/>
  <c r="OV269" i="2"/>
  <c r="OW269" i="2" s="1"/>
  <c r="OS269" i="2"/>
  <c r="OT269" i="2" s="1"/>
  <c r="OP269" i="2"/>
  <c r="CM269" i="2"/>
  <c r="CK269" i="2" s="1"/>
  <c r="CJ269" i="2"/>
  <c r="V269" i="2"/>
  <c r="A269" i="2"/>
  <c r="ACN268" i="2"/>
  <c r="ACO268" i="2" s="1"/>
  <c r="PI268" i="2"/>
  <c r="PJ268" i="2" s="1"/>
  <c r="PF268" i="2"/>
  <c r="PG268" i="2" s="1"/>
  <c r="PB268" i="2"/>
  <c r="PC268" i="2" s="1"/>
  <c r="OY268" i="2"/>
  <c r="OZ268" i="2" s="1"/>
  <c r="OV268" i="2"/>
  <c r="OW268" i="2" s="1"/>
  <c r="OS268" i="2"/>
  <c r="OT268" i="2" s="1"/>
  <c r="OP268" i="2"/>
  <c r="CM268" i="2"/>
  <c r="CK268" i="2" s="1"/>
  <c r="CJ268" i="2"/>
  <c r="V268" i="2"/>
  <c r="A268" i="2"/>
  <c r="ACN267" i="2"/>
  <c r="ACO267" i="2" s="1"/>
  <c r="PI267" i="2"/>
  <c r="PJ267" i="2" s="1"/>
  <c r="PF267" i="2"/>
  <c r="PG267" i="2" s="1"/>
  <c r="PB267" i="2"/>
  <c r="PC267" i="2" s="1"/>
  <c r="OY267" i="2"/>
  <c r="OZ267" i="2" s="1"/>
  <c r="OV267" i="2"/>
  <c r="OW267" i="2" s="1"/>
  <c r="OS267" i="2"/>
  <c r="OP267" i="2"/>
  <c r="OQ267" i="2" s="1"/>
  <c r="CM267" i="2"/>
  <c r="CJ267" i="2"/>
  <c r="CH267" i="2" s="1"/>
  <c r="V267" i="2"/>
  <c r="A267" i="2"/>
  <c r="ACN266" i="2"/>
  <c r="ACO266" i="2" s="1"/>
  <c r="PI266" i="2"/>
  <c r="PJ266" i="2" s="1"/>
  <c r="PF266" i="2"/>
  <c r="PG266" i="2" s="1"/>
  <c r="PB266" i="2"/>
  <c r="PC266" i="2" s="1"/>
  <c r="OY266" i="2"/>
  <c r="OZ266" i="2" s="1"/>
  <c r="OV266" i="2"/>
  <c r="OW266" i="2" s="1"/>
  <c r="OS266" i="2"/>
  <c r="OT266" i="2" s="1"/>
  <c r="OP266" i="2"/>
  <c r="OQ266" i="2" s="1"/>
  <c r="CM266" i="2"/>
  <c r="CK266" i="2" s="1"/>
  <c r="CJ266" i="2"/>
  <c r="CH266" i="2" s="1"/>
  <c r="V266" i="2"/>
  <c r="A266" i="2"/>
  <c r="ACN265" i="2"/>
  <c r="ACO265" i="2" s="1"/>
  <c r="PI265" i="2"/>
  <c r="PJ265" i="2" s="1"/>
  <c r="PF265" i="2"/>
  <c r="PG265" i="2" s="1"/>
  <c r="PB265" i="2"/>
  <c r="PC265" i="2" s="1"/>
  <c r="OY265" i="2"/>
  <c r="OZ265" i="2" s="1"/>
  <c r="OV265" i="2"/>
  <c r="OW265" i="2" s="1"/>
  <c r="OS265" i="2"/>
  <c r="OT265" i="2" s="1"/>
  <c r="OP265" i="2"/>
  <c r="OQ265" i="2" s="1"/>
  <c r="CM265" i="2"/>
  <c r="CK265" i="2" s="1"/>
  <c r="CJ265" i="2"/>
  <c r="CH265" i="2" s="1"/>
  <c r="V265" i="2"/>
  <c r="A265" i="2"/>
  <c r="ACN264" i="2"/>
  <c r="ACO264" i="2" s="1"/>
  <c r="PI264" i="2"/>
  <c r="PJ264" i="2" s="1"/>
  <c r="PF264" i="2"/>
  <c r="PG264" i="2" s="1"/>
  <c r="PB264" i="2"/>
  <c r="PC264" i="2" s="1"/>
  <c r="OY264" i="2"/>
  <c r="OZ264" i="2" s="1"/>
  <c r="OV264" i="2"/>
  <c r="OW264" i="2" s="1"/>
  <c r="OS264" i="2"/>
  <c r="OT264" i="2" s="1"/>
  <c r="OP264" i="2"/>
  <c r="CM264" i="2"/>
  <c r="CK264" i="2" s="1"/>
  <c r="CJ264" i="2"/>
  <c r="V264" i="2"/>
  <c r="A264" i="2"/>
  <c r="ACN263" i="2"/>
  <c r="ACO263" i="2" s="1"/>
  <c r="PI263" i="2"/>
  <c r="PJ263" i="2" s="1"/>
  <c r="PF263" i="2"/>
  <c r="PG263" i="2" s="1"/>
  <c r="PB263" i="2"/>
  <c r="PC263" i="2" s="1"/>
  <c r="OY263" i="2"/>
  <c r="OZ263" i="2" s="1"/>
  <c r="OV263" i="2"/>
  <c r="OW263" i="2" s="1"/>
  <c r="OS263" i="2"/>
  <c r="OT263" i="2" s="1"/>
  <c r="OP263" i="2"/>
  <c r="CM263" i="2"/>
  <c r="CK263" i="2" s="1"/>
  <c r="CJ263" i="2"/>
  <c r="CH263" i="2" s="1"/>
  <c r="V263" i="2"/>
  <c r="A263" i="2"/>
  <c r="ACN262" i="2"/>
  <c r="ACO262" i="2" s="1"/>
  <c r="PI262" i="2"/>
  <c r="PJ262" i="2" s="1"/>
  <c r="PF262" i="2"/>
  <c r="PG262" i="2" s="1"/>
  <c r="PB262" i="2"/>
  <c r="PC262" i="2" s="1"/>
  <c r="OY262" i="2"/>
  <c r="OZ262" i="2" s="1"/>
  <c r="OV262" i="2"/>
  <c r="OW262" i="2" s="1"/>
  <c r="OS262" i="2"/>
  <c r="OT262" i="2" s="1"/>
  <c r="OP262" i="2"/>
  <c r="OQ262" i="2" s="1"/>
  <c r="CM262" i="2"/>
  <c r="CK262" i="2" s="1"/>
  <c r="CJ262" i="2"/>
  <c r="CH262" i="2" s="1"/>
  <c r="V262" i="2"/>
  <c r="A262" i="2"/>
  <c r="ACN261" i="2"/>
  <c r="ACO261" i="2" s="1"/>
  <c r="PI261" i="2"/>
  <c r="PJ261" i="2" s="1"/>
  <c r="PF261" i="2"/>
  <c r="PG261" i="2" s="1"/>
  <c r="PB261" i="2"/>
  <c r="PC261" i="2" s="1"/>
  <c r="OY261" i="2"/>
  <c r="OZ261" i="2" s="1"/>
  <c r="OV261" i="2"/>
  <c r="OW261" i="2" s="1"/>
  <c r="OS261" i="2"/>
  <c r="OT261" i="2" s="1"/>
  <c r="OP261" i="2"/>
  <c r="CM261" i="2"/>
  <c r="CK261" i="2" s="1"/>
  <c r="CJ261" i="2"/>
  <c r="V261" i="2"/>
  <c r="A261" i="2"/>
  <c r="ACN260" i="2"/>
  <c r="ACO260" i="2" s="1"/>
  <c r="PI260" i="2"/>
  <c r="PJ260" i="2" s="1"/>
  <c r="PF260" i="2"/>
  <c r="PG260" i="2" s="1"/>
  <c r="PB260" i="2"/>
  <c r="PC260" i="2" s="1"/>
  <c r="OY260" i="2"/>
  <c r="OZ260" i="2" s="1"/>
  <c r="OV260" i="2"/>
  <c r="OW260" i="2" s="1"/>
  <c r="OS260" i="2"/>
  <c r="OT260" i="2" s="1"/>
  <c r="OP260" i="2"/>
  <c r="CM260" i="2"/>
  <c r="CK260" i="2" s="1"/>
  <c r="CJ260" i="2"/>
  <c r="V260" i="2"/>
  <c r="A260" i="2"/>
  <c r="ACN259" i="2"/>
  <c r="ACO259" i="2" s="1"/>
  <c r="PI259" i="2"/>
  <c r="PJ259" i="2" s="1"/>
  <c r="PF259" i="2"/>
  <c r="PG259" i="2" s="1"/>
  <c r="PB259" i="2"/>
  <c r="PC259" i="2" s="1"/>
  <c r="OY259" i="2"/>
  <c r="OZ259" i="2" s="1"/>
  <c r="OV259" i="2"/>
  <c r="OW259" i="2" s="1"/>
  <c r="OS259" i="2"/>
  <c r="OP259" i="2"/>
  <c r="OQ259" i="2" s="1"/>
  <c r="CM259" i="2"/>
  <c r="CJ259" i="2"/>
  <c r="CH259" i="2" s="1"/>
  <c r="V259" i="2"/>
  <c r="A259" i="2"/>
  <c r="ACN258" i="2"/>
  <c r="ACO258" i="2" s="1"/>
  <c r="PI258" i="2"/>
  <c r="PJ258" i="2" s="1"/>
  <c r="PF258" i="2"/>
  <c r="PG258" i="2" s="1"/>
  <c r="PB258" i="2"/>
  <c r="PC258" i="2" s="1"/>
  <c r="OY258" i="2"/>
  <c r="OZ258" i="2" s="1"/>
  <c r="OV258" i="2"/>
  <c r="OW258" i="2" s="1"/>
  <c r="OS258" i="2"/>
  <c r="OT258" i="2" s="1"/>
  <c r="OP258" i="2"/>
  <c r="OQ258" i="2" s="1"/>
  <c r="CM258" i="2"/>
  <c r="CK258" i="2" s="1"/>
  <c r="CJ258" i="2"/>
  <c r="CH258" i="2" s="1"/>
  <c r="V258" i="2"/>
  <c r="A258" i="2"/>
  <c r="ACN257" i="2"/>
  <c r="ACO257" i="2" s="1"/>
  <c r="SP257" i="2"/>
  <c r="SQ257" i="2" s="1"/>
  <c r="SM257" i="2"/>
  <c r="SN257" i="2" s="1"/>
  <c r="SJ257" i="2"/>
  <c r="SK257" i="2" s="1"/>
  <c r="SG257" i="2"/>
  <c r="SH257" i="2" s="1"/>
  <c r="SD257" i="2"/>
  <c r="SE257" i="2" s="1"/>
  <c r="SA257" i="2"/>
  <c r="SB257" i="2" s="1"/>
  <c r="RX257" i="2"/>
  <c r="DS257" i="2"/>
  <c r="DT257" i="2" s="1"/>
  <c r="DP257" i="2"/>
  <c r="DQ257" i="2" s="1"/>
  <c r="DM257" i="2"/>
  <c r="DN257" i="2" s="1"/>
  <c r="V257" i="2"/>
  <c r="A257" i="2"/>
  <c r="ACN256" i="2"/>
  <c r="ACO256" i="2" s="1"/>
  <c r="SP256" i="2"/>
  <c r="SQ256" i="2" s="1"/>
  <c r="SM256" i="2"/>
  <c r="SN256" i="2" s="1"/>
  <c r="SJ256" i="2"/>
  <c r="SK256" i="2" s="1"/>
  <c r="SG256" i="2"/>
  <c r="SH256" i="2" s="1"/>
  <c r="SD256" i="2"/>
  <c r="SE256" i="2" s="1"/>
  <c r="SA256" i="2"/>
  <c r="SB256" i="2" s="1"/>
  <c r="RX256" i="2"/>
  <c r="DS256" i="2"/>
  <c r="DT256" i="2" s="1"/>
  <c r="DP256" i="2"/>
  <c r="DQ256" i="2" s="1"/>
  <c r="DM256" i="2"/>
  <c r="DN256" i="2" s="1"/>
  <c r="V256" i="2"/>
  <c r="A256" i="2"/>
  <c r="ACN255" i="2"/>
  <c r="ACO255" i="2" s="1"/>
  <c r="SP255" i="2"/>
  <c r="SQ255" i="2" s="1"/>
  <c r="SM255" i="2"/>
  <c r="SN255" i="2" s="1"/>
  <c r="SJ255" i="2"/>
  <c r="SK255" i="2" s="1"/>
  <c r="SG255" i="2"/>
  <c r="SH255" i="2" s="1"/>
  <c r="SD255" i="2"/>
  <c r="SE255" i="2" s="1"/>
  <c r="SA255" i="2"/>
  <c r="SB255" i="2" s="1"/>
  <c r="RX255" i="2"/>
  <c r="DS255" i="2"/>
  <c r="DT255" i="2" s="1"/>
  <c r="DP255" i="2"/>
  <c r="DQ255" i="2" s="1"/>
  <c r="DM255" i="2"/>
  <c r="DN255" i="2" s="1"/>
  <c r="V255" i="2"/>
  <c r="A255" i="2"/>
  <c r="ACN254" i="2"/>
  <c r="ACO254" i="2" s="1"/>
  <c r="SP254" i="2"/>
  <c r="SQ254" i="2" s="1"/>
  <c r="SM254" i="2"/>
  <c r="SN254" i="2" s="1"/>
  <c r="SJ254" i="2"/>
  <c r="SK254" i="2" s="1"/>
  <c r="SG254" i="2"/>
  <c r="SH254" i="2" s="1"/>
  <c r="SD254" i="2"/>
  <c r="SE254" i="2" s="1"/>
  <c r="SA254" i="2"/>
  <c r="SB254" i="2" s="1"/>
  <c r="RX254" i="2"/>
  <c r="DS254" i="2"/>
  <c r="DT254" i="2" s="1"/>
  <c r="DP254" i="2"/>
  <c r="DQ254" i="2" s="1"/>
  <c r="DM254" i="2"/>
  <c r="DN254" i="2" s="1"/>
  <c r="V254" i="2"/>
  <c r="A254" i="2"/>
  <c r="ACN253" i="2"/>
  <c r="ACO253" i="2" s="1"/>
  <c r="SP253" i="2"/>
  <c r="SQ253" i="2" s="1"/>
  <c r="SM253" i="2"/>
  <c r="SN253" i="2" s="1"/>
  <c r="SJ253" i="2"/>
  <c r="SK253" i="2" s="1"/>
  <c r="SG253" i="2"/>
  <c r="SH253" i="2" s="1"/>
  <c r="SD253" i="2"/>
  <c r="SE253" i="2" s="1"/>
  <c r="SA253" i="2"/>
  <c r="SB253" i="2" s="1"/>
  <c r="RX253" i="2"/>
  <c r="DS253" i="2"/>
  <c r="DT253" i="2" s="1"/>
  <c r="DP253" i="2"/>
  <c r="DQ253" i="2" s="1"/>
  <c r="DM253" i="2"/>
  <c r="DN253" i="2" s="1"/>
  <c r="V253" i="2"/>
  <c r="A253" i="2"/>
  <c r="ACN252" i="2"/>
  <c r="ACO252" i="2" s="1"/>
  <c r="WI252" i="2"/>
  <c r="WJ252" i="2" s="1"/>
  <c r="WF252" i="2"/>
  <c r="WG252" i="2" s="1"/>
  <c r="WC252" i="2"/>
  <c r="WD252" i="2" s="1"/>
  <c r="VZ252" i="2"/>
  <c r="WA252" i="2" s="1"/>
  <c r="VW252" i="2"/>
  <c r="VX252" i="2" s="1"/>
  <c r="VT252" i="2"/>
  <c r="VU252" i="2" s="1"/>
  <c r="VQ252" i="2"/>
  <c r="VR252" i="2" s="1"/>
  <c r="VN252" i="2"/>
  <c r="VO252" i="2" s="1"/>
  <c r="VK252" i="2"/>
  <c r="FF252" i="2"/>
  <c r="FG252" i="2" s="1"/>
  <c r="FC252" i="2"/>
  <c r="FD252" i="2" s="1"/>
  <c r="EZ252" i="2"/>
  <c r="FA252" i="2" s="1"/>
  <c r="V252" i="2"/>
  <c r="A252" i="2"/>
  <c r="ACN251" i="2"/>
  <c r="ACO251" i="2" s="1"/>
  <c r="IL251" i="2"/>
  <c r="IM251" i="2" s="1"/>
  <c r="II251" i="2"/>
  <c r="IJ251" i="2" s="1"/>
  <c r="IF251" i="2"/>
  <c r="IG251" i="2" s="1"/>
  <c r="IC251" i="2"/>
  <c r="ID251" i="2" s="1"/>
  <c r="HZ251" i="2"/>
  <c r="IA251" i="2" s="1"/>
  <c r="HW251" i="2"/>
  <c r="AK251" i="2"/>
  <c r="AL251" i="2" s="1"/>
  <c r="AH251" i="2"/>
  <c r="AI251" i="2" s="1"/>
  <c r="V251" i="2"/>
  <c r="A251" i="2"/>
  <c r="ACN250" i="2"/>
  <c r="ACO250" i="2" s="1"/>
  <c r="IL250" i="2"/>
  <c r="IM250" i="2" s="1"/>
  <c r="II250" i="2"/>
  <c r="IJ250" i="2" s="1"/>
  <c r="IF250" i="2"/>
  <c r="IG250" i="2" s="1"/>
  <c r="IC250" i="2"/>
  <c r="ID250" i="2" s="1"/>
  <c r="HZ250" i="2"/>
  <c r="IA250" i="2" s="1"/>
  <c r="HW250" i="2"/>
  <c r="HX250" i="2" s="1"/>
  <c r="AK250" i="2"/>
  <c r="AL250" i="2" s="1"/>
  <c r="AH250" i="2"/>
  <c r="AI250" i="2" s="1"/>
  <c r="V250" i="2"/>
  <c r="A250" i="2"/>
  <c r="ACN249" i="2"/>
  <c r="ACO249" i="2" s="1"/>
  <c r="IL249" i="2"/>
  <c r="IM249" i="2" s="1"/>
  <c r="II249" i="2"/>
  <c r="IJ249" i="2" s="1"/>
  <c r="IF249" i="2"/>
  <c r="IG249" i="2" s="1"/>
  <c r="IC249" i="2"/>
  <c r="ID249" i="2" s="1"/>
  <c r="HZ249" i="2"/>
  <c r="IA249" i="2" s="1"/>
  <c r="HW249" i="2"/>
  <c r="AK249" i="2"/>
  <c r="AL249" i="2" s="1"/>
  <c r="AH249" i="2"/>
  <c r="AI249" i="2" s="1"/>
  <c r="V249" i="2"/>
  <c r="A249" i="2"/>
  <c r="ACN248" i="2"/>
  <c r="ACO248" i="2" s="1"/>
  <c r="KB248" i="2"/>
  <c r="KC248" i="2" s="1"/>
  <c r="JY248" i="2"/>
  <c r="JZ248" i="2" s="1"/>
  <c r="JV248" i="2"/>
  <c r="JW248" i="2" s="1"/>
  <c r="JS248" i="2"/>
  <c r="JT248" i="2" s="1"/>
  <c r="JP248" i="2"/>
  <c r="JM248" i="2"/>
  <c r="JQ248" i="2" s="1"/>
  <c r="AQ248" i="2"/>
  <c r="AR248" i="2" s="1"/>
  <c r="AN248" i="2"/>
  <c r="AO248" i="2" s="1"/>
  <c r="V248" i="2"/>
  <c r="A248" i="2"/>
  <c r="ACN247" i="2"/>
  <c r="ACO247" i="2" s="1"/>
  <c r="KB247" i="2"/>
  <c r="KC247" i="2" s="1"/>
  <c r="JY247" i="2"/>
  <c r="JZ247" i="2" s="1"/>
  <c r="JV247" i="2"/>
  <c r="JW247" i="2" s="1"/>
  <c r="JS247" i="2"/>
  <c r="JT247" i="2" s="1"/>
  <c r="JP247" i="2"/>
  <c r="JM247" i="2"/>
  <c r="AQ247" i="2"/>
  <c r="AR247" i="2" s="1"/>
  <c r="AN247" i="2"/>
  <c r="AO247" i="2" s="1"/>
  <c r="V247" i="2"/>
  <c r="A247" i="2"/>
  <c r="ACN246" i="2"/>
  <c r="ACO246" i="2" s="1"/>
  <c r="HT246" i="2"/>
  <c r="HU246" i="2" s="1"/>
  <c r="HQ246" i="2"/>
  <c r="HR246" i="2" s="1"/>
  <c r="HN246" i="2"/>
  <c r="HO246" i="2" s="1"/>
  <c r="HK246" i="2"/>
  <c r="HL246" i="2" s="1"/>
  <c r="HH246" i="2"/>
  <c r="HI246" i="2" s="1"/>
  <c r="HE246" i="2"/>
  <c r="HF246" i="2" s="1"/>
  <c r="HB246" i="2"/>
  <c r="HC246" i="2" s="1"/>
  <c r="GY246" i="2"/>
  <c r="GZ246" i="2" s="1"/>
  <c r="AK246" i="2"/>
  <c r="AL246" i="2" s="1"/>
  <c r="AH246" i="2"/>
  <c r="AI246" i="2" s="1"/>
  <c r="V246" i="2"/>
  <c r="A246" i="2"/>
  <c r="ACN245" i="2"/>
  <c r="ACO245" i="2" s="1"/>
  <c r="GV245" i="2"/>
  <c r="GW245" i="2" s="1"/>
  <c r="GS245" i="2"/>
  <c r="GT245" i="2" s="1"/>
  <c r="GP245" i="2"/>
  <c r="GQ245" i="2" s="1"/>
  <c r="GM245" i="2"/>
  <c r="GN245" i="2" s="1"/>
  <c r="GJ245" i="2"/>
  <c r="GK245" i="2" s="1"/>
  <c r="GG245" i="2"/>
  <c r="GH245" i="2" s="1"/>
  <c r="GD245" i="2"/>
  <c r="GE245" i="2" s="1"/>
  <c r="GA245" i="2"/>
  <c r="BC245" i="2"/>
  <c r="BD245" i="2" s="1"/>
  <c r="AZ245" i="2"/>
  <c r="BA245" i="2" s="1"/>
  <c r="V245" i="2"/>
  <c r="A245" i="2"/>
  <c r="ACN244" i="2"/>
  <c r="ACO244" i="2" s="1"/>
  <c r="UL244" i="2"/>
  <c r="UM244" i="2" s="1"/>
  <c r="UI244" i="2"/>
  <c r="UJ244" i="2" s="1"/>
  <c r="UF244" i="2"/>
  <c r="UG244" i="2" s="1"/>
  <c r="UC244" i="2"/>
  <c r="UD244" i="2" s="1"/>
  <c r="TZ244" i="2"/>
  <c r="UA244" i="2" s="1"/>
  <c r="TW244" i="2"/>
  <c r="TX244" i="2" s="1"/>
  <c r="TT244" i="2"/>
  <c r="EH244" i="2"/>
  <c r="EI244" i="2" s="1"/>
  <c r="EE244" i="2"/>
  <c r="V244" i="2"/>
  <c r="A244" i="2"/>
  <c r="ACO243" i="2"/>
  <c r="JJ243" i="2"/>
  <c r="JK243" i="2" s="1"/>
  <c r="JG243" i="2"/>
  <c r="JH243" i="2" s="1"/>
  <c r="JD243" i="2"/>
  <c r="JE243" i="2" s="1"/>
  <c r="JA243" i="2"/>
  <c r="JB243" i="2" s="1"/>
  <c r="IX243" i="2"/>
  <c r="IY243" i="2" s="1"/>
  <c r="IU243" i="2"/>
  <c r="IV243" i="2" s="1"/>
  <c r="IR243" i="2"/>
  <c r="IS243" i="2" s="1"/>
  <c r="IO243" i="2"/>
  <c r="IP243" i="2" s="1"/>
  <c r="AW243" i="2"/>
  <c r="AX243" i="2" s="1"/>
  <c r="AT243" i="2"/>
  <c r="V243" i="2"/>
  <c r="A243" i="2"/>
  <c r="ACN242" i="2"/>
  <c r="ACO242" i="2" s="1"/>
  <c r="LU242" i="2"/>
  <c r="LV242" i="2" s="1"/>
  <c r="LR242" i="2"/>
  <c r="LS242" i="2" s="1"/>
  <c r="LO242" i="2"/>
  <c r="LP242" i="2" s="1"/>
  <c r="LL242" i="2"/>
  <c r="LM242" i="2" s="1"/>
  <c r="LI242" i="2"/>
  <c r="LJ242" i="2" s="1"/>
  <c r="LF242" i="2"/>
  <c r="BI242" i="2"/>
  <c r="BJ242" i="2" s="1"/>
  <c r="BF242" i="2"/>
  <c r="BG242" i="2" s="1"/>
  <c r="V242" i="2"/>
  <c r="A242" i="2"/>
  <c r="ACN241" i="2"/>
  <c r="ACO241" i="2" s="1"/>
  <c r="LU241" i="2"/>
  <c r="LV241" i="2" s="1"/>
  <c r="LR241" i="2"/>
  <c r="LS241" i="2" s="1"/>
  <c r="LO241" i="2"/>
  <c r="LP241" i="2" s="1"/>
  <c r="LL241" i="2"/>
  <c r="LM241" i="2" s="1"/>
  <c r="LI241" i="2"/>
  <c r="LJ241" i="2" s="1"/>
  <c r="LF241" i="2"/>
  <c r="BI241" i="2"/>
  <c r="BJ241" i="2" s="1"/>
  <c r="BF241" i="2"/>
  <c r="BG241" i="2" s="1"/>
  <c r="V241" i="2"/>
  <c r="A241" i="2"/>
  <c r="ACN240" i="2"/>
  <c r="ACO240" i="2" s="1"/>
  <c r="ZI240" i="2"/>
  <c r="ZJ240" i="2" s="1"/>
  <c r="ZF240" i="2"/>
  <c r="ZG240" i="2" s="1"/>
  <c r="ZC240" i="2"/>
  <c r="ZD240" i="2" s="1"/>
  <c r="YZ240" i="2"/>
  <c r="ZA240" i="2" s="1"/>
  <c r="YW240" i="2"/>
  <c r="YX240" i="2" s="1"/>
  <c r="YT240" i="2"/>
  <c r="YU240" i="2" s="1"/>
  <c r="YQ240" i="2"/>
  <c r="YR240" i="2" s="1"/>
  <c r="YN240" i="2"/>
  <c r="YO240" i="2" s="1"/>
  <c r="YK240" i="2"/>
  <c r="FX240" i="2"/>
  <c r="FY240" i="2" s="1"/>
  <c r="FU240" i="2"/>
  <c r="FV240" i="2" s="1"/>
  <c r="FR240" i="2"/>
  <c r="FS240" i="2" s="1"/>
  <c r="V240" i="2"/>
  <c r="A240" i="2"/>
  <c r="ACN239" i="2"/>
  <c r="ACO239" i="2" s="1"/>
  <c r="RB239" i="2"/>
  <c r="RC239" i="2" s="1"/>
  <c r="QY239" i="2"/>
  <c r="QZ239" i="2" s="1"/>
  <c r="QV239" i="2"/>
  <c r="QW239" i="2" s="1"/>
  <c r="QS239" i="2"/>
  <c r="QT239" i="2" s="1"/>
  <c r="QP239" i="2"/>
  <c r="QQ239" i="2" s="1"/>
  <c r="QM239" i="2"/>
  <c r="QN239" i="2" s="1"/>
  <c r="QJ239" i="2"/>
  <c r="QK239" i="2" s="1"/>
  <c r="QG239" i="2"/>
  <c r="QH239" i="2" s="1"/>
  <c r="CX239" i="2"/>
  <c r="CY239" i="2" s="1"/>
  <c r="CU239" i="2"/>
  <c r="CV239" i="2" s="1"/>
  <c r="V239" i="2"/>
  <c r="A239" i="2"/>
  <c r="ACN238" i="2"/>
  <c r="ACO238" i="2" s="1"/>
  <c r="RB238" i="2"/>
  <c r="RC238" i="2" s="1"/>
  <c r="QY238" i="2"/>
  <c r="QZ238" i="2" s="1"/>
  <c r="QV238" i="2"/>
  <c r="QW238" i="2" s="1"/>
  <c r="QS238" i="2"/>
  <c r="QT238" i="2" s="1"/>
  <c r="QP238" i="2"/>
  <c r="QQ238" i="2" s="1"/>
  <c r="QM238" i="2"/>
  <c r="QN238" i="2" s="1"/>
  <c r="QJ238" i="2"/>
  <c r="QK238" i="2" s="1"/>
  <c r="QG238" i="2"/>
  <c r="CX238" i="2"/>
  <c r="CY238" i="2" s="1"/>
  <c r="CU238" i="2"/>
  <c r="CV238" i="2" s="1"/>
  <c r="V238" i="2"/>
  <c r="A238" i="2"/>
  <c r="ACN237" i="2"/>
  <c r="ACO237" i="2" s="1"/>
  <c r="RB237" i="2"/>
  <c r="RC237" i="2" s="1"/>
  <c r="QY237" i="2"/>
  <c r="QZ237" i="2" s="1"/>
  <c r="QV237" i="2"/>
  <c r="QW237" i="2" s="1"/>
  <c r="QS237" i="2"/>
  <c r="QT237" i="2" s="1"/>
  <c r="QP237" i="2"/>
  <c r="QQ237" i="2" s="1"/>
  <c r="QM237" i="2"/>
  <c r="QN237" i="2" s="1"/>
  <c r="QJ237" i="2"/>
  <c r="QK237" i="2" s="1"/>
  <c r="QG237" i="2"/>
  <c r="CX237" i="2"/>
  <c r="CY237" i="2" s="1"/>
  <c r="CU237" i="2"/>
  <c r="CV237" i="2" s="1"/>
  <c r="V237" i="2"/>
  <c r="A237" i="2"/>
  <c r="ACN236" i="2"/>
  <c r="ACO236" i="2" s="1"/>
  <c r="RB236" i="2"/>
  <c r="RC236" i="2" s="1"/>
  <c r="QY236" i="2"/>
  <c r="QZ236" i="2" s="1"/>
  <c r="QV236" i="2"/>
  <c r="QW236" i="2" s="1"/>
  <c r="QS236" i="2"/>
  <c r="QT236" i="2" s="1"/>
  <c r="QP236" i="2"/>
  <c r="QQ236" i="2" s="1"/>
  <c r="QM236" i="2"/>
  <c r="QN236" i="2" s="1"/>
  <c r="QJ236" i="2"/>
  <c r="QK236" i="2" s="1"/>
  <c r="QG236" i="2"/>
  <c r="QH236" i="2" s="1"/>
  <c r="CX236" i="2"/>
  <c r="CY236" i="2" s="1"/>
  <c r="CU236" i="2"/>
  <c r="CV236" i="2" s="1"/>
  <c r="V236" i="2"/>
  <c r="A236" i="2"/>
  <c r="ACN235" i="2"/>
  <c r="ACO235" i="2" s="1"/>
  <c r="RB235" i="2"/>
  <c r="RC235" i="2" s="1"/>
  <c r="QY235" i="2"/>
  <c r="QZ235" i="2" s="1"/>
  <c r="QV235" i="2"/>
  <c r="QW235" i="2" s="1"/>
  <c r="QS235" i="2"/>
  <c r="QT235" i="2" s="1"/>
  <c r="QP235" i="2"/>
  <c r="QQ235" i="2" s="1"/>
  <c r="QM235" i="2"/>
  <c r="QN235" i="2" s="1"/>
  <c r="QJ235" i="2"/>
  <c r="QK235" i="2" s="1"/>
  <c r="QG235" i="2"/>
  <c r="CX235" i="2"/>
  <c r="CY235" i="2" s="1"/>
  <c r="CU235" i="2"/>
  <c r="CV235" i="2" s="1"/>
  <c r="V235" i="2"/>
  <c r="A235" i="2"/>
  <c r="ACN234" i="2"/>
  <c r="ACO234" i="2" s="1"/>
  <c r="RB234" i="2"/>
  <c r="RC234" i="2" s="1"/>
  <c r="QY234" i="2"/>
  <c r="QZ234" i="2" s="1"/>
  <c r="QV234" i="2"/>
  <c r="QW234" i="2" s="1"/>
  <c r="QS234" i="2"/>
  <c r="QT234" i="2" s="1"/>
  <c r="QP234" i="2"/>
  <c r="QQ234" i="2" s="1"/>
  <c r="QM234" i="2"/>
  <c r="QN234" i="2" s="1"/>
  <c r="QJ234" i="2"/>
  <c r="QK234" i="2" s="1"/>
  <c r="QG234" i="2"/>
  <c r="QH234" i="2" s="1"/>
  <c r="CX234" i="2"/>
  <c r="CY234" i="2" s="1"/>
  <c r="CU234" i="2"/>
  <c r="V234" i="2"/>
  <c r="A234" i="2"/>
  <c r="ACN233" i="2"/>
  <c r="ACO233" i="2" s="1"/>
  <c r="RB233" i="2"/>
  <c r="RC233" i="2" s="1"/>
  <c r="QY233" i="2"/>
  <c r="QZ233" i="2" s="1"/>
  <c r="QV233" i="2"/>
  <c r="QW233" i="2" s="1"/>
  <c r="QS233" i="2"/>
  <c r="QT233" i="2" s="1"/>
  <c r="QP233" i="2"/>
  <c r="QQ233" i="2" s="1"/>
  <c r="QM233" i="2"/>
  <c r="QN233" i="2" s="1"/>
  <c r="QJ233" i="2"/>
  <c r="QK233" i="2" s="1"/>
  <c r="QG233" i="2"/>
  <c r="CX233" i="2"/>
  <c r="CY233" i="2" s="1"/>
  <c r="CU233" i="2"/>
  <c r="CV233" i="2" s="1"/>
  <c r="V233" i="2"/>
  <c r="A233" i="2"/>
  <c r="ACN232" i="2"/>
  <c r="ACO232" i="2" s="1"/>
  <c r="RB232" i="2"/>
  <c r="RC232" i="2" s="1"/>
  <c r="QY232" i="2"/>
  <c r="QZ232" i="2" s="1"/>
  <c r="QV232" i="2"/>
  <c r="QW232" i="2" s="1"/>
  <c r="QS232" i="2"/>
  <c r="QT232" i="2" s="1"/>
  <c r="QP232" i="2"/>
  <c r="QQ232" i="2" s="1"/>
  <c r="QM232" i="2"/>
  <c r="QN232" i="2" s="1"/>
  <c r="QJ232" i="2"/>
  <c r="QK232" i="2" s="1"/>
  <c r="QG232" i="2"/>
  <c r="QH232" i="2" s="1"/>
  <c r="CX232" i="2"/>
  <c r="CY232" i="2" s="1"/>
  <c r="CU232" i="2"/>
  <c r="CV232" i="2" s="1"/>
  <c r="V232" i="2"/>
  <c r="A232" i="2"/>
  <c r="ACN231" i="2"/>
  <c r="ACO231" i="2" s="1"/>
  <c r="MV231" i="2"/>
  <c r="MW231" i="2" s="1"/>
  <c r="MS231" i="2"/>
  <c r="MT231" i="2" s="1"/>
  <c r="MP231" i="2"/>
  <c r="MQ231" i="2" s="1"/>
  <c r="MM231" i="2"/>
  <c r="MN231" i="2" s="1"/>
  <c r="MJ231" i="2"/>
  <c r="MK231" i="2" s="1"/>
  <c r="MG231" i="2"/>
  <c r="MH231" i="2" s="1"/>
  <c r="MD231" i="2"/>
  <c r="ME231" i="2" s="1"/>
  <c r="MA231" i="2"/>
  <c r="MB231" i="2" s="1"/>
  <c r="LX231" i="2"/>
  <c r="LY231" i="2" s="1"/>
  <c r="BO231" i="2"/>
  <c r="BP231" i="2" s="1"/>
  <c r="BL231" i="2"/>
  <c r="BM231" i="2" s="1"/>
  <c r="V231" i="2"/>
  <c r="A231" i="2"/>
  <c r="ACN230" i="2"/>
  <c r="ACO230" i="2" s="1"/>
  <c r="MV230" i="2"/>
  <c r="MW230" i="2" s="1"/>
  <c r="MS230" i="2"/>
  <c r="MT230" i="2" s="1"/>
  <c r="MP230" i="2"/>
  <c r="MQ230" i="2" s="1"/>
  <c r="MM230" i="2"/>
  <c r="MN230" i="2" s="1"/>
  <c r="MJ230" i="2"/>
  <c r="MK230" i="2" s="1"/>
  <c r="MG230" i="2"/>
  <c r="MH230" i="2" s="1"/>
  <c r="MD230" i="2"/>
  <c r="ME230" i="2" s="1"/>
  <c r="MA230" i="2"/>
  <c r="MB230" i="2" s="1"/>
  <c r="LX230" i="2"/>
  <c r="BO230" i="2"/>
  <c r="BP230" i="2" s="1"/>
  <c r="BL230" i="2"/>
  <c r="V230" i="2"/>
  <c r="A230" i="2"/>
  <c r="ACN229" i="2"/>
  <c r="ACO229" i="2" s="1"/>
  <c r="MV229" i="2"/>
  <c r="MW229" i="2" s="1"/>
  <c r="MS229" i="2"/>
  <c r="MT229" i="2" s="1"/>
  <c r="MP229" i="2"/>
  <c r="MQ229" i="2" s="1"/>
  <c r="MM229" i="2"/>
  <c r="MN229" i="2" s="1"/>
  <c r="MJ229" i="2"/>
  <c r="MK229" i="2" s="1"/>
  <c r="MG229" i="2"/>
  <c r="MH229" i="2" s="1"/>
  <c r="MD229" i="2"/>
  <c r="ME229" i="2" s="1"/>
  <c r="MA229" i="2"/>
  <c r="MB229" i="2" s="1"/>
  <c r="LX229" i="2"/>
  <c r="BO229" i="2"/>
  <c r="BP229" i="2" s="1"/>
  <c r="BL229" i="2"/>
  <c r="V229" i="2"/>
  <c r="A229" i="2"/>
  <c r="ACN228" i="2"/>
  <c r="ACO228" i="2" s="1"/>
  <c r="MV228" i="2"/>
  <c r="MW228" i="2" s="1"/>
  <c r="MS228" i="2"/>
  <c r="MT228" i="2" s="1"/>
  <c r="MP228" i="2"/>
  <c r="MQ228" i="2" s="1"/>
  <c r="MM228" i="2"/>
  <c r="MN228" i="2" s="1"/>
  <c r="MJ228" i="2"/>
  <c r="MK228" i="2" s="1"/>
  <c r="MG228" i="2"/>
  <c r="MH228" i="2" s="1"/>
  <c r="MD228" i="2"/>
  <c r="ME228" i="2" s="1"/>
  <c r="MA228" i="2"/>
  <c r="MB228" i="2" s="1"/>
  <c r="LX228" i="2"/>
  <c r="LY228" i="2" s="1"/>
  <c r="BO228" i="2"/>
  <c r="BP228" i="2" s="1"/>
  <c r="BL228" i="2"/>
  <c r="BM228" i="2" s="1"/>
  <c r="V228" i="2"/>
  <c r="A228" i="2"/>
  <c r="ACN227" i="2"/>
  <c r="ACO227" i="2" s="1"/>
  <c r="ZO227" i="2"/>
  <c r="ZL227" i="2"/>
  <c r="ZM227" i="2" s="1"/>
  <c r="QD227" i="2"/>
  <c r="QE227" i="2" s="1"/>
  <c r="QA227" i="2"/>
  <c r="QB227" i="2" s="1"/>
  <c r="PX227" i="2"/>
  <c r="PY227" i="2" s="1"/>
  <c r="PU227" i="2"/>
  <c r="PV227" i="2" s="1"/>
  <c r="PR227" i="2"/>
  <c r="PS227" i="2" s="1"/>
  <c r="PO227" i="2"/>
  <c r="PP227" i="2" s="1"/>
  <c r="PL227" i="2"/>
  <c r="CR227" i="2"/>
  <c r="CS227" i="2" s="1"/>
  <c r="CO227" i="2"/>
  <c r="V227" i="2"/>
  <c r="A227" i="2"/>
  <c r="ACN226" i="2"/>
  <c r="ACO226" i="2" s="1"/>
  <c r="ZO226" i="2"/>
  <c r="ZP226" i="2" s="1"/>
  <c r="ZL226" i="2"/>
  <c r="ZM226" i="2" s="1"/>
  <c r="QD226" i="2"/>
  <c r="QE226" i="2" s="1"/>
  <c r="QA226" i="2"/>
  <c r="QB226" i="2" s="1"/>
  <c r="PX226" i="2"/>
  <c r="PY226" i="2" s="1"/>
  <c r="PU226" i="2"/>
  <c r="PV226" i="2" s="1"/>
  <c r="PR226" i="2"/>
  <c r="PS226" i="2" s="1"/>
  <c r="PO226" i="2"/>
  <c r="PL226" i="2"/>
  <c r="PM226" i="2" s="1"/>
  <c r="CR226" i="2"/>
  <c r="CS226" i="2" s="1"/>
  <c r="CO226" i="2"/>
  <c r="CP226" i="2" s="1"/>
  <c r="V226" i="2"/>
  <c r="A226" i="2"/>
  <c r="ACN225" i="2"/>
  <c r="ACO225" i="2" s="1"/>
  <c r="ZO225" i="2"/>
  <c r="ZP225" i="2" s="1"/>
  <c r="ZL225" i="2"/>
  <c r="ZM225" i="2" s="1"/>
  <c r="QD225" i="2"/>
  <c r="QE225" i="2" s="1"/>
  <c r="QA225" i="2"/>
  <c r="QB225" i="2" s="1"/>
  <c r="PX225" i="2"/>
  <c r="PY225" i="2" s="1"/>
  <c r="PU225" i="2"/>
  <c r="PV225" i="2" s="1"/>
  <c r="PR225" i="2"/>
  <c r="PS225" i="2" s="1"/>
  <c r="PO225" i="2"/>
  <c r="PP225" i="2" s="1"/>
  <c r="PL225" i="2"/>
  <c r="PM225" i="2" s="1"/>
  <c r="CR225" i="2"/>
  <c r="CS225" i="2" s="1"/>
  <c r="CO225" i="2"/>
  <c r="CP225" i="2" s="1"/>
  <c r="V225" i="2"/>
  <c r="A225" i="2"/>
  <c r="ACN224" i="2"/>
  <c r="ACO224" i="2" s="1"/>
  <c r="ZO224" i="2"/>
  <c r="ZP224" i="2" s="1"/>
  <c r="ZL224" i="2"/>
  <c r="ZM224" i="2" s="1"/>
  <c r="QD224" i="2"/>
  <c r="QE224" i="2" s="1"/>
  <c r="QA224" i="2"/>
  <c r="QB224" i="2" s="1"/>
  <c r="PX224" i="2"/>
  <c r="PY224" i="2" s="1"/>
  <c r="PU224" i="2"/>
  <c r="PV224" i="2" s="1"/>
  <c r="PR224" i="2"/>
  <c r="PS224" i="2" s="1"/>
  <c r="PO224" i="2"/>
  <c r="PP224" i="2" s="1"/>
  <c r="PL224" i="2"/>
  <c r="CR224" i="2"/>
  <c r="CS224" i="2" s="1"/>
  <c r="CO224" i="2"/>
  <c r="CP224" i="2" s="1"/>
  <c r="V224" i="2"/>
  <c r="A224" i="2"/>
  <c r="ACN223" i="2"/>
  <c r="ACO223" i="2" s="1"/>
  <c r="ZO223" i="2"/>
  <c r="ZL223" i="2"/>
  <c r="ZM223" i="2" s="1"/>
  <c r="QD223" i="2"/>
  <c r="QE223" i="2" s="1"/>
  <c r="QA223" i="2"/>
  <c r="QB223" i="2" s="1"/>
  <c r="PX223" i="2"/>
  <c r="PY223" i="2" s="1"/>
  <c r="PU223" i="2"/>
  <c r="PV223" i="2" s="1"/>
  <c r="PR223" i="2"/>
  <c r="PS223" i="2" s="1"/>
  <c r="PO223" i="2"/>
  <c r="PP223" i="2" s="1"/>
  <c r="PL223" i="2"/>
  <c r="CR223" i="2"/>
  <c r="CS223" i="2" s="1"/>
  <c r="CO223" i="2"/>
  <c r="V223" i="2"/>
  <c r="A223" i="2"/>
  <c r="ACN222" i="2"/>
  <c r="ACO222" i="2" s="1"/>
  <c r="ZO222" i="2"/>
  <c r="ZP222" i="2" s="1"/>
  <c r="ZL222" i="2"/>
  <c r="QD222" i="2"/>
  <c r="QE222" i="2" s="1"/>
  <c r="QA222" i="2"/>
  <c r="QB222" i="2" s="1"/>
  <c r="PX222" i="2"/>
  <c r="PY222" i="2" s="1"/>
  <c r="PU222" i="2"/>
  <c r="PV222" i="2" s="1"/>
  <c r="PR222" i="2"/>
  <c r="PS222" i="2" s="1"/>
  <c r="PO222" i="2"/>
  <c r="PP222" i="2" s="1"/>
  <c r="PL222" i="2"/>
  <c r="PM222" i="2" s="1"/>
  <c r="CR222" i="2"/>
  <c r="CO222" i="2"/>
  <c r="CP222" i="2" s="1"/>
  <c r="V222" i="2"/>
  <c r="A222" i="2"/>
  <c r="ACN221" i="2"/>
  <c r="ACO221" i="2" s="1"/>
  <c r="ZO221" i="2"/>
  <c r="ZP221" i="2" s="1"/>
  <c r="ZL221" i="2"/>
  <c r="ZM221" i="2" s="1"/>
  <c r="QD221" i="2"/>
  <c r="QE221" i="2" s="1"/>
  <c r="QA221" i="2"/>
  <c r="QB221" i="2" s="1"/>
  <c r="PX221" i="2"/>
  <c r="PY221" i="2" s="1"/>
  <c r="PU221" i="2"/>
  <c r="PV221" i="2" s="1"/>
  <c r="PR221" i="2"/>
  <c r="PS221" i="2" s="1"/>
  <c r="PO221" i="2"/>
  <c r="PP221" i="2" s="1"/>
  <c r="PL221" i="2"/>
  <c r="PM221" i="2" s="1"/>
  <c r="CR221" i="2"/>
  <c r="CS221" i="2" s="1"/>
  <c r="CO221" i="2"/>
  <c r="CP221" i="2" s="1"/>
  <c r="V221" i="2"/>
  <c r="A221" i="2"/>
  <c r="ACN220" i="2"/>
  <c r="ACO220" i="2" s="1"/>
  <c r="ZO220" i="2"/>
  <c r="ZP220" i="2" s="1"/>
  <c r="ZL220" i="2"/>
  <c r="ZM220" i="2" s="1"/>
  <c r="QD220" i="2"/>
  <c r="QE220" i="2" s="1"/>
  <c r="QA220" i="2"/>
  <c r="QB220" i="2" s="1"/>
  <c r="PX220" i="2"/>
  <c r="PY220" i="2" s="1"/>
  <c r="PU220" i="2"/>
  <c r="PV220" i="2" s="1"/>
  <c r="PR220" i="2"/>
  <c r="PS220" i="2" s="1"/>
  <c r="PO220" i="2"/>
  <c r="PP220" i="2" s="1"/>
  <c r="PL220" i="2"/>
  <c r="PM220" i="2" s="1"/>
  <c r="CR220" i="2"/>
  <c r="CS220" i="2" s="1"/>
  <c r="CO220" i="2"/>
  <c r="CP220" i="2" s="1"/>
  <c r="V220" i="2"/>
  <c r="A220" i="2"/>
  <c r="ACN219" i="2"/>
  <c r="ACO219" i="2" s="1"/>
  <c r="ZO219" i="2"/>
  <c r="ZL219" i="2"/>
  <c r="ZM219" i="2" s="1"/>
  <c r="QD219" i="2"/>
  <c r="QE219" i="2" s="1"/>
  <c r="QA219" i="2"/>
  <c r="QB219" i="2" s="1"/>
  <c r="PX219" i="2"/>
  <c r="PY219" i="2" s="1"/>
  <c r="PU219" i="2"/>
  <c r="PV219" i="2" s="1"/>
  <c r="PR219" i="2"/>
  <c r="PS219" i="2" s="1"/>
  <c r="PO219" i="2"/>
  <c r="PP219" i="2" s="1"/>
  <c r="PL219" i="2"/>
  <c r="CR219" i="2"/>
  <c r="CS219" i="2" s="1"/>
  <c r="CO219" i="2"/>
  <c r="V219" i="2"/>
  <c r="A219" i="2"/>
  <c r="ACN218" i="2"/>
  <c r="ACO218" i="2" s="1"/>
  <c r="ZO218" i="2"/>
  <c r="ZP218" i="2" s="1"/>
  <c r="ZL218" i="2"/>
  <c r="QD218" i="2"/>
  <c r="QE218" i="2" s="1"/>
  <c r="QA218" i="2"/>
  <c r="QB218" i="2" s="1"/>
  <c r="PX218" i="2"/>
  <c r="PY218" i="2" s="1"/>
  <c r="PU218" i="2"/>
  <c r="PV218" i="2" s="1"/>
  <c r="PR218" i="2"/>
  <c r="PS218" i="2" s="1"/>
  <c r="PO218" i="2"/>
  <c r="PL218" i="2"/>
  <c r="PM218" i="2" s="1"/>
  <c r="CR218" i="2"/>
  <c r="CO218" i="2"/>
  <c r="CP218" i="2" s="1"/>
  <c r="V218" i="2"/>
  <c r="A218" i="2"/>
  <c r="ACN217" i="2"/>
  <c r="ACO217" i="2" s="1"/>
  <c r="ZO217" i="2"/>
  <c r="ZP217" i="2" s="1"/>
  <c r="ZL217" i="2"/>
  <c r="ZM217" i="2" s="1"/>
  <c r="QD217" i="2"/>
  <c r="QE217" i="2" s="1"/>
  <c r="QA217" i="2"/>
  <c r="QB217" i="2" s="1"/>
  <c r="PX217" i="2"/>
  <c r="PY217" i="2" s="1"/>
  <c r="PU217" i="2"/>
  <c r="PV217" i="2" s="1"/>
  <c r="PR217" i="2"/>
  <c r="PS217" i="2" s="1"/>
  <c r="PO217" i="2"/>
  <c r="PP217" i="2" s="1"/>
  <c r="PL217" i="2"/>
  <c r="PM217" i="2" s="1"/>
  <c r="CR217" i="2"/>
  <c r="CS217" i="2" s="1"/>
  <c r="CO217" i="2"/>
  <c r="CP217" i="2" s="1"/>
  <c r="V217" i="2"/>
  <c r="A217" i="2"/>
  <c r="ACN216" i="2"/>
  <c r="ACO216" i="2" s="1"/>
  <c r="ZO216" i="2"/>
  <c r="ZP216" i="2" s="1"/>
  <c r="ZL216" i="2"/>
  <c r="ZM216" i="2" s="1"/>
  <c r="QD216" i="2"/>
  <c r="QE216" i="2" s="1"/>
  <c r="QA216" i="2"/>
  <c r="QB216" i="2" s="1"/>
  <c r="PX216" i="2"/>
  <c r="PY216" i="2" s="1"/>
  <c r="PU216" i="2"/>
  <c r="PV216" i="2" s="1"/>
  <c r="PR216" i="2"/>
  <c r="PS216" i="2" s="1"/>
  <c r="PO216" i="2"/>
  <c r="PP216" i="2" s="1"/>
  <c r="PL216" i="2"/>
  <c r="CR216" i="2"/>
  <c r="CS216" i="2" s="1"/>
  <c r="CO216" i="2"/>
  <c r="CP216" i="2" s="1"/>
  <c r="V216" i="2"/>
  <c r="A216" i="2"/>
  <c r="ACN215" i="2"/>
  <c r="ACO215" i="2" s="1"/>
  <c r="ZO215" i="2"/>
  <c r="ZL215" i="2"/>
  <c r="ZM215" i="2" s="1"/>
  <c r="QD215" i="2"/>
  <c r="QE215" i="2" s="1"/>
  <c r="QA215" i="2"/>
  <c r="QB215" i="2" s="1"/>
  <c r="PX215" i="2"/>
  <c r="PY215" i="2" s="1"/>
  <c r="PU215" i="2"/>
  <c r="PV215" i="2" s="1"/>
  <c r="PR215" i="2"/>
  <c r="PS215" i="2" s="1"/>
  <c r="PO215" i="2"/>
  <c r="PP215" i="2" s="1"/>
  <c r="PL215" i="2"/>
  <c r="CR215" i="2"/>
  <c r="CS215" i="2" s="1"/>
  <c r="CO215" i="2"/>
  <c r="V215" i="2"/>
  <c r="A215" i="2"/>
  <c r="ACN214" i="2"/>
  <c r="ACO214" i="2" s="1"/>
  <c r="ZO214" i="2"/>
  <c r="ZP214" i="2" s="1"/>
  <c r="ZL214" i="2"/>
  <c r="QD214" i="2"/>
  <c r="QE214" i="2" s="1"/>
  <c r="QA214" i="2"/>
  <c r="QB214" i="2" s="1"/>
  <c r="PX214" i="2"/>
  <c r="PY214" i="2" s="1"/>
  <c r="PU214" i="2"/>
  <c r="PV214" i="2" s="1"/>
  <c r="PR214" i="2"/>
  <c r="PS214" i="2" s="1"/>
  <c r="PO214" i="2"/>
  <c r="PP214" i="2" s="1"/>
  <c r="PL214" i="2"/>
  <c r="PM214" i="2" s="1"/>
  <c r="CR214" i="2"/>
  <c r="CO214" i="2"/>
  <c r="CP214" i="2" s="1"/>
  <c r="V214" i="2"/>
  <c r="A214" i="2"/>
  <c r="ACN213" i="2"/>
  <c r="ACO213" i="2" s="1"/>
  <c r="ZO213" i="2"/>
  <c r="ZP213" i="2" s="1"/>
  <c r="ZL213" i="2"/>
  <c r="ZM213" i="2" s="1"/>
  <c r="QD213" i="2"/>
  <c r="QE213" i="2" s="1"/>
  <c r="QA213" i="2"/>
  <c r="QB213" i="2" s="1"/>
  <c r="PX213" i="2"/>
  <c r="PY213" i="2" s="1"/>
  <c r="PU213" i="2"/>
  <c r="PV213" i="2" s="1"/>
  <c r="PR213" i="2"/>
  <c r="PS213" i="2" s="1"/>
  <c r="PO213" i="2"/>
  <c r="PP213" i="2" s="1"/>
  <c r="PL213" i="2"/>
  <c r="PM213" i="2" s="1"/>
  <c r="CR213" i="2"/>
  <c r="CS213" i="2" s="1"/>
  <c r="CO213" i="2"/>
  <c r="CP213" i="2" s="1"/>
  <c r="V213" i="2"/>
  <c r="A213" i="2"/>
  <c r="ACN212" i="2"/>
  <c r="ACO212" i="2" s="1"/>
  <c r="ZO212" i="2"/>
  <c r="ZP212" i="2" s="1"/>
  <c r="ZL212" i="2"/>
  <c r="ZM212" i="2" s="1"/>
  <c r="QD212" i="2"/>
  <c r="QE212" i="2" s="1"/>
  <c r="QA212" i="2"/>
  <c r="QB212" i="2" s="1"/>
  <c r="PX212" i="2"/>
  <c r="PY212" i="2" s="1"/>
  <c r="PU212" i="2"/>
  <c r="PV212" i="2" s="1"/>
  <c r="PR212" i="2"/>
  <c r="PS212" i="2" s="1"/>
  <c r="PO212" i="2"/>
  <c r="PP212" i="2" s="1"/>
  <c r="PL212" i="2"/>
  <c r="PM212" i="2" s="1"/>
  <c r="CR212" i="2"/>
  <c r="CS212" i="2" s="1"/>
  <c r="CO212" i="2"/>
  <c r="CP212" i="2" s="1"/>
  <c r="V212" i="2"/>
  <c r="A212" i="2"/>
  <c r="ACN211" i="2"/>
  <c r="ACO211" i="2" s="1"/>
  <c r="ZO211" i="2"/>
  <c r="ZL211" i="2"/>
  <c r="ZM211" i="2" s="1"/>
  <c r="QD211" i="2"/>
  <c r="QE211" i="2" s="1"/>
  <c r="QA211" i="2"/>
  <c r="QB211" i="2" s="1"/>
  <c r="PX211" i="2"/>
  <c r="PY211" i="2" s="1"/>
  <c r="PU211" i="2"/>
  <c r="PV211" i="2" s="1"/>
  <c r="PR211" i="2"/>
  <c r="PS211" i="2" s="1"/>
  <c r="PO211" i="2"/>
  <c r="PP211" i="2" s="1"/>
  <c r="PL211" i="2"/>
  <c r="CR211" i="2"/>
  <c r="CS211" i="2" s="1"/>
  <c r="CO211" i="2"/>
  <c r="V211" i="2"/>
  <c r="A211" i="2"/>
  <c r="ACN210" i="2"/>
  <c r="ACO210" i="2" s="1"/>
  <c r="ZO210" i="2"/>
  <c r="ZP210" i="2" s="1"/>
  <c r="ZL210" i="2"/>
  <c r="QD210" i="2"/>
  <c r="QE210" i="2" s="1"/>
  <c r="QA210" i="2"/>
  <c r="QB210" i="2" s="1"/>
  <c r="PX210" i="2"/>
  <c r="PY210" i="2" s="1"/>
  <c r="PU210" i="2"/>
  <c r="PV210" i="2" s="1"/>
  <c r="PR210" i="2"/>
  <c r="PS210" i="2" s="1"/>
  <c r="PO210" i="2"/>
  <c r="PP210" i="2" s="1"/>
  <c r="PL210" i="2"/>
  <c r="PM210" i="2" s="1"/>
  <c r="CR210" i="2"/>
  <c r="CO210" i="2"/>
  <c r="CP210" i="2" s="1"/>
  <c r="V210" i="2"/>
  <c r="A210" i="2"/>
  <c r="ACN209" i="2"/>
  <c r="ACO209" i="2" s="1"/>
  <c r="ZO209" i="2"/>
  <c r="ZP209" i="2" s="1"/>
  <c r="ZL209" i="2"/>
  <c r="ZM209" i="2" s="1"/>
  <c r="QD209" i="2"/>
  <c r="QE209" i="2" s="1"/>
  <c r="QA209" i="2"/>
  <c r="QB209" i="2" s="1"/>
  <c r="PX209" i="2"/>
  <c r="PY209" i="2" s="1"/>
  <c r="PU209" i="2"/>
  <c r="PV209" i="2" s="1"/>
  <c r="PR209" i="2"/>
  <c r="PS209" i="2" s="1"/>
  <c r="PO209" i="2"/>
  <c r="PP209" i="2" s="1"/>
  <c r="PL209" i="2"/>
  <c r="PM209" i="2" s="1"/>
  <c r="CR209" i="2"/>
  <c r="CS209" i="2" s="1"/>
  <c r="CO209" i="2"/>
  <c r="CP209" i="2" s="1"/>
  <c r="V209" i="2"/>
  <c r="A209" i="2"/>
  <c r="ACN208" i="2"/>
  <c r="ACO208" i="2" s="1"/>
  <c r="ZO208" i="2"/>
  <c r="ZP208" i="2" s="1"/>
  <c r="ZL208" i="2"/>
  <c r="ZM208" i="2" s="1"/>
  <c r="QD208" i="2"/>
  <c r="QE208" i="2" s="1"/>
  <c r="QA208" i="2"/>
  <c r="QB208" i="2" s="1"/>
  <c r="PX208" i="2"/>
  <c r="PY208" i="2" s="1"/>
  <c r="PU208" i="2"/>
  <c r="PV208" i="2" s="1"/>
  <c r="PR208" i="2"/>
  <c r="PS208" i="2" s="1"/>
  <c r="PO208" i="2"/>
  <c r="PP208" i="2" s="1"/>
  <c r="PL208" i="2"/>
  <c r="CR208" i="2"/>
  <c r="CS208" i="2" s="1"/>
  <c r="CO208" i="2"/>
  <c r="CP208" i="2" s="1"/>
  <c r="V208" i="2"/>
  <c r="A208" i="2"/>
  <c r="ACN207" i="2"/>
  <c r="ACO207" i="2" s="1"/>
  <c r="ZO207" i="2"/>
  <c r="ZL207" i="2"/>
  <c r="ZM207" i="2" s="1"/>
  <c r="QD207" i="2"/>
  <c r="QE207" i="2" s="1"/>
  <c r="QA207" i="2"/>
  <c r="QB207" i="2" s="1"/>
  <c r="PX207" i="2"/>
  <c r="PY207" i="2" s="1"/>
  <c r="PU207" i="2"/>
  <c r="PV207" i="2" s="1"/>
  <c r="PR207" i="2"/>
  <c r="PS207" i="2" s="1"/>
  <c r="PO207" i="2"/>
  <c r="PP207" i="2" s="1"/>
  <c r="PL207" i="2"/>
  <c r="CR207" i="2"/>
  <c r="CS207" i="2" s="1"/>
  <c r="CO207" i="2"/>
  <c r="V207" i="2"/>
  <c r="A207" i="2"/>
  <c r="ACN206" i="2"/>
  <c r="ACO206" i="2" s="1"/>
  <c r="ZO206" i="2"/>
  <c r="ZP206" i="2" s="1"/>
  <c r="ZL206" i="2"/>
  <c r="QD206" i="2"/>
  <c r="QE206" i="2" s="1"/>
  <c r="QA206" i="2"/>
  <c r="QB206" i="2" s="1"/>
  <c r="PX206" i="2"/>
  <c r="PY206" i="2" s="1"/>
  <c r="PU206" i="2"/>
  <c r="PV206" i="2" s="1"/>
  <c r="PR206" i="2"/>
  <c r="PS206" i="2" s="1"/>
  <c r="PO206" i="2"/>
  <c r="PP206" i="2" s="1"/>
  <c r="PL206" i="2"/>
  <c r="PM206" i="2" s="1"/>
  <c r="CR206" i="2"/>
  <c r="CO206" i="2"/>
  <c r="CP206" i="2" s="1"/>
  <c r="V206" i="2"/>
  <c r="A206" i="2"/>
  <c r="ACN205" i="2"/>
  <c r="ACO205" i="2" s="1"/>
  <c r="ZO205" i="2"/>
  <c r="ZP205" i="2" s="1"/>
  <c r="ZL205" i="2"/>
  <c r="ZM205" i="2" s="1"/>
  <c r="QD205" i="2"/>
  <c r="QE205" i="2" s="1"/>
  <c r="QA205" i="2"/>
  <c r="QB205" i="2" s="1"/>
  <c r="PX205" i="2"/>
  <c r="PY205" i="2" s="1"/>
  <c r="PU205" i="2"/>
  <c r="PV205" i="2" s="1"/>
  <c r="PR205" i="2"/>
  <c r="PS205" i="2" s="1"/>
  <c r="PO205" i="2"/>
  <c r="PP205" i="2" s="1"/>
  <c r="PL205" i="2"/>
  <c r="PM205" i="2" s="1"/>
  <c r="CR205" i="2"/>
  <c r="CS205" i="2" s="1"/>
  <c r="CO205" i="2"/>
  <c r="V205" i="2"/>
  <c r="A205" i="2"/>
  <c r="ACN204" i="2"/>
  <c r="ACO204" i="2" s="1"/>
  <c r="ZO204" i="2"/>
  <c r="ZP204" i="2" s="1"/>
  <c r="ZL204" i="2"/>
  <c r="ZM204" i="2" s="1"/>
  <c r="QD204" i="2"/>
  <c r="QE204" i="2" s="1"/>
  <c r="QA204" i="2"/>
  <c r="QB204" i="2" s="1"/>
  <c r="PX204" i="2"/>
  <c r="PY204" i="2" s="1"/>
  <c r="PU204" i="2"/>
  <c r="PV204" i="2" s="1"/>
  <c r="PR204" i="2"/>
  <c r="PS204" i="2" s="1"/>
  <c r="PO204" i="2"/>
  <c r="PP204" i="2" s="1"/>
  <c r="PL204" i="2"/>
  <c r="CR204" i="2"/>
  <c r="CS204" i="2" s="1"/>
  <c r="CO204" i="2"/>
  <c r="CP204" i="2" s="1"/>
  <c r="V204" i="2"/>
  <c r="A204" i="2"/>
  <c r="ACN203" i="2"/>
  <c r="ACO203" i="2" s="1"/>
  <c r="ZO203" i="2"/>
  <c r="ZL203" i="2"/>
  <c r="ZM203" i="2" s="1"/>
  <c r="QD203" i="2"/>
  <c r="QE203" i="2" s="1"/>
  <c r="QA203" i="2"/>
  <c r="QB203" i="2" s="1"/>
  <c r="PX203" i="2"/>
  <c r="PY203" i="2" s="1"/>
  <c r="PU203" i="2"/>
  <c r="PV203" i="2" s="1"/>
  <c r="PR203" i="2"/>
  <c r="PS203" i="2" s="1"/>
  <c r="PO203" i="2"/>
  <c r="PP203" i="2" s="1"/>
  <c r="PL203" i="2"/>
  <c r="CR203" i="2"/>
  <c r="CS203" i="2" s="1"/>
  <c r="CO203" i="2"/>
  <c r="V203" i="2"/>
  <c r="A203" i="2"/>
  <c r="ACN202" i="2"/>
  <c r="ACO202" i="2" s="1"/>
  <c r="ZO202" i="2"/>
  <c r="ZP202" i="2" s="1"/>
  <c r="ZL202" i="2"/>
  <c r="ZM202" i="2" s="1"/>
  <c r="QD202" i="2"/>
  <c r="QE202" i="2" s="1"/>
  <c r="QA202" i="2"/>
  <c r="QB202" i="2" s="1"/>
  <c r="PX202" i="2"/>
  <c r="PY202" i="2" s="1"/>
  <c r="PU202" i="2"/>
  <c r="PV202" i="2" s="1"/>
  <c r="PR202" i="2"/>
  <c r="PS202" i="2" s="1"/>
  <c r="PO202" i="2"/>
  <c r="PP202" i="2" s="1"/>
  <c r="PL202" i="2"/>
  <c r="CR202" i="2"/>
  <c r="CS202" i="2" s="1"/>
  <c r="CO202" i="2"/>
  <c r="CP202" i="2" s="1"/>
  <c r="V202" i="2"/>
  <c r="A202" i="2"/>
  <c r="ACN201" i="2"/>
  <c r="ACO201" i="2" s="1"/>
  <c r="ZO201" i="2"/>
  <c r="ZL201" i="2"/>
  <c r="ZM201" i="2" s="1"/>
  <c r="QD201" i="2"/>
  <c r="QE201" i="2" s="1"/>
  <c r="QA201" i="2"/>
  <c r="QB201" i="2" s="1"/>
  <c r="PX201" i="2"/>
  <c r="PY201" i="2" s="1"/>
  <c r="PU201" i="2"/>
  <c r="PV201" i="2" s="1"/>
  <c r="PR201" i="2"/>
  <c r="PS201" i="2" s="1"/>
  <c r="PO201" i="2"/>
  <c r="PP201" i="2" s="1"/>
  <c r="PL201" i="2"/>
  <c r="PM201" i="2" s="1"/>
  <c r="CR201" i="2"/>
  <c r="CS201" i="2" s="1"/>
  <c r="CO201" i="2"/>
  <c r="V201" i="2"/>
  <c r="A201" i="2"/>
  <c r="ACN200" i="2"/>
  <c r="ACO200" i="2" s="1"/>
  <c r="ZO200" i="2"/>
  <c r="ZP200" i="2" s="1"/>
  <c r="ZL200" i="2"/>
  <c r="QD200" i="2"/>
  <c r="QE200" i="2" s="1"/>
  <c r="QA200" i="2"/>
  <c r="QB200" i="2" s="1"/>
  <c r="PX200" i="2"/>
  <c r="PY200" i="2" s="1"/>
  <c r="PU200" i="2"/>
  <c r="PV200" i="2" s="1"/>
  <c r="PR200" i="2"/>
  <c r="PS200" i="2" s="1"/>
  <c r="PO200" i="2"/>
  <c r="PP200" i="2" s="1"/>
  <c r="PL200" i="2"/>
  <c r="PM200" i="2" s="1"/>
  <c r="CR200" i="2"/>
  <c r="CO200" i="2"/>
  <c r="CP200" i="2" s="1"/>
  <c r="V200" i="2"/>
  <c r="A200" i="2"/>
  <c r="ACN199" i="2"/>
  <c r="ACO199" i="2" s="1"/>
  <c r="ZO199" i="2"/>
  <c r="ZL199" i="2"/>
  <c r="ZM199" i="2" s="1"/>
  <c r="QD199" i="2"/>
  <c r="QE199" i="2" s="1"/>
  <c r="QA199" i="2"/>
  <c r="QB199" i="2" s="1"/>
  <c r="PX199" i="2"/>
  <c r="PY199" i="2" s="1"/>
  <c r="PU199" i="2"/>
  <c r="PV199" i="2" s="1"/>
  <c r="PR199" i="2"/>
  <c r="PS199" i="2" s="1"/>
  <c r="PO199" i="2"/>
  <c r="PP199" i="2" s="1"/>
  <c r="PL199" i="2"/>
  <c r="PM199" i="2" s="1"/>
  <c r="CR199" i="2"/>
  <c r="CS199" i="2" s="1"/>
  <c r="CO199" i="2"/>
  <c r="V199" i="2"/>
  <c r="A199" i="2"/>
  <c r="ACN198" i="2"/>
  <c r="ACO198" i="2" s="1"/>
  <c r="TQ198" i="2"/>
  <c r="TR198" i="2" s="1"/>
  <c r="TN198" i="2"/>
  <c r="TO198" i="2" s="1"/>
  <c r="TK198" i="2"/>
  <c r="TL198" i="2" s="1"/>
  <c r="TH198" i="2"/>
  <c r="TI198" i="2" s="1"/>
  <c r="TE198" i="2"/>
  <c r="TF198" i="2" s="1"/>
  <c r="TB198" i="2"/>
  <c r="TC198" i="2" s="1"/>
  <c r="SY198" i="2"/>
  <c r="SZ198" i="2" s="1"/>
  <c r="SV198" i="2"/>
  <c r="SW198" i="2" s="1"/>
  <c r="SS198" i="2"/>
  <c r="EB198" i="2"/>
  <c r="EC198" i="2" s="1"/>
  <c r="DY198" i="2"/>
  <c r="DZ198" i="2" s="1"/>
  <c r="DV198" i="2"/>
  <c r="DW198" i="2" s="1"/>
  <c r="V198" i="2"/>
  <c r="A198" i="2"/>
  <c r="ACN197" i="2"/>
  <c r="ACO197" i="2" s="1"/>
  <c r="XJ197" i="2"/>
  <c r="XK197" i="2" s="1"/>
  <c r="XG197" i="2"/>
  <c r="XH197" i="2" s="1"/>
  <c r="XD197" i="2"/>
  <c r="XE197" i="2" s="1"/>
  <c r="XA197" i="2"/>
  <c r="XB197" i="2" s="1"/>
  <c r="WX197" i="2"/>
  <c r="WY197" i="2" s="1"/>
  <c r="WU197" i="2"/>
  <c r="WV197" i="2" s="1"/>
  <c r="WR197" i="2"/>
  <c r="WS197" i="2" s="1"/>
  <c r="WO197" i="2"/>
  <c r="WP197" i="2" s="1"/>
  <c r="WL197" i="2"/>
  <c r="WM197" i="2" s="1"/>
  <c r="FO197" i="2"/>
  <c r="FP197" i="2" s="1"/>
  <c r="FL197" i="2"/>
  <c r="FM197" i="2" s="1"/>
  <c r="FI197" i="2"/>
  <c r="V197" i="2"/>
  <c r="A197" i="2"/>
  <c r="ACN196" i="2"/>
  <c r="ACO196" i="2" s="1"/>
  <c r="ZY196" i="2"/>
  <c r="ZZ196" i="2" s="1"/>
  <c r="AAF196" i="2" s="1"/>
  <c r="VH196" i="2"/>
  <c r="VI196" i="2" s="1"/>
  <c r="VE196" i="2"/>
  <c r="VF196" i="2" s="1"/>
  <c r="VB196" i="2"/>
  <c r="VC196" i="2" s="1"/>
  <c r="UY196" i="2"/>
  <c r="UZ196" i="2" s="1"/>
  <c r="UV196" i="2"/>
  <c r="UW196" i="2" s="1"/>
  <c r="US196" i="2"/>
  <c r="UT196" i="2" s="1"/>
  <c r="UP196" i="2"/>
  <c r="UQ196" i="2" s="1"/>
  <c r="EW196" i="2"/>
  <c r="EX196" i="2" s="1"/>
  <c r="ET196" i="2"/>
  <c r="EU196" i="2" s="1"/>
  <c r="EQ196" i="2"/>
  <c r="ER196" i="2" s="1"/>
  <c r="EN196" i="2"/>
  <c r="EO196" i="2" s="1"/>
  <c r="EK196" i="2"/>
  <c r="EL196" i="2" s="1"/>
  <c r="V196" i="2"/>
  <c r="A196" i="2"/>
  <c r="ACN195" i="2"/>
  <c r="ACO195" i="2" s="1"/>
  <c r="ZY195" i="2"/>
  <c r="ZZ195" i="2" s="1"/>
  <c r="AAF195" i="2" s="1"/>
  <c r="VH195" i="2"/>
  <c r="VI195" i="2" s="1"/>
  <c r="VE195" i="2"/>
  <c r="VF195" i="2" s="1"/>
  <c r="VB195" i="2"/>
  <c r="VC195" i="2" s="1"/>
  <c r="UY195" i="2"/>
  <c r="UZ195" i="2" s="1"/>
  <c r="UV195" i="2"/>
  <c r="UW195" i="2" s="1"/>
  <c r="US195" i="2"/>
  <c r="UT195" i="2" s="1"/>
  <c r="UP195" i="2"/>
  <c r="UQ195" i="2" s="1"/>
  <c r="EW195" i="2"/>
  <c r="EX195" i="2" s="1"/>
  <c r="ET195" i="2"/>
  <c r="EU195" i="2" s="1"/>
  <c r="EQ195" i="2"/>
  <c r="ER195" i="2" s="1"/>
  <c r="EN195" i="2"/>
  <c r="EO195" i="2" s="1"/>
  <c r="EK195" i="2"/>
  <c r="EL195" i="2" s="1"/>
  <c r="V195" i="2"/>
  <c r="A195" i="2"/>
  <c r="ACN194" i="2"/>
  <c r="ACO194" i="2" s="1"/>
  <c r="ZV194" i="2"/>
  <c r="ZW194" i="2" s="1"/>
  <c r="ZS194" i="2"/>
  <c r="ZT194" i="2" s="1"/>
  <c r="OL194" i="2"/>
  <c r="OM194" i="2" s="1"/>
  <c r="OH194" i="2"/>
  <c r="OI194" i="2" s="1"/>
  <c r="OC194" i="2"/>
  <c r="OD194" i="2" s="1"/>
  <c r="NY194" i="2"/>
  <c r="NZ194" i="2" s="1"/>
  <c r="NU194" i="2"/>
  <c r="NV194" i="2" s="1"/>
  <c r="CF194" i="2"/>
  <c r="CG194" i="2" s="1"/>
  <c r="BY194" i="2"/>
  <c r="CA194" i="2" s="1"/>
  <c r="CB194" i="2" s="1"/>
  <c r="CC194" i="2" s="1"/>
  <c r="BW194" i="2"/>
  <c r="BX194" i="2" s="1"/>
  <c r="BV194" i="2"/>
  <c r="BS194" i="2"/>
  <c r="BT194" i="2" s="1"/>
  <c r="BR194" i="2"/>
  <c r="V194" i="2"/>
  <c r="A194" i="2"/>
  <c r="ACN193" i="2"/>
  <c r="ACO193" i="2" s="1"/>
  <c r="ZV193" i="2"/>
  <c r="ZW193" i="2" s="1"/>
  <c r="ZS193" i="2"/>
  <c r="ZT193" i="2" s="1"/>
  <c r="OL193" i="2"/>
  <c r="OM193" i="2" s="1"/>
  <c r="OH193" i="2"/>
  <c r="OI193" i="2" s="1"/>
  <c r="OC193" i="2"/>
  <c r="OD193" i="2" s="1"/>
  <c r="NY193" i="2"/>
  <c r="NZ193" i="2" s="1"/>
  <c r="NU193" i="2"/>
  <c r="NV193" i="2" s="1"/>
  <c r="CF193" i="2"/>
  <c r="CG193" i="2" s="1"/>
  <c r="BY193" i="2"/>
  <c r="CA193" i="2" s="1"/>
  <c r="CB193" i="2" s="1"/>
  <c r="CC193" i="2" s="1"/>
  <c r="BW193" i="2"/>
  <c r="BX193" i="2" s="1"/>
  <c r="BV193" i="2"/>
  <c r="BS193" i="2"/>
  <c r="BT193" i="2" s="1"/>
  <c r="BR193" i="2"/>
  <c r="V193" i="2"/>
  <c r="A193" i="2"/>
  <c r="ACN192" i="2"/>
  <c r="ZV192" i="2"/>
  <c r="ZW192" i="2" s="1"/>
  <c r="ZS192" i="2"/>
  <c r="ZT192" i="2" s="1"/>
  <c r="OL192" i="2"/>
  <c r="OM192" i="2" s="1"/>
  <c r="OH192" i="2"/>
  <c r="OI192" i="2" s="1"/>
  <c r="OC192" i="2"/>
  <c r="OD192" i="2" s="1"/>
  <c r="NY192" i="2"/>
  <c r="NZ192" i="2" s="1"/>
  <c r="NU192" i="2"/>
  <c r="NV192" i="2" s="1"/>
  <c r="CF192" i="2"/>
  <c r="CG192" i="2" s="1"/>
  <c r="BY192" i="2"/>
  <c r="CA192" i="2" s="1"/>
  <c r="CB192" i="2" s="1"/>
  <c r="CC192" i="2" s="1"/>
  <c r="BW192" i="2"/>
  <c r="BX192" i="2" s="1"/>
  <c r="BV192" i="2"/>
  <c r="BS192" i="2"/>
  <c r="BT192" i="2" s="1"/>
  <c r="BR192" i="2"/>
  <c r="V192" i="2"/>
  <c r="A192" i="2"/>
  <c r="ACN191" i="2"/>
  <c r="ACO191" i="2" s="1"/>
  <c r="ZV191" i="2"/>
  <c r="ZW191" i="2" s="1"/>
  <c r="ZS191" i="2"/>
  <c r="ZT191" i="2" s="1"/>
  <c r="OL191" i="2"/>
  <c r="OM191" i="2" s="1"/>
  <c r="OH191" i="2"/>
  <c r="OI191" i="2" s="1"/>
  <c r="OC191" i="2"/>
  <c r="OD191" i="2" s="1"/>
  <c r="NY191" i="2"/>
  <c r="NZ191" i="2" s="1"/>
  <c r="NU191" i="2"/>
  <c r="NV191" i="2" s="1"/>
  <c r="CF191" i="2"/>
  <c r="CG191" i="2" s="1"/>
  <c r="BY191" i="2"/>
  <c r="CA191" i="2" s="1"/>
  <c r="CB191" i="2" s="1"/>
  <c r="CC191" i="2" s="1"/>
  <c r="BW191" i="2"/>
  <c r="BX191" i="2" s="1"/>
  <c r="BV191" i="2"/>
  <c r="BS191" i="2"/>
  <c r="BT191" i="2" s="1"/>
  <c r="BR191" i="2"/>
  <c r="V191" i="2"/>
  <c r="A191" i="2"/>
  <c r="ACN190" i="2"/>
  <c r="ACO190" i="2" s="1"/>
  <c r="ZV190" i="2"/>
  <c r="ZW190" i="2" s="1"/>
  <c r="ZS190" i="2"/>
  <c r="ZT190" i="2" s="1"/>
  <c r="OL190" i="2"/>
  <c r="OM190" i="2" s="1"/>
  <c r="OH190" i="2"/>
  <c r="OI190" i="2" s="1"/>
  <c r="OC190" i="2"/>
  <c r="OD190" i="2" s="1"/>
  <c r="NY190" i="2"/>
  <c r="NZ190" i="2" s="1"/>
  <c r="NU190" i="2"/>
  <c r="NV190" i="2" s="1"/>
  <c r="CF190" i="2"/>
  <c r="CG190" i="2" s="1"/>
  <c r="BY190" i="2"/>
  <c r="CA190" i="2" s="1"/>
  <c r="CB190" i="2" s="1"/>
  <c r="CC190" i="2" s="1"/>
  <c r="BW190" i="2"/>
  <c r="BX190" i="2" s="1"/>
  <c r="BV190" i="2"/>
  <c r="BS190" i="2"/>
  <c r="BT190" i="2" s="1"/>
  <c r="BR190" i="2"/>
  <c r="V190" i="2"/>
  <c r="A190" i="2"/>
  <c r="ACN189" i="2"/>
  <c r="ACO189" i="2" s="1"/>
  <c r="ZV189" i="2"/>
  <c r="ZW189" i="2" s="1"/>
  <c r="ZS189" i="2"/>
  <c r="ZT189" i="2" s="1"/>
  <c r="OL189" i="2"/>
  <c r="OM189" i="2" s="1"/>
  <c r="OH189" i="2"/>
  <c r="OI189" i="2" s="1"/>
  <c r="OC189" i="2"/>
  <c r="OD189" i="2" s="1"/>
  <c r="NY189" i="2"/>
  <c r="NZ189" i="2" s="1"/>
  <c r="NU189" i="2"/>
  <c r="NV189" i="2" s="1"/>
  <c r="CF189" i="2"/>
  <c r="CG189" i="2" s="1"/>
  <c r="BY189" i="2"/>
  <c r="CA189" i="2" s="1"/>
  <c r="CB189" i="2" s="1"/>
  <c r="CC189" i="2" s="1"/>
  <c r="BW189" i="2"/>
  <c r="BX189" i="2" s="1"/>
  <c r="BV189" i="2"/>
  <c r="BS189" i="2"/>
  <c r="BT189" i="2" s="1"/>
  <c r="BR189" i="2"/>
  <c r="V189" i="2"/>
  <c r="A189" i="2"/>
  <c r="ACN188" i="2"/>
  <c r="ACO188" i="2" s="1"/>
  <c r="ZV188" i="2"/>
  <c r="ZW188" i="2" s="1"/>
  <c r="ZS188" i="2"/>
  <c r="ZT188" i="2" s="1"/>
  <c r="OL188" i="2"/>
  <c r="OM188" i="2" s="1"/>
  <c r="OH188" i="2"/>
  <c r="OI188" i="2" s="1"/>
  <c r="OC188" i="2"/>
  <c r="OD188" i="2" s="1"/>
  <c r="NY188" i="2"/>
  <c r="NZ188" i="2" s="1"/>
  <c r="NU188" i="2"/>
  <c r="NV188" i="2" s="1"/>
  <c r="CF188" i="2"/>
  <c r="CG188" i="2" s="1"/>
  <c r="BY188" i="2"/>
  <c r="CA188" i="2" s="1"/>
  <c r="CB188" i="2" s="1"/>
  <c r="CC188" i="2" s="1"/>
  <c r="BW188" i="2"/>
  <c r="BX188" i="2" s="1"/>
  <c r="BV188" i="2"/>
  <c r="BS188" i="2"/>
  <c r="BT188" i="2" s="1"/>
  <c r="BR188" i="2"/>
  <c r="V188" i="2"/>
  <c r="A188" i="2"/>
  <c r="ACN187" i="2"/>
  <c r="ACO187" i="2" s="1"/>
  <c r="ZV187" i="2"/>
  <c r="ZW187" i="2" s="1"/>
  <c r="ZS187" i="2"/>
  <c r="ZT187" i="2" s="1"/>
  <c r="OL187" i="2"/>
  <c r="OM187" i="2" s="1"/>
  <c r="OH187" i="2"/>
  <c r="OI187" i="2" s="1"/>
  <c r="OC187" i="2"/>
  <c r="OD187" i="2" s="1"/>
  <c r="NY187" i="2"/>
  <c r="NZ187" i="2" s="1"/>
  <c r="NU187" i="2"/>
  <c r="NV187" i="2" s="1"/>
  <c r="CF187" i="2"/>
  <c r="CG187" i="2" s="1"/>
  <c r="BY187" i="2"/>
  <c r="CA187" i="2" s="1"/>
  <c r="CB187" i="2" s="1"/>
  <c r="CC187" i="2" s="1"/>
  <c r="BW187" i="2"/>
  <c r="BX187" i="2" s="1"/>
  <c r="BV187" i="2"/>
  <c r="BS187" i="2"/>
  <c r="BT187" i="2" s="1"/>
  <c r="BR187" i="2"/>
  <c r="V187" i="2"/>
  <c r="A187" i="2"/>
  <c r="ACN186" i="2"/>
  <c r="ACO186" i="2" s="1"/>
  <c r="ZV186" i="2"/>
  <c r="ZW186" i="2" s="1"/>
  <c r="ZS186" i="2"/>
  <c r="ZT186" i="2" s="1"/>
  <c r="OL186" i="2"/>
  <c r="OM186" i="2" s="1"/>
  <c r="OH186" i="2"/>
  <c r="OI186" i="2" s="1"/>
  <c r="OC186" i="2"/>
  <c r="OD186" i="2" s="1"/>
  <c r="NY186" i="2"/>
  <c r="NZ186" i="2" s="1"/>
  <c r="NU186" i="2"/>
  <c r="NV186" i="2" s="1"/>
  <c r="CF186" i="2"/>
  <c r="CG186" i="2" s="1"/>
  <c r="BY186" i="2"/>
  <c r="CA186" i="2" s="1"/>
  <c r="CB186" i="2" s="1"/>
  <c r="CC186" i="2" s="1"/>
  <c r="BW186" i="2"/>
  <c r="BX186" i="2" s="1"/>
  <c r="BV186" i="2"/>
  <c r="BS186" i="2"/>
  <c r="BT186" i="2" s="1"/>
  <c r="BR186" i="2"/>
  <c r="V186" i="2"/>
  <c r="A186" i="2"/>
  <c r="ACN185" i="2"/>
  <c r="ACO185" i="2" s="1"/>
  <c r="ZV185" i="2"/>
  <c r="ZW185" i="2" s="1"/>
  <c r="ZS185" i="2"/>
  <c r="ZT185" i="2" s="1"/>
  <c r="OL185" i="2"/>
  <c r="OM185" i="2" s="1"/>
  <c r="OH185" i="2"/>
  <c r="OI185" i="2" s="1"/>
  <c r="OC185" i="2"/>
  <c r="OD185" i="2" s="1"/>
  <c r="NY185" i="2"/>
  <c r="NZ185" i="2" s="1"/>
  <c r="NU185" i="2"/>
  <c r="NV185" i="2" s="1"/>
  <c r="CF185" i="2"/>
  <c r="CG185" i="2" s="1"/>
  <c r="BY185" i="2"/>
  <c r="CA185" i="2" s="1"/>
  <c r="CB185" i="2" s="1"/>
  <c r="CC185" i="2" s="1"/>
  <c r="BW185" i="2"/>
  <c r="BX185" i="2" s="1"/>
  <c r="BV185" i="2"/>
  <c r="BS185" i="2"/>
  <c r="BT185" i="2" s="1"/>
  <c r="BR185" i="2"/>
  <c r="V185" i="2"/>
  <c r="A185" i="2"/>
  <c r="ACN184" i="2"/>
  <c r="ZV184" i="2"/>
  <c r="ZW184" i="2" s="1"/>
  <c r="ZS184" i="2"/>
  <c r="ZT184" i="2" s="1"/>
  <c r="NQ184" i="2"/>
  <c r="NR184" i="2" s="1"/>
  <c r="NM184" i="2"/>
  <c r="NN184" i="2" s="1"/>
  <c r="NH184" i="2"/>
  <c r="NI184" i="2" s="1"/>
  <c r="ND184" i="2"/>
  <c r="NE184" i="2" s="1"/>
  <c r="MZ184" i="2"/>
  <c r="NA184" i="2" s="1"/>
  <c r="CF184" i="2"/>
  <c r="CG184" i="2" s="1"/>
  <c r="BY184" i="2"/>
  <c r="CA184" i="2" s="1"/>
  <c r="CB184" i="2" s="1"/>
  <c r="CC184" i="2" s="1"/>
  <c r="BW184" i="2"/>
  <c r="BX184" i="2" s="1"/>
  <c r="BV184" i="2"/>
  <c r="BS184" i="2"/>
  <c r="BT184" i="2" s="1"/>
  <c r="BR184" i="2"/>
  <c r="V184" i="2"/>
  <c r="A184" i="2"/>
  <c r="ACN182" i="2"/>
  <c r="ACO182" i="2" s="1"/>
  <c r="ZV182" i="2"/>
  <c r="ZW182" i="2" s="1"/>
  <c r="ZS182" i="2"/>
  <c r="ZT182" i="2" s="1"/>
  <c r="NQ182" i="2"/>
  <c r="NR182" i="2" s="1"/>
  <c r="NM182" i="2"/>
  <c r="NN182" i="2" s="1"/>
  <c r="NH182" i="2"/>
  <c r="NI182" i="2" s="1"/>
  <c r="ND182" i="2"/>
  <c r="NE182" i="2" s="1"/>
  <c r="MZ182" i="2"/>
  <c r="NA182" i="2" s="1"/>
  <c r="CF182" i="2"/>
  <c r="CG182" i="2" s="1"/>
  <c r="BY182" i="2"/>
  <c r="CA182" i="2" s="1"/>
  <c r="CB182" i="2" s="1"/>
  <c r="CC182" i="2" s="1"/>
  <c r="BW182" i="2"/>
  <c r="BX182" i="2" s="1"/>
  <c r="BV182" i="2"/>
  <c r="BS182" i="2"/>
  <c r="BT182" i="2" s="1"/>
  <c r="BR182" i="2"/>
  <c r="V182" i="2"/>
  <c r="A182" i="2"/>
  <c r="ACN181" i="2"/>
  <c r="ACO181" i="2" s="1"/>
  <c r="ZV181" i="2"/>
  <c r="ZW181" i="2" s="1"/>
  <c r="ZS181" i="2"/>
  <c r="ZT181" i="2" s="1"/>
  <c r="NQ181" i="2"/>
  <c r="NR181" i="2" s="1"/>
  <c r="NM181" i="2"/>
  <c r="NN181" i="2" s="1"/>
  <c r="NH181" i="2"/>
  <c r="NI181" i="2" s="1"/>
  <c r="ND181" i="2"/>
  <c r="NE181" i="2" s="1"/>
  <c r="MZ181" i="2"/>
  <c r="NA181" i="2" s="1"/>
  <c r="CF181" i="2"/>
  <c r="CG181" i="2" s="1"/>
  <c r="BY181" i="2"/>
  <c r="CA181" i="2" s="1"/>
  <c r="CB181" i="2" s="1"/>
  <c r="CC181" i="2" s="1"/>
  <c r="BW181" i="2"/>
  <c r="BX181" i="2" s="1"/>
  <c r="BV181" i="2"/>
  <c r="BS181" i="2"/>
  <c r="BT181" i="2" s="1"/>
  <c r="BR181" i="2"/>
  <c r="V181" i="2"/>
  <c r="A181" i="2"/>
  <c r="ACN180" i="2"/>
  <c r="ACO180" i="2" s="1"/>
  <c r="ZV180" i="2"/>
  <c r="ZW180" i="2" s="1"/>
  <c r="ZS180" i="2"/>
  <c r="ZT180" i="2" s="1"/>
  <c r="NQ180" i="2"/>
  <c r="NR180" i="2" s="1"/>
  <c r="NM180" i="2"/>
  <c r="NN180" i="2" s="1"/>
  <c r="NH180" i="2"/>
  <c r="NI180" i="2" s="1"/>
  <c r="ND180" i="2"/>
  <c r="NE180" i="2" s="1"/>
  <c r="MZ180" i="2"/>
  <c r="NA180" i="2" s="1"/>
  <c r="CF180" i="2"/>
  <c r="CG180" i="2" s="1"/>
  <c r="BY180" i="2"/>
  <c r="CA180" i="2" s="1"/>
  <c r="CB180" i="2" s="1"/>
  <c r="CC180" i="2" s="1"/>
  <c r="BW180" i="2"/>
  <c r="BX180" i="2" s="1"/>
  <c r="BV180" i="2"/>
  <c r="BS180" i="2"/>
  <c r="BT180" i="2" s="1"/>
  <c r="BR180" i="2"/>
  <c r="V180" i="2"/>
  <c r="A180" i="2"/>
  <c r="ACN179" i="2"/>
  <c r="ZV179" i="2"/>
  <c r="ZW179" i="2" s="1"/>
  <c r="ZS179" i="2"/>
  <c r="ZT179" i="2" s="1"/>
  <c r="NQ179" i="2"/>
  <c r="NR179" i="2" s="1"/>
  <c r="NM179" i="2"/>
  <c r="NN179" i="2" s="1"/>
  <c r="NH179" i="2"/>
  <c r="NI179" i="2" s="1"/>
  <c r="ND179" i="2"/>
  <c r="NE179" i="2" s="1"/>
  <c r="MZ179" i="2"/>
  <c r="NA179" i="2" s="1"/>
  <c r="CF179" i="2"/>
  <c r="CG179" i="2" s="1"/>
  <c r="BY179" i="2"/>
  <c r="CA179" i="2" s="1"/>
  <c r="CB179" i="2" s="1"/>
  <c r="CC179" i="2" s="1"/>
  <c r="BW179" i="2"/>
  <c r="BX179" i="2" s="1"/>
  <c r="BV179" i="2"/>
  <c r="BS179" i="2"/>
  <c r="BT179" i="2" s="1"/>
  <c r="BR179" i="2"/>
  <c r="V179" i="2"/>
  <c r="A179" i="2"/>
  <c r="ACN178" i="2"/>
  <c r="ACO178" i="2" s="1"/>
  <c r="ZV178" i="2"/>
  <c r="ZW178" i="2" s="1"/>
  <c r="ZS178" i="2"/>
  <c r="ZT178" i="2" s="1"/>
  <c r="NQ178" i="2"/>
  <c r="NR178" i="2" s="1"/>
  <c r="NM178" i="2"/>
  <c r="NN178" i="2" s="1"/>
  <c r="NH178" i="2"/>
  <c r="NI178" i="2" s="1"/>
  <c r="ND178" i="2"/>
  <c r="NE178" i="2" s="1"/>
  <c r="MZ178" i="2"/>
  <c r="NA178" i="2" s="1"/>
  <c r="CF178" i="2"/>
  <c r="CG178" i="2" s="1"/>
  <c r="BY178" i="2"/>
  <c r="CA178" i="2" s="1"/>
  <c r="CB178" i="2" s="1"/>
  <c r="CC178" i="2" s="1"/>
  <c r="BW178" i="2"/>
  <c r="BX178" i="2" s="1"/>
  <c r="BV178" i="2"/>
  <c r="BS178" i="2"/>
  <c r="BT178" i="2" s="1"/>
  <c r="BR178" i="2"/>
  <c r="V178" i="2"/>
  <c r="A178" i="2"/>
  <c r="ACN177" i="2"/>
  <c r="ACO177" i="2" s="1"/>
  <c r="ZV177" i="2"/>
  <c r="ZW177" i="2" s="1"/>
  <c r="ZS177" i="2"/>
  <c r="ZT177" i="2" s="1"/>
  <c r="NQ177" i="2"/>
  <c r="NR177" i="2" s="1"/>
  <c r="NM177" i="2"/>
  <c r="NN177" i="2" s="1"/>
  <c r="NH177" i="2"/>
  <c r="NI177" i="2" s="1"/>
  <c r="ND177" i="2"/>
  <c r="NE177" i="2" s="1"/>
  <c r="MZ177" i="2"/>
  <c r="NA177" i="2" s="1"/>
  <c r="CF177" i="2"/>
  <c r="CG177" i="2" s="1"/>
  <c r="BY177" i="2"/>
  <c r="CA177" i="2" s="1"/>
  <c r="CB177" i="2" s="1"/>
  <c r="CC177" i="2" s="1"/>
  <c r="BW177" i="2"/>
  <c r="BX177" i="2" s="1"/>
  <c r="BV177" i="2"/>
  <c r="BS177" i="2"/>
  <c r="BT177" i="2" s="1"/>
  <c r="BR177" i="2"/>
  <c r="V177" i="2"/>
  <c r="A177" i="2"/>
  <c r="ACN176" i="2"/>
  <c r="ACO176" i="2" s="1"/>
  <c r="ZV176" i="2"/>
  <c r="ZW176" i="2" s="1"/>
  <c r="ZS176" i="2"/>
  <c r="ZT176" i="2" s="1"/>
  <c r="NQ176" i="2"/>
  <c r="NR176" i="2" s="1"/>
  <c r="NM176" i="2"/>
  <c r="NN176" i="2" s="1"/>
  <c r="NH176" i="2"/>
  <c r="NI176" i="2" s="1"/>
  <c r="ND176" i="2"/>
  <c r="NE176" i="2" s="1"/>
  <c r="MZ176" i="2"/>
  <c r="NA176" i="2" s="1"/>
  <c r="CF176" i="2"/>
  <c r="CG176" i="2" s="1"/>
  <c r="BY176" i="2"/>
  <c r="CA176" i="2" s="1"/>
  <c r="CB176" i="2" s="1"/>
  <c r="CC176" i="2" s="1"/>
  <c r="BW176" i="2"/>
  <c r="BX176" i="2" s="1"/>
  <c r="BV176" i="2"/>
  <c r="BS176" i="2"/>
  <c r="BT176" i="2" s="1"/>
  <c r="BR176" i="2"/>
  <c r="V176" i="2"/>
  <c r="A176" i="2"/>
  <c r="ACN175" i="2"/>
  <c r="ZV175" i="2"/>
  <c r="ZW175" i="2" s="1"/>
  <c r="ZS175" i="2"/>
  <c r="ZT175" i="2" s="1"/>
  <c r="NQ175" i="2"/>
  <c r="NR175" i="2" s="1"/>
  <c r="NM175" i="2"/>
  <c r="NN175" i="2" s="1"/>
  <c r="NH175" i="2"/>
  <c r="NI175" i="2" s="1"/>
  <c r="ND175" i="2"/>
  <c r="NE175" i="2" s="1"/>
  <c r="MZ175" i="2"/>
  <c r="NA175" i="2" s="1"/>
  <c r="CF175" i="2"/>
  <c r="CG175" i="2" s="1"/>
  <c r="BY175" i="2"/>
  <c r="CA175" i="2" s="1"/>
  <c r="CB175" i="2" s="1"/>
  <c r="CC175" i="2" s="1"/>
  <c r="BW175" i="2"/>
  <c r="BX175" i="2" s="1"/>
  <c r="BV175" i="2"/>
  <c r="BS175" i="2"/>
  <c r="BT175" i="2" s="1"/>
  <c r="BR175" i="2"/>
  <c r="V175" i="2"/>
  <c r="A175" i="2"/>
  <c r="ACN174" i="2"/>
  <c r="ACO174" i="2" s="1"/>
  <c r="ZV174" i="2"/>
  <c r="ZW174" i="2" s="1"/>
  <c r="ZS174" i="2"/>
  <c r="ZT174" i="2" s="1"/>
  <c r="NQ174" i="2"/>
  <c r="NR174" i="2" s="1"/>
  <c r="NM174" i="2"/>
  <c r="NN174" i="2" s="1"/>
  <c r="NH174" i="2"/>
  <c r="NI174" i="2" s="1"/>
  <c r="ND174" i="2"/>
  <c r="NE174" i="2" s="1"/>
  <c r="MZ174" i="2"/>
  <c r="NA174" i="2" s="1"/>
  <c r="CF174" i="2"/>
  <c r="CG174" i="2" s="1"/>
  <c r="BY174" i="2"/>
  <c r="CA174" i="2" s="1"/>
  <c r="CB174" i="2" s="1"/>
  <c r="CC174" i="2" s="1"/>
  <c r="BW174" i="2"/>
  <c r="BX174" i="2" s="1"/>
  <c r="BV174" i="2"/>
  <c r="BS174" i="2"/>
  <c r="BT174" i="2" s="1"/>
  <c r="BR174" i="2"/>
  <c r="V174" i="2"/>
  <c r="A174" i="2"/>
  <c r="ACN173" i="2"/>
  <c r="ACO173" i="2" s="1"/>
  <c r="ZV173" i="2"/>
  <c r="ZW173" i="2" s="1"/>
  <c r="ZS173" i="2"/>
  <c r="ZT173" i="2" s="1"/>
  <c r="NQ173" i="2"/>
  <c r="NR173" i="2" s="1"/>
  <c r="NM173" i="2"/>
  <c r="NN173" i="2" s="1"/>
  <c r="NH173" i="2"/>
  <c r="NI173" i="2" s="1"/>
  <c r="ND173" i="2"/>
  <c r="NE173" i="2" s="1"/>
  <c r="MZ173" i="2"/>
  <c r="NA173" i="2" s="1"/>
  <c r="CF173" i="2"/>
  <c r="CG173" i="2" s="1"/>
  <c r="BY173" i="2"/>
  <c r="CA173" i="2" s="1"/>
  <c r="CB173" i="2" s="1"/>
  <c r="CC173" i="2" s="1"/>
  <c r="BW173" i="2"/>
  <c r="BX173" i="2" s="1"/>
  <c r="BV173" i="2"/>
  <c r="BS173" i="2"/>
  <c r="BT173" i="2" s="1"/>
  <c r="BR173" i="2"/>
  <c r="V173" i="2"/>
  <c r="A173" i="2"/>
  <c r="ACN172" i="2"/>
  <c r="ZV172" i="2"/>
  <c r="ZW172" i="2" s="1"/>
  <c r="ZS172" i="2"/>
  <c r="ZT172" i="2" s="1"/>
  <c r="NQ172" i="2"/>
  <c r="NR172" i="2" s="1"/>
  <c r="NM172" i="2"/>
  <c r="NN172" i="2" s="1"/>
  <c r="NH172" i="2"/>
  <c r="NI172" i="2" s="1"/>
  <c r="ND172" i="2"/>
  <c r="NE172" i="2" s="1"/>
  <c r="MZ172" i="2"/>
  <c r="NA172" i="2" s="1"/>
  <c r="CF172" i="2"/>
  <c r="CG172" i="2" s="1"/>
  <c r="BY172" i="2"/>
  <c r="CA172" i="2" s="1"/>
  <c r="CB172" i="2" s="1"/>
  <c r="CC172" i="2" s="1"/>
  <c r="BW172" i="2"/>
  <c r="BX172" i="2" s="1"/>
  <c r="BV172" i="2"/>
  <c r="BS172" i="2"/>
  <c r="BT172" i="2" s="1"/>
  <c r="BR172" i="2"/>
  <c r="V172" i="2"/>
  <c r="A172" i="2"/>
  <c r="ACN171" i="2"/>
  <c r="ACO171" i="2" s="1"/>
  <c r="ZV171" i="2"/>
  <c r="ZW171" i="2" s="1"/>
  <c r="ZS171" i="2"/>
  <c r="ZT171" i="2" s="1"/>
  <c r="NQ171" i="2"/>
  <c r="NR171" i="2" s="1"/>
  <c r="NM171" i="2"/>
  <c r="NN171" i="2" s="1"/>
  <c r="NH171" i="2"/>
  <c r="NI171" i="2" s="1"/>
  <c r="ND171" i="2"/>
  <c r="NE171" i="2" s="1"/>
  <c r="MZ171" i="2"/>
  <c r="NA171" i="2" s="1"/>
  <c r="CF171" i="2"/>
  <c r="CG171" i="2" s="1"/>
  <c r="BY171" i="2"/>
  <c r="CA171" i="2" s="1"/>
  <c r="CB171" i="2" s="1"/>
  <c r="CC171" i="2" s="1"/>
  <c r="BW171" i="2"/>
  <c r="BX171" i="2" s="1"/>
  <c r="BV171" i="2"/>
  <c r="BS171" i="2"/>
  <c r="BT171" i="2" s="1"/>
  <c r="BR171" i="2"/>
  <c r="V171" i="2"/>
  <c r="A171" i="2"/>
  <c r="ACN170" i="2"/>
  <c r="ACO170" i="2" s="1"/>
  <c r="ZV170" i="2"/>
  <c r="ZW170" i="2" s="1"/>
  <c r="ZS170" i="2"/>
  <c r="ZT170" i="2" s="1"/>
  <c r="NQ170" i="2"/>
  <c r="NR170" i="2" s="1"/>
  <c r="NM170" i="2"/>
  <c r="NN170" i="2" s="1"/>
  <c r="NH170" i="2"/>
  <c r="NI170" i="2" s="1"/>
  <c r="ND170" i="2"/>
  <c r="NE170" i="2" s="1"/>
  <c r="MZ170" i="2"/>
  <c r="NA170" i="2" s="1"/>
  <c r="CF170" i="2"/>
  <c r="CG170" i="2" s="1"/>
  <c r="BY170" i="2"/>
  <c r="CA170" i="2" s="1"/>
  <c r="CB170" i="2" s="1"/>
  <c r="CC170" i="2" s="1"/>
  <c r="BW170" i="2"/>
  <c r="BX170" i="2" s="1"/>
  <c r="BV170" i="2"/>
  <c r="BS170" i="2"/>
  <c r="BT170" i="2" s="1"/>
  <c r="BR170" i="2"/>
  <c r="V170" i="2"/>
  <c r="A170" i="2"/>
  <c r="ACN169" i="2"/>
  <c r="ACO169" i="2" s="1"/>
  <c r="ZV169" i="2"/>
  <c r="ZW169" i="2" s="1"/>
  <c r="ZS169" i="2"/>
  <c r="ZT169" i="2" s="1"/>
  <c r="NQ169" i="2"/>
  <c r="NR169" i="2" s="1"/>
  <c r="NM169" i="2"/>
  <c r="NN169" i="2" s="1"/>
  <c r="NH169" i="2"/>
  <c r="NI169" i="2" s="1"/>
  <c r="ND169" i="2"/>
  <c r="NE169" i="2" s="1"/>
  <c r="MZ169" i="2"/>
  <c r="NA169" i="2" s="1"/>
  <c r="CF169" i="2"/>
  <c r="CG169" i="2" s="1"/>
  <c r="BY169" i="2"/>
  <c r="CA169" i="2" s="1"/>
  <c r="CB169" i="2" s="1"/>
  <c r="CC169" i="2" s="1"/>
  <c r="BW169" i="2"/>
  <c r="BX169" i="2" s="1"/>
  <c r="BV169" i="2"/>
  <c r="BS169" i="2"/>
  <c r="BT169" i="2" s="1"/>
  <c r="BR169" i="2"/>
  <c r="V169" i="2"/>
  <c r="A169" i="2"/>
  <c r="ACN168" i="2"/>
  <c r="ZV168" i="2"/>
  <c r="ZW168" i="2" s="1"/>
  <c r="ZS168" i="2"/>
  <c r="ZT168" i="2" s="1"/>
  <c r="NQ168" i="2"/>
  <c r="NR168" i="2" s="1"/>
  <c r="NM168" i="2"/>
  <c r="NN168" i="2" s="1"/>
  <c r="NH168" i="2"/>
  <c r="NI168" i="2" s="1"/>
  <c r="ND168" i="2"/>
  <c r="NE168" i="2" s="1"/>
  <c r="MZ168" i="2"/>
  <c r="NA168" i="2" s="1"/>
  <c r="CF168" i="2"/>
  <c r="CG168" i="2" s="1"/>
  <c r="BY168" i="2"/>
  <c r="CA168" i="2" s="1"/>
  <c r="CB168" i="2" s="1"/>
  <c r="CC168" i="2" s="1"/>
  <c r="BW168" i="2"/>
  <c r="BX168" i="2" s="1"/>
  <c r="BV168" i="2"/>
  <c r="BS168" i="2"/>
  <c r="BT168" i="2" s="1"/>
  <c r="BR168" i="2"/>
  <c r="V168" i="2"/>
  <c r="A168" i="2"/>
  <c r="ACN167" i="2"/>
  <c r="ACO167" i="2" s="1"/>
  <c r="ZV167" i="2"/>
  <c r="ZW167" i="2" s="1"/>
  <c r="ZS167" i="2"/>
  <c r="ZT167" i="2" s="1"/>
  <c r="NQ167" i="2"/>
  <c r="NR167" i="2" s="1"/>
  <c r="NM167" i="2"/>
  <c r="NN167" i="2" s="1"/>
  <c r="NH167" i="2"/>
  <c r="NI167" i="2" s="1"/>
  <c r="ND167" i="2"/>
  <c r="NE167" i="2" s="1"/>
  <c r="MZ167" i="2"/>
  <c r="NA167" i="2" s="1"/>
  <c r="CF167" i="2"/>
  <c r="CG167" i="2" s="1"/>
  <c r="BY167" i="2"/>
  <c r="CA167" i="2" s="1"/>
  <c r="CB167" i="2" s="1"/>
  <c r="CC167" i="2" s="1"/>
  <c r="BW167" i="2"/>
  <c r="BX167" i="2" s="1"/>
  <c r="BV167" i="2"/>
  <c r="BS167" i="2"/>
  <c r="BT167" i="2" s="1"/>
  <c r="BR167" i="2"/>
  <c r="V167" i="2"/>
  <c r="A167" i="2"/>
  <c r="ACN166" i="2"/>
  <c r="ACO166" i="2" s="1"/>
  <c r="ZV166" i="2"/>
  <c r="ZW166" i="2" s="1"/>
  <c r="ZS166" i="2"/>
  <c r="ZT166" i="2" s="1"/>
  <c r="NQ166" i="2"/>
  <c r="NR166" i="2" s="1"/>
  <c r="NM166" i="2"/>
  <c r="NN166" i="2" s="1"/>
  <c r="NH166" i="2"/>
  <c r="NI166" i="2" s="1"/>
  <c r="ND166" i="2"/>
  <c r="NE166" i="2" s="1"/>
  <c r="MZ166" i="2"/>
  <c r="NA166" i="2" s="1"/>
  <c r="CF166" i="2"/>
  <c r="CG166" i="2" s="1"/>
  <c r="BY166" i="2"/>
  <c r="CA166" i="2" s="1"/>
  <c r="CB166" i="2" s="1"/>
  <c r="CC166" i="2" s="1"/>
  <c r="BW166" i="2"/>
  <c r="BX166" i="2" s="1"/>
  <c r="BV166" i="2"/>
  <c r="BS166" i="2"/>
  <c r="BT166" i="2" s="1"/>
  <c r="BR166" i="2"/>
  <c r="V166" i="2"/>
  <c r="A166" i="2"/>
  <c r="ACN165" i="2"/>
  <c r="ACO165" i="2" s="1"/>
  <c r="ZV165" i="2"/>
  <c r="ZW165" i="2" s="1"/>
  <c r="ZS165" i="2"/>
  <c r="ZT165" i="2" s="1"/>
  <c r="NQ165" i="2"/>
  <c r="NR165" i="2" s="1"/>
  <c r="NM165" i="2"/>
  <c r="NN165" i="2" s="1"/>
  <c r="NH165" i="2"/>
  <c r="NI165" i="2" s="1"/>
  <c r="ND165" i="2"/>
  <c r="NE165" i="2" s="1"/>
  <c r="MZ165" i="2"/>
  <c r="NA165" i="2" s="1"/>
  <c r="CF165" i="2"/>
  <c r="CG165" i="2" s="1"/>
  <c r="BY165" i="2"/>
  <c r="CA165" i="2" s="1"/>
  <c r="CB165" i="2" s="1"/>
  <c r="CC165" i="2" s="1"/>
  <c r="BW165" i="2"/>
  <c r="BX165" i="2" s="1"/>
  <c r="BV165" i="2"/>
  <c r="BS165" i="2"/>
  <c r="BT165" i="2" s="1"/>
  <c r="BR165" i="2"/>
  <c r="V165" i="2"/>
  <c r="A165" i="2"/>
  <c r="ACN164" i="2"/>
  <c r="ZV164" i="2"/>
  <c r="ZW164" i="2" s="1"/>
  <c r="ZS164" i="2"/>
  <c r="ZT164" i="2" s="1"/>
  <c r="NQ164" i="2"/>
  <c r="NR164" i="2" s="1"/>
  <c r="NM164" i="2"/>
  <c r="NN164" i="2" s="1"/>
  <c r="NH164" i="2"/>
  <c r="NI164" i="2" s="1"/>
  <c r="ND164" i="2"/>
  <c r="NE164" i="2" s="1"/>
  <c r="MZ164" i="2"/>
  <c r="NA164" i="2" s="1"/>
  <c r="CF164" i="2"/>
  <c r="CG164" i="2" s="1"/>
  <c r="BY164" i="2"/>
  <c r="CA164" i="2" s="1"/>
  <c r="CB164" i="2" s="1"/>
  <c r="CC164" i="2" s="1"/>
  <c r="BW164" i="2"/>
  <c r="BX164" i="2" s="1"/>
  <c r="BV164" i="2"/>
  <c r="BS164" i="2"/>
  <c r="BT164" i="2" s="1"/>
  <c r="BR164" i="2"/>
  <c r="V164" i="2"/>
  <c r="A164" i="2"/>
  <c r="ACN163" i="2"/>
  <c r="ACO163" i="2" s="1"/>
  <c r="ZV163" i="2"/>
  <c r="ZW163" i="2" s="1"/>
  <c r="ZS163" i="2"/>
  <c r="ZT163" i="2" s="1"/>
  <c r="NQ163" i="2"/>
  <c r="NR163" i="2" s="1"/>
  <c r="NM163" i="2"/>
  <c r="NN163" i="2" s="1"/>
  <c r="NH163" i="2"/>
  <c r="NI163" i="2" s="1"/>
  <c r="ND163" i="2"/>
  <c r="NE163" i="2" s="1"/>
  <c r="MZ163" i="2"/>
  <c r="NA163" i="2" s="1"/>
  <c r="CF163" i="2"/>
  <c r="CG163" i="2" s="1"/>
  <c r="BY163" i="2"/>
  <c r="CA163" i="2" s="1"/>
  <c r="CB163" i="2" s="1"/>
  <c r="CC163" i="2" s="1"/>
  <c r="BW163" i="2"/>
  <c r="BX163" i="2" s="1"/>
  <c r="BV163" i="2"/>
  <c r="BS163" i="2"/>
  <c r="BT163" i="2" s="1"/>
  <c r="BR163" i="2"/>
  <c r="V163" i="2"/>
  <c r="A163" i="2"/>
  <c r="ACN162" i="2"/>
  <c r="ACO162" i="2" s="1"/>
  <c r="ZV162" i="2"/>
  <c r="ZW162" i="2" s="1"/>
  <c r="ZS162" i="2"/>
  <c r="ZT162" i="2" s="1"/>
  <c r="NQ162" i="2"/>
  <c r="NR162" i="2" s="1"/>
  <c r="NM162" i="2"/>
  <c r="NN162" i="2" s="1"/>
  <c r="NH162" i="2"/>
  <c r="NI162" i="2" s="1"/>
  <c r="ND162" i="2"/>
  <c r="NE162" i="2" s="1"/>
  <c r="MZ162" i="2"/>
  <c r="NA162" i="2" s="1"/>
  <c r="CF162" i="2"/>
  <c r="CG162" i="2" s="1"/>
  <c r="BY162" i="2"/>
  <c r="CA162" i="2" s="1"/>
  <c r="CB162" i="2" s="1"/>
  <c r="CC162" i="2" s="1"/>
  <c r="BW162" i="2"/>
  <c r="BX162" i="2" s="1"/>
  <c r="BV162" i="2"/>
  <c r="BS162" i="2"/>
  <c r="BT162" i="2" s="1"/>
  <c r="BR162" i="2"/>
  <c r="V162" i="2"/>
  <c r="A162" i="2"/>
  <c r="ACN161" i="2"/>
  <c r="ACO161" i="2" s="1"/>
  <c r="ZV161" i="2"/>
  <c r="ZW161" i="2" s="1"/>
  <c r="ZS161" i="2"/>
  <c r="ZT161" i="2" s="1"/>
  <c r="NQ161" i="2"/>
  <c r="NR161" i="2" s="1"/>
  <c r="NM161" i="2"/>
  <c r="NN161" i="2" s="1"/>
  <c r="NH161" i="2"/>
  <c r="NI161" i="2" s="1"/>
  <c r="ND161" i="2"/>
  <c r="NE161" i="2" s="1"/>
  <c r="MZ161" i="2"/>
  <c r="NA161" i="2" s="1"/>
  <c r="CF161" i="2"/>
  <c r="CG161" i="2" s="1"/>
  <c r="BY161" i="2"/>
  <c r="CA161" i="2" s="1"/>
  <c r="CB161" i="2" s="1"/>
  <c r="CC161" i="2" s="1"/>
  <c r="BW161" i="2"/>
  <c r="BX161" i="2" s="1"/>
  <c r="BV161" i="2"/>
  <c r="BS161" i="2"/>
  <c r="BT161" i="2" s="1"/>
  <c r="BR161" i="2"/>
  <c r="V161" i="2"/>
  <c r="A161" i="2"/>
  <c r="ACN160" i="2"/>
  <c r="ZV160" i="2"/>
  <c r="ZW160" i="2" s="1"/>
  <c r="ZS160" i="2"/>
  <c r="ZT160" i="2" s="1"/>
  <c r="NQ160" i="2"/>
  <c r="NR160" i="2" s="1"/>
  <c r="NM160" i="2"/>
  <c r="NN160" i="2" s="1"/>
  <c r="NH160" i="2"/>
  <c r="NI160" i="2" s="1"/>
  <c r="ND160" i="2"/>
  <c r="NE160" i="2" s="1"/>
  <c r="MZ160" i="2"/>
  <c r="NA160" i="2" s="1"/>
  <c r="CF160" i="2"/>
  <c r="CG160" i="2" s="1"/>
  <c r="BY160" i="2"/>
  <c r="CA160" i="2" s="1"/>
  <c r="CB160" i="2" s="1"/>
  <c r="CC160" i="2" s="1"/>
  <c r="BW160" i="2"/>
  <c r="BX160" i="2" s="1"/>
  <c r="BV160" i="2"/>
  <c r="BS160" i="2"/>
  <c r="BT160" i="2" s="1"/>
  <c r="BR160" i="2"/>
  <c r="V160" i="2"/>
  <c r="A160" i="2"/>
  <c r="ACN159" i="2"/>
  <c r="ACO159" i="2" s="1"/>
  <c r="ZV159" i="2"/>
  <c r="ZW159" i="2" s="1"/>
  <c r="ZS159" i="2"/>
  <c r="ZT159" i="2" s="1"/>
  <c r="NQ159" i="2"/>
  <c r="NR159" i="2" s="1"/>
  <c r="NM159" i="2"/>
  <c r="NN159" i="2" s="1"/>
  <c r="NH159" i="2"/>
  <c r="NI159" i="2" s="1"/>
  <c r="ND159" i="2"/>
  <c r="NE159" i="2" s="1"/>
  <c r="MZ159" i="2"/>
  <c r="NA159" i="2" s="1"/>
  <c r="CF159" i="2"/>
  <c r="CG159" i="2" s="1"/>
  <c r="BY159" i="2"/>
  <c r="CA159" i="2" s="1"/>
  <c r="CB159" i="2" s="1"/>
  <c r="CC159" i="2" s="1"/>
  <c r="BW159" i="2"/>
  <c r="BX159" i="2" s="1"/>
  <c r="BV159" i="2"/>
  <c r="BS159" i="2"/>
  <c r="BT159" i="2" s="1"/>
  <c r="BR159" i="2"/>
  <c r="V159" i="2"/>
  <c r="A159" i="2"/>
  <c r="ACN158" i="2"/>
  <c r="ACO158" i="2" s="1"/>
  <c r="ZV158" i="2"/>
  <c r="ZW158" i="2" s="1"/>
  <c r="ZS158" i="2"/>
  <c r="ZT158" i="2" s="1"/>
  <c r="NQ158" i="2"/>
  <c r="NR158" i="2" s="1"/>
  <c r="NM158" i="2"/>
  <c r="NN158" i="2" s="1"/>
  <c r="NH158" i="2"/>
  <c r="NI158" i="2" s="1"/>
  <c r="ND158" i="2"/>
  <c r="NE158" i="2" s="1"/>
  <c r="MZ158" i="2"/>
  <c r="NA158" i="2" s="1"/>
  <c r="CF158" i="2"/>
  <c r="CG158" i="2" s="1"/>
  <c r="BY158" i="2"/>
  <c r="CA158" i="2" s="1"/>
  <c r="CB158" i="2" s="1"/>
  <c r="CC158" i="2" s="1"/>
  <c r="BW158" i="2"/>
  <c r="BX158" i="2" s="1"/>
  <c r="BV158" i="2"/>
  <c r="BS158" i="2"/>
  <c r="BT158" i="2" s="1"/>
  <c r="BR158" i="2"/>
  <c r="V158" i="2"/>
  <c r="A158" i="2"/>
  <c r="ACN157" i="2"/>
  <c r="ACO157" i="2" s="1"/>
  <c r="ZV157" i="2"/>
  <c r="ZW157" i="2" s="1"/>
  <c r="ZS157" i="2"/>
  <c r="ZT157" i="2" s="1"/>
  <c r="NQ157" i="2"/>
  <c r="NR157" i="2" s="1"/>
  <c r="NM157" i="2"/>
  <c r="NN157" i="2" s="1"/>
  <c r="NH157" i="2"/>
  <c r="NI157" i="2" s="1"/>
  <c r="ND157" i="2"/>
  <c r="NE157" i="2" s="1"/>
  <c r="MZ157" i="2"/>
  <c r="NA157" i="2" s="1"/>
  <c r="CF157" i="2"/>
  <c r="CG157" i="2" s="1"/>
  <c r="BY157" i="2"/>
  <c r="CA157" i="2" s="1"/>
  <c r="CB157" i="2" s="1"/>
  <c r="CC157" i="2" s="1"/>
  <c r="BW157" i="2"/>
  <c r="BX157" i="2" s="1"/>
  <c r="BV157" i="2"/>
  <c r="BS157" i="2"/>
  <c r="BT157" i="2" s="1"/>
  <c r="BR157" i="2"/>
  <c r="V157" i="2"/>
  <c r="A157" i="2"/>
  <c r="ACN156" i="2"/>
  <c r="ZV156" i="2"/>
  <c r="ZW156" i="2" s="1"/>
  <c r="ZS156" i="2"/>
  <c r="ZT156" i="2" s="1"/>
  <c r="NQ156" i="2"/>
  <c r="NR156" i="2" s="1"/>
  <c r="NM156" i="2"/>
  <c r="NN156" i="2" s="1"/>
  <c r="NH156" i="2"/>
  <c r="NI156" i="2" s="1"/>
  <c r="ND156" i="2"/>
  <c r="NE156" i="2" s="1"/>
  <c r="MZ156" i="2"/>
  <c r="NA156" i="2" s="1"/>
  <c r="CF156" i="2"/>
  <c r="CG156" i="2" s="1"/>
  <c r="BY156" i="2"/>
  <c r="CA156" i="2" s="1"/>
  <c r="CB156" i="2" s="1"/>
  <c r="CC156" i="2" s="1"/>
  <c r="BW156" i="2"/>
  <c r="BX156" i="2" s="1"/>
  <c r="BV156" i="2"/>
  <c r="BS156" i="2"/>
  <c r="BT156" i="2" s="1"/>
  <c r="BR156" i="2"/>
  <c r="V156" i="2"/>
  <c r="A156" i="2"/>
  <c r="ACN155" i="2"/>
  <c r="ACO155" i="2" s="1"/>
  <c r="ZV155" i="2"/>
  <c r="ZW155" i="2" s="1"/>
  <c r="ZS155" i="2"/>
  <c r="ZT155" i="2" s="1"/>
  <c r="NQ155" i="2"/>
  <c r="NR155" i="2" s="1"/>
  <c r="NM155" i="2"/>
  <c r="NN155" i="2" s="1"/>
  <c r="NH155" i="2"/>
  <c r="NI155" i="2" s="1"/>
  <c r="ND155" i="2"/>
  <c r="NE155" i="2" s="1"/>
  <c r="MZ155" i="2"/>
  <c r="NA155" i="2" s="1"/>
  <c r="CF155" i="2"/>
  <c r="CG155" i="2" s="1"/>
  <c r="BY155" i="2"/>
  <c r="CA155" i="2" s="1"/>
  <c r="CB155" i="2" s="1"/>
  <c r="CC155" i="2" s="1"/>
  <c r="BW155" i="2"/>
  <c r="BX155" i="2" s="1"/>
  <c r="BV155" i="2"/>
  <c r="BS155" i="2"/>
  <c r="BT155" i="2" s="1"/>
  <c r="BR155" i="2"/>
  <c r="V155" i="2"/>
  <c r="A155" i="2"/>
  <c r="ACN154" i="2"/>
  <c r="ACO154" i="2" s="1"/>
  <c r="ZV154" i="2"/>
  <c r="ZW154" i="2" s="1"/>
  <c r="ZS154" i="2"/>
  <c r="ZT154" i="2" s="1"/>
  <c r="NQ154" i="2"/>
  <c r="NR154" i="2" s="1"/>
  <c r="NM154" i="2"/>
  <c r="NN154" i="2" s="1"/>
  <c r="NH154" i="2"/>
  <c r="NI154" i="2" s="1"/>
  <c r="ND154" i="2"/>
  <c r="NE154" i="2" s="1"/>
  <c r="MZ154" i="2"/>
  <c r="NA154" i="2" s="1"/>
  <c r="CF154" i="2"/>
  <c r="CG154" i="2" s="1"/>
  <c r="BY154" i="2"/>
  <c r="CA154" i="2" s="1"/>
  <c r="CB154" i="2" s="1"/>
  <c r="CC154" i="2" s="1"/>
  <c r="BW154" i="2"/>
  <c r="BX154" i="2" s="1"/>
  <c r="BV154" i="2"/>
  <c r="BS154" i="2"/>
  <c r="BT154" i="2" s="1"/>
  <c r="BR154" i="2"/>
  <c r="V154" i="2"/>
  <c r="A154" i="2"/>
  <c r="ACN153" i="2"/>
  <c r="ACO153" i="2" s="1"/>
  <c r="ZV153" i="2"/>
  <c r="ZW153" i="2" s="1"/>
  <c r="ZS153" i="2"/>
  <c r="ZT153" i="2" s="1"/>
  <c r="NQ153" i="2"/>
  <c r="NR153" i="2" s="1"/>
  <c r="NM153" i="2"/>
  <c r="NN153" i="2" s="1"/>
  <c r="NH153" i="2"/>
  <c r="NI153" i="2" s="1"/>
  <c r="ND153" i="2"/>
  <c r="NE153" i="2" s="1"/>
  <c r="MZ153" i="2"/>
  <c r="NA153" i="2" s="1"/>
  <c r="CF153" i="2"/>
  <c r="CG153" i="2" s="1"/>
  <c r="BY153" i="2"/>
  <c r="CA153" i="2" s="1"/>
  <c r="CB153" i="2" s="1"/>
  <c r="CC153" i="2" s="1"/>
  <c r="BW153" i="2"/>
  <c r="BX153" i="2" s="1"/>
  <c r="BV153" i="2"/>
  <c r="BS153" i="2"/>
  <c r="BT153" i="2" s="1"/>
  <c r="BR153" i="2"/>
  <c r="V153" i="2"/>
  <c r="A153" i="2"/>
  <c r="ACN152" i="2"/>
  <c r="ZV152" i="2"/>
  <c r="ZW152" i="2" s="1"/>
  <c r="ZS152" i="2"/>
  <c r="ZT152" i="2" s="1"/>
  <c r="NQ152" i="2"/>
  <c r="NR152" i="2" s="1"/>
  <c r="NM152" i="2"/>
  <c r="NN152" i="2" s="1"/>
  <c r="NH152" i="2"/>
  <c r="NI152" i="2" s="1"/>
  <c r="ND152" i="2"/>
  <c r="NE152" i="2" s="1"/>
  <c r="MZ152" i="2"/>
  <c r="NA152" i="2" s="1"/>
  <c r="CF152" i="2"/>
  <c r="CG152" i="2" s="1"/>
  <c r="BY152" i="2"/>
  <c r="CA152" i="2" s="1"/>
  <c r="CB152" i="2" s="1"/>
  <c r="CC152" i="2" s="1"/>
  <c r="BW152" i="2"/>
  <c r="BX152" i="2" s="1"/>
  <c r="BV152" i="2"/>
  <c r="BS152" i="2"/>
  <c r="BT152" i="2" s="1"/>
  <c r="BR152" i="2"/>
  <c r="V152" i="2"/>
  <c r="A152" i="2"/>
  <c r="ACN151" i="2"/>
  <c r="ZV151" i="2"/>
  <c r="ZW151" i="2" s="1"/>
  <c r="ZS151" i="2"/>
  <c r="ZT151" i="2" s="1"/>
  <c r="NQ151" i="2"/>
  <c r="NR151" i="2" s="1"/>
  <c r="NM151" i="2"/>
  <c r="NN151" i="2" s="1"/>
  <c r="NH151" i="2"/>
  <c r="NI151" i="2" s="1"/>
  <c r="ND151" i="2"/>
  <c r="NE151" i="2" s="1"/>
  <c r="MZ151" i="2"/>
  <c r="NA151" i="2" s="1"/>
  <c r="CF151" i="2"/>
  <c r="CG151" i="2" s="1"/>
  <c r="BY151" i="2"/>
  <c r="CA151" i="2" s="1"/>
  <c r="CB151" i="2" s="1"/>
  <c r="CC151" i="2" s="1"/>
  <c r="BW151" i="2"/>
  <c r="BX151" i="2" s="1"/>
  <c r="BV151" i="2"/>
  <c r="BS151" i="2"/>
  <c r="BT151" i="2" s="1"/>
  <c r="BR151" i="2"/>
  <c r="V151" i="2"/>
  <c r="A151" i="2"/>
  <c r="ACN150" i="2"/>
  <c r="ACO150" i="2" s="1"/>
  <c r="ZV150" i="2"/>
  <c r="ZW150" i="2" s="1"/>
  <c r="ZS150" i="2"/>
  <c r="ZT150" i="2" s="1"/>
  <c r="NQ150" i="2"/>
  <c r="NR150" i="2" s="1"/>
  <c r="NM150" i="2"/>
  <c r="NN150" i="2" s="1"/>
  <c r="NH150" i="2"/>
  <c r="NI150" i="2" s="1"/>
  <c r="ND150" i="2"/>
  <c r="NE150" i="2" s="1"/>
  <c r="MZ150" i="2"/>
  <c r="NA150" i="2" s="1"/>
  <c r="CF150" i="2"/>
  <c r="CG150" i="2" s="1"/>
  <c r="BY150" i="2"/>
  <c r="CA150" i="2" s="1"/>
  <c r="CB150" i="2" s="1"/>
  <c r="CC150" i="2" s="1"/>
  <c r="BW150" i="2"/>
  <c r="BX150" i="2" s="1"/>
  <c r="BV150" i="2"/>
  <c r="BS150" i="2"/>
  <c r="BT150" i="2" s="1"/>
  <c r="BR150" i="2"/>
  <c r="V150" i="2"/>
  <c r="A150" i="2"/>
  <c r="ACN149" i="2"/>
  <c r="ZV149" i="2"/>
  <c r="ZW149" i="2" s="1"/>
  <c r="ZS149" i="2"/>
  <c r="ZT149" i="2" s="1"/>
  <c r="NQ149" i="2"/>
  <c r="NR149" i="2" s="1"/>
  <c r="NM149" i="2"/>
  <c r="NN149" i="2" s="1"/>
  <c r="NH149" i="2"/>
  <c r="NI149" i="2" s="1"/>
  <c r="ND149" i="2"/>
  <c r="NE149" i="2" s="1"/>
  <c r="MZ149" i="2"/>
  <c r="NA149" i="2" s="1"/>
  <c r="CF149" i="2"/>
  <c r="CG149" i="2" s="1"/>
  <c r="BY149" i="2"/>
  <c r="CA149" i="2" s="1"/>
  <c r="CB149" i="2" s="1"/>
  <c r="CC149" i="2" s="1"/>
  <c r="BW149" i="2"/>
  <c r="BX149" i="2" s="1"/>
  <c r="BV149" i="2"/>
  <c r="BS149" i="2"/>
  <c r="BT149" i="2" s="1"/>
  <c r="BR149" i="2"/>
  <c r="V149" i="2"/>
  <c r="A149" i="2"/>
  <c r="ACN148" i="2"/>
  <c r="ZV148" i="2"/>
  <c r="ZW148" i="2" s="1"/>
  <c r="ZS148" i="2"/>
  <c r="ZT148" i="2" s="1"/>
  <c r="NQ148" i="2"/>
  <c r="NR148" i="2" s="1"/>
  <c r="NM148" i="2"/>
  <c r="NN148" i="2" s="1"/>
  <c r="NH148" i="2"/>
  <c r="NI148" i="2" s="1"/>
  <c r="ND148" i="2"/>
  <c r="NE148" i="2" s="1"/>
  <c r="MZ148" i="2"/>
  <c r="NA148" i="2" s="1"/>
  <c r="CF148" i="2"/>
  <c r="CG148" i="2" s="1"/>
  <c r="BY148" i="2"/>
  <c r="CA148" i="2" s="1"/>
  <c r="CB148" i="2" s="1"/>
  <c r="CC148" i="2" s="1"/>
  <c r="BW148" i="2"/>
  <c r="BX148" i="2" s="1"/>
  <c r="BV148" i="2"/>
  <c r="BS148" i="2"/>
  <c r="BT148" i="2" s="1"/>
  <c r="BR148" i="2"/>
  <c r="V148" i="2"/>
  <c r="A148" i="2"/>
  <c r="ACN147" i="2"/>
  <c r="ACO147" i="2" s="1"/>
  <c r="ZV147" i="2"/>
  <c r="ZW147" i="2" s="1"/>
  <c r="ZS147" i="2"/>
  <c r="ZT147" i="2" s="1"/>
  <c r="NQ147" i="2"/>
  <c r="NR147" i="2" s="1"/>
  <c r="NM147" i="2"/>
  <c r="NN147" i="2" s="1"/>
  <c r="NH147" i="2"/>
  <c r="NI147" i="2" s="1"/>
  <c r="ND147" i="2"/>
  <c r="NE147" i="2" s="1"/>
  <c r="MZ147" i="2"/>
  <c r="NA147" i="2" s="1"/>
  <c r="CF147" i="2"/>
  <c r="CG147" i="2" s="1"/>
  <c r="BY147" i="2"/>
  <c r="CA147" i="2" s="1"/>
  <c r="CB147" i="2" s="1"/>
  <c r="CC147" i="2" s="1"/>
  <c r="BW147" i="2"/>
  <c r="BX147" i="2" s="1"/>
  <c r="BV147" i="2"/>
  <c r="BS147" i="2"/>
  <c r="BT147" i="2" s="1"/>
  <c r="BR147" i="2"/>
  <c r="V147" i="2"/>
  <c r="A147" i="2"/>
  <c r="ACN146" i="2"/>
  <c r="ACO146" i="2" s="1"/>
  <c r="ZV146" i="2"/>
  <c r="ZW146" i="2" s="1"/>
  <c r="ZS146" i="2"/>
  <c r="ZT146" i="2" s="1"/>
  <c r="NQ146" i="2"/>
  <c r="NR146" i="2" s="1"/>
  <c r="NM146" i="2"/>
  <c r="NN146" i="2" s="1"/>
  <c r="NH146" i="2"/>
  <c r="NI146" i="2" s="1"/>
  <c r="ND146" i="2"/>
  <c r="NE146" i="2" s="1"/>
  <c r="MZ146" i="2"/>
  <c r="NA146" i="2" s="1"/>
  <c r="CF146" i="2"/>
  <c r="CG146" i="2" s="1"/>
  <c r="BY146" i="2"/>
  <c r="CA146" i="2" s="1"/>
  <c r="CB146" i="2" s="1"/>
  <c r="CC146" i="2" s="1"/>
  <c r="BW146" i="2"/>
  <c r="BX146" i="2" s="1"/>
  <c r="BV146" i="2"/>
  <c r="BS146" i="2"/>
  <c r="BT146" i="2" s="1"/>
  <c r="BR146" i="2"/>
  <c r="V146" i="2"/>
  <c r="A146" i="2"/>
  <c r="ACN145" i="2"/>
  <c r="ZV145" i="2"/>
  <c r="ZW145" i="2" s="1"/>
  <c r="ZS145" i="2"/>
  <c r="ZT145" i="2" s="1"/>
  <c r="NQ145" i="2"/>
  <c r="NR145" i="2" s="1"/>
  <c r="NM145" i="2"/>
  <c r="NN145" i="2" s="1"/>
  <c r="NH145" i="2"/>
  <c r="NI145" i="2" s="1"/>
  <c r="ND145" i="2"/>
  <c r="NE145" i="2" s="1"/>
  <c r="MZ145" i="2"/>
  <c r="NA145" i="2" s="1"/>
  <c r="CF145" i="2"/>
  <c r="CG145" i="2" s="1"/>
  <c r="BY145" i="2"/>
  <c r="CA145" i="2" s="1"/>
  <c r="CB145" i="2" s="1"/>
  <c r="CC145" i="2" s="1"/>
  <c r="BW145" i="2"/>
  <c r="BX145" i="2" s="1"/>
  <c r="BV145" i="2"/>
  <c r="BS145" i="2"/>
  <c r="BT145" i="2" s="1"/>
  <c r="BR145" i="2"/>
  <c r="V145" i="2"/>
  <c r="A145" i="2"/>
  <c r="ACN144" i="2"/>
  <c r="ZV144" i="2"/>
  <c r="ZW144" i="2" s="1"/>
  <c r="ZS144" i="2"/>
  <c r="ZT144" i="2" s="1"/>
  <c r="NQ144" i="2"/>
  <c r="NR144" i="2" s="1"/>
  <c r="NM144" i="2"/>
  <c r="NN144" i="2" s="1"/>
  <c r="NH144" i="2"/>
  <c r="NI144" i="2" s="1"/>
  <c r="ND144" i="2"/>
  <c r="NE144" i="2" s="1"/>
  <c r="MZ144" i="2"/>
  <c r="NA144" i="2" s="1"/>
  <c r="CF144" i="2"/>
  <c r="CG144" i="2" s="1"/>
  <c r="BY144" i="2"/>
  <c r="CA144" i="2" s="1"/>
  <c r="CB144" i="2" s="1"/>
  <c r="CC144" i="2" s="1"/>
  <c r="BW144" i="2"/>
  <c r="BX144" i="2" s="1"/>
  <c r="BV144" i="2"/>
  <c r="BS144" i="2"/>
  <c r="BT144" i="2" s="1"/>
  <c r="BR144" i="2"/>
  <c r="V144" i="2"/>
  <c r="A144" i="2"/>
  <c r="ACN143" i="2"/>
  <c r="ACO143" i="2" s="1"/>
  <c r="ZV143" i="2"/>
  <c r="ZW143" i="2" s="1"/>
  <c r="ZS143" i="2"/>
  <c r="ZT143" i="2" s="1"/>
  <c r="NQ143" i="2"/>
  <c r="NR143" i="2" s="1"/>
  <c r="NM143" i="2"/>
  <c r="NN143" i="2" s="1"/>
  <c r="NH143" i="2"/>
  <c r="NI143" i="2" s="1"/>
  <c r="ND143" i="2"/>
  <c r="NE143" i="2" s="1"/>
  <c r="MZ143" i="2"/>
  <c r="NA143" i="2" s="1"/>
  <c r="CF143" i="2"/>
  <c r="CG143" i="2" s="1"/>
  <c r="BY143" i="2"/>
  <c r="CA143" i="2" s="1"/>
  <c r="CB143" i="2" s="1"/>
  <c r="CC143" i="2" s="1"/>
  <c r="BW143" i="2"/>
  <c r="BX143" i="2" s="1"/>
  <c r="BV143" i="2"/>
  <c r="BS143" i="2"/>
  <c r="BT143" i="2" s="1"/>
  <c r="BR143" i="2"/>
  <c r="V143" i="2"/>
  <c r="A143" i="2"/>
  <c r="ACN142" i="2"/>
  <c r="ACO142" i="2" s="1"/>
  <c r="ZV142" i="2"/>
  <c r="ZW142" i="2" s="1"/>
  <c r="ZS142" i="2"/>
  <c r="ZT142" i="2" s="1"/>
  <c r="NQ142" i="2"/>
  <c r="NR142" i="2" s="1"/>
  <c r="NM142" i="2"/>
  <c r="NN142" i="2" s="1"/>
  <c r="NH142" i="2"/>
  <c r="NI142" i="2" s="1"/>
  <c r="ND142" i="2"/>
  <c r="NE142" i="2" s="1"/>
  <c r="MZ142" i="2"/>
  <c r="NA142" i="2" s="1"/>
  <c r="CF142" i="2"/>
  <c r="CG142" i="2" s="1"/>
  <c r="BY142" i="2"/>
  <c r="CA142" i="2" s="1"/>
  <c r="CB142" i="2" s="1"/>
  <c r="CC142" i="2" s="1"/>
  <c r="BW142" i="2"/>
  <c r="BX142" i="2" s="1"/>
  <c r="BV142" i="2"/>
  <c r="BS142" i="2"/>
  <c r="BT142" i="2" s="1"/>
  <c r="BR142" i="2"/>
  <c r="V142" i="2"/>
  <c r="A142" i="2"/>
  <c r="ACN141" i="2"/>
  <c r="ZV141" i="2"/>
  <c r="ZW141" i="2" s="1"/>
  <c r="ZS141" i="2"/>
  <c r="ZT141" i="2" s="1"/>
  <c r="NQ141" i="2"/>
  <c r="NR141" i="2" s="1"/>
  <c r="NM141" i="2"/>
  <c r="NN141" i="2" s="1"/>
  <c r="NH141" i="2"/>
  <c r="NI141" i="2" s="1"/>
  <c r="ND141" i="2"/>
  <c r="NE141" i="2" s="1"/>
  <c r="MZ141" i="2"/>
  <c r="NA141" i="2" s="1"/>
  <c r="CF141" i="2"/>
  <c r="CG141" i="2" s="1"/>
  <c r="BY141" i="2"/>
  <c r="CA141" i="2" s="1"/>
  <c r="CB141" i="2" s="1"/>
  <c r="CC141" i="2" s="1"/>
  <c r="BW141" i="2"/>
  <c r="BX141" i="2" s="1"/>
  <c r="BV141" i="2"/>
  <c r="BS141" i="2"/>
  <c r="BT141" i="2" s="1"/>
  <c r="BR141" i="2"/>
  <c r="V141" i="2"/>
  <c r="A141" i="2"/>
  <c r="ACN140" i="2"/>
  <c r="ACO140" i="2" s="1"/>
  <c r="ZV140" i="2"/>
  <c r="ZW140" i="2" s="1"/>
  <c r="ZS140" i="2"/>
  <c r="ZT140" i="2" s="1"/>
  <c r="NQ140" i="2"/>
  <c r="NR140" i="2" s="1"/>
  <c r="NM140" i="2"/>
  <c r="NN140" i="2" s="1"/>
  <c r="NH140" i="2"/>
  <c r="NI140" i="2" s="1"/>
  <c r="ND140" i="2"/>
  <c r="NE140" i="2" s="1"/>
  <c r="MZ140" i="2"/>
  <c r="NA140" i="2" s="1"/>
  <c r="CF140" i="2"/>
  <c r="CG140" i="2" s="1"/>
  <c r="BY140" i="2"/>
  <c r="CA140" i="2" s="1"/>
  <c r="CB140" i="2" s="1"/>
  <c r="CC140" i="2" s="1"/>
  <c r="BW140" i="2"/>
  <c r="BX140" i="2" s="1"/>
  <c r="BV140" i="2"/>
  <c r="BS140" i="2"/>
  <c r="BT140" i="2" s="1"/>
  <c r="BR140" i="2"/>
  <c r="V140" i="2"/>
  <c r="A140" i="2"/>
  <c r="ACN139" i="2"/>
  <c r="ACO139" i="2" s="1"/>
  <c r="ZV139" i="2"/>
  <c r="ZW139" i="2" s="1"/>
  <c r="ZS139" i="2"/>
  <c r="ZT139" i="2" s="1"/>
  <c r="NQ139" i="2"/>
  <c r="NR139" i="2" s="1"/>
  <c r="NM139" i="2"/>
  <c r="NN139" i="2" s="1"/>
  <c r="NH139" i="2"/>
  <c r="NI139" i="2" s="1"/>
  <c r="ND139" i="2"/>
  <c r="NE139" i="2" s="1"/>
  <c r="MZ139" i="2"/>
  <c r="NA139" i="2" s="1"/>
  <c r="CF139" i="2"/>
  <c r="CG139" i="2" s="1"/>
  <c r="BY139" i="2"/>
  <c r="CA139" i="2" s="1"/>
  <c r="CB139" i="2" s="1"/>
  <c r="CC139" i="2" s="1"/>
  <c r="BW139" i="2"/>
  <c r="BX139" i="2" s="1"/>
  <c r="BV139" i="2"/>
  <c r="BS139" i="2"/>
  <c r="BT139" i="2" s="1"/>
  <c r="BR139" i="2"/>
  <c r="V139" i="2"/>
  <c r="A139" i="2"/>
  <c r="ACN138" i="2"/>
  <c r="ZV138" i="2"/>
  <c r="ZW138" i="2" s="1"/>
  <c r="ZS138" i="2"/>
  <c r="ZT138" i="2" s="1"/>
  <c r="NQ138" i="2"/>
  <c r="NR138" i="2" s="1"/>
  <c r="NM138" i="2"/>
  <c r="NN138" i="2" s="1"/>
  <c r="NH138" i="2"/>
  <c r="NI138" i="2" s="1"/>
  <c r="ND138" i="2"/>
  <c r="NE138" i="2" s="1"/>
  <c r="MZ138" i="2"/>
  <c r="NA138" i="2" s="1"/>
  <c r="CF138" i="2"/>
  <c r="CG138" i="2" s="1"/>
  <c r="BY138" i="2"/>
  <c r="CA138" i="2" s="1"/>
  <c r="CB138" i="2" s="1"/>
  <c r="CC138" i="2" s="1"/>
  <c r="BW138" i="2"/>
  <c r="BX138" i="2" s="1"/>
  <c r="BV138" i="2"/>
  <c r="BS138" i="2"/>
  <c r="BT138" i="2" s="1"/>
  <c r="BR138" i="2"/>
  <c r="V138" i="2"/>
  <c r="A138" i="2"/>
  <c r="ACN137" i="2"/>
  <c r="ACO137" i="2" s="1"/>
  <c r="ZV137" i="2"/>
  <c r="ZW137" i="2" s="1"/>
  <c r="ZS137" i="2"/>
  <c r="ZT137" i="2" s="1"/>
  <c r="NQ137" i="2"/>
  <c r="NR137" i="2" s="1"/>
  <c r="NM137" i="2"/>
  <c r="NN137" i="2" s="1"/>
  <c r="NH137" i="2"/>
  <c r="NI137" i="2" s="1"/>
  <c r="ND137" i="2"/>
  <c r="NE137" i="2" s="1"/>
  <c r="MZ137" i="2"/>
  <c r="NA137" i="2" s="1"/>
  <c r="CF137" i="2"/>
  <c r="CG137" i="2" s="1"/>
  <c r="BY137" i="2"/>
  <c r="CA137" i="2" s="1"/>
  <c r="CB137" i="2" s="1"/>
  <c r="CC137" i="2" s="1"/>
  <c r="BW137" i="2"/>
  <c r="BX137" i="2" s="1"/>
  <c r="BV137" i="2"/>
  <c r="BS137" i="2"/>
  <c r="BT137" i="2" s="1"/>
  <c r="BR137" i="2"/>
  <c r="V137" i="2"/>
  <c r="A137" i="2"/>
  <c r="ACN136" i="2"/>
  <c r="ACO136" i="2" s="1"/>
  <c r="ZV136" i="2"/>
  <c r="ZW136" i="2" s="1"/>
  <c r="ZS136" i="2"/>
  <c r="ZT136" i="2" s="1"/>
  <c r="NQ136" i="2"/>
  <c r="NR136" i="2" s="1"/>
  <c r="NM136" i="2"/>
  <c r="NN136" i="2" s="1"/>
  <c r="NH136" i="2"/>
  <c r="NI136" i="2" s="1"/>
  <c r="ND136" i="2"/>
  <c r="NE136" i="2" s="1"/>
  <c r="MZ136" i="2"/>
  <c r="NA136" i="2" s="1"/>
  <c r="CF136" i="2"/>
  <c r="CG136" i="2" s="1"/>
  <c r="BY136" i="2"/>
  <c r="CA136" i="2" s="1"/>
  <c r="CB136" i="2" s="1"/>
  <c r="CC136" i="2" s="1"/>
  <c r="BW136" i="2"/>
  <c r="BX136" i="2" s="1"/>
  <c r="BV136" i="2"/>
  <c r="BS136" i="2"/>
  <c r="BT136" i="2" s="1"/>
  <c r="BR136" i="2"/>
  <c r="V136" i="2"/>
  <c r="A136" i="2"/>
  <c r="ACN135" i="2"/>
  <c r="ACO135" i="2" s="1"/>
  <c r="ZV135" i="2"/>
  <c r="ZW135" i="2" s="1"/>
  <c r="ZS135" i="2"/>
  <c r="ZT135" i="2" s="1"/>
  <c r="NQ135" i="2"/>
  <c r="NR135" i="2" s="1"/>
  <c r="NM135" i="2"/>
  <c r="NN135" i="2" s="1"/>
  <c r="NH135" i="2"/>
  <c r="NI135" i="2" s="1"/>
  <c r="ND135" i="2"/>
  <c r="NE135" i="2" s="1"/>
  <c r="MZ135" i="2"/>
  <c r="NA135" i="2" s="1"/>
  <c r="CF135" i="2"/>
  <c r="CG135" i="2" s="1"/>
  <c r="BY135" i="2"/>
  <c r="CA135" i="2" s="1"/>
  <c r="CB135" i="2" s="1"/>
  <c r="CC135" i="2" s="1"/>
  <c r="BW135" i="2"/>
  <c r="BX135" i="2" s="1"/>
  <c r="BV135" i="2"/>
  <c r="BS135" i="2"/>
  <c r="BT135" i="2" s="1"/>
  <c r="BR135" i="2"/>
  <c r="V135" i="2"/>
  <c r="A135" i="2"/>
  <c r="ACN134" i="2"/>
  <c r="ZV134" i="2"/>
  <c r="ZW134" i="2" s="1"/>
  <c r="ZS134" i="2"/>
  <c r="ZT134" i="2" s="1"/>
  <c r="NQ134" i="2"/>
  <c r="NR134" i="2" s="1"/>
  <c r="NM134" i="2"/>
  <c r="NN134" i="2" s="1"/>
  <c r="NH134" i="2"/>
  <c r="NI134" i="2" s="1"/>
  <c r="ND134" i="2"/>
  <c r="NE134" i="2" s="1"/>
  <c r="MZ134" i="2"/>
  <c r="NA134" i="2" s="1"/>
  <c r="CF134" i="2"/>
  <c r="CG134" i="2" s="1"/>
  <c r="BY134" i="2"/>
  <c r="CA134" i="2" s="1"/>
  <c r="CB134" i="2" s="1"/>
  <c r="CC134" i="2" s="1"/>
  <c r="BW134" i="2"/>
  <c r="BX134" i="2" s="1"/>
  <c r="BV134" i="2"/>
  <c r="BS134" i="2"/>
  <c r="BT134" i="2" s="1"/>
  <c r="BR134" i="2"/>
  <c r="V134" i="2"/>
  <c r="A134" i="2"/>
  <c r="ACN133" i="2"/>
  <c r="ACO133" i="2" s="1"/>
  <c r="ZV133" i="2"/>
  <c r="ZW133" i="2" s="1"/>
  <c r="ZS133" i="2"/>
  <c r="ZT133" i="2" s="1"/>
  <c r="NQ133" i="2"/>
  <c r="NR133" i="2" s="1"/>
  <c r="NM133" i="2"/>
  <c r="NN133" i="2" s="1"/>
  <c r="NH133" i="2"/>
  <c r="NI133" i="2" s="1"/>
  <c r="ND133" i="2"/>
  <c r="NE133" i="2" s="1"/>
  <c r="MZ133" i="2"/>
  <c r="NA133" i="2" s="1"/>
  <c r="CF133" i="2"/>
  <c r="CG133" i="2" s="1"/>
  <c r="BY133" i="2"/>
  <c r="CA133" i="2" s="1"/>
  <c r="CB133" i="2" s="1"/>
  <c r="CC133" i="2" s="1"/>
  <c r="BW133" i="2"/>
  <c r="BX133" i="2" s="1"/>
  <c r="BV133" i="2"/>
  <c r="BS133" i="2"/>
  <c r="BT133" i="2" s="1"/>
  <c r="BR133" i="2"/>
  <c r="V133" i="2"/>
  <c r="A133" i="2"/>
  <c r="ACN132" i="2"/>
  <c r="ACO132" i="2" s="1"/>
  <c r="ZV132" i="2"/>
  <c r="ZW132" i="2" s="1"/>
  <c r="ZS132" i="2"/>
  <c r="ZT132" i="2" s="1"/>
  <c r="NQ132" i="2"/>
  <c r="NR132" i="2" s="1"/>
  <c r="NM132" i="2"/>
  <c r="NN132" i="2" s="1"/>
  <c r="NH132" i="2"/>
  <c r="NI132" i="2" s="1"/>
  <c r="ND132" i="2"/>
  <c r="NE132" i="2" s="1"/>
  <c r="MZ132" i="2"/>
  <c r="NA132" i="2" s="1"/>
  <c r="CF132" i="2"/>
  <c r="CG132" i="2" s="1"/>
  <c r="BY132" i="2"/>
  <c r="CA132" i="2" s="1"/>
  <c r="CB132" i="2" s="1"/>
  <c r="CC132" i="2" s="1"/>
  <c r="BW132" i="2"/>
  <c r="BX132" i="2" s="1"/>
  <c r="BV132" i="2"/>
  <c r="BS132" i="2"/>
  <c r="BT132" i="2" s="1"/>
  <c r="BR132" i="2"/>
  <c r="V132" i="2"/>
  <c r="A132" i="2"/>
  <c r="ACN131" i="2"/>
  <c r="ACO131" i="2" s="1"/>
  <c r="ZV131" i="2"/>
  <c r="ZW131" i="2" s="1"/>
  <c r="ZS131" i="2"/>
  <c r="ZT131" i="2" s="1"/>
  <c r="NQ131" i="2"/>
  <c r="NR131" i="2" s="1"/>
  <c r="NM131" i="2"/>
  <c r="NN131" i="2" s="1"/>
  <c r="NH131" i="2"/>
  <c r="NI131" i="2" s="1"/>
  <c r="ND131" i="2"/>
  <c r="NE131" i="2" s="1"/>
  <c r="MZ131" i="2"/>
  <c r="NA131" i="2" s="1"/>
  <c r="CF131" i="2"/>
  <c r="CG131" i="2" s="1"/>
  <c r="BY131" i="2"/>
  <c r="CA131" i="2" s="1"/>
  <c r="CB131" i="2" s="1"/>
  <c r="CC131" i="2" s="1"/>
  <c r="BW131" i="2"/>
  <c r="BX131" i="2" s="1"/>
  <c r="BV131" i="2"/>
  <c r="BS131" i="2"/>
  <c r="BT131" i="2" s="1"/>
  <c r="BR131" i="2"/>
  <c r="V131" i="2"/>
  <c r="A131" i="2"/>
  <c r="ACN130" i="2"/>
  <c r="ZV130" i="2"/>
  <c r="ZW130" i="2" s="1"/>
  <c r="ZS130" i="2"/>
  <c r="ZT130" i="2" s="1"/>
  <c r="NQ130" i="2"/>
  <c r="NR130" i="2" s="1"/>
  <c r="NM130" i="2"/>
  <c r="NN130" i="2" s="1"/>
  <c r="NH130" i="2"/>
  <c r="NI130" i="2" s="1"/>
  <c r="ND130" i="2"/>
  <c r="NE130" i="2" s="1"/>
  <c r="MZ130" i="2"/>
  <c r="NA130" i="2" s="1"/>
  <c r="CF130" i="2"/>
  <c r="CG130" i="2" s="1"/>
  <c r="BY130" i="2"/>
  <c r="CA130" i="2" s="1"/>
  <c r="CB130" i="2" s="1"/>
  <c r="CC130" i="2" s="1"/>
  <c r="BW130" i="2"/>
  <c r="BX130" i="2" s="1"/>
  <c r="BV130" i="2"/>
  <c r="BS130" i="2"/>
  <c r="BT130" i="2" s="1"/>
  <c r="BR130" i="2"/>
  <c r="V130" i="2"/>
  <c r="A130" i="2"/>
  <c r="ACN129" i="2"/>
  <c r="ACO129" i="2" s="1"/>
  <c r="ZV129" i="2"/>
  <c r="ZW129" i="2" s="1"/>
  <c r="ZS129" i="2"/>
  <c r="ZT129" i="2" s="1"/>
  <c r="NQ129" i="2"/>
  <c r="NR129" i="2" s="1"/>
  <c r="NM129" i="2"/>
  <c r="NN129" i="2" s="1"/>
  <c r="NH129" i="2"/>
  <c r="NI129" i="2" s="1"/>
  <c r="ND129" i="2"/>
  <c r="NE129" i="2" s="1"/>
  <c r="MZ129" i="2"/>
  <c r="NA129" i="2" s="1"/>
  <c r="CF129" i="2"/>
  <c r="CG129" i="2" s="1"/>
  <c r="BY129" i="2"/>
  <c r="CA129" i="2" s="1"/>
  <c r="CB129" i="2" s="1"/>
  <c r="CC129" i="2" s="1"/>
  <c r="BW129" i="2"/>
  <c r="BX129" i="2" s="1"/>
  <c r="BV129" i="2"/>
  <c r="BS129" i="2"/>
  <c r="BT129" i="2" s="1"/>
  <c r="BR129" i="2"/>
  <c r="V129" i="2"/>
  <c r="A129" i="2"/>
  <c r="ACN128" i="2"/>
  <c r="ACO128" i="2" s="1"/>
  <c r="ZV128" i="2"/>
  <c r="ZW128" i="2" s="1"/>
  <c r="ZS128" i="2"/>
  <c r="ZT128" i="2" s="1"/>
  <c r="NQ128" i="2"/>
  <c r="NR128" i="2" s="1"/>
  <c r="NM128" i="2"/>
  <c r="NN128" i="2" s="1"/>
  <c r="NH128" i="2"/>
  <c r="NI128" i="2" s="1"/>
  <c r="ND128" i="2"/>
  <c r="NE128" i="2" s="1"/>
  <c r="MZ128" i="2"/>
  <c r="NA128" i="2" s="1"/>
  <c r="CF128" i="2"/>
  <c r="CG128" i="2" s="1"/>
  <c r="BY128" i="2"/>
  <c r="CA128" i="2" s="1"/>
  <c r="CB128" i="2" s="1"/>
  <c r="CC128" i="2" s="1"/>
  <c r="BW128" i="2"/>
  <c r="BX128" i="2" s="1"/>
  <c r="BV128" i="2"/>
  <c r="BS128" i="2"/>
  <c r="BT128" i="2" s="1"/>
  <c r="BR128" i="2"/>
  <c r="V128" i="2"/>
  <c r="A128" i="2"/>
  <c r="ACN127" i="2"/>
  <c r="ACO127" i="2" s="1"/>
  <c r="ZV127" i="2"/>
  <c r="ZW127" i="2" s="1"/>
  <c r="ZS127" i="2"/>
  <c r="ZT127" i="2" s="1"/>
  <c r="NQ127" i="2"/>
  <c r="NR127" i="2" s="1"/>
  <c r="NM127" i="2"/>
  <c r="NN127" i="2" s="1"/>
  <c r="NH127" i="2"/>
  <c r="NI127" i="2" s="1"/>
  <c r="ND127" i="2"/>
  <c r="NE127" i="2" s="1"/>
  <c r="MZ127" i="2"/>
  <c r="NA127" i="2" s="1"/>
  <c r="CF127" i="2"/>
  <c r="CG127" i="2" s="1"/>
  <c r="BY127" i="2"/>
  <c r="CA127" i="2" s="1"/>
  <c r="CB127" i="2" s="1"/>
  <c r="CC127" i="2" s="1"/>
  <c r="BW127" i="2"/>
  <c r="BX127" i="2" s="1"/>
  <c r="BV127" i="2"/>
  <c r="BS127" i="2"/>
  <c r="BT127" i="2" s="1"/>
  <c r="BR127" i="2"/>
  <c r="V127" i="2"/>
  <c r="A127" i="2"/>
  <c r="ACN126" i="2"/>
  <c r="ZV126" i="2"/>
  <c r="ZW126" i="2" s="1"/>
  <c r="ZS126" i="2"/>
  <c r="ZT126" i="2" s="1"/>
  <c r="NQ126" i="2"/>
  <c r="NR126" i="2" s="1"/>
  <c r="NM126" i="2"/>
  <c r="NN126" i="2" s="1"/>
  <c r="NH126" i="2"/>
  <c r="NI126" i="2" s="1"/>
  <c r="ND126" i="2"/>
  <c r="NE126" i="2" s="1"/>
  <c r="MZ126" i="2"/>
  <c r="NA126" i="2" s="1"/>
  <c r="CF126" i="2"/>
  <c r="CG126" i="2" s="1"/>
  <c r="BY126" i="2"/>
  <c r="CA126" i="2" s="1"/>
  <c r="CB126" i="2" s="1"/>
  <c r="CC126" i="2" s="1"/>
  <c r="BW126" i="2"/>
  <c r="BX126" i="2" s="1"/>
  <c r="BV126" i="2"/>
  <c r="BS126" i="2"/>
  <c r="BT126" i="2" s="1"/>
  <c r="BR126" i="2"/>
  <c r="V126" i="2"/>
  <c r="A126" i="2"/>
  <c r="ACN125" i="2"/>
  <c r="ACO125" i="2" s="1"/>
  <c r="ZV125" i="2"/>
  <c r="ZW125" i="2" s="1"/>
  <c r="ZS125" i="2"/>
  <c r="ZT125" i="2" s="1"/>
  <c r="NQ125" i="2"/>
  <c r="NR125" i="2" s="1"/>
  <c r="NM125" i="2"/>
  <c r="NN125" i="2" s="1"/>
  <c r="NH125" i="2"/>
  <c r="NI125" i="2" s="1"/>
  <c r="ND125" i="2"/>
  <c r="NE125" i="2" s="1"/>
  <c r="MZ125" i="2"/>
  <c r="NA125" i="2" s="1"/>
  <c r="CF125" i="2"/>
  <c r="CG125" i="2" s="1"/>
  <c r="BY125" i="2"/>
  <c r="CA125" i="2" s="1"/>
  <c r="CB125" i="2" s="1"/>
  <c r="CC125" i="2" s="1"/>
  <c r="BW125" i="2"/>
  <c r="BX125" i="2" s="1"/>
  <c r="BV125" i="2"/>
  <c r="BS125" i="2"/>
  <c r="BT125" i="2" s="1"/>
  <c r="BR125" i="2"/>
  <c r="V125" i="2"/>
  <c r="A125" i="2"/>
  <c r="ACN124" i="2"/>
  <c r="ACO124" i="2" s="1"/>
  <c r="ZV124" i="2"/>
  <c r="ZW124" i="2" s="1"/>
  <c r="ZS124" i="2"/>
  <c r="ZT124" i="2" s="1"/>
  <c r="NQ124" i="2"/>
  <c r="NR124" i="2" s="1"/>
  <c r="NM124" i="2"/>
  <c r="NN124" i="2" s="1"/>
  <c r="NH124" i="2"/>
  <c r="NI124" i="2" s="1"/>
  <c r="ND124" i="2"/>
  <c r="NE124" i="2" s="1"/>
  <c r="MZ124" i="2"/>
  <c r="NA124" i="2" s="1"/>
  <c r="CF124" i="2"/>
  <c r="CG124" i="2" s="1"/>
  <c r="BY124" i="2"/>
  <c r="CA124" i="2" s="1"/>
  <c r="CB124" i="2" s="1"/>
  <c r="CC124" i="2" s="1"/>
  <c r="BW124" i="2"/>
  <c r="BX124" i="2" s="1"/>
  <c r="BV124" i="2"/>
  <c r="BS124" i="2"/>
  <c r="BT124" i="2" s="1"/>
  <c r="BR124" i="2"/>
  <c r="V124" i="2"/>
  <c r="A124" i="2"/>
  <c r="ACN123" i="2"/>
  <c r="ACO123" i="2" s="1"/>
  <c r="ZV123" i="2"/>
  <c r="ZW123" i="2" s="1"/>
  <c r="ZS123" i="2"/>
  <c r="ZT123" i="2" s="1"/>
  <c r="NQ123" i="2"/>
  <c r="NR123" i="2" s="1"/>
  <c r="NM123" i="2"/>
  <c r="NN123" i="2" s="1"/>
  <c r="NH123" i="2"/>
  <c r="NI123" i="2" s="1"/>
  <c r="ND123" i="2"/>
  <c r="NE123" i="2" s="1"/>
  <c r="MZ123" i="2"/>
  <c r="NA123" i="2" s="1"/>
  <c r="CF123" i="2"/>
  <c r="CG123" i="2" s="1"/>
  <c r="BY123" i="2"/>
  <c r="CA123" i="2" s="1"/>
  <c r="CB123" i="2" s="1"/>
  <c r="CC123" i="2" s="1"/>
  <c r="BW123" i="2"/>
  <c r="BX123" i="2" s="1"/>
  <c r="BV123" i="2"/>
  <c r="BS123" i="2"/>
  <c r="BT123" i="2" s="1"/>
  <c r="BR123" i="2"/>
  <c r="V123" i="2"/>
  <c r="A123" i="2"/>
  <c r="ACN122" i="2"/>
  <c r="ZV122" i="2"/>
  <c r="ZW122" i="2" s="1"/>
  <c r="ZS122" i="2"/>
  <c r="ZT122" i="2" s="1"/>
  <c r="NQ122" i="2"/>
  <c r="NR122" i="2" s="1"/>
  <c r="NM122" i="2"/>
  <c r="NN122" i="2" s="1"/>
  <c r="NH122" i="2"/>
  <c r="NI122" i="2" s="1"/>
  <c r="ND122" i="2"/>
  <c r="NE122" i="2" s="1"/>
  <c r="MZ122" i="2"/>
  <c r="NA122" i="2" s="1"/>
  <c r="CF122" i="2"/>
  <c r="CG122" i="2" s="1"/>
  <c r="BY122" i="2"/>
  <c r="CA122" i="2" s="1"/>
  <c r="CB122" i="2" s="1"/>
  <c r="CC122" i="2" s="1"/>
  <c r="BW122" i="2"/>
  <c r="BX122" i="2" s="1"/>
  <c r="BV122" i="2"/>
  <c r="BS122" i="2"/>
  <c r="BT122" i="2" s="1"/>
  <c r="BR122" i="2"/>
  <c r="V122" i="2"/>
  <c r="A122" i="2"/>
  <c r="ACN121" i="2"/>
  <c r="ACO121" i="2" s="1"/>
  <c r="ZV121" i="2"/>
  <c r="ZW121" i="2" s="1"/>
  <c r="ZS121" i="2"/>
  <c r="ZT121" i="2" s="1"/>
  <c r="NQ121" i="2"/>
  <c r="NR121" i="2" s="1"/>
  <c r="NM121" i="2"/>
  <c r="NN121" i="2" s="1"/>
  <c r="NH121" i="2"/>
  <c r="NI121" i="2" s="1"/>
  <c r="ND121" i="2"/>
  <c r="NE121" i="2" s="1"/>
  <c r="MZ121" i="2"/>
  <c r="NA121" i="2" s="1"/>
  <c r="CF121" i="2"/>
  <c r="CG121" i="2" s="1"/>
  <c r="BY121" i="2"/>
  <c r="CA121" i="2" s="1"/>
  <c r="CB121" i="2" s="1"/>
  <c r="CC121" i="2" s="1"/>
  <c r="BW121" i="2"/>
  <c r="BX121" i="2" s="1"/>
  <c r="BV121" i="2"/>
  <c r="BS121" i="2"/>
  <c r="BT121" i="2" s="1"/>
  <c r="BR121" i="2"/>
  <c r="V121" i="2"/>
  <c r="A121" i="2"/>
  <c r="ACN120" i="2"/>
  <c r="ACO120" i="2" s="1"/>
  <c r="ZV120" i="2"/>
  <c r="ZW120" i="2" s="1"/>
  <c r="ZS120" i="2"/>
  <c r="ZT120" i="2" s="1"/>
  <c r="NQ120" i="2"/>
  <c r="NR120" i="2" s="1"/>
  <c r="NM120" i="2"/>
  <c r="NN120" i="2" s="1"/>
  <c r="NH120" i="2"/>
  <c r="NI120" i="2" s="1"/>
  <c r="ND120" i="2"/>
  <c r="NE120" i="2" s="1"/>
  <c r="MZ120" i="2"/>
  <c r="NA120" i="2" s="1"/>
  <c r="CF120" i="2"/>
  <c r="CG120" i="2" s="1"/>
  <c r="BY120" i="2"/>
  <c r="CA120" i="2" s="1"/>
  <c r="CB120" i="2" s="1"/>
  <c r="CC120" i="2" s="1"/>
  <c r="BW120" i="2"/>
  <c r="BX120" i="2" s="1"/>
  <c r="BV120" i="2"/>
  <c r="BS120" i="2"/>
  <c r="BT120" i="2" s="1"/>
  <c r="BR120" i="2"/>
  <c r="V120" i="2"/>
  <c r="A120" i="2"/>
  <c r="ACN119" i="2"/>
  <c r="ACO119" i="2" s="1"/>
  <c r="ZV119" i="2"/>
  <c r="ZW119" i="2" s="1"/>
  <c r="ZS119" i="2"/>
  <c r="ZT119" i="2" s="1"/>
  <c r="NQ119" i="2"/>
  <c r="NR119" i="2" s="1"/>
  <c r="NM119" i="2"/>
  <c r="NN119" i="2" s="1"/>
  <c r="NH119" i="2"/>
  <c r="NI119" i="2" s="1"/>
  <c r="ND119" i="2"/>
  <c r="NE119" i="2" s="1"/>
  <c r="MZ119" i="2"/>
  <c r="NA119" i="2" s="1"/>
  <c r="CF119" i="2"/>
  <c r="CG119" i="2" s="1"/>
  <c r="BY119" i="2"/>
  <c r="CA119" i="2" s="1"/>
  <c r="CB119" i="2" s="1"/>
  <c r="CC119" i="2" s="1"/>
  <c r="BW119" i="2"/>
  <c r="BX119" i="2" s="1"/>
  <c r="BV119" i="2"/>
  <c r="BS119" i="2"/>
  <c r="BT119" i="2" s="1"/>
  <c r="BR119" i="2"/>
  <c r="V119" i="2"/>
  <c r="A119" i="2"/>
  <c r="ACN118" i="2"/>
  <c r="ZV118" i="2"/>
  <c r="ZW118" i="2" s="1"/>
  <c r="ZS118" i="2"/>
  <c r="ZT118" i="2" s="1"/>
  <c r="NQ118" i="2"/>
  <c r="NR118" i="2" s="1"/>
  <c r="NM118" i="2"/>
  <c r="NN118" i="2" s="1"/>
  <c r="NH118" i="2"/>
  <c r="NI118" i="2" s="1"/>
  <c r="ND118" i="2"/>
  <c r="NE118" i="2" s="1"/>
  <c r="MZ118" i="2"/>
  <c r="NA118" i="2" s="1"/>
  <c r="CF118" i="2"/>
  <c r="CG118" i="2" s="1"/>
  <c r="BY118" i="2"/>
  <c r="CA118" i="2" s="1"/>
  <c r="CB118" i="2" s="1"/>
  <c r="CC118" i="2" s="1"/>
  <c r="BW118" i="2"/>
  <c r="BX118" i="2" s="1"/>
  <c r="BV118" i="2"/>
  <c r="BS118" i="2"/>
  <c r="BT118" i="2" s="1"/>
  <c r="BR118" i="2"/>
  <c r="V118" i="2"/>
  <c r="A118" i="2"/>
  <c r="ACN117" i="2"/>
  <c r="ZV117" i="2"/>
  <c r="ZW117" i="2" s="1"/>
  <c r="ZS117" i="2"/>
  <c r="ZT117" i="2" s="1"/>
  <c r="NQ117" i="2"/>
  <c r="NR117" i="2" s="1"/>
  <c r="NM117" i="2"/>
  <c r="NN117" i="2" s="1"/>
  <c r="NH117" i="2"/>
  <c r="NI117" i="2" s="1"/>
  <c r="ND117" i="2"/>
  <c r="NE117" i="2" s="1"/>
  <c r="MZ117" i="2"/>
  <c r="NA117" i="2" s="1"/>
  <c r="CF117" i="2"/>
  <c r="CG117" i="2" s="1"/>
  <c r="BY117" i="2"/>
  <c r="CA117" i="2" s="1"/>
  <c r="CB117" i="2" s="1"/>
  <c r="CC117" i="2" s="1"/>
  <c r="BW117" i="2"/>
  <c r="BX117" i="2" s="1"/>
  <c r="BV117" i="2"/>
  <c r="BS117" i="2"/>
  <c r="BT117" i="2" s="1"/>
  <c r="BR117" i="2"/>
  <c r="V117" i="2"/>
  <c r="A117" i="2"/>
  <c r="ACN116" i="2"/>
  <c r="ACO116" i="2" s="1"/>
  <c r="ZV116" i="2"/>
  <c r="ZW116" i="2" s="1"/>
  <c r="ZS116" i="2"/>
  <c r="ZT116" i="2" s="1"/>
  <c r="NQ116" i="2"/>
  <c r="NR116" i="2" s="1"/>
  <c r="NM116" i="2"/>
  <c r="NN116" i="2" s="1"/>
  <c r="NH116" i="2"/>
  <c r="NI116" i="2" s="1"/>
  <c r="ND116" i="2"/>
  <c r="NE116" i="2" s="1"/>
  <c r="MZ116" i="2"/>
  <c r="NA116" i="2" s="1"/>
  <c r="CF116" i="2"/>
  <c r="CG116" i="2" s="1"/>
  <c r="BY116" i="2"/>
  <c r="CA116" i="2" s="1"/>
  <c r="CB116" i="2" s="1"/>
  <c r="CC116" i="2" s="1"/>
  <c r="BW116" i="2"/>
  <c r="BX116" i="2" s="1"/>
  <c r="BV116" i="2"/>
  <c r="BS116" i="2"/>
  <c r="BT116" i="2" s="1"/>
  <c r="BR116" i="2"/>
  <c r="V116" i="2"/>
  <c r="A116" i="2"/>
  <c r="ACN115" i="2"/>
  <c r="ACO115" i="2" s="1"/>
  <c r="ZV115" i="2"/>
  <c r="ZW115" i="2" s="1"/>
  <c r="ZS115" i="2"/>
  <c r="ZT115" i="2" s="1"/>
  <c r="NQ115" i="2"/>
  <c r="NR115" i="2" s="1"/>
  <c r="NM115" i="2"/>
  <c r="NN115" i="2" s="1"/>
  <c r="NH115" i="2"/>
  <c r="NI115" i="2" s="1"/>
  <c r="ND115" i="2"/>
  <c r="NE115" i="2" s="1"/>
  <c r="MZ115" i="2"/>
  <c r="NA115" i="2" s="1"/>
  <c r="CF115" i="2"/>
  <c r="CG115" i="2" s="1"/>
  <c r="BY115" i="2"/>
  <c r="CA115" i="2" s="1"/>
  <c r="CB115" i="2" s="1"/>
  <c r="CC115" i="2" s="1"/>
  <c r="BW115" i="2"/>
  <c r="BX115" i="2" s="1"/>
  <c r="BV115" i="2"/>
  <c r="BS115" i="2"/>
  <c r="BT115" i="2" s="1"/>
  <c r="BR115" i="2"/>
  <c r="V115" i="2"/>
  <c r="A115" i="2"/>
  <c r="ACN114" i="2"/>
  <c r="ACO114" i="2" s="1"/>
  <c r="ZV114" i="2"/>
  <c r="ZW114" i="2" s="1"/>
  <c r="ZS114" i="2"/>
  <c r="ZT114" i="2" s="1"/>
  <c r="NQ114" i="2"/>
  <c r="NR114" i="2" s="1"/>
  <c r="NM114" i="2"/>
  <c r="NN114" i="2" s="1"/>
  <c r="NH114" i="2"/>
  <c r="NI114" i="2" s="1"/>
  <c r="ND114" i="2"/>
  <c r="NE114" i="2" s="1"/>
  <c r="MZ114" i="2"/>
  <c r="NA114" i="2" s="1"/>
  <c r="CF114" i="2"/>
  <c r="CG114" i="2" s="1"/>
  <c r="BY114" i="2"/>
  <c r="CA114" i="2" s="1"/>
  <c r="CB114" i="2" s="1"/>
  <c r="CC114" i="2" s="1"/>
  <c r="BW114" i="2"/>
  <c r="BX114" i="2" s="1"/>
  <c r="BV114" i="2"/>
  <c r="BS114" i="2"/>
  <c r="BT114" i="2" s="1"/>
  <c r="BR114" i="2"/>
  <c r="V114" i="2"/>
  <c r="A114" i="2"/>
  <c r="ACN113" i="2"/>
  <c r="ACO113" i="2" s="1"/>
  <c r="ZV113" i="2"/>
  <c r="ZW113" i="2" s="1"/>
  <c r="ZS113" i="2"/>
  <c r="ZT113" i="2" s="1"/>
  <c r="NQ113" i="2"/>
  <c r="NR113" i="2" s="1"/>
  <c r="NM113" i="2"/>
  <c r="NN113" i="2" s="1"/>
  <c r="NH113" i="2"/>
  <c r="NI113" i="2" s="1"/>
  <c r="ND113" i="2"/>
  <c r="NE113" i="2" s="1"/>
  <c r="MZ113" i="2"/>
  <c r="NA113" i="2" s="1"/>
  <c r="CF113" i="2"/>
  <c r="CG113" i="2" s="1"/>
  <c r="BY113" i="2"/>
  <c r="CA113" i="2" s="1"/>
  <c r="CB113" i="2" s="1"/>
  <c r="CC113" i="2" s="1"/>
  <c r="BW113" i="2"/>
  <c r="BX113" i="2" s="1"/>
  <c r="BV113" i="2"/>
  <c r="BS113" i="2"/>
  <c r="BT113" i="2" s="1"/>
  <c r="BR113" i="2"/>
  <c r="V113" i="2"/>
  <c r="A113" i="2"/>
  <c r="ACN112" i="2"/>
  <c r="ACO112" i="2" s="1"/>
  <c r="ZV112" i="2"/>
  <c r="ZW112" i="2" s="1"/>
  <c r="ZS112" i="2"/>
  <c r="ZT112" i="2" s="1"/>
  <c r="NQ112" i="2"/>
  <c r="NR112" i="2" s="1"/>
  <c r="NM112" i="2"/>
  <c r="NN112" i="2" s="1"/>
  <c r="NH112" i="2"/>
  <c r="NI112" i="2" s="1"/>
  <c r="ND112" i="2"/>
  <c r="NE112" i="2" s="1"/>
  <c r="MZ112" i="2"/>
  <c r="NA112" i="2" s="1"/>
  <c r="CF112" i="2"/>
  <c r="CG112" i="2" s="1"/>
  <c r="BY112" i="2"/>
  <c r="CA112" i="2" s="1"/>
  <c r="CB112" i="2" s="1"/>
  <c r="CC112" i="2" s="1"/>
  <c r="BW112" i="2"/>
  <c r="BX112" i="2" s="1"/>
  <c r="BV112" i="2"/>
  <c r="BS112" i="2"/>
  <c r="BT112" i="2" s="1"/>
  <c r="BR112" i="2"/>
  <c r="V112" i="2"/>
  <c r="A112" i="2"/>
  <c r="ACN111" i="2"/>
  <c r="ZV111" i="2"/>
  <c r="ZW111" i="2" s="1"/>
  <c r="ZS111" i="2"/>
  <c r="ZT111" i="2" s="1"/>
  <c r="NQ111" i="2"/>
  <c r="NR111" i="2" s="1"/>
  <c r="NM111" i="2"/>
  <c r="NN111" i="2" s="1"/>
  <c r="NH111" i="2"/>
  <c r="NI111" i="2" s="1"/>
  <c r="ND111" i="2"/>
  <c r="NE111" i="2" s="1"/>
  <c r="MZ111" i="2"/>
  <c r="NA111" i="2" s="1"/>
  <c r="CF111" i="2"/>
  <c r="CG111" i="2" s="1"/>
  <c r="BY111" i="2"/>
  <c r="CA111" i="2" s="1"/>
  <c r="CB111" i="2" s="1"/>
  <c r="CC111" i="2" s="1"/>
  <c r="BW111" i="2"/>
  <c r="BX111" i="2" s="1"/>
  <c r="BV111" i="2"/>
  <c r="BS111" i="2"/>
  <c r="BT111" i="2" s="1"/>
  <c r="BR111" i="2"/>
  <c r="V111" i="2"/>
  <c r="A111" i="2"/>
  <c r="ACN110" i="2"/>
  <c r="ACO110" i="2" s="1"/>
  <c r="ZV110" i="2"/>
  <c r="ZW110" i="2" s="1"/>
  <c r="ZS110" i="2"/>
  <c r="ZT110" i="2" s="1"/>
  <c r="NQ110" i="2"/>
  <c r="NR110" i="2" s="1"/>
  <c r="NM110" i="2"/>
  <c r="NN110" i="2" s="1"/>
  <c r="NH110" i="2"/>
  <c r="NI110" i="2" s="1"/>
  <c r="ND110" i="2"/>
  <c r="NE110" i="2" s="1"/>
  <c r="MZ110" i="2"/>
  <c r="NA110" i="2" s="1"/>
  <c r="CF110" i="2"/>
  <c r="CG110" i="2" s="1"/>
  <c r="BY110" i="2"/>
  <c r="CA110" i="2" s="1"/>
  <c r="CB110" i="2" s="1"/>
  <c r="CC110" i="2" s="1"/>
  <c r="BW110" i="2"/>
  <c r="BX110" i="2" s="1"/>
  <c r="BV110" i="2"/>
  <c r="BS110" i="2"/>
  <c r="BT110" i="2" s="1"/>
  <c r="BR110" i="2"/>
  <c r="V110" i="2"/>
  <c r="A110" i="2"/>
  <c r="ACN109" i="2"/>
  <c r="ACO109" i="2" s="1"/>
  <c r="ZV109" i="2"/>
  <c r="ZW109" i="2" s="1"/>
  <c r="ZS109" i="2"/>
  <c r="ZT109" i="2" s="1"/>
  <c r="NQ109" i="2"/>
  <c r="NR109" i="2" s="1"/>
  <c r="NM109" i="2"/>
  <c r="NN109" i="2" s="1"/>
  <c r="NH109" i="2"/>
  <c r="NI109" i="2" s="1"/>
  <c r="ND109" i="2"/>
  <c r="NE109" i="2" s="1"/>
  <c r="MZ109" i="2"/>
  <c r="NA109" i="2" s="1"/>
  <c r="CF109" i="2"/>
  <c r="CG109" i="2" s="1"/>
  <c r="BY109" i="2"/>
  <c r="CA109" i="2" s="1"/>
  <c r="CB109" i="2" s="1"/>
  <c r="CC109" i="2" s="1"/>
  <c r="BW109" i="2"/>
  <c r="BX109" i="2" s="1"/>
  <c r="BV109" i="2"/>
  <c r="BS109" i="2"/>
  <c r="BT109" i="2" s="1"/>
  <c r="BR109" i="2"/>
  <c r="V109" i="2"/>
  <c r="A109" i="2"/>
  <c r="ACN108" i="2"/>
  <c r="ACO108" i="2" s="1"/>
  <c r="ZV108" i="2"/>
  <c r="ZW108" i="2" s="1"/>
  <c r="ZS108" i="2"/>
  <c r="ZT108" i="2" s="1"/>
  <c r="NQ108" i="2"/>
  <c r="NR108" i="2" s="1"/>
  <c r="NM108" i="2"/>
  <c r="NN108" i="2" s="1"/>
  <c r="NH108" i="2"/>
  <c r="NI108" i="2" s="1"/>
  <c r="ND108" i="2"/>
  <c r="NE108" i="2" s="1"/>
  <c r="MZ108" i="2"/>
  <c r="NA108" i="2" s="1"/>
  <c r="CF108" i="2"/>
  <c r="CG108" i="2" s="1"/>
  <c r="BY108" i="2"/>
  <c r="CA108" i="2" s="1"/>
  <c r="CB108" i="2" s="1"/>
  <c r="CC108" i="2" s="1"/>
  <c r="BW108" i="2"/>
  <c r="BX108" i="2" s="1"/>
  <c r="BV108" i="2"/>
  <c r="BS108" i="2"/>
  <c r="BT108" i="2" s="1"/>
  <c r="BR108" i="2"/>
  <c r="V108" i="2"/>
  <c r="A108" i="2"/>
  <c r="ACN107" i="2"/>
  <c r="ZV107" i="2"/>
  <c r="ZW107" i="2" s="1"/>
  <c r="ZS107" i="2"/>
  <c r="ZT107" i="2" s="1"/>
  <c r="NQ107" i="2"/>
  <c r="NR107" i="2" s="1"/>
  <c r="NM107" i="2"/>
  <c r="NN107" i="2" s="1"/>
  <c r="NH107" i="2"/>
  <c r="NI107" i="2" s="1"/>
  <c r="ND107" i="2"/>
  <c r="NE107" i="2" s="1"/>
  <c r="MZ107" i="2"/>
  <c r="NA107" i="2" s="1"/>
  <c r="CF107" i="2"/>
  <c r="CG107" i="2" s="1"/>
  <c r="BY107" i="2"/>
  <c r="CA107" i="2" s="1"/>
  <c r="CB107" i="2" s="1"/>
  <c r="CC107" i="2" s="1"/>
  <c r="BW107" i="2"/>
  <c r="BX107" i="2" s="1"/>
  <c r="BV107" i="2"/>
  <c r="BS107" i="2"/>
  <c r="BT107" i="2" s="1"/>
  <c r="BR107" i="2"/>
  <c r="V107" i="2"/>
  <c r="A107" i="2"/>
  <c r="ACN106" i="2"/>
  <c r="ACO106" i="2" s="1"/>
  <c r="ZV106" i="2"/>
  <c r="ZW106" i="2" s="1"/>
  <c r="ZS106" i="2"/>
  <c r="ZT106" i="2" s="1"/>
  <c r="NQ106" i="2"/>
  <c r="NR106" i="2" s="1"/>
  <c r="NM106" i="2"/>
  <c r="NN106" i="2" s="1"/>
  <c r="NH106" i="2"/>
  <c r="NI106" i="2" s="1"/>
  <c r="ND106" i="2"/>
  <c r="NE106" i="2" s="1"/>
  <c r="MZ106" i="2"/>
  <c r="NA106" i="2" s="1"/>
  <c r="CF106" i="2"/>
  <c r="CG106" i="2" s="1"/>
  <c r="BY106" i="2"/>
  <c r="CA106" i="2" s="1"/>
  <c r="CB106" i="2" s="1"/>
  <c r="CC106" i="2" s="1"/>
  <c r="BW106" i="2"/>
  <c r="BX106" i="2" s="1"/>
  <c r="BV106" i="2"/>
  <c r="BS106" i="2"/>
  <c r="BT106" i="2" s="1"/>
  <c r="BR106" i="2"/>
  <c r="V106" i="2"/>
  <c r="A106" i="2"/>
  <c r="ACN105" i="2"/>
  <c r="ACO105" i="2" s="1"/>
  <c r="ZV105" i="2"/>
  <c r="ZW105" i="2" s="1"/>
  <c r="ZS105" i="2"/>
  <c r="ZT105" i="2" s="1"/>
  <c r="NQ105" i="2"/>
  <c r="NR105" i="2" s="1"/>
  <c r="NM105" i="2"/>
  <c r="NN105" i="2" s="1"/>
  <c r="NH105" i="2"/>
  <c r="NI105" i="2" s="1"/>
  <c r="ND105" i="2"/>
  <c r="NE105" i="2" s="1"/>
  <c r="MZ105" i="2"/>
  <c r="NA105" i="2" s="1"/>
  <c r="CF105" i="2"/>
  <c r="CG105" i="2" s="1"/>
  <c r="BY105" i="2"/>
  <c r="CA105" i="2" s="1"/>
  <c r="CB105" i="2" s="1"/>
  <c r="CC105" i="2" s="1"/>
  <c r="BW105" i="2"/>
  <c r="BX105" i="2" s="1"/>
  <c r="BV105" i="2"/>
  <c r="BS105" i="2"/>
  <c r="BT105" i="2" s="1"/>
  <c r="BR105" i="2"/>
  <c r="V105" i="2"/>
  <c r="A105" i="2"/>
  <c r="ACN104" i="2"/>
  <c r="ACO104" i="2" s="1"/>
  <c r="ZV104" i="2"/>
  <c r="ZW104" i="2" s="1"/>
  <c r="ZS104" i="2"/>
  <c r="ZT104" i="2" s="1"/>
  <c r="NQ104" i="2"/>
  <c r="NR104" i="2" s="1"/>
  <c r="NM104" i="2"/>
  <c r="NN104" i="2" s="1"/>
  <c r="NH104" i="2"/>
  <c r="NI104" i="2" s="1"/>
  <c r="ND104" i="2"/>
  <c r="NE104" i="2" s="1"/>
  <c r="MZ104" i="2"/>
  <c r="NA104" i="2" s="1"/>
  <c r="CF104" i="2"/>
  <c r="CG104" i="2" s="1"/>
  <c r="BY104" i="2"/>
  <c r="CA104" i="2" s="1"/>
  <c r="CB104" i="2" s="1"/>
  <c r="CC104" i="2" s="1"/>
  <c r="BW104" i="2"/>
  <c r="BX104" i="2" s="1"/>
  <c r="BV104" i="2"/>
  <c r="BS104" i="2"/>
  <c r="BT104" i="2" s="1"/>
  <c r="BR104" i="2"/>
  <c r="V104" i="2"/>
  <c r="A104" i="2"/>
  <c r="ACN103" i="2"/>
  <c r="ZV103" i="2"/>
  <c r="ZW103" i="2" s="1"/>
  <c r="ZS103" i="2"/>
  <c r="ZT103" i="2" s="1"/>
  <c r="NQ103" i="2"/>
  <c r="NR103" i="2" s="1"/>
  <c r="NM103" i="2"/>
  <c r="NN103" i="2" s="1"/>
  <c r="NH103" i="2"/>
  <c r="NI103" i="2" s="1"/>
  <c r="ND103" i="2"/>
  <c r="NE103" i="2" s="1"/>
  <c r="MZ103" i="2"/>
  <c r="NA103" i="2" s="1"/>
  <c r="CF103" i="2"/>
  <c r="CG103" i="2" s="1"/>
  <c r="BY103" i="2"/>
  <c r="CA103" i="2" s="1"/>
  <c r="CB103" i="2" s="1"/>
  <c r="CC103" i="2" s="1"/>
  <c r="BW103" i="2"/>
  <c r="BX103" i="2" s="1"/>
  <c r="BV103" i="2"/>
  <c r="BS103" i="2"/>
  <c r="BT103" i="2" s="1"/>
  <c r="BR103" i="2"/>
  <c r="V103" i="2"/>
  <c r="A103" i="2"/>
  <c r="ACN102" i="2"/>
  <c r="ACO102" i="2" s="1"/>
  <c r="ZV102" i="2"/>
  <c r="ZW102" i="2" s="1"/>
  <c r="ZS102" i="2"/>
  <c r="ZT102" i="2" s="1"/>
  <c r="NQ102" i="2"/>
  <c r="NR102" i="2" s="1"/>
  <c r="NM102" i="2"/>
  <c r="NN102" i="2" s="1"/>
  <c r="NH102" i="2"/>
  <c r="NI102" i="2" s="1"/>
  <c r="ND102" i="2"/>
  <c r="NE102" i="2" s="1"/>
  <c r="MZ102" i="2"/>
  <c r="NA102" i="2" s="1"/>
  <c r="CF102" i="2"/>
  <c r="CG102" i="2" s="1"/>
  <c r="BY102" i="2"/>
  <c r="CA102" i="2" s="1"/>
  <c r="CB102" i="2" s="1"/>
  <c r="CC102" i="2" s="1"/>
  <c r="BW102" i="2"/>
  <c r="BX102" i="2" s="1"/>
  <c r="BV102" i="2"/>
  <c r="BS102" i="2"/>
  <c r="BT102" i="2" s="1"/>
  <c r="BR102" i="2"/>
  <c r="V102" i="2"/>
  <c r="A102" i="2"/>
  <c r="ACN101" i="2"/>
  <c r="ACO101" i="2" s="1"/>
  <c r="ZV101" i="2"/>
  <c r="ZW101" i="2" s="1"/>
  <c r="ZS101" i="2"/>
  <c r="ZT101" i="2" s="1"/>
  <c r="NQ101" i="2"/>
  <c r="NR101" i="2" s="1"/>
  <c r="NM101" i="2"/>
  <c r="NN101" i="2" s="1"/>
  <c r="NH101" i="2"/>
  <c r="NI101" i="2" s="1"/>
  <c r="ND101" i="2"/>
  <c r="NE101" i="2" s="1"/>
  <c r="MZ101" i="2"/>
  <c r="NA101" i="2" s="1"/>
  <c r="CF101" i="2"/>
  <c r="CG101" i="2" s="1"/>
  <c r="BY101" i="2"/>
  <c r="CA101" i="2" s="1"/>
  <c r="CB101" i="2" s="1"/>
  <c r="CC101" i="2" s="1"/>
  <c r="BW101" i="2"/>
  <c r="BX101" i="2" s="1"/>
  <c r="BV101" i="2"/>
  <c r="BS101" i="2"/>
  <c r="BT101" i="2" s="1"/>
  <c r="BR101" i="2"/>
  <c r="V101" i="2"/>
  <c r="A101" i="2"/>
  <c r="ACN100" i="2"/>
  <c r="ZV100" i="2"/>
  <c r="ZW100" i="2" s="1"/>
  <c r="ZS100" i="2"/>
  <c r="ZT100" i="2" s="1"/>
  <c r="NQ100" i="2"/>
  <c r="NR100" i="2" s="1"/>
  <c r="NM100" i="2"/>
  <c r="NN100" i="2" s="1"/>
  <c r="NH100" i="2"/>
  <c r="NI100" i="2" s="1"/>
  <c r="ND100" i="2"/>
  <c r="NE100" i="2" s="1"/>
  <c r="MZ100" i="2"/>
  <c r="NA100" i="2" s="1"/>
  <c r="CF100" i="2"/>
  <c r="CG100" i="2" s="1"/>
  <c r="BY100" i="2"/>
  <c r="CA100" i="2" s="1"/>
  <c r="CB100" i="2" s="1"/>
  <c r="CC100" i="2" s="1"/>
  <c r="BW100" i="2"/>
  <c r="BX100" i="2" s="1"/>
  <c r="BV100" i="2"/>
  <c r="BS100" i="2"/>
  <c r="BT100" i="2" s="1"/>
  <c r="BR100" i="2"/>
  <c r="V100" i="2"/>
  <c r="A100" i="2"/>
  <c r="ACN99" i="2"/>
  <c r="ACO99" i="2" s="1"/>
  <c r="ZV99" i="2"/>
  <c r="ZW99" i="2" s="1"/>
  <c r="ZS99" i="2"/>
  <c r="ZT99" i="2" s="1"/>
  <c r="NQ99" i="2"/>
  <c r="NR99" i="2" s="1"/>
  <c r="NM99" i="2"/>
  <c r="NN99" i="2" s="1"/>
  <c r="NH99" i="2"/>
  <c r="NI99" i="2" s="1"/>
  <c r="ND99" i="2"/>
  <c r="NE99" i="2" s="1"/>
  <c r="MZ99" i="2"/>
  <c r="NA99" i="2" s="1"/>
  <c r="CF99" i="2"/>
  <c r="CG99" i="2" s="1"/>
  <c r="BY99" i="2"/>
  <c r="CA99" i="2" s="1"/>
  <c r="CB99" i="2" s="1"/>
  <c r="CC99" i="2" s="1"/>
  <c r="BW99" i="2"/>
  <c r="BX99" i="2" s="1"/>
  <c r="BV99" i="2"/>
  <c r="BS99" i="2"/>
  <c r="BT99" i="2" s="1"/>
  <c r="BR99" i="2"/>
  <c r="V99" i="2"/>
  <c r="A99" i="2"/>
  <c r="ACN98" i="2"/>
  <c r="ACO98" i="2" s="1"/>
  <c r="ZV98" i="2"/>
  <c r="ZW98" i="2" s="1"/>
  <c r="ZS98" i="2"/>
  <c r="ZT98" i="2" s="1"/>
  <c r="NQ98" i="2"/>
  <c r="NR98" i="2" s="1"/>
  <c r="NM98" i="2"/>
  <c r="NN98" i="2" s="1"/>
  <c r="NH98" i="2"/>
  <c r="NI98" i="2" s="1"/>
  <c r="ND98" i="2"/>
  <c r="NE98" i="2" s="1"/>
  <c r="MZ98" i="2"/>
  <c r="NA98" i="2" s="1"/>
  <c r="CF98" i="2"/>
  <c r="CG98" i="2" s="1"/>
  <c r="BY98" i="2"/>
  <c r="CA98" i="2" s="1"/>
  <c r="CB98" i="2" s="1"/>
  <c r="CC98" i="2" s="1"/>
  <c r="BW98" i="2"/>
  <c r="BX98" i="2" s="1"/>
  <c r="BV98" i="2"/>
  <c r="BS98" i="2"/>
  <c r="BT98" i="2" s="1"/>
  <c r="BR98" i="2"/>
  <c r="V98" i="2"/>
  <c r="A98" i="2"/>
  <c r="ACN97" i="2"/>
  <c r="ACO97" i="2" s="1"/>
  <c r="ZV97" i="2"/>
  <c r="ZW97" i="2" s="1"/>
  <c r="ZS97" i="2"/>
  <c r="ZT97" i="2" s="1"/>
  <c r="NQ97" i="2"/>
  <c r="NR97" i="2" s="1"/>
  <c r="NM97" i="2"/>
  <c r="NN97" i="2" s="1"/>
  <c r="NH97" i="2"/>
  <c r="NI97" i="2" s="1"/>
  <c r="ND97" i="2"/>
  <c r="NE97" i="2" s="1"/>
  <c r="MZ97" i="2"/>
  <c r="NA97" i="2" s="1"/>
  <c r="CF97" i="2"/>
  <c r="CG97" i="2" s="1"/>
  <c r="BY97" i="2"/>
  <c r="CA97" i="2" s="1"/>
  <c r="CB97" i="2" s="1"/>
  <c r="CC97" i="2" s="1"/>
  <c r="BW97" i="2"/>
  <c r="BX97" i="2" s="1"/>
  <c r="BV97" i="2"/>
  <c r="BS97" i="2"/>
  <c r="BT97" i="2" s="1"/>
  <c r="BR97" i="2"/>
  <c r="V97" i="2"/>
  <c r="A97" i="2"/>
  <c r="ACN96" i="2"/>
  <c r="ZV96" i="2"/>
  <c r="ZW96" i="2" s="1"/>
  <c r="ZS96" i="2"/>
  <c r="ZT96" i="2" s="1"/>
  <c r="NQ96" i="2"/>
  <c r="NR96" i="2" s="1"/>
  <c r="NM96" i="2"/>
  <c r="NN96" i="2" s="1"/>
  <c r="NH96" i="2"/>
  <c r="NI96" i="2" s="1"/>
  <c r="ND96" i="2"/>
  <c r="NE96" i="2" s="1"/>
  <c r="MZ96" i="2"/>
  <c r="NA96" i="2" s="1"/>
  <c r="CF96" i="2"/>
  <c r="CG96" i="2" s="1"/>
  <c r="BY96" i="2"/>
  <c r="CA96" i="2" s="1"/>
  <c r="CB96" i="2" s="1"/>
  <c r="CC96" i="2" s="1"/>
  <c r="BW96" i="2"/>
  <c r="BX96" i="2" s="1"/>
  <c r="BV96" i="2"/>
  <c r="BS96" i="2"/>
  <c r="BT96" i="2" s="1"/>
  <c r="BR96" i="2"/>
  <c r="V96" i="2"/>
  <c r="A96" i="2"/>
  <c r="ACN95" i="2"/>
  <c r="ACO95" i="2" s="1"/>
  <c r="ZV95" i="2"/>
  <c r="ZW95" i="2" s="1"/>
  <c r="ZS95" i="2"/>
  <c r="ZT95" i="2" s="1"/>
  <c r="NQ95" i="2"/>
  <c r="NR95" i="2" s="1"/>
  <c r="NM95" i="2"/>
  <c r="NN95" i="2" s="1"/>
  <c r="NH95" i="2"/>
  <c r="NI95" i="2" s="1"/>
  <c r="ND95" i="2"/>
  <c r="NE95" i="2" s="1"/>
  <c r="MZ95" i="2"/>
  <c r="NA95" i="2" s="1"/>
  <c r="CF95" i="2"/>
  <c r="CG95" i="2" s="1"/>
  <c r="BY95" i="2"/>
  <c r="CA95" i="2" s="1"/>
  <c r="CB95" i="2" s="1"/>
  <c r="CC95" i="2" s="1"/>
  <c r="BW95" i="2"/>
  <c r="BX95" i="2" s="1"/>
  <c r="BV95" i="2"/>
  <c r="BS95" i="2"/>
  <c r="BT95" i="2" s="1"/>
  <c r="BR95" i="2"/>
  <c r="V95" i="2"/>
  <c r="A95" i="2"/>
  <c r="ACN94" i="2"/>
  <c r="ACO94" i="2" s="1"/>
  <c r="ZV94" i="2"/>
  <c r="ZW94" i="2" s="1"/>
  <c r="ZS94" i="2"/>
  <c r="ZT94" i="2" s="1"/>
  <c r="NQ94" i="2"/>
  <c r="NR94" i="2" s="1"/>
  <c r="NM94" i="2"/>
  <c r="NN94" i="2" s="1"/>
  <c r="NH94" i="2"/>
  <c r="NI94" i="2" s="1"/>
  <c r="ND94" i="2"/>
  <c r="NE94" i="2" s="1"/>
  <c r="MZ94" i="2"/>
  <c r="NA94" i="2" s="1"/>
  <c r="CF94" i="2"/>
  <c r="CG94" i="2" s="1"/>
  <c r="BY94" i="2"/>
  <c r="CA94" i="2" s="1"/>
  <c r="CB94" i="2" s="1"/>
  <c r="CC94" i="2" s="1"/>
  <c r="BW94" i="2"/>
  <c r="BX94" i="2" s="1"/>
  <c r="BV94" i="2"/>
  <c r="BS94" i="2"/>
  <c r="BT94" i="2" s="1"/>
  <c r="BR94" i="2"/>
  <c r="V94" i="2"/>
  <c r="A94" i="2"/>
  <c r="ACN93" i="2"/>
  <c r="ACO93" i="2" s="1"/>
  <c r="ZV93" i="2"/>
  <c r="ZW93" i="2" s="1"/>
  <c r="ZS93" i="2"/>
  <c r="ZT93" i="2" s="1"/>
  <c r="NQ93" i="2"/>
  <c r="NR93" i="2" s="1"/>
  <c r="NM93" i="2"/>
  <c r="NN93" i="2" s="1"/>
  <c r="NH93" i="2"/>
  <c r="NI93" i="2" s="1"/>
  <c r="ND93" i="2"/>
  <c r="NE93" i="2" s="1"/>
  <c r="MZ93" i="2"/>
  <c r="NA93" i="2" s="1"/>
  <c r="CF93" i="2"/>
  <c r="CG93" i="2" s="1"/>
  <c r="BY93" i="2"/>
  <c r="CA93" i="2" s="1"/>
  <c r="CB93" i="2" s="1"/>
  <c r="CC93" i="2" s="1"/>
  <c r="BW93" i="2"/>
  <c r="BX93" i="2" s="1"/>
  <c r="BV93" i="2"/>
  <c r="BS93" i="2"/>
  <c r="BT93" i="2" s="1"/>
  <c r="BR93" i="2"/>
  <c r="V93" i="2"/>
  <c r="A93" i="2"/>
  <c r="ACN92" i="2"/>
  <c r="ZV92" i="2"/>
  <c r="ZW92" i="2" s="1"/>
  <c r="ZS92" i="2"/>
  <c r="ZT92" i="2" s="1"/>
  <c r="NQ92" i="2"/>
  <c r="NR92" i="2" s="1"/>
  <c r="NM92" i="2"/>
  <c r="NN92" i="2" s="1"/>
  <c r="NH92" i="2"/>
  <c r="NI92" i="2" s="1"/>
  <c r="ND92" i="2"/>
  <c r="NE92" i="2" s="1"/>
  <c r="MZ92" i="2"/>
  <c r="NA92" i="2" s="1"/>
  <c r="CF92" i="2"/>
  <c r="CG92" i="2" s="1"/>
  <c r="BY92" i="2"/>
  <c r="CA92" i="2" s="1"/>
  <c r="CB92" i="2" s="1"/>
  <c r="CC92" i="2" s="1"/>
  <c r="BW92" i="2"/>
  <c r="BX92" i="2" s="1"/>
  <c r="BV92" i="2"/>
  <c r="BS92" i="2"/>
  <c r="BT92" i="2" s="1"/>
  <c r="BR92" i="2"/>
  <c r="V92" i="2"/>
  <c r="A92" i="2"/>
  <c r="ACN91" i="2"/>
  <c r="ACO91" i="2" s="1"/>
  <c r="ZV91" i="2"/>
  <c r="ZW91" i="2" s="1"/>
  <c r="ZS91" i="2"/>
  <c r="ZT91" i="2" s="1"/>
  <c r="NQ91" i="2"/>
  <c r="NR91" i="2" s="1"/>
  <c r="NM91" i="2"/>
  <c r="NN91" i="2" s="1"/>
  <c r="NH91" i="2"/>
  <c r="NI91" i="2" s="1"/>
  <c r="ND91" i="2"/>
  <c r="NE91" i="2" s="1"/>
  <c r="MZ91" i="2"/>
  <c r="NA91" i="2" s="1"/>
  <c r="CF91" i="2"/>
  <c r="CG91" i="2" s="1"/>
  <c r="BY91" i="2"/>
  <c r="CA91" i="2" s="1"/>
  <c r="CB91" i="2" s="1"/>
  <c r="CC91" i="2" s="1"/>
  <c r="BW91" i="2"/>
  <c r="BX91" i="2" s="1"/>
  <c r="BV91" i="2"/>
  <c r="BS91" i="2"/>
  <c r="BT91" i="2" s="1"/>
  <c r="BR91" i="2"/>
  <c r="V91" i="2"/>
  <c r="A91" i="2"/>
  <c r="ACN90" i="2"/>
  <c r="ACO90" i="2" s="1"/>
  <c r="ZV90" i="2"/>
  <c r="ZW90" i="2" s="1"/>
  <c r="ZS90" i="2"/>
  <c r="ZT90" i="2" s="1"/>
  <c r="NQ90" i="2"/>
  <c r="NR90" i="2" s="1"/>
  <c r="NM90" i="2"/>
  <c r="NN90" i="2" s="1"/>
  <c r="NH90" i="2"/>
  <c r="NI90" i="2" s="1"/>
  <c r="ND90" i="2"/>
  <c r="NE90" i="2" s="1"/>
  <c r="MZ90" i="2"/>
  <c r="NA90" i="2" s="1"/>
  <c r="CF90" i="2"/>
  <c r="CG90" i="2" s="1"/>
  <c r="BY90" i="2"/>
  <c r="CA90" i="2" s="1"/>
  <c r="CB90" i="2" s="1"/>
  <c r="CC90" i="2" s="1"/>
  <c r="BW90" i="2"/>
  <c r="BX90" i="2" s="1"/>
  <c r="BV90" i="2"/>
  <c r="BS90" i="2"/>
  <c r="BT90" i="2" s="1"/>
  <c r="BR90" i="2"/>
  <c r="V90" i="2"/>
  <c r="A90" i="2"/>
  <c r="ACN89" i="2"/>
  <c r="ZV89" i="2"/>
  <c r="ZW89" i="2" s="1"/>
  <c r="ZS89" i="2"/>
  <c r="ZT89" i="2" s="1"/>
  <c r="NQ89" i="2"/>
  <c r="NR89" i="2" s="1"/>
  <c r="NM89" i="2"/>
  <c r="NN89" i="2" s="1"/>
  <c r="NH89" i="2"/>
  <c r="NI89" i="2" s="1"/>
  <c r="ND89" i="2"/>
  <c r="NE89" i="2" s="1"/>
  <c r="MZ89" i="2"/>
  <c r="NA89" i="2" s="1"/>
  <c r="CF89" i="2"/>
  <c r="CG89" i="2" s="1"/>
  <c r="BY89" i="2"/>
  <c r="CA89" i="2" s="1"/>
  <c r="CB89" i="2" s="1"/>
  <c r="CC89" i="2" s="1"/>
  <c r="BW89" i="2"/>
  <c r="BX89" i="2" s="1"/>
  <c r="BV89" i="2"/>
  <c r="BS89" i="2"/>
  <c r="BT89" i="2" s="1"/>
  <c r="BR89" i="2"/>
  <c r="V89" i="2"/>
  <c r="A89" i="2"/>
  <c r="ACN88" i="2"/>
  <c r="ACO88" i="2" s="1"/>
  <c r="ZV88" i="2"/>
  <c r="ZW88" i="2" s="1"/>
  <c r="ZS88" i="2"/>
  <c r="ZT88" i="2" s="1"/>
  <c r="NQ88" i="2"/>
  <c r="NR88" i="2" s="1"/>
  <c r="NM88" i="2"/>
  <c r="NN88" i="2" s="1"/>
  <c r="NH88" i="2"/>
  <c r="NI88" i="2" s="1"/>
  <c r="ND88" i="2"/>
  <c r="NE88" i="2" s="1"/>
  <c r="MZ88" i="2"/>
  <c r="NA88" i="2" s="1"/>
  <c r="CF88" i="2"/>
  <c r="CG88" i="2" s="1"/>
  <c r="BY88" i="2"/>
  <c r="CA88" i="2" s="1"/>
  <c r="CB88" i="2" s="1"/>
  <c r="CC88" i="2" s="1"/>
  <c r="BW88" i="2"/>
  <c r="BX88" i="2" s="1"/>
  <c r="BV88" i="2"/>
  <c r="BS88" i="2"/>
  <c r="BT88" i="2" s="1"/>
  <c r="BR88" i="2"/>
  <c r="V88" i="2"/>
  <c r="A88" i="2"/>
  <c r="ACN87" i="2"/>
  <c r="ACO87" i="2" s="1"/>
  <c r="ZV87" i="2"/>
  <c r="ZW87" i="2" s="1"/>
  <c r="ZS87" i="2"/>
  <c r="ZT87" i="2" s="1"/>
  <c r="NQ87" i="2"/>
  <c r="NR87" i="2" s="1"/>
  <c r="NM87" i="2"/>
  <c r="NN87" i="2" s="1"/>
  <c r="NH87" i="2"/>
  <c r="NI87" i="2" s="1"/>
  <c r="ND87" i="2"/>
  <c r="NE87" i="2" s="1"/>
  <c r="MZ87" i="2"/>
  <c r="NA87" i="2" s="1"/>
  <c r="CF87" i="2"/>
  <c r="CG87" i="2" s="1"/>
  <c r="BY87" i="2"/>
  <c r="CA87" i="2" s="1"/>
  <c r="CB87" i="2" s="1"/>
  <c r="CC87" i="2" s="1"/>
  <c r="BW87" i="2"/>
  <c r="BX87" i="2" s="1"/>
  <c r="BV87" i="2"/>
  <c r="BS87" i="2"/>
  <c r="BT87" i="2" s="1"/>
  <c r="BR87" i="2"/>
  <c r="V87" i="2"/>
  <c r="A87" i="2"/>
  <c r="ACN86" i="2"/>
  <c r="ACO86" i="2" s="1"/>
  <c r="ZV86" i="2"/>
  <c r="ZW86" i="2" s="1"/>
  <c r="ZS86" i="2"/>
  <c r="ZT86" i="2" s="1"/>
  <c r="NQ86" i="2"/>
  <c r="NR86" i="2" s="1"/>
  <c r="NM86" i="2"/>
  <c r="NN86" i="2" s="1"/>
  <c r="NH86" i="2"/>
  <c r="NI86" i="2" s="1"/>
  <c r="ND86" i="2"/>
  <c r="NE86" i="2" s="1"/>
  <c r="MZ86" i="2"/>
  <c r="NA86" i="2" s="1"/>
  <c r="CF86" i="2"/>
  <c r="CG86" i="2" s="1"/>
  <c r="BY86" i="2"/>
  <c r="CA86" i="2" s="1"/>
  <c r="CB86" i="2" s="1"/>
  <c r="CC86" i="2" s="1"/>
  <c r="BW86" i="2"/>
  <c r="BX86" i="2" s="1"/>
  <c r="BV86" i="2"/>
  <c r="BS86" i="2"/>
  <c r="BT86" i="2" s="1"/>
  <c r="BR86" i="2"/>
  <c r="V86" i="2"/>
  <c r="A86" i="2"/>
  <c r="ACN85" i="2"/>
  <c r="ZV85" i="2"/>
  <c r="ZW85" i="2" s="1"/>
  <c r="ZS85" i="2"/>
  <c r="ZT85" i="2" s="1"/>
  <c r="NQ85" i="2"/>
  <c r="NR85" i="2" s="1"/>
  <c r="NM85" i="2"/>
  <c r="NN85" i="2" s="1"/>
  <c r="NH85" i="2"/>
  <c r="NI85" i="2" s="1"/>
  <c r="ND85" i="2"/>
  <c r="NE85" i="2" s="1"/>
  <c r="MZ85" i="2"/>
  <c r="NA85" i="2" s="1"/>
  <c r="CF85" i="2"/>
  <c r="CG85" i="2" s="1"/>
  <c r="BY85" i="2"/>
  <c r="CA85" i="2" s="1"/>
  <c r="CB85" i="2" s="1"/>
  <c r="CC85" i="2" s="1"/>
  <c r="BW85" i="2"/>
  <c r="BX85" i="2" s="1"/>
  <c r="BV85" i="2"/>
  <c r="BS85" i="2"/>
  <c r="BT85" i="2" s="1"/>
  <c r="BR85" i="2"/>
  <c r="V85" i="2"/>
  <c r="A85" i="2"/>
  <c r="ACN84" i="2"/>
  <c r="ZV84" i="2"/>
  <c r="ZW84" i="2" s="1"/>
  <c r="ZS84" i="2"/>
  <c r="ZT84" i="2" s="1"/>
  <c r="NQ84" i="2"/>
  <c r="NR84" i="2" s="1"/>
  <c r="NM84" i="2"/>
  <c r="NN84" i="2" s="1"/>
  <c r="NH84" i="2"/>
  <c r="NI84" i="2" s="1"/>
  <c r="ND84" i="2"/>
  <c r="NE84" i="2" s="1"/>
  <c r="MZ84" i="2"/>
  <c r="NA84" i="2" s="1"/>
  <c r="CF84" i="2"/>
  <c r="CG84" i="2" s="1"/>
  <c r="BY84" i="2"/>
  <c r="CA84" i="2" s="1"/>
  <c r="CB84" i="2" s="1"/>
  <c r="CC84" i="2" s="1"/>
  <c r="BW84" i="2"/>
  <c r="BX84" i="2" s="1"/>
  <c r="BV84" i="2"/>
  <c r="BS84" i="2"/>
  <c r="BT84" i="2" s="1"/>
  <c r="BR84" i="2"/>
  <c r="V84" i="2"/>
  <c r="A84" i="2"/>
  <c r="ACN83" i="2"/>
  <c r="ACO83" i="2" s="1"/>
  <c r="ZV83" i="2"/>
  <c r="ZW83" i="2" s="1"/>
  <c r="ZS83" i="2"/>
  <c r="ZT83" i="2" s="1"/>
  <c r="NQ83" i="2"/>
  <c r="NR83" i="2" s="1"/>
  <c r="NM83" i="2"/>
  <c r="NN83" i="2" s="1"/>
  <c r="NH83" i="2"/>
  <c r="NI83" i="2" s="1"/>
  <c r="ND83" i="2"/>
  <c r="NE83" i="2" s="1"/>
  <c r="MZ83" i="2"/>
  <c r="NA83" i="2" s="1"/>
  <c r="CF83" i="2"/>
  <c r="CG83" i="2" s="1"/>
  <c r="BY83" i="2"/>
  <c r="CA83" i="2" s="1"/>
  <c r="CB83" i="2" s="1"/>
  <c r="CC83" i="2" s="1"/>
  <c r="BW83" i="2"/>
  <c r="BX83" i="2" s="1"/>
  <c r="BV83" i="2"/>
  <c r="BS83" i="2"/>
  <c r="BT83" i="2" s="1"/>
  <c r="BR83" i="2"/>
  <c r="V83" i="2"/>
  <c r="A83" i="2"/>
  <c r="ACN82" i="2"/>
  <c r="ACO82" i="2" s="1"/>
  <c r="ZV82" i="2"/>
  <c r="ZW82" i="2" s="1"/>
  <c r="ZS82" i="2"/>
  <c r="ZT82" i="2" s="1"/>
  <c r="NQ82" i="2"/>
  <c r="NR82" i="2" s="1"/>
  <c r="NM82" i="2"/>
  <c r="NN82" i="2" s="1"/>
  <c r="NH82" i="2"/>
  <c r="NI82" i="2" s="1"/>
  <c r="ND82" i="2"/>
  <c r="NE82" i="2" s="1"/>
  <c r="MZ82" i="2"/>
  <c r="NA82" i="2" s="1"/>
  <c r="CF82" i="2"/>
  <c r="CG82" i="2" s="1"/>
  <c r="BY82" i="2"/>
  <c r="CA82" i="2" s="1"/>
  <c r="CB82" i="2" s="1"/>
  <c r="CC82" i="2" s="1"/>
  <c r="BW82" i="2"/>
  <c r="BX82" i="2" s="1"/>
  <c r="BV82" i="2"/>
  <c r="BS82" i="2"/>
  <c r="BT82" i="2" s="1"/>
  <c r="BR82" i="2"/>
  <c r="V82" i="2"/>
  <c r="A82" i="2"/>
  <c r="ACN81" i="2"/>
  <c r="ZV81" i="2"/>
  <c r="ZW81" i="2" s="1"/>
  <c r="ZS81" i="2"/>
  <c r="ZT81" i="2" s="1"/>
  <c r="NQ81" i="2"/>
  <c r="NR81" i="2" s="1"/>
  <c r="NM81" i="2"/>
  <c r="NN81" i="2" s="1"/>
  <c r="NH81" i="2"/>
  <c r="NI81" i="2" s="1"/>
  <c r="ND81" i="2"/>
  <c r="NE81" i="2" s="1"/>
  <c r="MZ81" i="2"/>
  <c r="NA81" i="2" s="1"/>
  <c r="CF81" i="2"/>
  <c r="CG81" i="2" s="1"/>
  <c r="BY81" i="2"/>
  <c r="CA81" i="2" s="1"/>
  <c r="CB81" i="2" s="1"/>
  <c r="CC81" i="2" s="1"/>
  <c r="BW81" i="2"/>
  <c r="BX81" i="2" s="1"/>
  <c r="BV81" i="2"/>
  <c r="BS81" i="2"/>
  <c r="BT81" i="2" s="1"/>
  <c r="BR81" i="2"/>
  <c r="V81" i="2"/>
  <c r="A81" i="2"/>
  <c r="ACN80" i="2"/>
  <c r="ZV80" i="2"/>
  <c r="ZW80" i="2" s="1"/>
  <c r="ZS80" i="2"/>
  <c r="ZT80" i="2" s="1"/>
  <c r="NQ80" i="2"/>
  <c r="NR80" i="2" s="1"/>
  <c r="NM80" i="2"/>
  <c r="NN80" i="2" s="1"/>
  <c r="NH80" i="2"/>
  <c r="NI80" i="2" s="1"/>
  <c r="ND80" i="2"/>
  <c r="NE80" i="2" s="1"/>
  <c r="MZ80" i="2"/>
  <c r="NA80" i="2" s="1"/>
  <c r="CF80" i="2"/>
  <c r="CG80" i="2" s="1"/>
  <c r="BY80" i="2"/>
  <c r="CA80" i="2" s="1"/>
  <c r="CB80" i="2" s="1"/>
  <c r="CC80" i="2" s="1"/>
  <c r="BW80" i="2"/>
  <c r="BX80" i="2" s="1"/>
  <c r="BV80" i="2"/>
  <c r="BS80" i="2"/>
  <c r="BT80" i="2" s="1"/>
  <c r="BR80" i="2"/>
  <c r="V80" i="2"/>
  <c r="A80" i="2"/>
  <c r="ACN79" i="2"/>
  <c r="ACO79" i="2" s="1"/>
  <c r="ZV79" i="2"/>
  <c r="ZW79" i="2" s="1"/>
  <c r="ZS79" i="2"/>
  <c r="ZT79" i="2" s="1"/>
  <c r="NQ79" i="2"/>
  <c r="NR79" i="2" s="1"/>
  <c r="NM79" i="2"/>
  <c r="NN79" i="2" s="1"/>
  <c r="NH79" i="2"/>
  <c r="NI79" i="2" s="1"/>
  <c r="ND79" i="2"/>
  <c r="NE79" i="2" s="1"/>
  <c r="MZ79" i="2"/>
  <c r="NA79" i="2" s="1"/>
  <c r="CF79" i="2"/>
  <c r="CG79" i="2" s="1"/>
  <c r="BY79" i="2"/>
  <c r="CA79" i="2" s="1"/>
  <c r="CB79" i="2" s="1"/>
  <c r="CC79" i="2" s="1"/>
  <c r="BW79" i="2"/>
  <c r="BX79" i="2" s="1"/>
  <c r="BV79" i="2"/>
  <c r="BS79" i="2"/>
  <c r="BT79" i="2" s="1"/>
  <c r="BR79" i="2"/>
  <c r="V79" i="2"/>
  <c r="A79" i="2"/>
  <c r="ACN78" i="2"/>
  <c r="ACO78" i="2" s="1"/>
  <c r="ZV78" i="2"/>
  <c r="ZW78" i="2" s="1"/>
  <c r="ZS78" i="2"/>
  <c r="ZT78" i="2" s="1"/>
  <c r="NQ78" i="2"/>
  <c r="NR78" i="2" s="1"/>
  <c r="NM78" i="2"/>
  <c r="NN78" i="2" s="1"/>
  <c r="NH78" i="2"/>
  <c r="NI78" i="2" s="1"/>
  <c r="ND78" i="2"/>
  <c r="NE78" i="2" s="1"/>
  <c r="MZ78" i="2"/>
  <c r="NA78" i="2" s="1"/>
  <c r="CF78" i="2"/>
  <c r="CG78" i="2" s="1"/>
  <c r="BY78" i="2"/>
  <c r="CA78" i="2" s="1"/>
  <c r="CB78" i="2" s="1"/>
  <c r="CC78" i="2" s="1"/>
  <c r="BW78" i="2"/>
  <c r="BX78" i="2" s="1"/>
  <c r="BV78" i="2"/>
  <c r="BS78" i="2"/>
  <c r="BT78" i="2" s="1"/>
  <c r="BR78" i="2"/>
  <c r="V78" i="2"/>
  <c r="A78" i="2"/>
  <c r="ACN77" i="2"/>
  <c r="ACO77" i="2" s="1"/>
  <c r="ZV77" i="2"/>
  <c r="ZW77" i="2" s="1"/>
  <c r="ZS77" i="2"/>
  <c r="ZT77" i="2" s="1"/>
  <c r="NQ77" i="2"/>
  <c r="NR77" i="2" s="1"/>
  <c r="NM77" i="2"/>
  <c r="NN77" i="2" s="1"/>
  <c r="NH77" i="2"/>
  <c r="NI77" i="2" s="1"/>
  <c r="ND77" i="2"/>
  <c r="NE77" i="2" s="1"/>
  <c r="MZ77" i="2"/>
  <c r="NA77" i="2" s="1"/>
  <c r="CF77" i="2"/>
  <c r="CG77" i="2" s="1"/>
  <c r="BY77" i="2"/>
  <c r="CA77" i="2" s="1"/>
  <c r="CB77" i="2" s="1"/>
  <c r="CC77" i="2" s="1"/>
  <c r="BW77" i="2"/>
  <c r="BX77" i="2" s="1"/>
  <c r="BV77" i="2"/>
  <c r="BS77" i="2"/>
  <c r="BT77" i="2" s="1"/>
  <c r="BR77" i="2"/>
  <c r="V77" i="2"/>
  <c r="A77" i="2"/>
  <c r="ACN76" i="2"/>
  <c r="ZV76" i="2"/>
  <c r="ZW76" i="2" s="1"/>
  <c r="ZS76" i="2"/>
  <c r="ZT76" i="2" s="1"/>
  <c r="NQ76" i="2"/>
  <c r="NR76" i="2" s="1"/>
  <c r="NM76" i="2"/>
  <c r="NN76" i="2" s="1"/>
  <c r="NH76" i="2"/>
  <c r="NI76" i="2" s="1"/>
  <c r="ND76" i="2"/>
  <c r="NE76" i="2" s="1"/>
  <c r="MZ76" i="2"/>
  <c r="NA76" i="2" s="1"/>
  <c r="CF76" i="2"/>
  <c r="CG76" i="2" s="1"/>
  <c r="BY76" i="2"/>
  <c r="CA76" i="2" s="1"/>
  <c r="CB76" i="2" s="1"/>
  <c r="CC76" i="2" s="1"/>
  <c r="BW76" i="2"/>
  <c r="BX76" i="2" s="1"/>
  <c r="BV76" i="2"/>
  <c r="BS76" i="2"/>
  <c r="BT76" i="2" s="1"/>
  <c r="BR76" i="2"/>
  <c r="V76" i="2"/>
  <c r="A76" i="2"/>
  <c r="ACN75" i="2"/>
  <c r="ACO75" i="2" s="1"/>
  <c r="ZV75" i="2"/>
  <c r="ZW75" i="2" s="1"/>
  <c r="ZS75" i="2"/>
  <c r="ZT75" i="2" s="1"/>
  <c r="NQ75" i="2"/>
  <c r="NR75" i="2" s="1"/>
  <c r="NM75" i="2"/>
  <c r="NN75" i="2" s="1"/>
  <c r="NH75" i="2"/>
  <c r="NI75" i="2" s="1"/>
  <c r="ND75" i="2"/>
  <c r="NE75" i="2" s="1"/>
  <c r="MZ75" i="2"/>
  <c r="NA75" i="2" s="1"/>
  <c r="CF75" i="2"/>
  <c r="CG75" i="2" s="1"/>
  <c r="BY75" i="2"/>
  <c r="CA75" i="2" s="1"/>
  <c r="CB75" i="2" s="1"/>
  <c r="CC75" i="2" s="1"/>
  <c r="BW75" i="2"/>
  <c r="BX75" i="2" s="1"/>
  <c r="BV75" i="2"/>
  <c r="BS75" i="2"/>
  <c r="BT75" i="2" s="1"/>
  <c r="BR75" i="2"/>
  <c r="V75" i="2"/>
  <c r="A75" i="2"/>
  <c r="ACN74" i="2"/>
  <c r="ACO74" i="2" s="1"/>
  <c r="ZV74" i="2"/>
  <c r="ZW74" i="2" s="1"/>
  <c r="ZS74" i="2"/>
  <c r="ZT74" i="2" s="1"/>
  <c r="NQ74" i="2"/>
  <c r="NR74" i="2" s="1"/>
  <c r="NM74" i="2"/>
  <c r="NN74" i="2" s="1"/>
  <c r="NH74" i="2"/>
  <c r="NI74" i="2" s="1"/>
  <c r="ND74" i="2"/>
  <c r="NE74" i="2" s="1"/>
  <c r="MZ74" i="2"/>
  <c r="NA74" i="2" s="1"/>
  <c r="CF74" i="2"/>
  <c r="CG74" i="2" s="1"/>
  <c r="BY74" i="2"/>
  <c r="CA74" i="2" s="1"/>
  <c r="CB74" i="2" s="1"/>
  <c r="CC74" i="2" s="1"/>
  <c r="BW74" i="2"/>
  <c r="BX74" i="2" s="1"/>
  <c r="BV74" i="2"/>
  <c r="BS74" i="2"/>
  <c r="BT74" i="2" s="1"/>
  <c r="BR74" i="2"/>
  <c r="V74" i="2"/>
  <c r="A74" i="2"/>
  <c r="ACN73" i="2"/>
  <c r="ACO73" i="2" s="1"/>
  <c r="ZV73" i="2"/>
  <c r="ZW73" i="2" s="1"/>
  <c r="ZS73" i="2"/>
  <c r="ZT73" i="2" s="1"/>
  <c r="NQ73" i="2"/>
  <c r="NR73" i="2" s="1"/>
  <c r="NM73" i="2"/>
  <c r="NN73" i="2" s="1"/>
  <c r="NH73" i="2"/>
  <c r="NI73" i="2" s="1"/>
  <c r="ND73" i="2"/>
  <c r="NE73" i="2" s="1"/>
  <c r="MZ73" i="2"/>
  <c r="NA73" i="2" s="1"/>
  <c r="CF73" i="2"/>
  <c r="CG73" i="2" s="1"/>
  <c r="BY73" i="2"/>
  <c r="CA73" i="2" s="1"/>
  <c r="CB73" i="2" s="1"/>
  <c r="CC73" i="2" s="1"/>
  <c r="BW73" i="2"/>
  <c r="BX73" i="2" s="1"/>
  <c r="BV73" i="2"/>
  <c r="BS73" i="2"/>
  <c r="BT73" i="2" s="1"/>
  <c r="BR73" i="2"/>
  <c r="V73" i="2"/>
  <c r="A73" i="2"/>
  <c r="ACN72" i="2"/>
  <c r="ZV72" i="2"/>
  <c r="ZW72" i="2" s="1"/>
  <c r="ZS72" i="2"/>
  <c r="ZT72" i="2" s="1"/>
  <c r="NQ72" i="2"/>
  <c r="NR72" i="2" s="1"/>
  <c r="NM72" i="2"/>
  <c r="NN72" i="2" s="1"/>
  <c r="NH72" i="2"/>
  <c r="NI72" i="2" s="1"/>
  <c r="ND72" i="2"/>
  <c r="NE72" i="2" s="1"/>
  <c r="MZ72" i="2"/>
  <c r="NA72" i="2" s="1"/>
  <c r="CF72" i="2"/>
  <c r="CG72" i="2" s="1"/>
  <c r="BY72" i="2"/>
  <c r="CA72" i="2" s="1"/>
  <c r="CB72" i="2" s="1"/>
  <c r="CC72" i="2" s="1"/>
  <c r="BW72" i="2"/>
  <c r="BX72" i="2" s="1"/>
  <c r="BV72" i="2"/>
  <c r="BS72" i="2"/>
  <c r="BT72" i="2" s="1"/>
  <c r="BR72" i="2"/>
  <c r="V72" i="2"/>
  <c r="A72" i="2"/>
  <c r="ACN71" i="2"/>
  <c r="ACO71" i="2" s="1"/>
  <c r="ZV71" i="2"/>
  <c r="ZW71" i="2" s="1"/>
  <c r="ZS71" i="2"/>
  <c r="ZT71" i="2" s="1"/>
  <c r="NQ71" i="2"/>
  <c r="NR71" i="2" s="1"/>
  <c r="NM71" i="2"/>
  <c r="NN71" i="2" s="1"/>
  <c r="NH71" i="2"/>
  <c r="NI71" i="2" s="1"/>
  <c r="ND71" i="2"/>
  <c r="NE71" i="2" s="1"/>
  <c r="MZ71" i="2"/>
  <c r="NA71" i="2" s="1"/>
  <c r="CF71" i="2"/>
  <c r="CG71" i="2" s="1"/>
  <c r="BY71" i="2"/>
  <c r="CA71" i="2" s="1"/>
  <c r="CB71" i="2" s="1"/>
  <c r="CC71" i="2" s="1"/>
  <c r="BW71" i="2"/>
  <c r="BX71" i="2" s="1"/>
  <c r="BV71" i="2"/>
  <c r="BS71" i="2"/>
  <c r="BT71" i="2" s="1"/>
  <c r="BR71" i="2"/>
  <c r="V71" i="2"/>
  <c r="A71" i="2"/>
  <c r="ACN70" i="2"/>
  <c r="ACO70" i="2" s="1"/>
  <c r="ZV70" i="2"/>
  <c r="ZW70" i="2" s="1"/>
  <c r="ZS70" i="2"/>
  <c r="ZT70" i="2" s="1"/>
  <c r="NQ70" i="2"/>
  <c r="NR70" i="2" s="1"/>
  <c r="NM70" i="2"/>
  <c r="NN70" i="2" s="1"/>
  <c r="NH70" i="2"/>
  <c r="NI70" i="2" s="1"/>
  <c r="ND70" i="2"/>
  <c r="NE70" i="2" s="1"/>
  <c r="MZ70" i="2"/>
  <c r="NA70" i="2" s="1"/>
  <c r="CF70" i="2"/>
  <c r="CG70" i="2" s="1"/>
  <c r="BY70" i="2"/>
  <c r="CA70" i="2" s="1"/>
  <c r="CB70" i="2" s="1"/>
  <c r="CC70" i="2" s="1"/>
  <c r="BW70" i="2"/>
  <c r="BX70" i="2" s="1"/>
  <c r="BV70" i="2"/>
  <c r="BS70" i="2"/>
  <c r="BT70" i="2" s="1"/>
  <c r="BR70" i="2"/>
  <c r="V70" i="2"/>
  <c r="A70" i="2"/>
  <c r="ACN69" i="2"/>
  <c r="ACO69" i="2" s="1"/>
  <c r="ZV69" i="2"/>
  <c r="ZW69" i="2" s="1"/>
  <c r="ZS69" i="2"/>
  <c r="ZT69" i="2" s="1"/>
  <c r="NQ69" i="2"/>
  <c r="NR69" i="2" s="1"/>
  <c r="NM69" i="2"/>
  <c r="NN69" i="2" s="1"/>
  <c r="NH69" i="2"/>
  <c r="NI69" i="2" s="1"/>
  <c r="ND69" i="2"/>
  <c r="NE69" i="2" s="1"/>
  <c r="MZ69" i="2"/>
  <c r="NA69" i="2" s="1"/>
  <c r="CF69" i="2"/>
  <c r="CG69" i="2" s="1"/>
  <c r="BY69" i="2"/>
  <c r="CA69" i="2" s="1"/>
  <c r="CB69" i="2" s="1"/>
  <c r="CC69" i="2" s="1"/>
  <c r="BW69" i="2"/>
  <c r="BX69" i="2" s="1"/>
  <c r="BV69" i="2"/>
  <c r="BS69" i="2"/>
  <c r="BT69" i="2" s="1"/>
  <c r="BR69" i="2"/>
  <c r="V69" i="2"/>
  <c r="A69" i="2"/>
  <c r="ACN68" i="2"/>
  <c r="ZV68" i="2"/>
  <c r="ZW68" i="2" s="1"/>
  <c r="ZS68" i="2"/>
  <c r="ZT68" i="2" s="1"/>
  <c r="NQ68" i="2"/>
  <c r="NR68" i="2" s="1"/>
  <c r="NM68" i="2"/>
  <c r="NN68" i="2" s="1"/>
  <c r="NH68" i="2"/>
  <c r="NI68" i="2" s="1"/>
  <c r="ND68" i="2"/>
  <c r="NE68" i="2" s="1"/>
  <c r="MZ68" i="2"/>
  <c r="NA68" i="2" s="1"/>
  <c r="CF68" i="2"/>
  <c r="CG68" i="2" s="1"/>
  <c r="BY68" i="2"/>
  <c r="CA68" i="2" s="1"/>
  <c r="CB68" i="2" s="1"/>
  <c r="CC68" i="2" s="1"/>
  <c r="BW68" i="2"/>
  <c r="BX68" i="2" s="1"/>
  <c r="BV68" i="2"/>
  <c r="BS68" i="2"/>
  <c r="BT68" i="2" s="1"/>
  <c r="BR68" i="2"/>
  <c r="V68" i="2"/>
  <c r="A68" i="2"/>
  <c r="ACN67" i="2"/>
  <c r="ACO67" i="2" s="1"/>
  <c r="ZV67" i="2"/>
  <c r="ZW67" i="2" s="1"/>
  <c r="ZS67" i="2"/>
  <c r="ZT67" i="2" s="1"/>
  <c r="NQ67" i="2"/>
  <c r="NR67" i="2" s="1"/>
  <c r="NM67" i="2"/>
  <c r="NN67" i="2" s="1"/>
  <c r="NH67" i="2"/>
  <c r="NI67" i="2" s="1"/>
  <c r="ND67" i="2"/>
  <c r="NE67" i="2" s="1"/>
  <c r="MZ67" i="2"/>
  <c r="NA67" i="2" s="1"/>
  <c r="CF67" i="2"/>
  <c r="CG67" i="2" s="1"/>
  <c r="BY67" i="2"/>
  <c r="CA67" i="2" s="1"/>
  <c r="CB67" i="2" s="1"/>
  <c r="CC67" i="2" s="1"/>
  <c r="BW67" i="2"/>
  <c r="BX67" i="2" s="1"/>
  <c r="BV67" i="2"/>
  <c r="BS67" i="2"/>
  <c r="BT67" i="2" s="1"/>
  <c r="BR67" i="2"/>
  <c r="V67" i="2"/>
  <c r="A67" i="2"/>
  <c r="ACN66" i="2"/>
  <c r="ACO66" i="2" s="1"/>
  <c r="ZV66" i="2"/>
  <c r="ZW66" i="2" s="1"/>
  <c r="ZS66" i="2"/>
  <c r="ZT66" i="2" s="1"/>
  <c r="NQ66" i="2"/>
  <c r="NR66" i="2" s="1"/>
  <c r="NM66" i="2"/>
  <c r="NN66" i="2" s="1"/>
  <c r="NH66" i="2"/>
  <c r="NI66" i="2" s="1"/>
  <c r="ND66" i="2"/>
  <c r="NE66" i="2" s="1"/>
  <c r="MZ66" i="2"/>
  <c r="NA66" i="2" s="1"/>
  <c r="CF66" i="2"/>
  <c r="CG66" i="2" s="1"/>
  <c r="BY66" i="2"/>
  <c r="CA66" i="2" s="1"/>
  <c r="CB66" i="2" s="1"/>
  <c r="CC66" i="2" s="1"/>
  <c r="BW66" i="2"/>
  <c r="BX66" i="2" s="1"/>
  <c r="BV66" i="2"/>
  <c r="BS66" i="2"/>
  <c r="BT66" i="2" s="1"/>
  <c r="BR66" i="2"/>
  <c r="V66" i="2"/>
  <c r="A66" i="2"/>
  <c r="ACN65" i="2"/>
  <c r="ACO65" i="2" s="1"/>
  <c r="ZV65" i="2"/>
  <c r="ZW65" i="2" s="1"/>
  <c r="ZS65" i="2"/>
  <c r="ZT65" i="2" s="1"/>
  <c r="NQ65" i="2"/>
  <c r="NR65" i="2" s="1"/>
  <c r="NM65" i="2"/>
  <c r="NN65" i="2" s="1"/>
  <c r="NH65" i="2"/>
  <c r="NI65" i="2" s="1"/>
  <c r="ND65" i="2"/>
  <c r="NE65" i="2" s="1"/>
  <c r="MZ65" i="2"/>
  <c r="NA65" i="2" s="1"/>
  <c r="CF65" i="2"/>
  <c r="CG65" i="2" s="1"/>
  <c r="BY65" i="2"/>
  <c r="CA65" i="2" s="1"/>
  <c r="CB65" i="2" s="1"/>
  <c r="CC65" i="2" s="1"/>
  <c r="BW65" i="2"/>
  <c r="BX65" i="2" s="1"/>
  <c r="BV65" i="2"/>
  <c r="BS65" i="2"/>
  <c r="BT65" i="2" s="1"/>
  <c r="BR65" i="2"/>
  <c r="V65" i="2"/>
  <c r="A65" i="2"/>
  <c r="ACN64" i="2"/>
  <c r="ZV64" i="2"/>
  <c r="ZW64" i="2" s="1"/>
  <c r="ZS64" i="2"/>
  <c r="ZT64" i="2" s="1"/>
  <c r="NQ64" i="2"/>
  <c r="NR64" i="2" s="1"/>
  <c r="NM64" i="2"/>
  <c r="NN64" i="2" s="1"/>
  <c r="NH64" i="2"/>
  <c r="NI64" i="2" s="1"/>
  <c r="ND64" i="2"/>
  <c r="NE64" i="2" s="1"/>
  <c r="MZ64" i="2"/>
  <c r="NA64" i="2" s="1"/>
  <c r="CF64" i="2"/>
  <c r="CG64" i="2" s="1"/>
  <c r="BY64" i="2"/>
  <c r="CA64" i="2" s="1"/>
  <c r="CB64" i="2" s="1"/>
  <c r="CC64" i="2" s="1"/>
  <c r="BW64" i="2"/>
  <c r="BX64" i="2" s="1"/>
  <c r="BV64" i="2"/>
  <c r="BS64" i="2"/>
  <c r="BT64" i="2" s="1"/>
  <c r="BR64" i="2"/>
  <c r="V64" i="2"/>
  <c r="A64" i="2"/>
  <c r="ACN63" i="2"/>
  <c r="ACO63" i="2" s="1"/>
  <c r="ZV63" i="2"/>
  <c r="ZW63" i="2" s="1"/>
  <c r="ZS63" i="2"/>
  <c r="ZT63" i="2" s="1"/>
  <c r="NQ63" i="2"/>
  <c r="NR63" i="2" s="1"/>
  <c r="NM63" i="2"/>
  <c r="NN63" i="2" s="1"/>
  <c r="NH63" i="2"/>
  <c r="NI63" i="2" s="1"/>
  <c r="ND63" i="2"/>
  <c r="NE63" i="2" s="1"/>
  <c r="MZ63" i="2"/>
  <c r="NA63" i="2" s="1"/>
  <c r="CF63" i="2"/>
  <c r="CG63" i="2" s="1"/>
  <c r="BY63" i="2"/>
  <c r="CA63" i="2" s="1"/>
  <c r="CB63" i="2" s="1"/>
  <c r="CC63" i="2" s="1"/>
  <c r="BW63" i="2"/>
  <c r="BX63" i="2" s="1"/>
  <c r="BV63" i="2"/>
  <c r="BS63" i="2"/>
  <c r="BT63" i="2" s="1"/>
  <c r="BR63" i="2"/>
  <c r="V63" i="2"/>
  <c r="A63" i="2"/>
  <c r="ACN62" i="2"/>
  <c r="ACO62" i="2" s="1"/>
  <c r="ZV62" i="2"/>
  <c r="ZW62" i="2" s="1"/>
  <c r="ZS62" i="2"/>
  <c r="ZT62" i="2" s="1"/>
  <c r="NQ62" i="2"/>
  <c r="NR62" i="2" s="1"/>
  <c r="NM62" i="2"/>
  <c r="NN62" i="2" s="1"/>
  <c r="NH62" i="2"/>
  <c r="NI62" i="2" s="1"/>
  <c r="ND62" i="2"/>
  <c r="NE62" i="2" s="1"/>
  <c r="MZ62" i="2"/>
  <c r="NA62" i="2" s="1"/>
  <c r="CF62" i="2"/>
  <c r="CG62" i="2" s="1"/>
  <c r="BY62" i="2"/>
  <c r="CA62" i="2" s="1"/>
  <c r="CB62" i="2" s="1"/>
  <c r="CC62" i="2" s="1"/>
  <c r="BW62" i="2"/>
  <c r="BX62" i="2" s="1"/>
  <c r="BV62" i="2"/>
  <c r="BS62" i="2"/>
  <c r="BT62" i="2" s="1"/>
  <c r="BR62" i="2"/>
  <c r="V62" i="2"/>
  <c r="A62" i="2"/>
  <c r="ACN61" i="2"/>
  <c r="ACO61" i="2" s="1"/>
  <c r="ZV61" i="2"/>
  <c r="ZW61" i="2" s="1"/>
  <c r="ZS61" i="2"/>
  <c r="ZT61" i="2" s="1"/>
  <c r="NQ61" i="2"/>
  <c r="NR61" i="2" s="1"/>
  <c r="NM61" i="2"/>
  <c r="NN61" i="2" s="1"/>
  <c r="NH61" i="2"/>
  <c r="NI61" i="2" s="1"/>
  <c r="ND61" i="2"/>
  <c r="NE61" i="2" s="1"/>
  <c r="MZ61" i="2"/>
  <c r="NA61" i="2" s="1"/>
  <c r="CF61" i="2"/>
  <c r="CG61" i="2" s="1"/>
  <c r="BY61" i="2"/>
  <c r="CA61" i="2" s="1"/>
  <c r="CB61" i="2" s="1"/>
  <c r="CC61" i="2" s="1"/>
  <c r="BW61" i="2"/>
  <c r="BX61" i="2" s="1"/>
  <c r="BV61" i="2"/>
  <c r="BS61" i="2"/>
  <c r="BT61" i="2" s="1"/>
  <c r="BR61" i="2"/>
  <c r="V61" i="2"/>
  <c r="A61" i="2"/>
  <c r="ACN60" i="2"/>
  <c r="ZV60" i="2"/>
  <c r="ZW60" i="2" s="1"/>
  <c r="ZS60" i="2"/>
  <c r="ZT60" i="2" s="1"/>
  <c r="NQ60" i="2"/>
  <c r="NR60" i="2" s="1"/>
  <c r="NM60" i="2"/>
  <c r="NN60" i="2" s="1"/>
  <c r="NH60" i="2"/>
  <c r="NI60" i="2" s="1"/>
  <c r="ND60" i="2"/>
  <c r="NE60" i="2" s="1"/>
  <c r="MZ60" i="2"/>
  <c r="NA60" i="2" s="1"/>
  <c r="CF60" i="2"/>
  <c r="CG60" i="2" s="1"/>
  <c r="BY60" i="2"/>
  <c r="CA60" i="2" s="1"/>
  <c r="CB60" i="2" s="1"/>
  <c r="CC60" i="2" s="1"/>
  <c r="BW60" i="2"/>
  <c r="BX60" i="2" s="1"/>
  <c r="BV60" i="2"/>
  <c r="BS60" i="2"/>
  <c r="BT60" i="2" s="1"/>
  <c r="BR60" i="2"/>
  <c r="V60" i="2"/>
  <c r="A60" i="2"/>
  <c r="ACN59" i="2"/>
  <c r="ACO59" i="2" s="1"/>
  <c r="ZV59" i="2"/>
  <c r="ZW59" i="2" s="1"/>
  <c r="ZS59" i="2"/>
  <c r="ZT59" i="2" s="1"/>
  <c r="NQ59" i="2"/>
  <c r="NR59" i="2" s="1"/>
  <c r="NM59" i="2"/>
  <c r="NN59" i="2" s="1"/>
  <c r="NH59" i="2"/>
  <c r="NI59" i="2" s="1"/>
  <c r="ND59" i="2"/>
  <c r="NE59" i="2" s="1"/>
  <c r="MZ59" i="2"/>
  <c r="NA59" i="2" s="1"/>
  <c r="CF59" i="2"/>
  <c r="CG59" i="2" s="1"/>
  <c r="BY59" i="2"/>
  <c r="CA59" i="2" s="1"/>
  <c r="CB59" i="2" s="1"/>
  <c r="CC59" i="2" s="1"/>
  <c r="BW59" i="2"/>
  <c r="BX59" i="2" s="1"/>
  <c r="BV59" i="2"/>
  <c r="BS59" i="2"/>
  <c r="BT59" i="2" s="1"/>
  <c r="BR59" i="2"/>
  <c r="V59" i="2"/>
  <c r="A59" i="2"/>
  <c r="ACN58" i="2"/>
  <c r="ACO58" i="2" s="1"/>
  <c r="ZV58" i="2"/>
  <c r="ZW58" i="2" s="1"/>
  <c r="ZS58" i="2"/>
  <c r="ZT58" i="2" s="1"/>
  <c r="NQ58" i="2"/>
  <c r="NR58" i="2" s="1"/>
  <c r="NM58" i="2"/>
  <c r="NN58" i="2" s="1"/>
  <c r="NH58" i="2"/>
  <c r="NI58" i="2" s="1"/>
  <c r="ND58" i="2"/>
  <c r="NE58" i="2" s="1"/>
  <c r="MZ58" i="2"/>
  <c r="NA58" i="2" s="1"/>
  <c r="CF58" i="2"/>
  <c r="CG58" i="2" s="1"/>
  <c r="BY58" i="2"/>
  <c r="CA58" i="2" s="1"/>
  <c r="CB58" i="2" s="1"/>
  <c r="CC58" i="2" s="1"/>
  <c r="BW58" i="2"/>
  <c r="BX58" i="2" s="1"/>
  <c r="BV58" i="2"/>
  <c r="BS58" i="2"/>
  <c r="BT58" i="2" s="1"/>
  <c r="BR58" i="2"/>
  <c r="V58" i="2"/>
  <c r="A58" i="2"/>
  <c r="ACN57" i="2"/>
  <c r="ACO57" i="2" s="1"/>
  <c r="ZV57" i="2"/>
  <c r="ZW57" i="2" s="1"/>
  <c r="ZS57" i="2"/>
  <c r="ZT57" i="2" s="1"/>
  <c r="NQ57" i="2"/>
  <c r="NR57" i="2" s="1"/>
  <c r="NM57" i="2"/>
  <c r="NN57" i="2" s="1"/>
  <c r="NH57" i="2"/>
  <c r="NI57" i="2" s="1"/>
  <c r="ND57" i="2"/>
  <c r="NE57" i="2" s="1"/>
  <c r="MZ57" i="2"/>
  <c r="NA57" i="2" s="1"/>
  <c r="CF57" i="2"/>
  <c r="CG57" i="2" s="1"/>
  <c r="BY57" i="2"/>
  <c r="CA57" i="2" s="1"/>
  <c r="CB57" i="2" s="1"/>
  <c r="CC57" i="2" s="1"/>
  <c r="BW57" i="2"/>
  <c r="BX57" i="2" s="1"/>
  <c r="BV57" i="2"/>
  <c r="BS57" i="2"/>
  <c r="BT57" i="2" s="1"/>
  <c r="BR57" i="2"/>
  <c r="V57" i="2"/>
  <c r="A57" i="2"/>
  <c r="ACN56" i="2"/>
  <c r="ZV56" i="2"/>
  <c r="ZW56" i="2" s="1"/>
  <c r="ZS56" i="2"/>
  <c r="ZT56" i="2" s="1"/>
  <c r="NQ56" i="2"/>
  <c r="NR56" i="2" s="1"/>
  <c r="NM56" i="2"/>
  <c r="NN56" i="2" s="1"/>
  <c r="NH56" i="2"/>
  <c r="NI56" i="2" s="1"/>
  <c r="ND56" i="2"/>
  <c r="NE56" i="2" s="1"/>
  <c r="MZ56" i="2"/>
  <c r="NA56" i="2" s="1"/>
  <c r="CF56" i="2"/>
  <c r="CG56" i="2" s="1"/>
  <c r="BY56" i="2"/>
  <c r="CA56" i="2" s="1"/>
  <c r="CB56" i="2" s="1"/>
  <c r="CC56" i="2" s="1"/>
  <c r="BW56" i="2"/>
  <c r="BX56" i="2" s="1"/>
  <c r="BV56" i="2"/>
  <c r="BS56" i="2"/>
  <c r="BT56" i="2" s="1"/>
  <c r="BR56" i="2"/>
  <c r="V56" i="2"/>
  <c r="A56" i="2"/>
  <c r="ACN55" i="2"/>
  <c r="ACO55" i="2" s="1"/>
  <c r="ZV55" i="2"/>
  <c r="ZW55" i="2" s="1"/>
  <c r="ZS55" i="2"/>
  <c r="ZT55" i="2" s="1"/>
  <c r="NQ55" i="2"/>
  <c r="NR55" i="2" s="1"/>
  <c r="NM55" i="2"/>
  <c r="NN55" i="2" s="1"/>
  <c r="NH55" i="2"/>
  <c r="NI55" i="2" s="1"/>
  <c r="ND55" i="2"/>
  <c r="NE55" i="2" s="1"/>
  <c r="MZ55" i="2"/>
  <c r="NA55" i="2" s="1"/>
  <c r="CF55" i="2"/>
  <c r="CG55" i="2" s="1"/>
  <c r="BY55" i="2"/>
  <c r="CA55" i="2" s="1"/>
  <c r="CB55" i="2" s="1"/>
  <c r="CC55" i="2" s="1"/>
  <c r="BW55" i="2"/>
  <c r="BX55" i="2" s="1"/>
  <c r="BV55" i="2"/>
  <c r="BS55" i="2"/>
  <c r="BT55" i="2" s="1"/>
  <c r="BR55" i="2"/>
  <c r="V55" i="2"/>
  <c r="A55" i="2"/>
  <c r="ACN54" i="2"/>
  <c r="ACO54" i="2" s="1"/>
  <c r="ZV54" i="2"/>
  <c r="ZW54" i="2" s="1"/>
  <c r="ZS54" i="2"/>
  <c r="ZT54" i="2" s="1"/>
  <c r="NQ54" i="2"/>
  <c r="NR54" i="2" s="1"/>
  <c r="NM54" i="2"/>
  <c r="NN54" i="2" s="1"/>
  <c r="NH54" i="2"/>
  <c r="NI54" i="2" s="1"/>
  <c r="ND54" i="2"/>
  <c r="NE54" i="2" s="1"/>
  <c r="MZ54" i="2"/>
  <c r="NA54" i="2" s="1"/>
  <c r="CF54" i="2"/>
  <c r="CG54" i="2" s="1"/>
  <c r="BY54" i="2"/>
  <c r="CA54" i="2" s="1"/>
  <c r="CB54" i="2" s="1"/>
  <c r="CC54" i="2" s="1"/>
  <c r="BW54" i="2"/>
  <c r="BX54" i="2" s="1"/>
  <c r="BV54" i="2"/>
  <c r="BS54" i="2"/>
  <c r="BT54" i="2" s="1"/>
  <c r="BR54" i="2"/>
  <c r="V54" i="2"/>
  <c r="A54" i="2"/>
  <c r="ACN53" i="2"/>
  <c r="ACO53" i="2" s="1"/>
  <c r="ZV53" i="2"/>
  <c r="ZW53" i="2" s="1"/>
  <c r="ZS53" i="2"/>
  <c r="ZT53" i="2" s="1"/>
  <c r="NQ53" i="2"/>
  <c r="NR53" i="2" s="1"/>
  <c r="NM53" i="2"/>
  <c r="NN53" i="2" s="1"/>
  <c r="NH53" i="2"/>
  <c r="NI53" i="2" s="1"/>
  <c r="ND53" i="2"/>
  <c r="NE53" i="2" s="1"/>
  <c r="MZ53" i="2"/>
  <c r="NA53" i="2" s="1"/>
  <c r="CF53" i="2"/>
  <c r="CG53" i="2" s="1"/>
  <c r="BY53" i="2"/>
  <c r="CA53" i="2" s="1"/>
  <c r="CB53" i="2" s="1"/>
  <c r="CC53" i="2" s="1"/>
  <c r="BW53" i="2"/>
  <c r="BX53" i="2" s="1"/>
  <c r="BV53" i="2"/>
  <c r="BS53" i="2"/>
  <c r="BT53" i="2" s="1"/>
  <c r="BR53" i="2"/>
  <c r="V53" i="2"/>
  <c r="A53" i="2"/>
  <c r="ACN52" i="2"/>
  <c r="ZV52" i="2"/>
  <c r="ZW52" i="2" s="1"/>
  <c r="ZS52" i="2"/>
  <c r="ZT52" i="2" s="1"/>
  <c r="NQ52" i="2"/>
  <c r="NR52" i="2" s="1"/>
  <c r="NM52" i="2"/>
  <c r="NN52" i="2" s="1"/>
  <c r="NH52" i="2"/>
  <c r="NI52" i="2" s="1"/>
  <c r="ND52" i="2"/>
  <c r="NE52" i="2" s="1"/>
  <c r="MZ52" i="2"/>
  <c r="NA52" i="2" s="1"/>
  <c r="CF52" i="2"/>
  <c r="CG52" i="2" s="1"/>
  <c r="BY52" i="2"/>
  <c r="CA52" i="2" s="1"/>
  <c r="CB52" i="2" s="1"/>
  <c r="CC52" i="2" s="1"/>
  <c r="BW52" i="2"/>
  <c r="BX52" i="2" s="1"/>
  <c r="BV52" i="2"/>
  <c r="BS52" i="2"/>
  <c r="BT52" i="2" s="1"/>
  <c r="BR52" i="2"/>
  <c r="V52" i="2"/>
  <c r="A52" i="2"/>
  <c r="ACN51" i="2"/>
  <c r="ZV51" i="2"/>
  <c r="ZW51" i="2" s="1"/>
  <c r="ZS51" i="2"/>
  <c r="ZT51" i="2" s="1"/>
  <c r="NQ51" i="2"/>
  <c r="NR51" i="2" s="1"/>
  <c r="NM51" i="2"/>
  <c r="NN51" i="2" s="1"/>
  <c r="NH51" i="2"/>
  <c r="NI51" i="2" s="1"/>
  <c r="ND51" i="2"/>
  <c r="NE51" i="2" s="1"/>
  <c r="MZ51" i="2"/>
  <c r="NA51" i="2" s="1"/>
  <c r="CF51" i="2"/>
  <c r="CG51" i="2" s="1"/>
  <c r="BY51" i="2"/>
  <c r="CA51" i="2" s="1"/>
  <c r="CB51" i="2" s="1"/>
  <c r="CC51" i="2" s="1"/>
  <c r="BW51" i="2"/>
  <c r="BX51" i="2" s="1"/>
  <c r="BV51" i="2"/>
  <c r="BS51" i="2"/>
  <c r="BT51" i="2" s="1"/>
  <c r="BR51" i="2"/>
  <c r="V51" i="2"/>
  <c r="A51" i="2"/>
  <c r="ACN50" i="2"/>
  <c r="ACO50" i="2" s="1"/>
  <c r="ZV50" i="2"/>
  <c r="ZW50" i="2" s="1"/>
  <c r="ZS50" i="2"/>
  <c r="ZT50" i="2" s="1"/>
  <c r="NQ50" i="2"/>
  <c r="NR50" i="2" s="1"/>
  <c r="NM50" i="2"/>
  <c r="NN50" i="2" s="1"/>
  <c r="NH50" i="2"/>
  <c r="NI50" i="2" s="1"/>
  <c r="ND50" i="2"/>
  <c r="NE50" i="2" s="1"/>
  <c r="MZ50" i="2"/>
  <c r="NA50" i="2" s="1"/>
  <c r="CF50" i="2"/>
  <c r="CG50" i="2" s="1"/>
  <c r="BY50" i="2"/>
  <c r="CA50" i="2" s="1"/>
  <c r="CB50" i="2" s="1"/>
  <c r="CC50" i="2" s="1"/>
  <c r="BW50" i="2"/>
  <c r="BX50" i="2" s="1"/>
  <c r="BV50" i="2"/>
  <c r="BS50" i="2"/>
  <c r="BT50" i="2" s="1"/>
  <c r="BR50" i="2"/>
  <c r="V50" i="2"/>
  <c r="A50" i="2"/>
  <c r="ACN49" i="2"/>
  <c r="ACO49" i="2" s="1"/>
  <c r="ZV49" i="2"/>
  <c r="ZW49" i="2" s="1"/>
  <c r="ZS49" i="2"/>
  <c r="ZT49" i="2" s="1"/>
  <c r="NQ49" i="2"/>
  <c r="NR49" i="2" s="1"/>
  <c r="NM49" i="2"/>
  <c r="NN49" i="2" s="1"/>
  <c r="NH49" i="2"/>
  <c r="NI49" i="2" s="1"/>
  <c r="ND49" i="2"/>
  <c r="NE49" i="2" s="1"/>
  <c r="MZ49" i="2"/>
  <c r="NA49" i="2" s="1"/>
  <c r="CF49" i="2"/>
  <c r="CG49" i="2" s="1"/>
  <c r="BY49" i="2"/>
  <c r="CA49" i="2" s="1"/>
  <c r="CB49" i="2" s="1"/>
  <c r="CC49" i="2" s="1"/>
  <c r="BW49" i="2"/>
  <c r="BX49" i="2" s="1"/>
  <c r="BV49" i="2"/>
  <c r="BS49" i="2"/>
  <c r="BT49" i="2" s="1"/>
  <c r="BR49" i="2"/>
  <c r="V49" i="2"/>
  <c r="A49" i="2"/>
  <c r="ACN48" i="2"/>
  <c r="ZV48" i="2"/>
  <c r="ZW48" i="2" s="1"/>
  <c r="ZS48" i="2"/>
  <c r="ZT48" i="2" s="1"/>
  <c r="NQ48" i="2"/>
  <c r="NR48" i="2" s="1"/>
  <c r="NM48" i="2"/>
  <c r="NN48" i="2" s="1"/>
  <c r="NH48" i="2"/>
  <c r="NI48" i="2" s="1"/>
  <c r="ND48" i="2"/>
  <c r="NE48" i="2" s="1"/>
  <c r="MZ48" i="2"/>
  <c r="NA48" i="2" s="1"/>
  <c r="CF48" i="2"/>
  <c r="CG48" i="2" s="1"/>
  <c r="BY48" i="2"/>
  <c r="CA48" i="2" s="1"/>
  <c r="CB48" i="2" s="1"/>
  <c r="CC48" i="2" s="1"/>
  <c r="BW48" i="2"/>
  <c r="BX48" i="2" s="1"/>
  <c r="BV48" i="2"/>
  <c r="BS48" i="2"/>
  <c r="BT48" i="2" s="1"/>
  <c r="BR48" i="2"/>
  <c r="V48" i="2"/>
  <c r="A48" i="2"/>
  <c r="ACN47" i="2"/>
  <c r="ZV47" i="2"/>
  <c r="ZW47" i="2" s="1"/>
  <c r="ZS47" i="2"/>
  <c r="ZT47" i="2" s="1"/>
  <c r="NQ47" i="2"/>
  <c r="NR47" i="2" s="1"/>
  <c r="NM47" i="2"/>
  <c r="NN47" i="2" s="1"/>
  <c r="NH47" i="2"/>
  <c r="NI47" i="2" s="1"/>
  <c r="ND47" i="2"/>
  <c r="NE47" i="2" s="1"/>
  <c r="MZ47" i="2"/>
  <c r="NA47" i="2" s="1"/>
  <c r="CF47" i="2"/>
  <c r="CG47" i="2" s="1"/>
  <c r="BY47" i="2"/>
  <c r="CA47" i="2" s="1"/>
  <c r="CB47" i="2" s="1"/>
  <c r="CC47" i="2" s="1"/>
  <c r="BW47" i="2"/>
  <c r="BX47" i="2" s="1"/>
  <c r="BV47" i="2"/>
  <c r="BS47" i="2"/>
  <c r="BT47" i="2" s="1"/>
  <c r="BR47" i="2"/>
  <c r="V47" i="2"/>
  <c r="A47" i="2"/>
  <c r="ACN46" i="2"/>
  <c r="ACO46" i="2" s="1"/>
  <c r="ZV46" i="2"/>
  <c r="ZW46" i="2" s="1"/>
  <c r="ZS46" i="2"/>
  <c r="ZT46" i="2" s="1"/>
  <c r="NQ46" i="2"/>
  <c r="NR46" i="2" s="1"/>
  <c r="NM46" i="2"/>
  <c r="NN46" i="2" s="1"/>
  <c r="NH46" i="2"/>
  <c r="NI46" i="2" s="1"/>
  <c r="ND46" i="2"/>
  <c r="NE46" i="2" s="1"/>
  <c r="MZ46" i="2"/>
  <c r="NA46" i="2" s="1"/>
  <c r="CF46" i="2"/>
  <c r="CG46" i="2" s="1"/>
  <c r="BY46" i="2"/>
  <c r="CA46" i="2" s="1"/>
  <c r="CB46" i="2" s="1"/>
  <c r="CC46" i="2" s="1"/>
  <c r="BW46" i="2"/>
  <c r="BX46" i="2" s="1"/>
  <c r="BV46" i="2"/>
  <c r="BS46" i="2"/>
  <c r="BT46" i="2" s="1"/>
  <c r="BR46" i="2"/>
  <c r="V46" i="2"/>
  <c r="A46" i="2"/>
  <c r="ACN45" i="2"/>
  <c r="ACO45" i="2" s="1"/>
  <c r="ZV45" i="2"/>
  <c r="ZW45" i="2" s="1"/>
  <c r="ZS45" i="2"/>
  <c r="ZT45" i="2" s="1"/>
  <c r="NQ45" i="2"/>
  <c r="NR45" i="2" s="1"/>
  <c r="NM45" i="2"/>
  <c r="NN45" i="2" s="1"/>
  <c r="NH45" i="2"/>
  <c r="NI45" i="2" s="1"/>
  <c r="ND45" i="2"/>
  <c r="NE45" i="2" s="1"/>
  <c r="MZ45" i="2"/>
  <c r="NA45" i="2" s="1"/>
  <c r="CF45" i="2"/>
  <c r="CG45" i="2" s="1"/>
  <c r="BY45" i="2"/>
  <c r="CA45" i="2" s="1"/>
  <c r="CB45" i="2" s="1"/>
  <c r="CC45" i="2" s="1"/>
  <c r="BW45" i="2"/>
  <c r="BX45" i="2" s="1"/>
  <c r="BV45" i="2"/>
  <c r="BS45" i="2"/>
  <c r="BT45" i="2" s="1"/>
  <c r="BR45" i="2"/>
  <c r="V45" i="2"/>
  <c r="A45" i="2"/>
  <c r="ACN44" i="2"/>
  <c r="ZV44" i="2"/>
  <c r="ZW44" i="2" s="1"/>
  <c r="ZS44" i="2"/>
  <c r="ZT44" i="2" s="1"/>
  <c r="NQ44" i="2"/>
  <c r="NR44" i="2" s="1"/>
  <c r="NM44" i="2"/>
  <c r="NN44" i="2" s="1"/>
  <c r="NH44" i="2"/>
  <c r="NI44" i="2" s="1"/>
  <c r="ND44" i="2"/>
  <c r="NE44" i="2" s="1"/>
  <c r="MZ44" i="2"/>
  <c r="NA44" i="2" s="1"/>
  <c r="CF44" i="2"/>
  <c r="CG44" i="2" s="1"/>
  <c r="BY44" i="2"/>
  <c r="CA44" i="2" s="1"/>
  <c r="CB44" i="2" s="1"/>
  <c r="CC44" i="2" s="1"/>
  <c r="BW44" i="2"/>
  <c r="BX44" i="2" s="1"/>
  <c r="BV44" i="2"/>
  <c r="BS44" i="2"/>
  <c r="BT44" i="2" s="1"/>
  <c r="BR44" i="2"/>
  <c r="V44" i="2"/>
  <c r="A44" i="2"/>
  <c r="ACN43" i="2"/>
  <c r="ZV43" i="2"/>
  <c r="ZW43" i="2" s="1"/>
  <c r="ZS43" i="2"/>
  <c r="ZT43" i="2" s="1"/>
  <c r="NQ43" i="2"/>
  <c r="NR43" i="2" s="1"/>
  <c r="NM43" i="2"/>
  <c r="NN43" i="2" s="1"/>
  <c r="NH43" i="2"/>
  <c r="NI43" i="2" s="1"/>
  <c r="ND43" i="2"/>
  <c r="NE43" i="2" s="1"/>
  <c r="MZ43" i="2"/>
  <c r="NA43" i="2" s="1"/>
  <c r="CF43" i="2"/>
  <c r="CG43" i="2" s="1"/>
  <c r="BY43" i="2"/>
  <c r="CA43" i="2" s="1"/>
  <c r="CB43" i="2" s="1"/>
  <c r="CC43" i="2" s="1"/>
  <c r="BW43" i="2"/>
  <c r="BX43" i="2" s="1"/>
  <c r="BV43" i="2"/>
  <c r="BS43" i="2"/>
  <c r="BT43" i="2" s="1"/>
  <c r="BR43" i="2"/>
  <c r="V43" i="2"/>
  <c r="A43" i="2"/>
  <c r="ACN42" i="2"/>
  <c r="ACO42" i="2" s="1"/>
  <c r="ZV42" i="2"/>
  <c r="ZW42" i="2" s="1"/>
  <c r="ZS42" i="2"/>
  <c r="ZT42" i="2" s="1"/>
  <c r="NQ42" i="2"/>
  <c r="NR42" i="2" s="1"/>
  <c r="NM42" i="2"/>
  <c r="NN42" i="2" s="1"/>
  <c r="NH42" i="2"/>
  <c r="NI42" i="2" s="1"/>
  <c r="ND42" i="2"/>
  <c r="NE42" i="2" s="1"/>
  <c r="MZ42" i="2"/>
  <c r="NA42" i="2" s="1"/>
  <c r="CF42" i="2"/>
  <c r="CG42" i="2" s="1"/>
  <c r="BY42" i="2"/>
  <c r="CA42" i="2" s="1"/>
  <c r="CB42" i="2" s="1"/>
  <c r="CC42" i="2" s="1"/>
  <c r="BW42" i="2"/>
  <c r="BX42" i="2" s="1"/>
  <c r="BV42" i="2"/>
  <c r="BS42" i="2"/>
  <c r="BT42" i="2" s="1"/>
  <c r="BR42" i="2"/>
  <c r="V42" i="2"/>
  <c r="A42" i="2"/>
  <c r="ACN41" i="2"/>
  <c r="ACO41" i="2" s="1"/>
  <c r="ZV41" i="2"/>
  <c r="ZW41" i="2" s="1"/>
  <c r="ZS41" i="2"/>
  <c r="ZT41" i="2" s="1"/>
  <c r="NQ41" i="2"/>
  <c r="NR41" i="2" s="1"/>
  <c r="NM41" i="2"/>
  <c r="NN41" i="2" s="1"/>
  <c r="NH41" i="2"/>
  <c r="NI41" i="2" s="1"/>
  <c r="ND41" i="2"/>
  <c r="NE41" i="2" s="1"/>
  <c r="MZ41" i="2"/>
  <c r="NA41" i="2" s="1"/>
  <c r="CF41" i="2"/>
  <c r="CG41" i="2" s="1"/>
  <c r="BY41" i="2"/>
  <c r="CA41" i="2" s="1"/>
  <c r="CB41" i="2" s="1"/>
  <c r="CC41" i="2" s="1"/>
  <c r="BW41" i="2"/>
  <c r="BX41" i="2" s="1"/>
  <c r="BV41" i="2"/>
  <c r="BS41" i="2"/>
  <c r="BT41" i="2" s="1"/>
  <c r="BR41" i="2"/>
  <c r="V41" i="2"/>
  <c r="A41" i="2"/>
  <c r="ACN40" i="2"/>
  <c r="ZV40" i="2"/>
  <c r="ZW40" i="2" s="1"/>
  <c r="ZS40" i="2"/>
  <c r="ZT40" i="2" s="1"/>
  <c r="NQ40" i="2"/>
  <c r="NR40" i="2" s="1"/>
  <c r="NM40" i="2"/>
  <c r="NN40" i="2" s="1"/>
  <c r="NH40" i="2"/>
  <c r="NI40" i="2" s="1"/>
  <c r="ND40" i="2"/>
  <c r="NE40" i="2" s="1"/>
  <c r="MZ40" i="2"/>
  <c r="NA40" i="2" s="1"/>
  <c r="CF40" i="2"/>
  <c r="CG40" i="2" s="1"/>
  <c r="BY40" i="2"/>
  <c r="CA40" i="2" s="1"/>
  <c r="CB40" i="2" s="1"/>
  <c r="CC40" i="2" s="1"/>
  <c r="BW40" i="2"/>
  <c r="BX40" i="2" s="1"/>
  <c r="BV40" i="2"/>
  <c r="BS40" i="2"/>
  <c r="BT40" i="2" s="1"/>
  <c r="BR40" i="2"/>
  <c r="V40" i="2"/>
  <c r="A40" i="2"/>
  <c r="ACN39" i="2"/>
  <c r="ZV39" i="2"/>
  <c r="ZW39" i="2" s="1"/>
  <c r="ZS39" i="2"/>
  <c r="ZT39" i="2" s="1"/>
  <c r="NQ39" i="2"/>
  <c r="NR39" i="2" s="1"/>
  <c r="NM39" i="2"/>
  <c r="NN39" i="2" s="1"/>
  <c r="NH39" i="2"/>
  <c r="NI39" i="2" s="1"/>
  <c r="ND39" i="2"/>
  <c r="NE39" i="2" s="1"/>
  <c r="MZ39" i="2"/>
  <c r="NA39" i="2" s="1"/>
  <c r="CF39" i="2"/>
  <c r="CG39" i="2" s="1"/>
  <c r="BY39" i="2"/>
  <c r="CA39" i="2" s="1"/>
  <c r="CB39" i="2" s="1"/>
  <c r="CC39" i="2" s="1"/>
  <c r="BW39" i="2"/>
  <c r="BX39" i="2" s="1"/>
  <c r="BV39" i="2"/>
  <c r="BS39" i="2"/>
  <c r="BT39" i="2" s="1"/>
  <c r="BR39" i="2"/>
  <c r="V39" i="2"/>
  <c r="A39" i="2"/>
  <c r="ACN38" i="2"/>
  <c r="ACO38" i="2" s="1"/>
  <c r="ZV38" i="2"/>
  <c r="ZW38" i="2" s="1"/>
  <c r="ZS38" i="2"/>
  <c r="ZT38" i="2" s="1"/>
  <c r="NQ38" i="2"/>
  <c r="NR38" i="2" s="1"/>
  <c r="NM38" i="2"/>
  <c r="NN38" i="2" s="1"/>
  <c r="NH38" i="2"/>
  <c r="NI38" i="2" s="1"/>
  <c r="ND38" i="2"/>
  <c r="NE38" i="2" s="1"/>
  <c r="MZ38" i="2"/>
  <c r="NA38" i="2" s="1"/>
  <c r="CF38" i="2"/>
  <c r="CG38" i="2" s="1"/>
  <c r="BY38" i="2"/>
  <c r="CA38" i="2" s="1"/>
  <c r="CB38" i="2" s="1"/>
  <c r="CC38" i="2" s="1"/>
  <c r="BW38" i="2"/>
  <c r="BX38" i="2" s="1"/>
  <c r="BV38" i="2"/>
  <c r="BS38" i="2"/>
  <c r="BT38" i="2" s="1"/>
  <c r="BR38" i="2"/>
  <c r="V38" i="2"/>
  <c r="A38" i="2"/>
  <c r="ACN37" i="2"/>
  <c r="ACO37" i="2" s="1"/>
  <c r="ZV37" i="2"/>
  <c r="ZW37" i="2" s="1"/>
  <c r="ZS37" i="2"/>
  <c r="ZT37" i="2" s="1"/>
  <c r="NQ37" i="2"/>
  <c r="NR37" i="2" s="1"/>
  <c r="NM37" i="2"/>
  <c r="NN37" i="2" s="1"/>
  <c r="NH37" i="2"/>
  <c r="NI37" i="2" s="1"/>
  <c r="ND37" i="2"/>
  <c r="NE37" i="2" s="1"/>
  <c r="MZ37" i="2"/>
  <c r="NA37" i="2" s="1"/>
  <c r="CF37" i="2"/>
  <c r="CG37" i="2" s="1"/>
  <c r="BY37" i="2"/>
  <c r="CA37" i="2" s="1"/>
  <c r="CB37" i="2" s="1"/>
  <c r="CC37" i="2" s="1"/>
  <c r="BW37" i="2"/>
  <c r="BX37" i="2" s="1"/>
  <c r="BV37" i="2"/>
  <c r="BS37" i="2"/>
  <c r="BT37" i="2" s="1"/>
  <c r="BR37" i="2"/>
  <c r="V37" i="2"/>
  <c r="A37" i="2"/>
  <c r="ACN36" i="2"/>
  <c r="ZV36" i="2"/>
  <c r="ZW36" i="2" s="1"/>
  <c r="ZS36" i="2"/>
  <c r="ZT36" i="2" s="1"/>
  <c r="NQ36" i="2"/>
  <c r="NR36" i="2" s="1"/>
  <c r="NM36" i="2"/>
  <c r="NN36" i="2" s="1"/>
  <c r="NH36" i="2"/>
  <c r="NI36" i="2" s="1"/>
  <c r="ND36" i="2"/>
  <c r="NE36" i="2" s="1"/>
  <c r="MZ36" i="2"/>
  <c r="NA36" i="2" s="1"/>
  <c r="CF36" i="2"/>
  <c r="CG36" i="2" s="1"/>
  <c r="BY36" i="2"/>
  <c r="CA36" i="2" s="1"/>
  <c r="CB36" i="2" s="1"/>
  <c r="CC36" i="2" s="1"/>
  <c r="BW36" i="2"/>
  <c r="BX36" i="2" s="1"/>
  <c r="BV36" i="2"/>
  <c r="BS36" i="2"/>
  <c r="BT36" i="2" s="1"/>
  <c r="BR36" i="2"/>
  <c r="V36" i="2"/>
  <c r="A36" i="2"/>
  <c r="ACN35" i="2"/>
  <c r="ZV35" i="2"/>
  <c r="ZW35" i="2" s="1"/>
  <c r="ZS35" i="2"/>
  <c r="ZT35" i="2" s="1"/>
  <c r="NQ35" i="2"/>
  <c r="NR35" i="2" s="1"/>
  <c r="NM35" i="2"/>
  <c r="NN35" i="2" s="1"/>
  <c r="NH35" i="2"/>
  <c r="NI35" i="2" s="1"/>
  <c r="ND35" i="2"/>
  <c r="NE35" i="2" s="1"/>
  <c r="MZ35" i="2"/>
  <c r="NA35" i="2" s="1"/>
  <c r="CF35" i="2"/>
  <c r="CG35" i="2" s="1"/>
  <c r="BY35" i="2"/>
  <c r="CA35" i="2" s="1"/>
  <c r="CB35" i="2" s="1"/>
  <c r="CC35" i="2" s="1"/>
  <c r="BW35" i="2"/>
  <c r="BX35" i="2" s="1"/>
  <c r="BV35" i="2"/>
  <c r="BS35" i="2"/>
  <c r="BT35" i="2" s="1"/>
  <c r="BR35" i="2"/>
  <c r="V35" i="2"/>
  <c r="A35" i="2"/>
  <c r="ACN34" i="2"/>
  <c r="ACO34" i="2" s="1"/>
  <c r="ZV34" i="2"/>
  <c r="ZW34" i="2" s="1"/>
  <c r="ZS34" i="2"/>
  <c r="ZT34" i="2" s="1"/>
  <c r="NQ34" i="2"/>
  <c r="NR34" i="2" s="1"/>
  <c r="NM34" i="2"/>
  <c r="NN34" i="2" s="1"/>
  <c r="NH34" i="2"/>
  <c r="NI34" i="2" s="1"/>
  <c r="ND34" i="2"/>
  <c r="NE34" i="2" s="1"/>
  <c r="MZ34" i="2"/>
  <c r="NA34" i="2" s="1"/>
  <c r="CF34" i="2"/>
  <c r="CG34" i="2" s="1"/>
  <c r="BY34" i="2"/>
  <c r="CA34" i="2" s="1"/>
  <c r="CB34" i="2" s="1"/>
  <c r="CC34" i="2" s="1"/>
  <c r="BW34" i="2"/>
  <c r="BX34" i="2" s="1"/>
  <c r="BV34" i="2"/>
  <c r="BS34" i="2"/>
  <c r="BT34" i="2" s="1"/>
  <c r="BR34" i="2"/>
  <c r="V34" i="2"/>
  <c r="A34" i="2"/>
  <c r="ACN33" i="2"/>
  <c r="ACO33" i="2" s="1"/>
  <c r="ZV33" i="2"/>
  <c r="ZW33" i="2" s="1"/>
  <c r="ZS33" i="2"/>
  <c r="ZT33" i="2" s="1"/>
  <c r="NQ33" i="2"/>
  <c r="NR33" i="2" s="1"/>
  <c r="NM33" i="2"/>
  <c r="NN33" i="2" s="1"/>
  <c r="NH33" i="2"/>
  <c r="NI33" i="2" s="1"/>
  <c r="ND33" i="2"/>
  <c r="NE33" i="2" s="1"/>
  <c r="MZ33" i="2"/>
  <c r="NA33" i="2" s="1"/>
  <c r="CF33" i="2"/>
  <c r="CG33" i="2" s="1"/>
  <c r="BY33" i="2"/>
  <c r="CA33" i="2" s="1"/>
  <c r="CB33" i="2" s="1"/>
  <c r="CC33" i="2" s="1"/>
  <c r="BW33" i="2"/>
  <c r="BX33" i="2" s="1"/>
  <c r="BV33" i="2"/>
  <c r="BS33" i="2"/>
  <c r="BT33" i="2" s="1"/>
  <c r="BR33" i="2"/>
  <c r="V33" i="2"/>
  <c r="A33" i="2"/>
  <c r="ACN32" i="2"/>
  <c r="ZV32" i="2"/>
  <c r="ZW32" i="2" s="1"/>
  <c r="ZS32" i="2"/>
  <c r="ZT32" i="2" s="1"/>
  <c r="NQ32" i="2"/>
  <c r="NR32" i="2" s="1"/>
  <c r="NM32" i="2"/>
  <c r="NN32" i="2" s="1"/>
  <c r="NH32" i="2"/>
  <c r="NI32" i="2" s="1"/>
  <c r="ND32" i="2"/>
  <c r="NE32" i="2" s="1"/>
  <c r="MZ32" i="2"/>
  <c r="NA32" i="2" s="1"/>
  <c r="CF32" i="2"/>
  <c r="CG32" i="2" s="1"/>
  <c r="BY32" i="2"/>
  <c r="CA32" i="2" s="1"/>
  <c r="CB32" i="2" s="1"/>
  <c r="CC32" i="2" s="1"/>
  <c r="BW32" i="2"/>
  <c r="BX32" i="2" s="1"/>
  <c r="BV32" i="2"/>
  <c r="BS32" i="2"/>
  <c r="BT32" i="2" s="1"/>
  <c r="BR32" i="2"/>
  <c r="V32" i="2"/>
  <c r="A32" i="2"/>
  <c r="ACN31" i="2"/>
  <c r="ZV31" i="2"/>
  <c r="ZW31" i="2" s="1"/>
  <c r="ZS31" i="2"/>
  <c r="ZT31" i="2" s="1"/>
  <c r="NQ31" i="2"/>
  <c r="NR31" i="2" s="1"/>
  <c r="NM31" i="2"/>
  <c r="NN31" i="2" s="1"/>
  <c r="NH31" i="2"/>
  <c r="NI31" i="2" s="1"/>
  <c r="ND31" i="2"/>
  <c r="NE31" i="2" s="1"/>
  <c r="MZ31" i="2"/>
  <c r="NA31" i="2" s="1"/>
  <c r="CF31" i="2"/>
  <c r="CG31" i="2" s="1"/>
  <c r="BY31" i="2"/>
  <c r="CA31" i="2" s="1"/>
  <c r="CB31" i="2" s="1"/>
  <c r="CC31" i="2" s="1"/>
  <c r="BW31" i="2"/>
  <c r="BX31" i="2" s="1"/>
  <c r="BV31" i="2"/>
  <c r="BS31" i="2"/>
  <c r="BT31" i="2" s="1"/>
  <c r="BR31" i="2"/>
  <c r="V31" i="2"/>
  <c r="A31" i="2"/>
  <c r="ACN30" i="2"/>
  <c r="ACO30" i="2" s="1"/>
  <c r="ZV30" i="2"/>
  <c r="ZW30" i="2" s="1"/>
  <c r="ZS30" i="2"/>
  <c r="ZT30" i="2" s="1"/>
  <c r="NQ30" i="2"/>
  <c r="NR30" i="2" s="1"/>
  <c r="NM30" i="2"/>
  <c r="NN30" i="2" s="1"/>
  <c r="NH30" i="2"/>
  <c r="NI30" i="2" s="1"/>
  <c r="ND30" i="2"/>
  <c r="NE30" i="2" s="1"/>
  <c r="MZ30" i="2"/>
  <c r="NA30" i="2" s="1"/>
  <c r="CF30" i="2"/>
  <c r="CG30" i="2" s="1"/>
  <c r="BY30" i="2"/>
  <c r="CA30" i="2" s="1"/>
  <c r="CB30" i="2" s="1"/>
  <c r="CC30" i="2" s="1"/>
  <c r="BW30" i="2"/>
  <c r="BX30" i="2" s="1"/>
  <c r="BV30" i="2"/>
  <c r="BS30" i="2"/>
  <c r="BT30" i="2" s="1"/>
  <c r="BR30" i="2"/>
  <c r="V30" i="2"/>
  <c r="A30" i="2"/>
  <c r="ACN29" i="2"/>
  <c r="ACO29" i="2" s="1"/>
  <c r="ZV29" i="2"/>
  <c r="ZW29" i="2" s="1"/>
  <c r="ZS29" i="2"/>
  <c r="ZT29" i="2" s="1"/>
  <c r="NQ29" i="2"/>
  <c r="NR29" i="2" s="1"/>
  <c r="NM29" i="2"/>
  <c r="NN29" i="2" s="1"/>
  <c r="NH29" i="2"/>
  <c r="NI29" i="2" s="1"/>
  <c r="ND29" i="2"/>
  <c r="NE29" i="2" s="1"/>
  <c r="MZ29" i="2"/>
  <c r="NA29" i="2" s="1"/>
  <c r="CF29" i="2"/>
  <c r="CG29" i="2" s="1"/>
  <c r="BY29" i="2"/>
  <c r="CA29" i="2" s="1"/>
  <c r="CB29" i="2" s="1"/>
  <c r="CC29" i="2" s="1"/>
  <c r="BW29" i="2"/>
  <c r="BX29" i="2" s="1"/>
  <c r="BV29" i="2"/>
  <c r="BS29" i="2"/>
  <c r="BT29" i="2" s="1"/>
  <c r="BR29" i="2"/>
  <c r="V29" i="2"/>
  <c r="A29" i="2"/>
  <c r="ACN28" i="2"/>
  <c r="ZV28" i="2"/>
  <c r="ZW28" i="2" s="1"/>
  <c r="ZS28" i="2"/>
  <c r="ZT28" i="2" s="1"/>
  <c r="NQ28" i="2"/>
  <c r="NR28" i="2" s="1"/>
  <c r="NM28" i="2"/>
  <c r="NN28" i="2" s="1"/>
  <c r="NH28" i="2"/>
  <c r="NI28" i="2" s="1"/>
  <c r="ND28" i="2"/>
  <c r="NE28" i="2" s="1"/>
  <c r="MZ28" i="2"/>
  <c r="NA28" i="2" s="1"/>
  <c r="CF28" i="2"/>
  <c r="CG28" i="2" s="1"/>
  <c r="BY28" i="2"/>
  <c r="CA28" i="2" s="1"/>
  <c r="CB28" i="2" s="1"/>
  <c r="CC28" i="2" s="1"/>
  <c r="BW28" i="2"/>
  <c r="BX28" i="2" s="1"/>
  <c r="BV28" i="2"/>
  <c r="BS28" i="2"/>
  <c r="BT28" i="2" s="1"/>
  <c r="BR28" i="2"/>
  <c r="V28" i="2"/>
  <c r="A28" i="2"/>
  <c r="ACN27" i="2"/>
  <c r="ZV27" i="2"/>
  <c r="ZW27" i="2" s="1"/>
  <c r="ZS27" i="2"/>
  <c r="ZT27" i="2" s="1"/>
  <c r="NQ27" i="2"/>
  <c r="NR27" i="2" s="1"/>
  <c r="NM27" i="2"/>
  <c r="NN27" i="2" s="1"/>
  <c r="NH27" i="2"/>
  <c r="NI27" i="2" s="1"/>
  <c r="ND27" i="2"/>
  <c r="NE27" i="2" s="1"/>
  <c r="MZ27" i="2"/>
  <c r="NA27" i="2" s="1"/>
  <c r="CF27" i="2"/>
  <c r="CG27" i="2" s="1"/>
  <c r="BY27" i="2"/>
  <c r="CA27" i="2" s="1"/>
  <c r="CB27" i="2" s="1"/>
  <c r="CC27" i="2" s="1"/>
  <c r="BW27" i="2"/>
  <c r="BX27" i="2" s="1"/>
  <c r="BV27" i="2"/>
  <c r="BS27" i="2"/>
  <c r="BT27" i="2" s="1"/>
  <c r="BR27" i="2"/>
  <c r="V27" i="2"/>
  <c r="A27" i="2"/>
  <c r="ACN26" i="2"/>
  <c r="ACO26" i="2" s="1"/>
  <c r="ZV26" i="2"/>
  <c r="ZW26" i="2" s="1"/>
  <c r="ZS26" i="2"/>
  <c r="ZT26" i="2" s="1"/>
  <c r="NQ26" i="2"/>
  <c r="NR26" i="2" s="1"/>
  <c r="NM26" i="2"/>
  <c r="NN26" i="2" s="1"/>
  <c r="NH26" i="2"/>
  <c r="NI26" i="2" s="1"/>
  <c r="ND26" i="2"/>
  <c r="NE26" i="2" s="1"/>
  <c r="MZ26" i="2"/>
  <c r="NA26" i="2" s="1"/>
  <c r="CF26" i="2"/>
  <c r="CG26" i="2" s="1"/>
  <c r="BY26" i="2"/>
  <c r="CA26" i="2" s="1"/>
  <c r="CB26" i="2" s="1"/>
  <c r="CC26" i="2" s="1"/>
  <c r="BW26" i="2"/>
  <c r="BX26" i="2" s="1"/>
  <c r="BV26" i="2"/>
  <c r="BS26" i="2"/>
  <c r="BT26" i="2" s="1"/>
  <c r="BR26" i="2"/>
  <c r="V26" i="2"/>
  <c r="A26" i="2"/>
  <c r="ACN25" i="2"/>
  <c r="ACO25" i="2" s="1"/>
  <c r="ZV25" i="2"/>
  <c r="ZW25" i="2" s="1"/>
  <c r="ZS25" i="2"/>
  <c r="ZT25" i="2" s="1"/>
  <c r="NQ25" i="2"/>
  <c r="NR25" i="2" s="1"/>
  <c r="NM25" i="2"/>
  <c r="NN25" i="2" s="1"/>
  <c r="NH25" i="2"/>
  <c r="NI25" i="2" s="1"/>
  <c r="ND25" i="2"/>
  <c r="NE25" i="2" s="1"/>
  <c r="MZ25" i="2"/>
  <c r="NA25" i="2" s="1"/>
  <c r="CF25" i="2"/>
  <c r="CG25" i="2" s="1"/>
  <c r="BY25" i="2"/>
  <c r="CA25" i="2" s="1"/>
  <c r="CB25" i="2" s="1"/>
  <c r="CC25" i="2" s="1"/>
  <c r="BW25" i="2"/>
  <c r="BX25" i="2" s="1"/>
  <c r="BV25" i="2"/>
  <c r="BS25" i="2"/>
  <c r="BT25" i="2" s="1"/>
  <c r="BR25" i="2"/>
  <c r="V25" i="2"/>
  <c r="A25" i="2"/>
  <c r="ACN24" i="2"/>
  <c r="ZV24" i="2"/>
  <c r="ZW24" i="2" s="1"/>
  <c r="ZS24" i="2"/>
  <c r="ZT24" i="2" s="1"/>
  <c r="NQ24" i="2"/>
  <c r="NR24" i="2" s="1"/>
  <c r="NM24" i="2"/>
  <c r="NN24" i="2" s="1"/>
  <c r="NH24" i="2"/>
  <c r="NI24" i="2" s="1"/>
  <c r="ND24" i="2"/>
  <c r="NE24" i="2" s="1"/>
  <c r="MZ24" i="2"/>
  <c r="NA24" i="2" s="1"/>
  <c r="CF24" i="2"/>
  <c r="CG24" i="2" s="1"/>
  <c r="BY24" i="2"/>
  <c r="CA24" i="2" s="1"/>
  <c r="CB24" i="2" s="1"/>
  <c r="CC24" i="2" s="1"/>
  <c r="BW24" i="2"/>
  <c r="BX24" i="2" s="1"/>
  <c r="BV24" i="2"/>
  <c r="BS24" i="2"/>
  <c r="BT24" i="2" s="1"/>
  <c r="BR24" i="2"/>
  <c r="V24" i="2"/>
  <c r="A24" i="2"/>
  <c r="ACN23" i="2"/>
  <c r="ZV23" i="2"/>
  <c r="ZW23" i="2" s="1"/>
  <c r="ZS23" i="2"/>
  <c r="ZT23" i="2" s="1"/>
  <c r="NQ23" i="2"/>
  <c r="NR23" i="2" s="1"/>
  <c r="NM23" i="2"/>
  <c r="NN23" i="2" s="1"/>
  <c r="NH23" i="2"/>
  <c r="NI23" i="2" s="1"/>
  <c r="ND23" i="2"/>
  <c r="NE23" i="2" s="1"/>
  <c r="MZ23" i="2"/>
  <c r="NA23" i="2" s="1"/>
  <c r="CF23" i="2"/>
  <c r="CG23" i="2" s="1"/>
  <c r="BY23" i="2"/>
  <c r="CA23" i="2" s="1"/>
  <c r="CB23" i="2" s="1"/>
  <c r="CC23" i="2" s="1"/>
  <c r="BW23" i="2"/>
  <c r="BX23" i="2" s="1"/>
  <c r="BV23" i="2"/>
  <c r="BS23" i="2"/>
  <c r="BT23" i="2" s="1"/>
  <c r="BR23" i="2"/>
  <c r="V23" i="2"/>
  <c r="A23" i="2"/>
  <c r="ACN22" i="2"/>
  <c r="ACO22" i="2" s="1"/>
  <c r="ZV22" i="2"/>
  <c r="ZW22" i="2" s="1"/>
  <c r="ZS22" i="2"/>
  <c r="ZT22" i="2" s="1"/>
  <c r="NQ22" i="2"/>
  <c r="NR22" i="2" s="1"/>
  <c r="NM22" i="2"/>
  <c r="NN22" i="2" s="1"/>
  <c r="NH22" i="2"/>
  <c r="NI22" i="2" s="1"/>
  <c r="ND22" i="2"/>
  <c r="NE22" i="2" s="1"/>
  <c r="MZ22" i="2"/>
  <c r="NA22" i="2" s="1"/>
  <c r="CF22" i="2"/>
  <c r="CG22" i="2" s="1"/>
  <c r="BY22" i="2"/>
  <c r="CA22" i="2" s="1"/>
  <c r="CB22" i="2" s="1"/>
  <c r="CC22" i="2" s="1"/>
  <c r="BW22" i="2"/>
  <c r="BX22" i="2" s="1"/>
  <c r="BV22" i="2"/>
  <c r="BS22" i="2"/>
  <c r="BT22" i="2" s="1"/>
  <c r="BR22" i="2"/>
  <c r="V22" i="2"/>
  <c r="A22" i="2"/>
  <c r="ACN21" i="2"/>
  <c r="ZV21" i="2"/>
  <c r="ZW21" i="2" s="1"/>
  <c r="ZS21" i="2"/>
  <c r="ZT21" i="2" s="1"/>
  <c r="NQ21" i="2"/>
  <c r="NR21" i="2" s="1"/>
  <c r="NM21" i="2"/>
  <c r="NN21" i="2" s="1"/>
  <c r="NH21" i="2"/>
  <c r="NI21" i="2" s="1"/>
  <c r="ND21" i="2"/>
  <c r="NE21" i="2" s="1"/>
  <c r="MZ21" i="2"/>
  <c r="NA21" i="2" s="1"/>
  <c r="CF21" i="2"/>
  <c r="CG21" i="2" s="1"/>
  <c r="BY21" i="2"/>
  <c r="CA21" i="2" s="1"/>
  <c r="CB21" i="2" s="1"/>
  <c r="CC21" i="2" s="1"/>
  <c r="BW21" i="2"/>
  <c r="BX21" i="2" s="1"/>
  <c r="BV21" i="2"/>
  <c r="BS21" i="2"/>
  <c r="BT21" i="2" s="1"/>
  <c r="BR21" i="2"/>
  <c r="V21" i="2"/>
  <c r="A21" i="2"/>
  <c r="ACN20" i="2"/>
  <c r="ZV20" i="2"/>
  <c r="ZW20" i="2" s="1"/>
  <c r="ZS20" i="2"/>
  <c r="ZT20" i="2" s="1"/>
  <c r="NQ20" i="2"/>
  <c r="NR20" i="2" s="1"/>
  <c r="NM20" i="2"/>
  <c r="NN20" i="2" s="1"/>
  <c r="NH20" i="2"/>
  <c r="NI20" i="2" s="1"/>
  <c r="ND20" i="2"/>
  <c r="NE20" i="2" s="1"/>
  <c r="MZ20" i="2"/>
  <c r="NA20" i="2" s="1"/>
  <c r="CF20" i="2"/>
  <c r="CG20" i="2" s="1"/>
  <c r="BY20" i="2"/>
  <c r="CA20" i="2" s="1"/>
  <c r="CB20" i="2" s="1"/>
  <c r="CC20" i="2" s="1"/>
  <c r="BW20" i="2"/>
  <c r="BX20" i="2" s="1"/>
  <c r="BV20" i="2"/>
  <c r="BS20" i="2"/>
  <c r="BT20" i="2" s="1"/>
  <c r="BR20" i="2"/>
  <c r="V20" i="2"/>
  <c r="A20" i="2"/>
  <c r="ACN19" i="2"/>
  <c r="ACO19" i="2" s="1"/>
  <c r="ZV19" i="2"/>
  <c r="ZW19" i="2" s="1"/>
  <c r="ZS19" i="2"/>
  <c r="ZT19" i="2" s="1"/>
  <c r="NQ19" i="2"/>
  <c r="NR19" i="2" s="1"/>
  <c r="NM19" i="2"/>
  <c r="NN19" i="2" s="1"/>
  <c r="NH19" i="2"/>
  <c r="NI19" i="2" s="1"/>
  <c r="ND19" i="2"/>
  <c r="NE19" i="2" s="1"/>
  <c r="MZ19" i="2"/>
  <c r="NA19" i="2" s="1"/>
  <c r="CF19" i="2"/>
  <c r="CG19" i="2" s="1"/>
  <c r="BY19" i="2"/>
  <c r="CA19" i="2" s="1"/>
  <c r="CB19" i="2" s="1"/>
  <c r="CC19" i="2" s="1"/>
  <c r="BW19" i="2"/>
  <c r="BX19" i="2" s="1"/>
  <c r="BV19" i="2"/>
  <c r="BS19" i="2"/>
  <c r="BT19" i="2" s="1"/>
  <c r="BR19" i="2"/>
  <c r="V19" i="2"/>
  <c r="A19" i="2"/>
  <c r="ACN18" i="2"/>
  <c r="ACO18" i="2" s="1"/>
  <c r="ZV18" i="2"/>
  <c r="ZW18" i="2" s="1"/>
  <c r="ZS18" i="2"/>
  <c r="ZT18" i="2" s="1"/>
  <c r="NQ18" i="2"/>
  <c r="NR18" i="2" s="1"/>
  <c r="NM18" i="2"/>
  <c r="NN18" i="2" s="1"/>
  <c r="NH18" i="2"/>
  <c r="NI18" i="2" s="1"/>
  <c r="ND18" i="2"/>
  <c r="NE18" i="2" s="1"/>
  <c r="MZ18" i="2"/>
  <c r="NA18" i="2" s="1"/>
  <c r="CF18" i="2"/>
  <c r="CG18" i="2" s="1"/>
  <c r="BY18" i="2"/>
  <c r="CA18" i="2" s="1"/>
  <c r="CB18" i="2" s="1"/>
  <c r="CC18" i="2" s="1"/>
  <c r="BW18" i="2"/>
  <c r="BX18" i="2" s="1"/>
  <c r="BV18" i="2"/>
  <c r="BS18" i="2"/>
  <c r="BT18" i="2" s="1"/>
  <c r="BR18" i="2"/>
  <c r="V18" i="2"/>
  <c r="A18" i="2"/>
  <c r="ACN17" i="2"/>
  <c r="ZV17" i="2"/>
  <c r="ZW17" i="2" s="1"/>
  <c r="ZS17" i="2"/>
  <c r="ZT17" i="2" s="1"/>
  <c r="NQ17" i="2"/>
  <c r="NR17" i="2" s="1"/>
  <c r="NM17" i="2"/>
  <c r="NN17" i="2" s="1"/>
  <c r="NH17" i="2"/>
  <c r="NI17" i="2" s="1"/>
  <c r="ND17" i="2"/>
  <c r="NE17" i="2" s="1"/>
  <c r="MZ17" i="2"/>
  <c r="NA17" i="2" s="1"/>
  <c r="CF17" i="2"/>
  <c r="CG17" i="2" s="1"/>
  <c r="BY17" i="2"/>
  <c r="CA17" i="2" s="1"/>
  <c r="CB17" i="2" s="1"/>
  <c r="CC17" i="2" s="1"/>
  <c r="BW17" i="2"/>
  <c r="BX17" i="2" s="1"/>
  <c r="BV17" i="2"/>
  <c r="BS17" i="2"/>
  <c r="BT17" i="2" s="1"/>
  <c r="BR17" i="2"/>
  <c r="V17" i="2"/>
  <c r="A17" i="2"/>
  <c r="ACN16" i="2"/>
  <c r="ZV16" i="2"/>
  <c r="ZW16" i="2" s="1"/>
  <c r="ZS16" i="2"/>
  <c r="ZT16" i="2" s="1"/>
  <c r="NQ16" i="2"/>
  <c r="NR16" i="2" s="1"/>
  <c r="NM16" i="2"/>
  <c r="NN16" i="2" s="1"/>
  <c r="NH16" i="2"/>
  <c r="NI16" i="2" s="1"/>
  <c r="ND16" i="2"/>
  <c r="NE16" i="2" s="1"/>
  <c r="MZ16" i="2"/>
  <c r="NA16" i="2" s="1"/>
  <c r="CF16" i="2"/>
  <c r="CG16" i="2" s="1"/>
  <c r="BY16" i="2"/>
  <c r="CA16" i="2" s="1"/>
  <c r="CB16" i="2" s="1"/>
  <c r="CC16" i="2" s="1"/>
  <c r="BW16" i="2"/>
  <c r="BX16" i="2" s="1"/>
  <c r="BV16" i="2"/>
  <c r="BS16" i="2"/>
  <c r="BT16" i="2" s="1"/>
  <c r="BR16" i="2"/>
  <c r="V16" i="2"/>
  <c r="A16" i="2"/>
  <c r="ACN15" i="2"/>
  <c r="ACO15" i="2" s="1"/>
  <c r="ZV15" i="2"/>
  <c r="ZW15" i="2" s="1"/>
  <c r="ZS15" i="2"/>
  <c r="ZT15" i="2" s="1"/>
  <c r="NQ15" i="2"/>
  <c r="NR15" i="2" s="1"/>
  <c r="NM15" i="2"/>
  <c r="NN15" i="2" s="1"/>
  <c r="NH15" i="2"/>
  <c r="NI15" i="2" s="1"/>
  <c r="ND15" i="2"/>
  <c r="NE15" i="2" s="1"/>
  <c r="MZ15" i="2"/>
  <c r="NA15" i="2" s="1"/>
  <c r="CF15" i="2"/>
  <c r="CG15" i="2" s="1"/>
  <c r="BY15" i="2"/>
  <c r="CA15" i="2" s="1"/>
  <c r="CB15" i="2" s="1"/>
  <c r="CC15" i="2" s="1"/>
  <c r="BW15" i="2"/>
  <c r="BX15" i="2" s="1"/>
  <c r="BV15" i="2"/>
  <c r="BS15" i="2"/>
  <c r="BT15" i="2" s="1"/>
  <c r="BR15" i="2"/>
  <c r="V15" i="2"/>
  <c r="A15" i="2"/>
  <c r="ACN14" i="2"/>
  <c r="ACO14" i="2" s="1"/>
  <c r="ZV14" i="2"/>
  <c r="ZW14" i="2" s="1"/>
  <c r="ZS14" i="2"/>
  <c r="ZT14" i="2" s="1"/>
  <c r="NQ14" i="2"/>
  <c r="NR14" i="2" s="1"/>
  <c r="NM14" i="2"/>
  <c r="NN14" i="2" s="1"/>
  <c r="NH14" i="2"/>
  <c r="NI14" i="2" s="1"/>
  <c r="ND14" i="2"/>
  <c r="NE14" i="2" s="1"/>
  <c r="MZ14" i="2"/>
  <c r="NA14" i="2" s="1"/>
  <c r="CF14" i="2"/>
  <c r="CG14" i="2" s="1"/>
  <c r="BY14" i="2"/>
  <c r="CA14" i="2" s="1"/>
  <c r="CB14" i="2" s="1"/>
  <c r="CC14" i="2" s="1"/>
  <c r="BW14" i="2"/>
  <c r="BX14" i="2" s="1"/>
  <c r="BV14" i="2"/>
  <c r="BS14" i="2"/>
  <c r="BT14" i="2" s="1"/>
  <c r="BR14" i="2"/>
  <c r="V14" i="2"/>
  <c r="A14" i="2"/>
  <c r="ACN13" i="2"/>
  <c r="ZV13" i="2"/>
  <c r="ZW13" i="2" s="1"/>
  <c r="ZS13" i="2"/>
  <c r="ZT13" i="2" s="1"/>
  <c r="NQ13" i="2"/>
  <c r="NR13" i="2" s="1"/>
  <c r="NM13" i="2"/>
  <c r="NN13" i="2" s="1"/>
  <c r="NH13" i="2"/>
  <c r="NI13" i="2" s="1"/>
  <c r="ND13" i="2"/>
  <c r="NE13" i="2" s="1"/>
  <c r="MZ13" i="2"/>
  <c r="NA13" i="2" s="1"/>
  <c r="CF13" i="2"/>
  <c r="CG13" i="2" s="1"/>
  <c r="BY13" i="2"/>
  <c r="CA13" i="2" s="1"/>
  <c r="CB13" i="2" s="1"/>
  <c r="CC13" i="2" s="1"/>
  <c r="BW13" i="2"/>
  <c r="BX13" i="2" s="1"/>
  <c r="BV13" i="2"/>
  <c r="BS13" i="2"/>
  <c r="BT13" i="2" s="1"/>
  <c r="BR13" i="2"/>
  <c r="V13" i="2"/>
  <c r="A13" i="2"/>
  <c r="ACN12" i="2"/>
  <c r="ZV12" i="2"/>
  <c r="ZW12" i="2" s="1"/>
  <c r="ZS12" i="2"/>
  <c r="ZT12" i="2" s="1"/>
  <c r="NQ12" i="2"/>
  <c r="NR12" i="2" s="1"/>
  <c r="NM12" i="2"/>
  <c r="NN12" i="2" s="1"/>
  <c r="NH12" i="2"/>
  <c r="NI12" i="2" s="1"/>
  <c r="ND12" i="2"/>
  <c r="NE12" i="2" s="1"/>
  <c r="MZ12" i="2"/>
  <c r="NA12" i="2" s="1"/>
  <c r="CF12" i="2"/>
  <c r="CG12" i="2" s="1"/>
  <c r="BY12" i="2"/>
  <c r="CA12" i="2" s="1"/>
  <c r="CB12" i="2" s="1"/>
  <c r="CC12" i="2" s="1"/>
  <c r="BW12" i="2"/>
  <c r="BX12" i="2" s="1"/>
  <c r="BV12" i="2"/>
  <c r="BS12" i="2"/>
  <c r="BT12" i="2" s="1"/>
  <c r="BR12" i="2"/>
  <c r="V12" i="2"/>
  <c r="A12" i="2"/>
  <c r="ACN11" i="2"/>
  <c r="ACO11" i="2" s="1"/>
  <c r="ZV11" i="2"/>
  <c r="ZW11" i="2" s="1"/>
  <c r="ZS11" i="2"/>
  <c r="ZT11" i="2" s="1"/>
  <c r="NQ11" i="2"/>
  <c r="NR11" i="2" s="1"/>
  <c r="NM11" i="2"/>
  <c r="NN11" i="2" s="1"/>
  <c r="NH11" i="2"/>
  <c r="NI11" i="2" s="1"/>
  <c r="ND11" i="2"/>
  <c r="NE11" i="2" s="1"/>
  <c r="MZ11" i="2"/>
  <c r="NA11" i="2" s="1"/>
  <c r="CF11" i="2"/>
  <c r="CG11" i="2" s="1"/>
  <c r="BY11" i="2"/>
  <c r="CA11" i="2" s="1"/>
  <c r="CB11" i="2" s="1"/>
  <c r="CC11" i="2" s="1"/>
  <c r="BW11" i="2"/>
  <c r="BX11" i="2" s="1"/>
  <c r="BV11" i="2"/>
  <c r="BS11" i="2"/>
  <c r="BT11" i="2" s="1"/>
  <c r="BR11" i="2"/>
  <c r="V11" i="2"/>
  <c r="A11" i="2"/>
  <c r="ACN10" i="2"/>
  <c r="ACO10" i="2" s="1"/>
  <c r="ZV10" i="2"/>
  <c r="ZW10" i="2" s="1"/>
  <c r="ZS10" i="2"/>
  <c r="ZT10" i="2" s="1"/>
  <c r="NQ10" i="2"/>
  <c r="NR10" i="2" s="1"/>
  <c r="NM10" i="2"/>
  <c r="NN10" i="2" s="1"/>
  <c r="NH10" i="2"/>
  <c r="NI10" i="2" s="1"/>
  <c r="ND10" i="2"/>
  <c r="NE10" i="2" s="1"/>
  <c r="MZ10" i="2"/>
  <c r="NA10" i="2" s="1"/>
  <c r="CF10" i="2"/>
  <c r="CG10" i="2" s="1"/>
  <c r="BY10" i="2"/>
  <c r="CA10" i="2" s="1"/>
  <c r="CB10" i="2" s="1"/>
  <c r="CC10" i="2" s="1"/>
  <c r="BW10" i="2"/>
  <c r="BX10" i="2" s="1"/>
  <c r="BV10" i="2"/>
  <c r="BS10" i="2"/>
  <c r="BT10" i="2" s="1"/>
  <c r="BR10" i="2"/>
  <c r="V10" i="2"/>
  <c r="A10" i="2"/>
  <c r="ACN9" i="2"/>
  <c r="ZV9" i="2"/>
  <c r="ZW9" i="2" s="1"/>
  <c r="ZS9" i="2"/>
  <c r="ZT9" i="2" s="1"/>
  <c r="NQ9" i="2"/>
  <c r="NR9" i="2" s="1"/>
  <c r="NM9" i="2"/>
  <c r="NN9" i="2" s="1"/>
  <c r="NH9" i="2"/>
  <c r="NI9" i="2" s="1"/>
  <c r="ND9" i="2"/>
  <c r="NE9" i="2" s="1"/>
  <c r="MZ9" i="2"/>
  <c r="NA9" i="2" s="1"/>
  <c r="CF9" i="2"/>
  <c r="CG9" i="2" s="1"/>
  <c r="BY9" i="2"/>
  <c r="CA9" i="2" s="1"/>
  <c r="CB9" i="2" s="1"/>
  <c r="CC9" i="2" s="1"/>
  <c r="BW9" i="2"/>
  <c r="BX9" i="2" s="1"/>
  <c r="BV9" i="2"/>
  <c r="BS9" i="2"/>
  <c r="BT9" i="2" s="1"/>
  <c r="BR9" i="2"/>
  <c r="V9" i="2"/>
  <c r="A9" i="2"/>
  <c r="ACN8" i="2"/>
  <c r="ACO8" i="2" s="1"/>
  <c r="ZV8" i="2"/>
  <c r="ZW8" i="2" s="1"/>
  <c r="ZS8" i="2"/>
  <c r="ZT8" i="2" s="1"/>
  <c r="NQ8" i="2"/>
  <c r="NR8" i="2" s="1"/>
  <c r="NM8" i="2"/>
  <c r="NN8" i="2" s="1"/>
  <c r="NH8" i="2"/>
  <c r="NI8" i="2" s="1"/>
  <c r="ND8" i="2"/>
  <c r="NE8" i="2" s="1"/>
  <c r="MZ8" i="2"/>
  <c r="NA8" i="2" s="1"/>
  <c r="CF8" i="2"/>
  <c r="CG8" i="2" s="1"/>
  <c r="BY8" i="2"/>
  <c r="CA8" i="2" s="1"/>
  <c r="CB8" i="2" s="1"/>
  <c r="CC8" i="2" s="1"/>
  <c r="BW8" i="2"/>
  <c r="BX8" i="2" s="1"/>
  <c r="BV8" i="2"/>
  <c r="BS8" i="2"/>
  <c r="BT8" i="2" s="1"/>
  <c r="BR8" i="2"/>
  <c r="V8" i="2"/>
  <c r="A8" i="2"/>
  <c r="ACN7" i="2"/>
  <c r="ACO7" i="2" s="1"/>
  <c r="ZV7" i="2"/>
  <c r="ZW7" i="2" s="1"/>
  <c r="ZS7" i="2"/>
  <c r="ZT7" i="2" s="1"/>
  <c r="NQ7" i="2"/>
  <c r="NR7" i="2" s="1"/>
  <c r="NM7" i="2"/>
  <c r="NN7" i="2" s="1"/>
  <c r="NH7" i="2"/>
  <c r="NI7" i="2" s="1"/>
  <c r="ND7" i="2"/>
  <c r="NE7" i="2" s="1"/>
  <c r="MZ7" i="2"/>
  <c r="NA7" i="2" s="1"/>
  <c r="CF7" i="2"/>
  <c r="CG7" i="2" s="1"/>
  <c r="BY7" i="2"/>
  <c r="CA7" i="2" s="1"/>
  <c r="CB7" i="2" s="1"/>
  <c r="CC7" i="2" s="1"/>
  <c r="BW7" i="2"/>
  <c r="BX7" i="2" s="1"/>
  <c r="BV7" i="2"/>
  <c r="BS7" i="2"/>
  <c r="BT7" i="2" s="1"/>
  <c r="BR7" i="2"/>
  <c r="V7" i="2"/>
  <c r="A7" i="2"/>
  <c r="ACN6" i="2"/>
  <c r="ACO6" i="2" s="1"/>
  <c r="ZV6" i="2"/>
  <c r="ZW6" i="2" s="1"/>
  <c r="ZS6" i="2"/>
  <c r="ZT6" i="2" s="1"/>
  <c r="NQ6" i="2"/>
  <c r="NR6" i="2" s="1"/>
  <c r="NM6" i="2"/>
  <c r="NN6" i="2" s="1"/>
  <c r="NH6" i="2"/>
  <c r="NI6" i="2" s="1"/>
  <c r="ND6" i="2"/>
  <c r="NE6" i="2" s="1"/>
  <c r="MZ6" i="2"/>
  <c r="NA6" i="2" s="1"/>
  <c r="CF6" i="2"/>
  <c r="CG6" i="2" s="1"/>
  <c r="BY6" i="2"/>
  <c r="CA6" i="2" s="1"/>
  <c r="CB6" i="2" s="1"/>
  <c r="CC6" i="2" s="1"/>
  <c r="BW6" i="2"/>
  <c r="BX6" i="2" s="1"/>
  <c r="BV6" i="2"/>
  <c r="BS6" i="2"/>
  <c r="BT6" i="2" s="1"/>
  <c r="BR6" i="2"/>
  <c r="V6" i="2"/>
  <c r="A6" i="2"/>
  <c r="ACN5" i="2"/>
  <c r="ADL5" i="2" s="1"/>
  <c r="ZV5" i="2"/>
  <c r="ZW5" i="2" s="1"/>
  <c r="ZS5" i="2"/>
  <c r="ZT5" i="2" s="1"/>
  <c r="NQ5" i="2"/>
  <c r="NR5" i="2" s="1"/>
  <c r="NM5" i="2"/>
  <c r="NN5" i="2" s="1"/>
  <c r="NH5" i="2"/>
  <c r="NI5" i="2" s="1"/>
  <c r="ND5" i="2"/>
  <c r="NE5" i="2" s="1"/>
  <c r="MZ5" i="2"/>
  <c r="NA5" i="2" s="1"/>
  <c r="CF5" i="2"/>
  <c r="CG5" i="2" s="1"/>
  <c r="BY5" i="2"/>
  <c r="CA5" i="2" s="1"/>
  <c r="CB5" i="2" s="1"/>
  <c r="CC5" i="2" s="1"/>
  <c r="BW5" i="2"/>
  <c r="BX5" i="2" s="1"/>
  <c r="BV5" i="2"/>
  <c r="BS5" i="2"/>
  <c r="BT5" i="2" s="1"/>
  <c r="BR5" i="2"/>
  <c r="V5" i="2"/>
  <c r="A5" i="2"/>
  <c r="ACG183" i="2" l="1"/>
  <c r="ACP183" i="2"/>
  <c r="ADI183" i="2" s="1"/>
  <c r="AAW366" i="2"/>
  <c r="AAX366" i="2" s="1"/>
  <c r="ACZ366" i="2" s="1"/>
  <c r="ADF366" i="2" s="1"/>
  <c r="ADG366" i="2" s="1"/>
  <c r="ADN366" i="2" s="1"/>
  <c r="AAW365" i="2"/>
  <c r="AAX365" i="2" s="1"/>
  <c r="ACZ365" i="2" s="1"/>
  <c r="ADF365" i="2" s="1"/>
  <c r="ADG365" i="2" s="1"/>
  <c r="ADN365" i="2" s="1"/>
  <c r="AAW375" i="2"/>
  <c r="AAX375" i="2" s="1"/>
  <c r="ACZ375" i="2" s="1"/>
  <c r="ADA375" i="2" s="1"/>
  <c r="ADJ183" i="2"/>
  <c r="AAW360" i="2"/>
  <c r="AAX360" i="2" s="1"/>
  <c r="ACZ360" i="2" s="1"/>
  <c r="ADF360" i="2" s="1"/>
  <c r="ADG360" i="2" s="1"/>
  <c r="ADN360" i="2" s="1"/>
  <c r="ADH183" i="2"/>
  <c r="AAW368" i="2"/>
  <c r="AAX368" i="2" s="1"/>
  <c r="ACZ368" i="2" s="1"/>
  <c r="ADA368" i="2" s="1"/>
  <c r="AAW372" i="2"/>
  <c r="AAX372" i="2" s="1"/>
  <c r="ACZ372" i="2" s="1"/>
  <c r="ADF372" i="2" s="1"/>
  <c r="ADG372" i="2" s="1"/>
  <c r="ADN372" i="2" s="1"/>
  <c r="AAW367" i="2"/>
  <c r="AAX367" i="2" s="1"/>
  <c r="ACZ367" i="2" s="1"/>
  <c r="ADA367" i="2" s="1"/>
  <c r="AAW362" i="2"/>
  <c r="AAX362" i="2" s="1"/>
  <c r="ACZ362" i="2" s="1"/>
  <c r="ADA362" i="2" s="1"/>
  <c r="AAW369" i="2"/>
  <c r="AAX369" i="2" s="1"/>
  <c r="ACZ369" i="2" s="1"/>
  <c r="ADF369" i="2" s="1"/>
  <c r="ADG369" i="2" s="1"/>
  <c r="ADN369" i="2" s="1"/>
  <c r="AAW374" i="2"/>
  <c r="AAX374" i="2" s="1"/>
  <c r="ACZ374" i="2" s="1"/>
  <c r="ADF374" i="2" s="1"/>
  <c r="ADG374" i="2" s="1"/>
  <c r="ADN374" i="2" s="1"/>
  <c r="AAW371" i="2"/>
  <c r="AAX371" i="2" s="1"/>
  <c r="ACZ371" i="2" s="1"/>
  <c r="ADF371" i="2" s="1"/>
  <c r="ADG371" i="2" s="1"/>
  <c r="ADN371" i="2" s="1"/>
  <c r="AAW364" i="2"/>
  <c r="AAX364" i="2" s="1"/>
  <c r="ACZ364" i="2" s="1"/>
  <c r="ADA364" i="2" s="1"/>
  <c r="AAW370" i="2"/>
  <c r="AAX370" i="2" s="1"/>
  <c r="ACZ370" i="2" s="1"/>
  <c r="ADF370" i="2" s="1"/>
  <c r="ADG370" i="2" s="1"/>
  <c r="ADN370" i="2" s="1"/>
  <c r="ADA366" i="2"/>
  <c r="AAW373" i="2"/>
  <c r="AAX373" i="2" s="1"/>
  <c r="ACZ373" i="2" s="1"/>
  <c r="AAW361" i="2"/>
  <c r="AAX361" i="2" s="1"/>
  <c r="ACZ361" i="2" s="1"/>
  <c r="AAW363" i="2"/>
  <c r="AAX363" i="2" s="1"/>
  <c r="ACZ363" i="2" s="1"/>
  <c r="ADF375" i="2"/>
  <c r="ADG375" i="2" s="1"/>
  <c r="ADN375" i="2" s="1"/>
  <c r="ACA335" i="2"/>
  <c r="ACA344" i="2"/>
  <c r="ACF91" i="2"/>
  <c r="ADJ91" i="2" s="1"/>
  <c r="ACB344" i="2"/>
  <c r="ABH243" i="2"/>
  <c r="ACA334" i="2"/>
  <c r="ACA337" i="2"/>
  <c r="ACB336" i="2"/>
  <c r="ACI349" i="2"/>
  <c r="ACI358" i="2"/>
  <c r="ACH359" i="2"/>
  <c r="ACA348" i="2"/>
  <c r="ABW200" i="2"/>
  <c r="ACB334" i="2"/>
  <c r="ACC334" i="2" s="1"/>
  <c r="ACQ334" i="2" s="1"/>
  <c r="ACR334" i="2" s="1"/>
  <c r="ACS334" i="2" s="1"/>
  <c r="ADN334" i="2" s="1"/>
  <c r="ACA336" i="2"/>
  <c r="ACB348" i="2"/>
  <c r="ACF155" i="2"/>
  <c r="ADJ155" i="2" s="1"/>
  <c r="ABW214" i="2"/>
  <c r="ACI359" i="2"/>
  <c r="ABW222" i="2"/>
  <c r="CH348" i="2"/>
  <c r="OQ348" i="2"/>
  <c r="ACI355" i="2"/>
  <c r="AC359" i="2"/>
  <c r="ACB326" i="2"/>
  <c r="CH334" i="2"/>
  <c r="OQ334" i="2"/>
  <c r="CK336" i="2"/>
  <c r="OT336" i="2"/>
  <c r="ACA338" i="2"/>
  <c r="ACB338" i="2"/>
  <c r="ACB347" i="2"/>
  <c r="KR349" i="2"/>
  <c r="ACI353" i="2"/>
  <c r="ABY210" i="2"/>
  <c r="ACA283" i="2"/>
  <c r="OT326" i="2"/>
  <c r="ACB331" i="2"/>
  <c r="CK338" i="2"/>
  <c r="OT338" i="2"/>
  <c r="ACA346" i="2"/>
  <c r="ACH355" i="2"/>
  <c r="ACA285" i="2"/>
  <c r="ACB321" i="2"/>
  <c r="ACB328" i="2"/>
  <c r="OQ328" i="2"/>
  <c r="ACB330" i="2"/>
  <c r="OQ330" i="2"/>
  <c r="ACA332" i="2"/>
  <c r="CK332" i="2"/>
  <c r="ACB332" i="2"/>
  <c r="ACB333" i="2"/>
  <c r="OQ333" i="2"/>
  <c r="ADL15" i="2"/>
  <c r="ACA330" i="2"/>
  <c r="ACC330" i="2" s="1"/>
  <c r="ACQ330" i="2" s="1"/>
  <c r="ACR330" i="2" s="1"/>
  <c r="ACS330" i="2" s="1"/>
  <c r="ADN330" i="2" s="1"/>
  <c r="CH330" i="2"/>
  <c r="ACB337" i="2"/>
  <c r="ACI354" i="2"/>
  <c r="ACH354" i="2"/>
  <c r="ACB346" i="2"/>
  <c r="ACI357" i="2"/>
  <c r="ACH358" i="2"/>
  <c r="ACA326" i="2"/>
  <c r="ACA331" i="2"/>
  <c r="CH337" i="2"/>
  <c r="ACA340" i="2"/>
  <c r="ACB340" i="2"/>
  <c r="ACA342" i="2"/>
  <c r="CH344" i="2"/>
  <c r="OQ344" i="2"/>
  <c r="CK346" i="2"/>
  <c r="OQ347" i="2"/>
  <c r="ACH349" i="2"/>
  <c r="ACH351" i="2"/>
  <c r="ACI351" i="2"/>
  <c r="KR353" i="2"/>
  <c r="AC355" i="2"/>
  <c r="KR355" i="2"/>
  <c r="XN358" i="2"/>
  <c r="ACA328" i="2"/>
  <c r="ACB335" i="2"/>
  <c r="ACC335" i="2" s="1"/>
  <c r="ACQ335" i="2" s="1"/>
  <c r="ACR335" i="2" s="1"/>
  <c r="ACS335" i="2" s="1"/>
  <c r="ADN335" i="2" s="1"/>
  <c r="ACB349" i="2"/>
  <c r="ACH353" i="2"/>
  <c r="ACH357" i="2"/>
  <c r="ACF62" i="2"/>
  <c r="ADJ62" i="2" s="1"/>
  <c r="ACD179" i="2"/>
  <c r="ACB327" i="2"/>
  <c r="OQ327" i="2"/>
  <c r="CK329" i="2"/>
  <c r="ACA329" i="2"/>
  <c r="ACA327" i="2"/>
  <c r="CH327" i="2"/>
  <c r="ACA333" i="2"/>
  <c r="ACA339" i="2"/>
  <c r="ACB341" i="2"/>
  <c r="ACI352" i="2"/>
  <c r="KR352" i="2"/>
  <c r="ACH356" i="2"/>
  <c r="AC356" i="2"/>
  <c r="ABX202" i="2"/>
  <c r="ABX218" i="2"/>
  <c r="ABX226" i="2"/>
  <c r="ACB329" i="2"/>
  <c r="CH331" i="2"/>
  <c r="OQ331" i="2"/>
  <c r="CH335" i="2"/>
  <c r="OQ335" i="2"/>
  <c r="ACB339" i="2"/>
  <c r="ACB345" i="2"/>
  <c r="OQ345" i="2"/>
  <c r="ACI350" i="2"/>
  <c r="ACH350" i="2"/>
  <c r="ACH352" i="2"/>
  <c r="AC352" i="2"/>
  <c r="ABY199" i="2"/>
  <c r="ABY206" i="2"/>
  <c r="ABW218" i="2"/>
  <c r="PP218" i="2"/>
  <c r="ABY218" i="2"/>
  <c r="ABW226" i="2"/>
  <c r="PP226" i="2"/>
  <c r="ACB281" i="2"/>
  <c r="ACB313" i="2"/>
  <c r="ACB342" i="2"/>
  <c r="ACA343" i="2"/>
  <c r="ACA345" i="2"/>
  <c r="CH345" i="2"/>
  <c r="ACF191" i="2"/>
  <c r="ZP199" i="2"/>
  <c r="CS218" i="2"/>
  <c r="ZM218" i="2"/>
  <c r="ACA341" i="2"/>
  <c r="CH341" i="2"/>
  <c r="CK342" i="2"/>
  <c r="ACB343" i="2"/>
  <c r="ACA347" i="2"/>
  <c r="ACC347" i="2" s="1"/>
  <c r="ACQ347" i="2" s="1"/>
  <c r="ACR347" i="2" s="1"/>
  <c r="ACS347" i="2" s="1"/>
  <c r="ADN347" i="2" s="1"/>
  <c r="ACA349" i="2"/>
  <c r="ACI356" i="2"/>
  <c r="KR356" i="2"/>
  <c r="ACA259" i="2"/>
  <c r="CK259" i="2"/>
  <c r="ACF42" i="2"/>
  <c r="ADJ42" i="2" s="1"/>
  <c r="ACD164" i="2"/>
  <c r="ACF11" i="2"/>
  <c r="ADJ11" i="2" s="1"/>
  <c r="ACF26" i="2"/>
  <c r="ADJ26" i="2" s="1"/>
  <c r="ACD156" i="2"/>
  <c r="ACF163" i="2"/>
  <c r="ADJ163" i="2" s="1"/>
  <c r="ABW206" i="2"/>
  <c r="ABX208" i="2"/>
  <c r="ABW210" i="2"/>
  <c r="ABR229" i="2"/>
  <c r="ABU241" i="2"/>
  <c r="ABL249" i="2"/>
  <c r="ACB286" i="2"/>
  <c r="OT286" i="2"/>
  <c r="ACB297" i="2"/>
  <c r="OT297" i="2"/>
  <c r="ACF139" i="2"/>
  <c r="ADJ139" i="2" s="1"/>
  <c r="ABX212" i="2"/>
  <c r="ABX220" i="2"/>
  <c r="ABR228" i="2"/>
  <c r="AAR232" i="2"/>
  <c r="AAQ234" i="2"/>
  <c r="AAR237" i="2"/>
  <c r="LG241" i="2"/>
  <c r="ACB259" i="2"/>
  <c r="OT259" i="2"/>
  <c r="ACB301" i="2"/>
  <c r="OQ301" i="2"/>
  <c r="ACB311" i="2"/>
  <c r="ACF142" i="2"/>
  <c r="ADJ142" i="2" s="1"/>
  <c r="ACE187" i="2"/>
  <c r="ACP187" i="2" s="1"/>
  <c r="ADI187" i="2" s="1"/>
  <c r="AAK197" i="2"/>
  <c r="ABW199" i="2"/>
  <c r="ABY200" i="2"/>
  <c r="ABX204" i="2"/>
  <c r="ABY214" i="2"/>
  <c r="ABX216" i="2"/>
  <c r="ABY222" i="2"/>
  <c r="ABX224" i="2"/>
  <c r="ABY226" i="2"/>
  <c r="AAR233" i="2"/>
  <c r="ACB263" i="2"/>
  <c r="OQ263" i="2"/>
  <c r="ACA297" i="2"/>
  <c r="CK297" i="2"/>
  <c r="ABL250" i="2"/>
  <c r="ACA317" i="2"/>
  <c r="ACB317" i="2"/>
  <c r="ACA267" i="2"/>
  <c r="ACB267" i="2"/>
  <c r="ACA269" i="2"/>
  <c r="ACB269" i="2"/>
  <c r="ACB276" i="2"/>
  <c r="ACB282" i="2"/>
  <c r="ACB289" i="2"/>
  <c r="ACA293" i="2"/>
  <c r="ACB293" i="2"/>
  <c r="ACA305" i="2"/>
  <c r="ACB305" i="2"/>
  <c r="ACA309" i="2"/>
  <c r="ACB309" i="2"/>
  <c r="ACA312" i="2"/>
  <c r="OT313" i="2"/>
  <c r="ACB316" i="2"/>
  <c r="CH317" i="2"/>
  <c r="ABL251" i="2"/>
  <c r="CK267" i="2"/>
  <c r="OT267" i="2"/>
  <c r="ACB268" i="2"/>
  <c r="CH269" i="2"/>
  <c r="OQ269" i="2"/>
  <c r="ACA275" i="2"/>
  <c r="ACB278" i="2"/>
  <c r="ACA282" i="2"/>
  <c r="ACC282" i="2" s="1"/>
  <c r="ACQ282" i="2" s="1"/>
  <c r="ACR282" i="2" s="1"/>
  <c r="ACS282" i="2" s="1"/>
  <c r="ADN282" i="2" s="1"/>
  <c r="OQ282" i="2"/>
  <c r="OT289" i="2"/>
  <c r="CH293" i="2"/>
  <c r="OQ293" i="2"/>
  <c r="CK305" i="2"/>
  <c r="OT305" i="2"/>
  <c r="ACB308" i="2"/>
  <c r="ACE191" i="2"/>
  <c r="ACP191" i="2" s="1"/>
  <c r="ADI191" i="2" s="1"/>
  <c r="ACE64" i="2"/>
  <c r="ACE76" i="2"/>
  <c r="ACF84" i="2"/>
  <c r="ACF92" i="2"/>
  <c r="ACF144" i="2"/>
  <c r="AAL197" i="2"/>
  <c r="ABX200" i="2"/>
  <c r="ABW201" i="2"/>
  <c r="CP201" i="2"/>
  <c r="ABX201" i="2"/>
  <c r="ABX207" i="2"/>
  <c r="PM207" i="2"/>
  <c r="ABY207" i="2"/>
  <c r="ZP207" i="2"/>
  <c r="ABX210" i="2"/>
  <c r="ABW211" i="2"/>
  <c r="CP211" i="2"/>
  <c r="ABX225" i="2"/>
  <c r="ACB291" i="2"/>
  <c r="OQ291" i="2"/>
  <c r="ACF5" i="2"/>
  <c r="ACF53" i="2"/>
  <c r="ADJ53" i="2" s="1"/>
  <c r="ACD56" i="2"/>
  <c r="ACD103" i="2"/>
  <c r="ACE108" i="2"/>
  <c r="ACP108" i="2" s="1"/>
  <c r="ADI108" i="2" s="1"/>
  <c r="FJ197" i="2"/>
  <c r="CP199" i="2"/>
  <c r="ABX199" i="2"/>
  <c r="CS200" i="2"/>
  <c r="ZM200" i="2"/>
  <c r="PM203" i="2"/>
  <c r="ABX203" i="2"/>
  <c r="PM204" i="2"/>
  <c r="ABX209" i="2"/>
  <c r="CS210" i="2"/>
  <c r="ZM210" i="2"/>
  <c r="ACF19" i="2"/>
  <c r="ADJ19" i="2" s="1"/>
  <c r="ACF34" i="2"/>
  <c r="ACE52" i="2"/>
  <c r="ACF127" i="2"/>
  <c r="ADJ127" i="2" s="1"/>
  <c r="ACD130" i="2"/>
  <c r="ACE141" i="2"/>
  <c r="ACF169" i="2"/>
  <c r="ADJ169" i="2" s="1"/>
  <c r="PM202" i="2"/>
  <c r="ABX215" i="2"/>
  <c r="PM215" i="2"/>
  <c r="ABY215" i="2"/>
  <c r="ZP215" i="2"/>
  <c r="ACF47" i="2"/>
  <c r="ACF17" i="2"/>
  <c r="ACF23" i="2"/>
  <c r="ACF40" i="2"/>
  <c r="ACF103" i="2"/>
  <c r="ACE126" i="2"/>
  <c r="ACE137" i="2"/>
  <c r="ACP137" i="2" s="1"/>
  <c r="ADI137" i="2" s="1"/>
  <c r="ACF137" i="2"/>
  <c r="ADJ137" i="2" s="1"/>
  <c r="ACE176" i="2"/>
  <c r="ACP176" i="2" s="1"/>
  <c r="ADI176" i="2" s="1"/>
  <c r="ACD177" i="2"/>
  <c r="ADH177" i="2" s="1"/>
  <c r="AAE195" i="2"/>
  <c r="AAZ198" i="2"/>
  <c r="ABY201" i="2"/>
  <c r="ZP201" i="2"/>
  <c r="ABX217" i="2"/>
  <c r="ABX223" i="2"/>
  <c r="PM223" i="2"/>
  <c r="ABY223" i="2"/>
  <c r="ZP223" i="2"/>
  <c r="ABY203" i="2"/>
  <c r="ZP203" i="2"/>
  <c r="ABW205" i="2"/>
  <c r="ABX206" i="2"/>
  <c r="ABW207" i="2"/>
  <c r="CP207" i="2"/>
  <c r="ABX214" i="2"/>
  <c r="ABW215" i="2"/>
  <c r="CP215" i="2"/>
  <c r="ABX222" i="2"/>
  <c r="ABW223" i="2"/>
  <c r="CP223" i="2"/>
  <c r="ABR230" i="2"/>
  <c r="LY230" i="2"/>
  <c r="AAR234" i="2"/>
  <c r="ABI243" i="2"/>
  <c r="AAI252" i="2"/>
  <c r="VL252" i="2"/>
  <c r="ACB261" i="2"/>
  <c r="OQ261" i="2"/>
  <c r="ACB280" i="2"/>
  <c r="OQ280" i="2"/>
  <c r="OZ284" i="2"/>
  <c r="ACB284" i="2"/>
  <c r="OT323" i="2"/>
  <c r="ACB323" i="2"/>
  <c r="ABW202" i="2"/>
  <c r="ABY202" i="2"/>
  <c r="ABW203" i="2"/>
  <c r="CP203" i="2"/>
  <c r="CP205" i="2"/>
  <c r="ABX205" i="2"/>
  <c r="CS206" i="2"/>
  <c r="ZM206" i="2"/>
  <c r="PM208" i="2"/>
  <c r="ABX211" i="2"/>
  <c r="PM211" i="2"/>
  <c r="ABY211" i="2"/>
  <c r="ZP211" i="2"/>
  <c r="ABX213" i="2"/>
  <c r="CS214" i="2"/>
  <c r="ZM214" i="2"/>
  <c r="PM216" i="2"/>
  <c r="ABX219" i="2"/>
  <c r="PM219" i="2"/>
  <c r="ABY219" i="2"/>
  <c r="ZP219" i="2"/>
  <c r="ABX221" i="2"/>
  <c r="CS222" i="2"/>
  <c r="ZM222" i="2"/>
  <c r="PM224" i="2"/>
  <c r="ABX227" i="2"/>
  <c r="PM227" i="2"/>
  <c r="ABY227" i="2"/>
  <c r="ZP227" i="2"/>
  <c r="ABQ230" i="2"/>
  <c r="BM230" i="2"/>
  <c r="CV234" i="2"/>
  <c r="AAR239" i="2"/>
  <c r="AU243" i="2"/>
  <c r="ABL246" i="2"/>
  <c r="ACA261" i="2"/>
  <c r="CH261" i="2"/>
  <c r="ACB274" i="2"/>
  <c r="OQ274" i="2"/>
  <c r="ACA311" i="2"/>
  <c r="CK311" i="2"/>
  <c r="ABW219" i="2"/>
  <c r="CP219" i="2"/>
  <c r="ABW227" i="2"/>
  <c r="CP227" i="2"/>
  <c r="AAR236" i="2"/>
  <c r="ABO247" i="2"/>
  <c r="ACB265" i="2"/>
  <c r="ACA274" i="2"/>
  <c r="CH274" i="2"/>
  <c r="ACA299" i="2"/>
  <c r="CH299" i="2"/>
  <c r="OT303" i="2"/>
  <c r="ACB303" i="2"/>
  <c r="ABW204" i="2"/>
  <c r="ABY204" i="2"/>
  <c r="ABW208" i="2"/>
  <c r="ABY208" i="2"/>
  <c r="ABW212" i="2"/>
  <c r="ABY212" i="2"/>
  <c r="ABW216" i="2"/>
  <c r="ABY216" i="2"/>
  <c r="ABW220" i="2"/>
  <c r="ABY220" i="2"/>
  <c r="ABW224" i="2"/>
  <c r="ABY224" i="2"/>
  <c r="ABQ228" i="2"/>
  <c r="ABQ229" i="2"/>
  <c r="AAQ232" i="2"/>
  <c r="AAR235" i="2"/>
  <c r="AAQ236" i="2"/>
  <c r="ABC253" i="2"/>
  <c r="ABC255" i="2"/>
  <c r="ABC257" i="2"/>
  <c r="ACB260" i="2"/>
  <c r="ACA263" i="2"/>
  <c r="ACA264" i="2"/>
  <c r="ACA279" i="2"/>
  <c r="ACA280" i="2"/>
  <c r="CH280" i="2"/>
  <c r="ACB315" i="2"/>
  <c r="OQ315" i="2"/>
  <c r="ABY205" i="2"/>
  <c r="ABW209" i="2"/>
  <c r="ABY209" i="2"/>
  <c r="ABW213" i="2"/>
  <c r="ABY213" i="2"/>
  <c r="ABW217" i="2"/>
  <c r="ABY217" i="2"/>
  <c r="ABW221" i="2"/>
  <c r="ABY221" i="2"/>
  <c r="ABW225" i="2"/>
  <c r="ABY225" i="2"/>
  <c r="AAQ239" i="2"/>
  <c r="ABT241" i="2"/>
  <c r="ABF245" i="2"/>
  <c r="ABK246" i="2"/>
  <c r="ABK250" i="2"/>
  <c r="AAH252" i="2"/>
  <c r="AAJ252" i="2" s="1"/>
  <c r="ACQ252" i="2" s="1"/>
  <c r="ACR252" i="2" s="1"/>
  <c r="ACS252" i="2" s="1"/>
  <c r="ADN252" i="2" s="1"/>
  <c r="ACA265" i="2"/>
  <c r="ACA268" i="2"/>
  <c r="ACA272" i="2"/>
  <c r="ACB272" i="2"/>
  <c r="OQ272" i="2"/>
  <c r="ACB295" i="2"/>
  <c r="ACB307" i="2"/>
  <c r="OQ307" i="2"/>
  <c r="ACA315" i="2"/>
  <c r="CH315" i="2"/>
  <c r="ABC254" i="2"/>
  <c r="ABC256" i="2"/>
  <c r="ACA260" i="2"/>
  <c r="ACB264" i="2"/>
  <c r="ACB299" i="2"/>
  <c r="OQ299" i="2"/>
  <c r="ACA307" i="2"/>
  <c r="CH307" i="2"/>
  <c r="ACB319" i="2"/>
  <c r="ACA325" i="2"/>
  <c r="CH325" i="2"/>
  <c r="ACA278" i="2"/>
  <c r="ACA286" i="2"/>
  <c r="ACA289" i="2"/>
  <c r="ACA301" i="2"/>
  <c r="ACC301" i="2" s="1"/>
  <c r="ACQ301" i="2" s="1"/>
  <c r="ACR301" i="2" s="1"/>
  <c r="ACS301" i="2" s="1"/>
  <c r="ADN301" i="2" s="1"/>
  <c r="ACA313" i="2"/>
  <c r="ACA321" i="2"/>
  <c r="ACA276" i="2"/>
  <c r="ACB277" i="2"/>
  <c r="CH278" i="2"/>
  <c r="ACA281" i="2"/>
  <c r="ACC281" i="2" s="1"/>
  <c r="ACQ281" i="2" s="1"/>
  <c r="ACR281" i="2" s="1"/>
  <c r="ACS281" i="2" s="1"/>
  <c r="ADN281" i="2" s="1"/>
  <c r="ACA284" i="2"/>
  <c r="ACB285" i="2"/>
  <c r="ACA291" i="2"/>
  <c r="ACA295" i="2"/>
  <c r="ACA303" i="2"/>
  <c r="ACB312" i="2"/>
  <c r="ACA319" i="2"/>
  <c r="ACB320" i="2"/>
  <c r="ACA323" i="2"/>
  <c r="ACB324" i="2"/>
  <c r="ACA287" i="2"/>
  <c r="CH323" i="2"/>
  <c r="ACB325" i="2"/>
  <c r="ACE121" i="2"/>
  <c r="ACP121" i="2" s="1"/>
  <c r="ADI121" i="2" s="1"/>
  <c r="ACF121" i="2"/>
  <c r="ADJ121" i="2" s="1"/>
  <c r="ACD170" i="2"/>
  <c r="ADH170" i="2" s="1"/>
  <c r="ACE71" i="2"/>
  <c r="ACP71" i="2" s="1"/>
  <c r="ADI71" i="2" s="1"/>
  <c r="ACF71" i="2"/>
  <c r="ADJ71" i="2" s="1"/>
  <c r="ACE53" i="2"/>
  <c r="ACP53" i="2" s="1"/>
  <c r="ADI53" i="2" s="1"/>
  <c r="ACE127" i="2"/>
  <c r="ACP127" i="2" s="1"/>
  <c r="ADI127" i="2" s="1"/>
  <c r="ACD140" i="2"/>
  <c r="ADH140" i="2" s="1"/>
  <c r="ACF36" i="2"/>
  <c r="ACF63" i="2"/>
  <c r="ADJ63" i="2" s="1"/>
  <c r="ACD72" i="2"/>
  <c r="ACE73" i="2"/>
  <c r="ACP73" i="2" s="1"/>
  <c r="ADI73" i="2" s="1"/>
  <c r="ACF78" i="2"/>
  <c r="ADJ78" i="2" s="1"/>
  <c r="ACF80" i="2"/>
  <c r="ACF82" i="2"/>
  <c r="ADJ82" i="2" s="1"/>
  <c r="ADL99" i="2"/>
  <c r="ACD100" i="2"/>
  <c r="ACD107" i="2"/>
  <c r="ACF108" i="2"/>
  <c r="ADJ108" i="2" s="1"/>
  <c r="ACF116" i="2"/>
  <c r="ADJ116" i="2" s="1"/>
  <c r="ACF122" i="2"/>
  <c r="ACD131" i="2"/>
  <c r="ADH131" i="2" s="1"/>
  <c r="ACE139" i="2"/>
  <c r="ACP139" i="2" s="1"/>
  <c r="ADI139" i="2" s="1"/>
  <c r="ACE142" i="2"/>
  <c r="ACP142" i="2" s="1"/>
  <c r="ADI142" i="2" s="1"/>
  <c r="ACD146" i="2"/>
  <c r="ADH146" i="2" s="1"/>
  <c r="ACD147" i="2"/>
  <c r="ADH147" i="2" s="1"/>
  <c r="ACE165" i="2"/>
  <c r="ACP165" i="2" s="1"/>
  <c r="ADI165" i="2" s="1"/>
  <c r="ACF166" i="2"/>
  <c r="ADJ166" i="2" s="1"/>
  <c r="ACE171" i="2"/>
  <c r="ACP171" i="2" s="1"/>
  <c r="ADI171" i="2" s="1"/>
  <c r="ACF174" i="2"/>
  <c r="ADJ174" i="2" s="1"/>
  <c r="ACD175" i="2"/>
  <c r="ACF175" i="2"/>
  <c r="ACF186" i="2"/>
  <c r="ACD96" i="2"/>
  <c r="ACE97" i="2"/>
  <c r="ACP97" i="2" s="1"/>
  <c r="ADI97" i="2" s="1"/>
  <c r="ACD129" i="2"/>
  <c r="ADH129" i="2" s="1"/>
  <c r="ACD138" i="2"/>
  <c r="ACD153" i="2"/>
  <c r="ADH153" i="2" s="1"/>
  <c r="ACF162" i="2"/>
  <c r="ADJ162" i="2" s="1"/>
  <c r="ACE168" i="2"/>
  <c r="ACE21" i="2"/>
  <c r="ACD34" i="2"/>
  <c r="ADH34" i="2" s="1"/>
  <c r="ACF44" i="2"/>
  <c r="ACE45" i="2"/>
  <c r="ACP45" i="2" s="1"/>
  <c r="ADI45" i="2" s="1"/>
  <c r="ACD65" i="2"/>
  <c r="ADH65" i="2" s="1"/>
  <c r="ACF65" i="2"/>
  <c r="ADJ65" i="2" s="1"/>
  <c r="ACE67" i="2"/>
  <c r="ACP67" i="2" s="1"/>
  <c r="ADI67" i="2" s="1"/>
  <c r="ACF67" i="2"/>
  <c r="ADJ67" i="2" s="1"/>
  <c r="ACE68" i="2"/>
  <c r="ACF75" i="2"/>
  <c r="ADJ75" i="2" s="1"/>
  <c r="ACE80" i="2"/>
  <c r="ACF90" i="2"/>
  <c r="ADJ90" i="2" s="1"/>
  <c r="ACF112" i="2"/>
  <c r="ADJ112" i="2" s="1"/>
  <c r="ACF118" i="2"/>
  <c r="ACF132" i="2"/>
  <c r="ADJ132" i="2" s="1"/>
  <c r="ACF133" i="2"/>
  <c r="ADJ133" i="2" s="1"/>
  <c r="ACF134" i="2"/>
  <c r="ACE147" i="2"/>
  <c r="ACF152" i="2"/>
  <c r="ACF158" i="2"/>
  <c r="ADJ158" i="2" s="1"/>
  <c r="ACD168" i="2"/>
  <c r="ACD171" i="2"/>
  <c r="ADH171" i="2" s="1"/>
  <c r="ACF193" i="2"/>
  <c r="ADJ193" i="2" s="1"/>
  <c r="ACF7" i="2"/>
  <c r="ADJ7" i="2" s="1"/>
  <c r="ACF8" i="2"/>
  <c r="ADJ8" i="2" s="1"/>
  <c r="ACD12" i="2"/>
  <c r="ACF38" i="2"/>
  <c r="ADJ38" i="2" s="1"/>
  <c r="ACF45" i="2"/>
  <c r="ADJ45" i="2" s="1"/>
  <c r="ACF46" i="2"/>
  <c r="ADJ46" i="2" s="1"/>
  <c r="ACD51" i="2"/>
  <c r="ACF54" i="2"/>
  <c r="ADJ54" i="2" s="1"/>
  <c r="ACF61" i="2"/>
  <c r="ADJ61" i="2" s="1"/>
  <c r="ACF77" i="2"/>
  <c r="ADJ77" i="2" s="1"/>
  <c r="ACD94" i="2"/>
  <c r="ADH94" i="2" s="1"/>
  <c r="ACF113" i="2"/>
  <c r="ADJ113" i="2" s="1"/>
  <c r="ACF115" i="2"/>
  <c r="ADJ115" i="2" s="1"/>
  <c r="ACE131" i="2"/>
  <c r="ACP131" i="2" s="1"/>
  <c r="ADI131" i="2" s="1"/>
  <c r="ACE134" i="2"/>
  <c r="ACD141" i="2"/>
  <c r="ACF161" i="2"/>
  <c r="ADJ161" i="2" s="1"/>
  <c r="ACF167" i="2"/>
  <c r="ADJ167" i="2" s="1"/>
  <c r="ACE169" i="2"/>
  <c r="ACP169" i="2" s="1"/>
  <c r="ADI169" i="2" s="1"/>
  <c r="ACE175" i="2"/>
  <c r="ACE179" i="2"/>
  <c r="ABQ231" i="2"/>
  <c r="AAQ235" i="2"/>
  <c r="AAR238" i="2"/>
  <c r="QH238" i="2"/>
  <c r="AAO244" i="2"/>
  <c r="TU244" i="2"/>
  <c r="ST198" i="2"/>
  <c r="BM229" i="2"/>
  <c r="LY229" i="2"/>
  <c r="ABR231" i="2"/>
  <c r="QH235" i="2"/>
  <c r="AAQ238" i="2"/>
  <c r="ABT242" i="2"/>
  <c r="AAY198" i="2"/>
  <c r="AAQ233" i="2"/>
  <c r="AAQ237" i="2"/>
  <c r="AAB240" i="2"/>
  <c r="YL240" i="2"/>
  <c r="AAN244" i="2"/>
  <c r="EF244" i="2"/>
  <c r="ACF194" i="2"/>
  <c r="ADJ194" i="2" s="1"/>
  <c r="AAD195" i="2"/>
  <c r="QH233" i="2"/>
  <c r="QH237" i="2"/>
  <c r="AAA240" i="2"/>
  <c r="ABU242" i="2"/>
  <c r="LG242" i="2"/>
  <c r="ABE245" i="2"/>
  <c r="ABN248" i="2"/>
  <c r="ABK251" i="2"/>
  <c r="ACA258" i="2"/>
  <c r="ACA262" i="2"/>
  <c r="ACA266" i="2"/>
  <c r="ACA270" i="2"/>
  <c r="GB245" i="2"/>
  <c r="JQ247" i="2"/>
  <c r="JN248" i="2"/>
  <c r="ABO248" i="2"/>
  <c r="HX251" i="2"/>
  <c r="RY253" i="2"/>
  <c r="RY254" i="2"/>
  <c r="RY255" i="2"/>
  <c r="RY256" i="2"/>
  <c r="RY257" i="2"/>
  <c r="ACB258" i="2"/>
  <c r="CH260" i="2"/>
  <c r="OQ260" i="2"/>
  <c r="ACB262" i="2"/>
  <c r="CH264" i="2"/>
  <c r="OQ264" i="2"/>
  <c r="ACB266" i="2"/>
  <c r="CH268" i="2"/>
  <c r="OQ268" i="2"/>
  <c r="ACB270" i="2"/>
  <c r="ACA271" i="2"/>
  <c r="ABN247" i="2"/>
  <c r="ABK249" i="2"/>
  <c r="ABB253" i="2"/>
  <c r="ABB254" i="2"/>
  <c r="ABB255" i="2"/>
  <c r="ABB256" i="2"/>
  <c r="ABB257" i="2"/>
  <c r="ACA273" i="2"/>
  <c r="JN247" i="2"/>
  <c r="HX249" i="2"/>
  <c r="ACB271" i="2"/>
  <c r="ACB273" i="2"/>
  <c r="OQ273" i="2"/>
  <c r="ACB275" i="2"/>
  <c r="OQ277" i="2"/>
  <c r="ACB279" i="2"/>
  <c r="CH281" i="2"/>
  <c r="OQ281" i="2"/>
  <c r="ACB283" i="2"/>
  <c r="CH285" i="2"/>
  <c r="OQ285" i="2"/>
  <c r="ACB287" i="2"/>
  <c r="ACA292" i="2"/>
  <c r="ACA296" i="2"/>
  <c r="ACA300" i="2"/>
  <c r="ACA304" i="2"/>
  <c r="ACA277" i="2"/>
  <c r="ACA288" i="2"/>
  <c r="ACA290" i="2"/>
  <c r="CH290" i="2"/>
  <c r="ACA294" i="2"/>
  <c r="CH294" i="2"/>
  <c r="ACA298" i="2"/>
  <c r="CH298" i="2"/>
  <c r="ACA302" i="2"/>
  <c r="CH302" i="2"/>
  <c r="CH275" i="2"/>
  <c r="CH279" i="2"/>
  <c r="CH283" i="2"/>
  <c r="CH287" i="2"/>
  <c r="OQ288" i="2"/>
  <c r="ACB288" i="2"/>
  <c r="ACB290" i="2"/>
  <c r="OQ290" i="2"/>
  <c r="ACB294" i="2"/>
  <c r="OQ294" i="2"/>
  <c r="ACB298" i="2"/>
  <c r="OQ298" i="2"/>
  <c r="ACB302" i="2"/>
  <c r="OQ302" i="2"/>
  <c r="ACB292" i="2"/>
  <c r="ACB296" i="2"/>
  <c r="ACB300" i="2"/>
  <c r="ACB304" i="2"/>
  <c r="ACA306" i="2"/>
  <c r="ACA308" i="2"/>
  <c r="OQ306" i="2"/>
  <c r="ACB306" i="2"/>
  <c r="CH310" i="2"/>
  <c r="ACA310" i="2"/>
  <c r="ACA314" i="2"/>
  <c r="ACA318" i="2"/>
  <c r="ACA322" i="2"/>
  <c r="OQ308" i="2"/>
  <c r="ACB310" i="2"/>
  <c r="CH312" i="2"/>
  <c r="OQ312" i="2"/>
  <c r="ACB314" i="2"/>
  <c r="OQ316" i="2"/>
  <c r="ACB318" i="2"/>
  <c r="OQ320" i="2"/>
  <c r="ACB322" i="2"/>
  <c r="OQ324" i="2"/>
  <c r="ACA316" i="2"/>
  <c r="ACA320" i="2"/>
  <c r="ACA324" i="2"/>
  <c r="ACD19" i="2"/>
  <c r="ACE28" i="2"/>
  <c r="ACE13" i="2"/>
  <c r="ACE46" i="2"/>
  <c r="ACP46" i="2" s="1"/>
  <c r="ADI46" i="2" s="1"/>
  <c r="ACF6" i="2"/>
  <c r="ADJ6" i="2" s="1"/>
  <c r="ACF9" i="2"/>
  <c r="ACF10" i="2"/>
  <c r="ADJ10" i="2" s="1"/>
  <c r="ACF12" i="2"/>
  <c r="ACE16" i="2"/>
  <c r="ACF20" i="2"/>
  <c r="ACF22" i="2"/>
  <c r="ADJ22" i="2" s="1"/>
  <c r="ACF24" i="2"/>
  <c r="ACF25" i="2"/>
  <c r="ADJ25" i="2" s="1"/>
  <c r="ACF27" i="2"/>
  <c r="ACD47" i="2"/>
  <c r="ACE56" i="2"/>
  <c r="ACD57" i="2"/>
  <c r="ADH57" i="2" s="1"/>
  <c r="ACF57" i="2"/>
  <c r="ADJ57" i="2" s="1"/>
  <c r="ACE58" i="2"/>
  <c r="ACP58" i="2" s="1"/>
  <c r="ADI58" i="2" s="1"/>
  <c r="ACD64" i="2"/>
  <c r="ACE65" i="2"/>
  <c r="ACP65" i="2" s="1"/>
  <c r="ADI65" i="2" s="1"/>
  <c r="ACD70" i="2"/>
  <c r="ADH70" i="2" s="1"/>
  <c r="ACD71" i="2"/>
  <c r="ADH71" i="2" s="1"/>
  <c r="ACD76" i="2"/>
  <c r="ACE77" i="2"/>
  <c r="ACP77" i="2" s="1"/>
  <c r="ADI77" i="2" s="1"/>
  <c r="ACE9" i="2"/>
  <c r="ACF13" i="2"/>
  <c r="ACF14" i="2"/>
  <c r="ADJ14" i="2" s="1"/>
  <c r="ACD17" i="2"/>
  <c r="ACE19" i="2"/>
  <c r="ACP19" i="2" s="1"/>
  <c r="ADI19" i="2" s="1"/>
  <c r="ACD20" i="2"/>
  <c r="ACF21" i="2"/>
  <c r="ACE23" i="2"/>
  <c r="ACF28" i="2"/>
  <c r="ACE29" i="2"/>
  <c r="ACP29" i="2" s="1"/>
  <c r="ADI29" i="2" s="1"/>
  <c r="ACD30" i="2"/>
  <c r="ADH30" i="2" s="1"/>
  <c r="ACE31" i="2"/>
  <c r="ACD33" i="2"/>
  <c r="ADH33" i="2" s="1"/>
  <c r="ACE34" i="2"/>
  <c r="ACP34" i="2" s="1"/>
  <c r="ADI34" i="2" s="1"/>
  <c r="ACD35" i="2"/>
  <c r="ACD36" i="2"/>
  <c r="ACE38" i="2"/>
  <c r="ACP38" i="2" s="1"/>
  <c r="ADI38" i="2" s="1"/>
  <c r="ACD39" i="2"/>
  <c r="ACD40" i="2"/>
  <c r="ACE42" i="2"/>
  <c r="ACP42" i="2" s="1"/>
  <c r="ADI42" i="2" s="1"/>
  <c r="ACD43" i="2"/>
  <c r="ACE48" i="2"/>
  <c r="ACE55" i="2"/>
  <c r="ACP55" i="2" s="1"/>
  <c r="ADI55" i="2" s="1"/>
  <c r="ACF55" i="2"/>
  <c r="ADJ55" i="2" s="1"/>
  <c r="ACE60" i="2"/>
  <c r="ACD61" i="2"/>
  <c r="ADH61" i="2" s="1"/>
  <c r="ACD67" i="2"/>
  <c r="ADH67" i="2" s="1"/>
  <c r="ACF68" i="2"/>
  <c r="ACD82" i="2"/>
  <c r="ADH82" i="2" s="1"/>
  <c r="ACD83" i="2"/>
  <c r="ADH83" i="2" s="1"/>
  <c r="ACF18" i="2"/>
  <c r="ADJ18" i="2" s="1"/>
  <c r="ACE22" i="2"/>
  <c r="ACP22" i="2" s="1"/>
  <c r="ADI22" i="2" s="1"/>
  <c r="ACE24" i="2"/>
  <c r="ACF16" i="2"/>
  <c r="ACD24" i="2"/>
  <c r="ACF29" i="2"/>
  <c r="ADJ29" i="2" s="1"/>
  <c r="ACF31" i="2"/>
  <c r="ACF32" i="2"/>
  <c r="ACD38" i="2"/>
  <c r="ACD42" i="2"/>
  <c r="ADH42" i="2" s="1"/>
  <c r="ACF50" i="2"/>
  <c r="ADJ50" i="2" s="1"/>
  <c r="ACD54" i="2"/>
  <c r="ADH54" i="2" s="1"/>
  <c r="ACD55" i="2"/>
  <c r="ADH55" i="2" s="1"/>
  <c r="ACE57" i="2"/>
  <c r="ACP57" i="2" s="1"/>
  <c r="ADI57" i="2" s="1"/>
  <c r="ACD58" i="2"/>
  <c r="ADH58" i="2" s="1"/>
  <c r="ACD59" i="2"/>
  <c r="ADH59" i="2" s="1"/>
  <c r="ACD68" i="2"/>
  <c r="ACE69" i="2"/>
  <c r="ACP69" i="2" s="1"/>
  <c r="ADI69" i="2" s="1"/>
  <c r="ACF69" i="2"/>
  <c r="ADJ69" i="2" s="1"/>
  <c r="ACF70" i="2"/>
  <c r="ADJ70" i="2" s="1"/>
  <c r="ACE72" i="2"/>
  <c r="ACD73" i="2"/>
  <c r="ADH73" i="2" s="1"/>
  <c r="ACF73" i="2"/>
  <c r="ADJ73" i="2" s="1"/>
  <c r="ACF86" i="2"/>
  <c r="ADJ86" i="2" s="1"/>
  <c r="ACD89" i="2"/>
  <c r="ACD48" i="2"/>
  <c r="ACF52" i="2"/>
  <c r="ACD53" i="2"/>
  <c r="ADH53" i="2" s="1"/>
  <c r="ACF58" i="2"/>
  <c r="ADJ58" i="2" s="1"/>
  <c r="ACF60" i="2"/>
  <c r="ACF81" i="2"/>
  <c r="ACF85" i="2"/>
  <c r="ACF87" i="2"/>
  <c r="ADJ87" i="2" s="1"/>
  <c r="ACE88" i="2"/>
  <c r="ACP88" i="2" s="1"/>
  <c r="ADI88" i="2" s="1"/>
  <c r="ACD99" i="2"/>
  <c r="ADH99" i="2" s="1"/>
  <c r="ACD117" i="2"/>
  <c r="ACD148" i="2"/>
  <c r="ACE91" i="2"/>
  <c r="ACP91" i="2" s="1"/>
  <c r="ADI91" i="2" s="1"/>
  <c r="ACD95" i="2"/>
  <c r="ADH95" i="2" s="1"/>
  <c r="ACE95" i="2"/>
  <c r="ACP95" i="2" s="1"/>
  <c r="ADI95" i="2" s="1"/>
  <c r="ACF97" i="2"/>
  <c r="ADJ97" i="2" s="1"/>
  <c r="ACF48" i="2"/>
  <c r="ACF49" i="2"/>
  <c r="ADJ49" i="2" s="1"/>
  <c r="ACF51" i="2"/>
  <c r="ACF56" i="2"/>
  <c r="ACF64" i="2"/>
  <c r="ACF66" i="2"/>
  <c r="ADJ66" i="2" s="1"/>
  <c r="ACD69" i="2"/>
  <c r="ADH69" i="2" s="1"/>
  <c r="ACF72" i="2"/>
  <c r="ACF74" i="2"/>
  <c r="ADJ74" i="2" s="1"/>
  <c r="ACF76" i="2"/>
  <c r="ACF88" i="2"/>
  <c r="ADJ88" i="2" s="1"/>
  <c r="ACD92" i="2"/>
  <c r="ACE93" i="2"/>
  <c r="ACP93" i="2" s="1"/>
  <c r="ADI93" i="2" s="1"/>
  <c r="ACF98" i="2"/>
  <c r="ADJ98" i="2" s="1"/>
  <c r="ACF101" i="2"/>
  <c r="ADJ101" i="2" s="1"/>
  <c r="ACF106" i="2"/>
  <c r="ADJ106" i="2" s="1"/>
  <c r="ACE82" i="2"/>
  <c r="ACP82" i="2" s="1"/>
  <c r="ADI82" i="2" s="1"/>
  <c r="ACD85" i="2"/>
  <c r="ACF94" i="2"/>
  <c r="ADJ94" i="2" s="1"/>
  <c r="ACF96" i="2"/>
  <c r="ACD98" i="2"/>
  <c r="ADH98" i="2" s="1"/>
  <c r="ACE98" i="2"/>
  <c r="ACP98" i="2" s="1"/>
  <c r="ADI98" i="2" s="1"/>
  <c r="ACF102" i="2"/>
  <c r="ADJ102" i="2" s="1"/>
  <c r="ACE115" i="2"/>
  <c r="ACP115" i="2" s="1"/>
  <c r="ADI115" i="2" s="1"/>
  <c r="ACE117" i="2"/>
  <c r="ACE125" i="2"/>
  <c r="ACP125" i="2" s="1"/>
  <c r="ADI125" i="2" s="1"/>
  <c r="ACD128" i="2"/>
  <c r="ADH128" i="2" s="1"/>
  <c r="ACF128" i="2"/>
  <c r="ADJ128" i="2" s="1"/>
  <c r="ACF131" i="2"/>
  <c r="ADJ131" i="2" s="1"/>
  <c r="ACE133" i="2"/>
  <c r="ACP133" i="2" s="1"/>
  <c r="ADI133" i="2" s="1"/>
  <c r="ACD136" i="2"/>
  <c r="ACF141" i="2"/>
  <c r="ACF151" i="2"/>
  <c r="ACE159" i="2"/>
  <c r="ACP159" i="2" s="1"/>
  <c r="ADI159" i="2" s="1"/>
  <c r="AAD196" i="2"/>
  <c r="ACE104" i="2"/>
  <c r="ACP104" i="2" s="1"/>
  <c r="ADI104" i="2" s="1"/>
  <c r="ACE118" i="2"/>
  <c r="ACE123" i="2"/>
  <c r="ACP123" i="2" s="1"/>
  <c r="ADI123" i="2" s="1"/>
  <c r="ACD135" i="2"/>
  <c r="ADH135" i="2" s="1"/>
  <c r="ACF138" i="2"/>
  <c r="ACD144" i="2"/>
  <c r="ACF100" i="2"/>
  <c r="ACD104" i="2"/>
  <c r="ADH104" i="2" s="1"/>
  <c r="ACD110" i="2"/>
  <c r="ADH110" i="2" s="1"/>
  <c r="ACF114" i="2"/>
  <c r="ADJ114" i="2" s="1"/>
  <c r="ACF117" i="2"/>
  <c r="ACF123" i="2"/>
  <c r="ADJ123" i="2" s="1"/>
  <c r="ACF125" i="2"/>
  <c r="ADJ125" i="2" s="1"/>
  <c r="ACF150" i="2"/>
  <c r="ADJ150" i="2" s="1"/>
  <c r="ACF160" i="2"/>
  <c r="ACE164" i="2"/>
  <c r="ACF171" i="2"/>
  <c r="ADJ171" i="2" s="1"/>
  <c r="ACD172" i="2"/>
  <c r="ACD184" i="2"/>
  <c r="ACE189" i="2"/>
  <c r="ACP189" i="2" s="1"/>
  <c r="ADI189" i="2" s="1"/>
  <c r="ACD191" i="2"/>
  <c r="ADH191" i="2" s="1"/>
  <c r="ACE100" i="2"/>
  <c r="ACF104" i="2"/>
  <c r="ADJ104" i="2" s="1"/>
  <c r="ACF105" i="2"/>
  <c r="ADJ105" i="2" s="1"/>
  <c r="ACF107" i="2"/>
  <c r="ACD109" i="2"/>
  <c r="ADH109" i="2" s="1"/>
  <c r="ACE109" i="2"/>
  <c r="ACP109" i="2" s="1"/>
  <c r="ADI109" i="2" s="1"/>
  <c r="ACE114" i="2"/>
  <c r="ACP114" i="2" s="1"/>
  <c r="ADI114" i="2" s="1"/>
  <c r="ACE120" i="2"/>
  <c r="ACP120" i="2" s="1"/>
  <c r="ADI120" i="2" s="1"/>
  <c r="ACF124" i="2"/>
  <c r="ADJ124" i="2" s="1"/>
  <c r="ACD127" i="2"/>
  <c r="ADH127" i="2" s="1"/>
  <c r="ACF130" i="2"/>
  <c r="ACE136" i="2"/>
  <c r="ACP136" i="2" s="1"/>
  <c r="ADI136" i="2" s="1"/>
  <c r="ACE143" i="2"/>
  <c r="ACP143" i="2" s="1"/>
  <c r="ADI143" i="2" s="1"/>
  <c r="ACF145" i="2"/>
  <c r="ACE146" i="2"/>
  <c r="ACP146" i="2" s="1"/>
  <c r="ADI146" i="2" s="1"/>
  <c r="ACE148" i="2"/>
  <c r="ACD150" i="2"/>
  <c r="ADH150" i="2" s="1"/>
  <c r="ACD151" i="2"/>
  <c r="ACD154" i="2"/>
  <c r="ADH154" i="2" s="1"/>
  <c r="ACE154" i="2"/>
  <c r="ACP154" i="2" s="1"/>
  <c r="ADI154" i="2" s="1"/>
  <c r="ACE163" i="2"/>
  <c r="ACP163" i="2" s="1"/>
  <c r="ADI163" i="2" s="1"/>
  <c r="ACF164" i="2"/>
  <c r="ACF168" i="2"/>
  <c r="ACE182" i="2"/>
  <c r="ACP182" i="2" s="1"/>
  <c r="ADI182" i="2" s="1"/>
  <c r="ACF182" i="2"/>
  <c r="ADJ182" i="2" s="1"/>
  <c r="ADJ186" i="2"/>
  <c r="ACF192" i="2"/>
  <c r="ACF109" i="2"/>
  <c r="ADJ109" i="2" s="1"/>
  <c r="ACF111" i="2"/>
  <c r="ACD113" i="2"/>
  <c r="ADH113" i="2" s="1"/>
  <c r="ACE113" i="2"/>
  <c r="ACP113" i="2" s="1"/>
  <c r="ADI113" i="2" s="1"/>
  <c r="ACE116" i="2"/>
  <c r="ACP116" i="2" s="1"/>
  <c r="ADI116" i="2" s="1"/>
  <c r="ACD118" i="2"/>
  <c r="ACE119" i="2"/>
  <c r="ACP119" i="2" s="1"/>
  <c r="ADI119" i="2" s="1"/>
  <c r="ACF119" i="2"/>
  <c r="ADJ119" i="2" s="1"/>
  <c r="ACF120" i="2"/>
  <c r="ADJ120" i="2" s="1"/>
  <c r="ACD123" i="2"/>
  <c r="ADH123" i="2" s="1"/>
  <c r="ACF126" i="2"/>
  <c r="ACE129" i="2"/>
  <c r="ACF129" i="2"/>
  <c r="ADJ129" i="2" s="1"/>
  <c r="ACE130" i="2"/>
  <c r="ACD132" i="2"/>
  <c r="ADH132" i="2" s="1"/>
  <c r="ACE132" i="2"/>
  <c r="ACP132" i="2" s="1"/>
  <c r="ADI132" i="2" s="1"/>
  <c r="ACD133" i="2"/>
  <c r="ADH133" i="2" s="1"/>
  <c r="ACD134" i="2"/>
  <c r="ACE135" i="2"/>
  <c r="ACP135" i="2" s="1"/>
  <c r="ADI135" i="2" s="1"/>
  <c r="ACF135" i="2"/>
  <c r="ADJ135" i="2" s="1"/>
  <c r="ACF136" i="2"/>
  <c r="ADJ136" i="2" s="1"/>
  <c r="ACD139" i="2"/>
  <c r="ADH139" i="2" s="1"/>
  <c r="ACE140" i="2"/>
  <c r="ACP140" i="2" s="1"/>
  <c r="ADI140" i="2" s="1"/>
  <c r="ACD143" i="2"/>
  <c r="ADH143" i="2" s="1"/>
  <c r="ACE145" i="2"/>
  <c r="ACF146" i="2"/>
  <c r="ACF148" i="2"/>
  <c r="ACF149" i="2"/>
  <c r="ACF154" i="2"/>
  <c r="ADJ154" i="2" s="1"/>
  <c r="ACE155" i="2"/>
  <c r="ACP155" i="2" s="1"/>
  <c r="ADI155" i="2" s="1"/>
  <c r="ACF156" i="2"/>
  <c r="ACD158" i="2"/>
  <c r="ACE158" i="2"/>
  <c r="ACP158" i="2" s="1"/>
  <c r="ADI158" i="2" s="1"/>
  <c r="ACD159" i="2"/>
  <c r="ADH159" i="2" s="1"/>
  <c r="ACD161" i="2"/>
  <c r="ADH161" i="2" s="1"/>
  <c r="ACF165" i="2"/>
  <c r="ADJ165" i="2" s="1"/>
  <c r="ACE180" i="2"/>
  <c r="ACP180" i="2" s="1"/>
  <c r="ADI180" i="2" s="1"/>
  <c r="AAE196" i="2"/>
  <c r="ACD165" i="2"/>
  <c r="ADH165" i="2" s="1"/>
  <c r="ACF170" i="2"/>
  <c r="ADJ170" i="2" s="1"/>
  <c r="ACF172" i="2"/>
  <c r="ACF177" i="2"/>
  <c r="ADJ177" i="2" s="1"/>
  <c r="ACF179" i="2"/>
  <c r="ACE181" i="2"/>
  <c r="ACP181" i="2" s="1"/>
  <c r="ADI181" i="2" s="1"/>
  <c r="ACD193" i="2"/>
  <c r="ADH193" i="2" s="1"/>
  <c r="ACE178" i="2"/>
  <c r="ACP178" i="2" s="1"/>
  <c r="ADI178" i="2" s="1"/>
  <c r="ACF178" i="2"/>
  <c r="ADJ178" i="2" s="1"/>
  <c r="ACF181" i="2"/>
  <c r="ADJ181" i="2" s="1"/>
  <c r="ACE185" i="2"/>
  <c r="ACP185" i="2" s="1"/>
  <c r="ADI185" i="2" s="1"/>
  <c r="ACF187" i="2"/>
  <c r="ADJ187" i="2" s="1"/>
  <c r="ACE193" i="2"/>
  <c r="ACP193" i="2" s="1"/>
  <c r="ADI193" i="2" s="1"/>
  <c r="ACD6" i="2"/>
  <c r="ACE5" i="2"/>
  <c r="ACE8" i="2"/>
  <c r="ACP8" i="2" s="1"/>
  <c r="ADI8" i="2" s="1"/>
  <c r="ACE10" i="2"/>
  <c r="ACP10" i="2" s="1"/>
  <c r="ADI10" i="2" s="1"/>
  <c r="ACD14" i="2"/>
  <c r="ACE14" i="2"/>
  <c r="ACP14" i="2" s="1"/>
  <c r="ADI14" i="2" s="1"/>
  <c r="ACD15" i="2"/>
  <c r="ADH15" i="2" s="1"/>
  <c r="ACD16" i="2"/>
  <c r="ACE17" i="2"/>
  <c r="ACD22" i="2"/>
  <c r="ACE25" i="2"/>
  <c r="ACP25" i="2" s="1"/>
  <c r="ADI25" i="2" s="1"/>
  <c r="ACD29" i="2"/>
  <c r="ACE30" i="2"/>
  <c r="ACF30" i="2"/>
  <c r="ADJ30" i="2" s="1"/>
  <c r="ACD31" i="2"/>
  <c r="ACD32" i="2"/>
  <c r="ACE36" i="2"/>
  <c r="ACF37" i="2"/>
  <c r="ADJ37" i="2" s="1"/>
  <c r="ACE40" i="2"/>
  <c r="ACF41" i="2"/>
  <c r="ADJ41" i="2" s="1"/>
  <c r="ACE44" i="2"/>
  <c r="ACD44" i="2"/>
  <c r="ACD9" i="2"/>
  <c r="ACE11" i="2"/>
  <c r="ACP11" i="2" s="1"/>
  <c r="ADI11" i="2" s="1"/>
  <c r="ACE12" i="2"/>
  <c r="ACD18" i="2"/>
  <c r="ACE20" i="2"/>
  <c r="ACD23" i="2"/>
  <c r="ACE26" i="2"/>
  <c r="ACP26" i="2" s="1"/>
  <c r="ADI26" i="2" s="1"/>
  <c r="ACD27" i="2"/>
  <c r="ACE33" i="2"/>
  <c r="ACE35" i="2"/>
  <c r="ACD37" i="2"/>
  <c r="ADH37" i="2" s="1"/>
  <c r="ACE39" i="2"/>
  <c r="ACD41" i="2"/>
  <c r="ADH41" i="2" s="1"/>
  <c r="ACE43" i="2"/>
  <c r="ACD5" i="2"/>
  <c r="ACE7" i="2"/>
  <c r="ACP7" i="2" s="1"/>
  <c r="ADI7" i="2" s="1"/>
  <c r="ACE6" i="2"/>
  <c r="ACP6" i="2" s="1"/>
  <c r="ADI6" i="2" s="1"/>
  <c r="ACD7" i="2"/>
  <c r="ACD8" i="2"/>
  <c r="ACD10" i="2"/>
  <c r="ACD11" i="2"/>
  <c r="ADH11" i="2" s="1"/>
  <c r="ACD13" i="2"/>
  <c r="ACE15" i="2"/>
  <c r="ACP15" i="2" s="1"/>
  <c r="ADI15" i="2" s="1"/>
  <c r="ACF15" i="2"/>
  <c r="ADJ15" i="2" s="1"/>
  <c r="ACE18" i="2"/>
  <c r="ACP18" i="2" s="1"/>
  <c r="ADI18" i="2" s="1"/>
  <c r="ACD21" i="2"/>
  <c r="ACD25" i="2"/>
  <c r="ACD26" i="2"/>
  <c r="ACE27" i="2"/>
  <c r="ACD28" i="2"/>
  <c r="ACE32" i="2"/>
  <c r="ACF33" i="2"/>
  <c r="ADJ33" i="2" s="1"/>
  <c r="ACF35" i="2"/>
  <c r="ACE37" i="2"/>
  <c r="ACP37" i="2" s="1"/>
  <c r="ADI37" i="2" s="1"/>
  <c r="ACF39" i="2"/>
  <c r="ACE41" i="2"/>
  <c r="ACP41" i="2" s="1"/>
  <c r="ADI41" i="2" s="1"/>
  <c r="ACF43" i="2"/>
  <c r="ACO12" i="2"/>
  <c r="ACO16" i="2"/>
  <c r="ACO20" i="2"/>
  <c r="ACO23" i="2"/>
  <c r="ACO27" i="2"/>
  <c r="ACO31" i="2"/>
  <c r="ACO35" i="2"/>
  <c r="ACO39" i="2"/>
  <c r="ACO43" i="2"/>
  <c r="ACD45" i="2"/>
  <c r="ACE50" i="2"/>
  <c r="ACP50" i="2" s="1"/>
  <c r="ADI50" i="2" s="1"/>
  <c r="ACE51" i="2"/>
  <c r="ACE54" i="2"/>
  <c r="ACP54" i="2" s="1"/>
  <c r="ADI54" i="2" s="1"/>
  <c r="ACE63" i="2"/>
  <c r="ACP63" i="2" s="1"/>
  <c r="ADI63" i="2" s="1"/>
  <c r="ACE70" i="2"/>
  <c r="ACP70" i="2" s="1"/>
  <c r="ADI70" i="2" s="1"/>
  <c r="ACE75" i="2"/>
  <c r="ACP75" i="2" s="1"/>
  <c r="ADI75" i="2" s="1"/>
  <c r="ACD86" i="2"/>
  <c r="ADH86" i="2" s="1"/>
  <c r="ACE87" i="2"/>
  <c r="ACP87" i="2" s="1"/>
  <c r="ADI87" i="2" s="1"/>
  <c r="ACD88" i="2"/>
  <c r="ADH88" i="2" s="1"/>
  <c r="ACO5" i="2"/>
  <c r="ACO9" i="2"/>
  <c r="ACO13" i="2"/>
  <c r="ACO17" i="2"/>
  <c r="ACO21" i="2"/>
  <c r="ACO24" i="2"/>
  <c r="ACO28" i="2"/>
  <c r="ACO32" i="2"/>
  <c r="ACO36" i="2"/>
  <c r="ACO40" i="2"/>
  <c r="ACO44" i="2"/>
  <c r="ACD49" i="2"/>
  <c r="ACE49" i="2"/>
  <c r="ACP49" i="2" s="1"/>
  <c r="ADI49" i="2" s="1"/>
  <c r="ACD50" i="2"/>
  <c r="ACD62" i="2"/>
  <c r="ACE62" i="2"/>
  <c r="ACP62" i="2" s="1"/>
  <c r="ADI62" i="2" s="1"/>
  <c r="ACD63" i="2"/>
  <c r="ACD66" i="2"/>
  <c r="ACE66" i="2"/>
  <c r="ACP66" i="2" s="1"/>
  <c r="ADI66" i="2" s="1"/>
  <c r="ACD74" i="2"/>
  <c r="ACE74" i="2"/>
  <c r="ACP74" i="2" s="1"/>
  <c r="ADI74" i="2" s="1"/>
  <c r="ACD75" i="2"/>
  <c r="ACD77" i="2"/>
  <c r="ACE79" i="2"/>
  <c r="ACP79" i="2" s="1"/>
  <c r="ADI79" i="2" s="1"/>
  <c r="ACF79" i="2"/>
  <c r="ADJ79" i="2" s="1"/>
  <c r="ACD80" i="2"/>
  <c r="ACE81" i="2"/>
  <c r="ACE86" i="2"/>
  <c r="ACP86" i="2" s="1"/>
  <c r="ADI86" i="2" s="1"/>
  <c r="ACD87" i="2"/>
  <c r="ACD46" i="2"/>
  <c r="ACE47" i="2"/>
  <c r="ACD52" i="2"/>
  <c r="ACE59" i="2"/>
  <c r="ACP59" i="2" s="1"/>
  <c r="ADI59" i="2" s="1"/>
  <c r="ACF59" i="2"/>
  <c r="ADJ59" i="2" s="1"/>
  <c r="ACD60" i="2"/>
  <c r="ACE61" i="2"/>
  <c r="ACD78" i="2"/>
  <c r="ACE78" i="2"/>
  <c r="ACP78" i="2" s="1"/>
  <c r="ADI78" i="2" s="1"/>
  <c r="ACD79" i="2"/>
  <c r="ACD81" i="2"/>
  <c r="ACE83" i="2"/>
  <c r="ACP83" i="2" s="1"/>
  <c r="ADI83" i="2" s="1"/>
  <c r="ACF83" i="2"/>
  <c r="ADJ83" i="2" s="1"/>
  <c r="ACD84" i="2"/>
  <c r="ACE84" i="2"/>
  <c r="ACE85" i="2"/>
  <c r="ACO47" i="2"/>
  <c r="ACO51" i="2"/>
  <c r="ACE90" i="2"/>
  <c r="ACP90" i="2" s="1"/>
  <c r="ADI90" i="2" s="1"/>
  <c r="ACD93" i="2"/>
  <c r="ACD112" i="2"/>
  <c r="ADH112" i="2" s="1"/>
  <c r="ACO48" i="2"/>
  <c r="ACO52" i="2"/>
  <c r="ACO56" i="2"/>
  <c r="ACO60" i="2"/>
  <c r="ACO64" i="2"/>
  <c r="ACO68" i="2"/>
  <c r="ACO72" i="2"/>
  <c r="ACO76" i="2"/>
  <c r="ACO80" i="2"/>
  <c r="ACO84" i="2"/>
  <c r="ACD91" i="2"/>
  <c r="ACE94" i="2"/>
  <c r="ACP94" i="2" s="1"/>
  <c r="ADI94" i="2" s="1"/>
  <c r="ACE96" i="2"/>
  <c r="ACE102" i="2"/>
  <c r="ACP102" i="2" s="1"/>
  <c r="ADI102" i="2" s="1"/>
  <c r="ACE103" i="2"/>
  <c r="ACO81" i="2"/>
  <c r="ACO85" i="2"/>
  <c r="ACF89" i="2"/>
  <c r="ACO92" i="2"/>
  <c r="ACD101" i="2"/>
  <c r="ACE101" i="2"/>
  <c r="ACP101" i="2" s="1"/>
  <c r="ADI101" i="2" s="1"/>
  <c r="ACD102" i="2"/>
  <c r="ACE106" i="2"/>
  <c r="ACP106" i="2" s="1"/>
  <c r="ADI106" i="2" s="1"/>
  <c r="ACE107" i="2"/>
  <c r="ACE89" i="2"/>
  <c r="ACO89" i="2"/>
  <c r="ACD90" i="2"/>
  <c r="ACE92" i="2"/>
  <c r="ACF93" i="2"/>
  <c r="ADJ93" i="2" s="1"/>
  <c r="ACF95" i="2"/>
  <c r="ADJ95" i="2" s="1"/>
  <c r="ACD97" i="2"/>
  <c r="ACE99" i="2"/>
  <c r="ACF99" i="2"/>
  <c r="ADJ99" i="2" s="1"/>
  <c r="ACD105" i="2"/>
  <c r="ACE105" i="2"/>
  <c r="ACP105" i="2" s="1"/>
  <c r="ADI105" i="2" s="1"/>
  <c r="ACD106" i="2"/>
  <c r="ACD108" i="2"/>
  <c r="ACE110" i="2"/>
  <c r="ACF110" i="2"/>
  <c r="ADJ110" i="2" s="1"/>
  <c r="ACD111" i="2"/>
  <c r="ACE111" i="2"/>
  <c r="ACE112" i="2"/>
  <c r="ACP112" i="2" s="1"/>
  <c r="ADI112" i="2" s="1"/>
  <c r="ACD114" i="2"/>
  <c r="ACD120" i="2"/>
  <c r="ADH120" i="2" s="1"/>
  <c r="ACD121" i="2"/>
  <c r="ACD122" i="2"/>
  <c r="ACD137" i="2"/>
  <c r="ACD116" i="2"/>
  <c r="ADH116" i="2" s="1"/>
  <c r="ACO118" i="2"/>
  <c r="ACO96" i="2"/>
  <c r="ACO100" i="2"/>
  <c r="ACO103" i="2"/>
  <c r="ACO107" i="2"/>
  <c r="ACO111" i="2"/>
  <c r="ACE128" i="2"/>
  <c r="ACP128" i="2" s="1"/>
  <c r="ADI128" i="2" s="1"/>
  <c r="ACD115" i="2"/>
  <c r="ACO117" i="2"/>
  <c r="ACD119" i="2"/>
  <c r="ACE122" i="2"/>
  <c r="ACD124" i="2"/>
  <c r="ADH124" i="2" s="1"/>
  <c r="ACE124" i="2"/>
  <c r="ACP124" i="2" s="1"/>
  <c r="ADI124" i="2" s="1"/>
  <c r="ACD125" i="2"/>
  <c r="ACD126" i="2"/>
  <c r="ACE138" i="2"/>
  <c r="ACO141" i="2"/>
  <c r="ACD142" i="2"/>
  <c r="ACD152" i="2"/>
  <c r="ACE152" i="2"/>
  <c r="ACO122" i="2"/>
  <c r="ACO126" i="2"/>
  <c r="ACO130" i="2"/>
  <c r="ACO134" i="2"/>
  <c r="ACO138" i="2"/>
  <c r="ACE144" i="2"/>
  <c r="ACE150" i="2"/>
  <c r="ACP150" i="2" s="1"/>
  <c r="ADI150" i="2" s="1"/>
  <c r="ACD145" i="2"/>
  <c r="ACE149" i="2"/>
  <c r="ACF140" i="2"/>
  <c r="ADJ140" i="2" s="1"/>
  <c r="ACF143" i="2"/>
  <c r="ADJ143" i="2" s="1"/>
  <c r="ACF147" i="2"/>
  <c r="ADJ147" i="2" s="1"/>
  <c r="ACD149" i="2"/>
  <c r="ACE151" i="2"/>
  <c r="ACD157" i="2"/>
  <c r="ACE157" i="2"/>
  <c r="ACP157" i="2" s="1"/>
  <c r="ADI157" i="2" s="1"/>
  <c r="ACD160" i="2"/>
  <c r="ACE161" i="2"/>
  <c r="ACP161" i="2" s="1"/>
  <c r="ADI161" i="2" s="1"/>
  <c r="ACO144" i="2"/>
  <c r="ACP147" i="2"/>
  <c r="ADI147" i="2" s="1"/>
  <c r="ACO148" i="2"/>
  <c r="ACO151" i="2"/>
  <c r="ACE170" i="2"/>
  <c r="ACP170" i="2" s="1"/>
  <c r="ADI170" i="2" s="1"/>
  <c r="ACD173" i="2"/>
  <c r="ACE174" i="2"/>
  <c r="ACP174" i="2" s="1"/>
  <c r="ADI174" i="2" s="1"/>
  <c r="ACO145" i="2"/>
  <c r="ACO149" i="2"/>
  <c r="ACO152" i="2"/>
  <c r="ACF153" i="2"/>
  <c r="ADJ153" i="2" s="1"/>
  <c r="ACO156" i="2"/>
  <c r="ACD162" i="2"/>
  <c r="ADH162" i="2" s="1"/>
  <c r="ACE162" i="2"/>
  <c r="ACP162" i="2" s="1"/>
  <c r="ADI162" i="2" s="1"/>
  <c r="ACD163" i="2"/>
  <c r="ACE167" i="2"/>
  <c r="ACP167" i="2" s="1"/>
  <c r="ADI167" i="2" s="1"/>
  <c r="ACE173" i="2"/>
  <c r="ACP173" i="2" s="1"/>
  <c r="ADI173" i="2" s="1"/>
  <c r="ACD174" i="2"/>
  <c r="ACE153" i="2"/>
  <c r="ACD155" i="2"/>
  <c r="ACE156" i="2"/>
  <c r="ACF157" i="2"/>
  <c r="ADJ157" i="2" s="1"/>
  <c r="ACF159" i="2"/>
  <c r="ADJ159" i="2" s="1"/>
  <c r="ACE160" i="2"/>
  <c r="ACD166" i="2"/>
  <c r="ADH166" i="2" s="1"/>
  <c r="ACE166" i="2"/>
  <c r="ACP166" i="2" s="1"/>
  <c r="ADI166" i="2" s="1"/>
  <c r="ACD167" i="2"/>
  <c r="ACD169" i="2"/>
  <c r="ACE172" i="2"/>
  <c r="ACF173" i="2"/>
  <c r="ADJ173" i="2" s="1"/>
  <c r="ACD178" i="2"/>
  <c r="ACO179" i="2"/>
  <c r="ACE184" i="2"/>
  <c r="ACO184" i="2"/>
  <c r="ACE186" i="2"/>
  <c r="ACP186" i="2" s="1"/>
  <c r="ADI186" i="2" s="1"/>
  <c r="ACO160" i="2"/>
  <c r="ACO164" i="2"/>
  <c r="ACO168" i="2"/>
  <c r="ACO172" i="2"/>
  <c r="ACO175" i="2"/>
  <c r="ACD180" i="2"/>
  <c r="ACF180" i="2"/>
  <c r="ADJ180" i="2" s="1"/>
  <c r="ACD181" i="2"/>
  <c r="ACD182" i="2"/>
  <c r="ACF184" i="2"/>
  <c r="ACE188" i="2"/>
  <c r="ACP188" i="2" s="1"/>
  <c r="ADI188" i="2" s="1"/>
  <c r="ACD176" i="2"/>
  <c r="ADH176" i="2" s="1"/>
  <c r="ACF176" i="2"/>
  <c r="ADJ176" i="2" s="1"/>
  <c r="ACE177" i="2"/>
  <c r="ACD185" i="2"/>
  <c r="ACF185" i="2"/>
  <c r="ADJ185" i="2" s="1"/>
  <c r="ACD186" i="2"/>
  <c r="ACD187" i="2"/>
  <c r="ACD188" i="2"/>
  <c r="ADH188" i="2" s="1"/>
  <c r="ACF188" i="2"/>
  <c r="ADJ188" i="2" s="1"/>
  <c r="ACD190" i="2"/>
  <c r="ACD189" i="2"/>
  <c r="ACF189" i="2"/>
  <c r="ADJ189" i="2" s="1"/>
  <c r="ACE190" i="2"/>
  <c r="ACP190" i="2" s="1"/>
  <c r="ADI190" i="2" s="1"/>
  <c r="ACD192" i="2"/>
  <c r="ACD194" i="2"/>
  <c r="ADH194" i="2" s="1"/>
  <c r="ACF190" i="2"/>
  <c r="ADJ190" i="2" s="1"/>
  <c r="ACE192" i="2"/>
  <c r="ACE194" i="2"/>
  <c r="ACP194" i="2" s="1"/>
  <c r="ADI194" i="2" s="1"/>
  <c r="ACO192" i="2"/>
  <c r="ADF367" i="2" l="1"/>
  <c r="ADG367" i="2" s="1"/>
  <c r="ADN367" i="2" s="1"/>
  <c r="ADA372" i="2"/>
  <c r="ADF362" i="2"/>
  <c r="ADG362" i="2" s="1"/>
  <c r="ADN362" i="2" s="1"/>
  <c r="ACC342" i="2"/>
  <c r="ACQ342" i="2" s="1"/>
  <c r="ACR342" i="2" s="1"/>
  <c r="ACS342" i="2" s="1"/>
  <c r="ADN342" i="2" s="1"/>
  <c r="ADF364" i="2"/>
  <c r="ADG364" i="2" s="1"/>
  <c r="ADN364" i="2" s="1"/>
  <c r="ADA365" i="2"/>
  <c r="ABG245" i="2"/>
  <c r="ACQ245" i="2" s="1"/>
  <c r="ACR245" i="2" s="1"/>
  <c r="ACS245" i="2" s="1"/>
  <c r="ADN245" i="2" s="1"/>
  <c r="ADM183" i="2"/>
  <c r="ADN183" i="2" s="1"/>
  <c r="AAS237" i="2"/>
  <c r="ACQ237" i="2" s="1"/>
  <c r="ACR237" i="2" s="1"/>
  <c r="ACS237" i="2" s="1"/>
  <c r="ADN237" i="2" s="1"/>
  <c r="ADJ152" i="2"/>
  <c r="ABM249" i="2"/>
  <c r="ACQ249" i="2" s="1"/>
  <c r="ACR249" i="2" s="1"/>
  <c r="ACS249" i="2" s="1"/>
  <c r="ADN249" i="2" s="1"/>
  <c r="ADF368" i="2"/>
  <c r="ADG368" i="2" s="1"/>
  <c r="ADN368" i="2" s="1"/>
  <c r="ADJ80" i="2"/>
  <c r="ACG146" i="2"/>
  <c r="ADL146" i="2" s="1"/>
  <c r="ADA360" i="2"/>
  <c r="ADJ146" i="2"/>
  <c r="ADA374" i="2"/>
  <c r="ACG155" i="2"/>
  <c r="ADL155" i="2" s="1"/>
  <c r="ACG130" i="2"/>
  <c r="ADL130" i="2" s="1"/>
  <c r="ACC305" i="2"/>
  <c r="ACQ305" i="2" s="1"/>
  <c r="ACR305" i="2" s="1"/>
  <c r="ACS305" i="2" s="1"/>
  <c r="ADN305" i="2" s="1"/>
  <c r="ACC289" i="2"/>
  <c r="ACQ289" i="2" s="1"/>
  <c r="ACR289" i="2" s="1"/>
  <c r="ACS289" i="2" s="1"/>
  <c r="ADN289" i="2" s="1"/>
  <c r="ABV241" i="2"/>
  <c r="ACQ241" i="2" s="1"/>
  <c r="ACR241" i="2" s="1"/>
  <c r="ACS241" i="2" s="1"/>
  <c r="ADN241" i="2" s="1"/>
  <c r="ACC324" i="2"/>
  <c r="ACQ324" i="2" s="1"/>
  <c r="ACR324" i="2" s="1"/>
  <c r="ACS324" i="2" s="1"/>
  <c r="ADN324" i="2" s="1"/>
  <c r="ACC283" i="2"/>
  <c r="ACQ283" i="2" s="1"/>
  <c r="ACR283" i="2" s="1"/>
  <c r="ACS283" i="2" s="1"/>
  <c r="ADN283" i="2" s="1"/>
  <c r="ADJ47" i="2"/>
  <c r="ACG125" i="2"/>
  <c r="ADL125" i="2" s="1"/>
  <c r="ACG137" i="2"/>
  <c r="ADL137" i="2" s="1"/>
  <c r="ACG103" i="2"/>
  <c r="ADL103" i="2" s="1"/>
  <c r="ACG141" i="2"/>
  <c r="ADL141" i="2" s="1"/>
  <c r="ACC321" i="2"/>
  <c r="ACQ321" i="2" s="1"/>
  <c r="ACR321" i="2" s="1"/>
  <c r="ACS321" i="2" s="1"/>
  <c r="ADN321" i="2" s="1"/>
  <c r="ABM250" i="2"/>
  <c r="ACQ250" i="2" s="1"/>
  <c r="ACR250" i="2" s="1"/>
  <c r="ACS250" i="2" s="1"/>
  <c r="ADN250" i="2" s="1"/>
  <c r="ABZ206" i="2"/>
  <c r="ACQ206" i="2" s="1"/>
  <c r="ACR206" i="2" s="1"/>
  <c r="ACS206" i="2" s="1"/>
  <c r="ADN206" i="2" s="1"/>
  <c r="ADJ126" i="2"/>
  <c r="ACG91" i="2"/>
  <c r="ADL91" i="2" s="1"/>
  <c r="ADJ40" i="2"/>
  <c r="ACC277" i="2"/>
  <c r="ACQ277" i="2" s="1"/>
  <c r="ACR277" i="2" s="1"/>
  <c r="ACS277" i="2" s="1"/>
  <c r="ADN277" i="2" s="1"/>
  <c r="ABD253" i="2"/>
  <c r="ACQ253" i="2" s="1"/>
  <c r="ACR253" i="2" s="1"/>
  <c r="ACS253" i="2" s="1"/>
  <c r="ACP253" i="2" s="1"/>
  <c r="ABM251" i="2"/>
  <c r="ACQ251" i="2" s="1"/>
  <c r="ACR251" i="2" s="1"/>
  <c r="ACS251" i="2" s="1"/>
  <c r="ADN251" i="2" s="1"/>
  <c r="ABA198" i="2"/>
  <c r="ACQ198" i="2" s="1"/>
  <c r="ACR198" i="2" s="1"/>
  <c r="ACS198" i="2" s="1"/>
  <c r="ADN198" i="2" s="1"/>
  <c r="ACC313" i="2"/>
  <c r="ACQ313" i="2" s="1"/>
  <c r="ACR313" i="2" s="1"/>
  <c r="ACS313" i="2" s="1"/>
  <c r="ADN313" i="2" s="1"/>
  <c r="AAS234" i="2"/>
  <c r="ACQ234" i="2" s="1"/>
  <c r="ACR234" i="2" s="1"/>
  <c r="ACS234" i="2" s="1"/>
  <c r="ADN234" i="2" s="1"/>
  <c r="ADA369" i="2"/>
  <c r="ADA370" i="2"/>
  <c r="ACC312" i="2"/>
  <c r="ACQ312" i="2" s="1"/>
  <c r="ACR312" i="2" s="1"/>
  <c r="ACS312" i="2" s="1"/>
  <c r="ADN312" i="2" s="1"/>
  <c r="ACC263" i="2"/>
  <c r="ACQ263" i="2" s="1"/>
  <c r="ACR263" i="2" s="1"/>
  <c r="ACS263" i="2" s="1"/>
  <c r="ADN263" i="2" s="1"/>
  <c r="ACG193" i="2"/>
  <c r="ADL193" i="2" s="1"/>
  <c r="ADM193" i="2" s="1"/>
  <c r="ADN193" i="2" s="1"/>
  <c r="ADJ84" i="2"/>
  <c r="ACG45" i="2"/>
  <c r="ADL45" i="2" s="1"/>
  <c r="ADJ23" i="2"/>
  <c r="AAG195" i="2"/>
  <c r="ACQ195" i="2" s="1"/>
  <c r="ACR195" i="2" s="1"/>
  <c r="ACS195" i="2" s="1"/>
  <c r="ADN195" i="2" s="1"/>
  <c r="ACC278" i="2"/>
  <c r="ACQ278" i="2" s="1"/>
  <c r="ACR278" i="2" s="1"/>
  <c r="ACS278" i="2" s="1"/>
  <c r="ADN278" i="2" s="1"/>
  <c r="ACC268" i="2"/>
  <c r="ACQ268" i="2" s="1"/>
  <c r="ACR268" i="2" s="1"/>
  <c r="ACS268" i="2" s="1"/>
  <c r="ADN268" i="2" s="1"/>
  <c r="ABZ226" i="2"/>
  <c r="ACQ226" i="2" s="1"/>
  <c r="ACR226" i="2" s="1"/>
  <c r="ACS226" i="2" s="1"/>
  <c r="ADN226" i="2" s="1"/>
  <c r="ADA371" i="2"/>
  <c r="ACC308" i="2"/>
  <c r="ACQ308" i="2" s="1"/>
  <c r="ACR308" i="2" s="1"/>
  <c r="ACS308" i="2" s="1"/>
  <c r="ADN308" i="2" s="1"/>
  <c r="ADF373" i="2"/>
  <c r="ADG373" i="2" s="1"/>
  <c r="ADN373" i="2" s="1"/>
  <c r="ADA373" i="2"/>
  <c r="ABD255" i="2"/>
  <c r="ACQ255" i="2" s="1"/>
  <c r="ACR255" i="2" s="1"/>
  <c r="ACS255" i="2" s="1"/>
  <c r="ADN255" i="2" s="1"/>
  <c r="ACG131" i="2"/>
  <c r="ADL131" i="2" s="1"/>
  <c r="ADM131" i="2" s="1"/>
  <c r="ADN131" i="2" s="1"/>
  <c r="ACG61" i="2"/>
  <c r="ADL61" i="2" s="1"/>
  <c r="ACG80" i="2"/>
  <c r="ADL80" i="2" s="1"/>
  <c r="ACG21" i="2"/>
  <c r="ADL21" i="2" s="1"/>
  <c r="ACC279" i="2"/>
  <c r="ACQ279" i="2" s="1"/>
  <c r="ACR279" i="2" s="1"/>
  <c r="ACS279" i="2" s="1"/>
  <c r="ADN279" i="2" s="1"/>
  <c r="ABS228" i="2"/>
  <c r="ACQ228" i="2" s="1"/>
  <c r="ACR228" i="2" s="1"/>
  <c r="ACS228" i="2" s="1"/>
  <c r="ADN228" i="2" s="1"/>
  <c r="ACJ353" i="2"/>
  <c r="ACQ353" i="2" s="1"/>
  <c r="ACR353" i="2" s="1"/>
  <c r="ACS353" i="2" s="1"/>
  <c r="ADN353" i="2" s="1"/>
  <c r="ADF363" i="2"/>
  <c r="ADG363" i="2" s="1"/>
  <c r="ADN363" i="2" s="1"/>
  <c r="ADA363" i="2"/>
  <c r="ABJ243" i="2"/>
  <c r="ACQ243" i="2" s="1"/>
  <c r="ACS243" i="2" s="1"/>
  <c r="ADN243" i="2" s="1"/>
  <c r="ADF361" i="2"/>
  <c r="ADG361" i="2" s="1"/>
  <c r="ADN361" i="2" s="1"/>
  <c r="ADA361" i="2"/>
  <c r="ADJ172" i="2"/>
  <c r="ACG172" i="2"/>
  <c r="ADL172" i="2" s="1"/>
  <c r="ACJ357" i="2"/>
  <c r="ACQ357" i="2" s="1"/>
  <c r="ACR357" i="2" s="1"/>
  <c r="ACS357" i="2" s="1"/>
  <c r="ADN357" i="2" s="1"/>
  <c r="ACC323" i="2"/>
  <c r="ACQ323" i="2" s="1"/>
  <c r="ACR323" i="2" s="1"/>
  <c r="ACS323" i="2" s="1"/>
  <c r="ADN323" i="2" s="1"/>
  <c r="ACG113" i="2"/>
  <c r="ADL113" i="2" s="1"/>
  <c r="ADM113" i="2" s="1"/>
  <c r="ADN113" i="2" s="1"/>
  <c r="ACG72" i="2"/>
  <c r="ADL72" i="2" s="1"/>
  <c r="ACC333" i="2"/>
  <c r="ACQ333" i="2" s="1"/>
  <c r="ACR333" i="2" s="1"/>
  <c r="ACS333" i="2" s="1"/>
  <c r="ADN333" i="2" s="1"/>
  <c r="ACG182" i="2"/>
  <c r="ADL182" i="2" s="1"/>
  <c r="ADJ27" i="2"/>
  <c r="AAS233" i="2"/>
  <c r="ACQ233" i="2" s="1"/>
  <c r="ACR233" i="2" s="1"/>
  <c r="ACS233" i="2" s="1"/>
  <c r="ADN233" i="2" s="1"/>
  <c r="ACJ358" i="2"/>
  <c r="ACQ358" i="2" s="1"/>
  <c r="ACR358" i="2" s="1"/>
  <c r="ACS358" i="2" s="1"/>
  <c r="ADN358" i="2" s="1"/>
  <c r="ACC276" i="2"/>
  <c r="ACQ276" i="2" s="1"/>
  <c r="ACR276" i="2" s="1"/>
  <c r="ACS276" i="2" s="1"/>
  <c r="ADN276" i="2" s="1"/>
  <c r="ABZ218" i="2"/>
  <c r="ACQ218" i="2" s="1"/>
  <c r="ACR218" i="2" s="1"/>
  <c r="ACS218" i="2" s="1"/>
  <c r="ADN218" i="2" s="1"/>
  <c r="ACG169" i="2"/>
  <c r="ADL169" i="2" s="1"/>
  <c r="ACG67" i="2"/>
  <c r="ADL67" i="2" s="1"/>
  <c r="ADM67" i="2" s="1"/>
  <c r="ADN67" i="2" s="1"/>
  <c r="ACG156" i="2"/>
  <c r="ADL156" i="2" s="1"/>
  <c r="ACG107" i="2"/>
  <c r="ADL107" i="2" s="1"/>
  <c r="ACG52" i="2"/>
  <c r="ADL52" i="2" s="1"/>
  <c r="ADJ20" i="2"/>
  <c r="ACC286" i="2"/>
  <c r="ACQ286" i="2" s="1"/>
  <c r="ACR286" i="2" s="1"/>
  <c r="ACS286" i="2" s="1"/>
  <c r="ADN286" i="2" s="1"/>
  <c r="ACC341" i="2"/>
  <c r="ACQ341" i="2" s="1"/>
  <c r="ACR341" i="2" s="1"/>
  <c r="ACS341" i="2" s="1"/>
  <c r="ADN341" i="2" s="1"/>
  <c r="ACC328" i="2"/>
  <c r="ACQ328" i="2" s="1"/>
  <c r="ACR328" i="2" s="1"/>
  <c r="ACS328" i="2" s="1"/>
  <c r="ADN328" i="2" s="1"/>
  <c r="ACC346" i="2"/>
  <c r="ACQ346" i="2" s="1"/>
  <c r="ACR346" i="2" s="1"/>
  <c r="ACS346" i="2" s="1"/>
  <c r="ADN346" i="2" s="1"/>
  <c r="ACJ355" i="2"/>
  <c r="ACQ355" i="2" s="1"/>
  <c r="ACR355" i="2" s="1"/>
  <c r="ACS355" i="2" s="1"/>
  <c r="ADN355" i="2" s="1"/>
  <c r="ABZ222" i="2"/>
  <c r="ACQ222" i="2" s="1"/>
  <c r="ACR222" i="2" s="1"/>
  <c r="ACS222" i="2" s="1"/>
  <c r="ADN222" i="2" s="1"/>
  <c r="AAS235" i="2"/>
  <c r="ACQ235" i="2" s="1"/>
  <c r="ACR235" i="2" s="1"/>
  <c r="ACS235" i="2" s="1"/>
  <c r="ADN235" i="2" s="1"/>
  <c r="ACC287" i="2"/>
  <c r="ACQ287" i="2" s="1"/>
  <c r="ACR287" i="2" s="1"/>
  <c r="ACS287" i="2" s="1"/>
  <c r="ADN287" i="2" s="1"/>
  <c r="ACC293" i="2"/>
  <c r="ACQ293" i="2" s="1"/>
  <c r="ACR293" i="2" s="1"/>
  <c r="ACS293" i="2" s="1"/>
  <c r="ADN293" i="2" s="1"/>
  <c r="ACC269" i="2"/>
  <c r="ACQ269" i="2" s="1"/>
  <c r="ACR269" i="2" s="1"/>
  <c r="ACS269" i="2" s="1"/>
  <c r="ADN269" i="2" s="1"/>
  <c r="ACC317" i="2"/>
  <c r="ACQ317" i="2" s="1"/>
  <c r="ACR317" i="2" s="1"/>
  <c r="ACS317" i="2" s="1"/>
  <c r="ADN317" i="2" s="1"/>
  <c r="ACG19" i="2"/>
  <c r="ADL19" i="2" s="1"/>
  <c r="ACJ359" i="2"/>
  <c r="ACQ359" i="2" s="1"/>
  <c r="ACR359" i="2" s="1"/>
  <c r="ACS359" i="2" s="1"/>
  <c r="ADN359" i="2" s="1"/>
  <c r="ACC337" i="2"/>
  <c r="ACQ337" i="2" s="1"/>
  <c r="ACR337" i="2" s="1"/>
  <c r="ACS337" i="2" s="1"/>
  <c r="ADN337" i="2" s="1"/>
  <c r="ACJ354" i="2"/>
  <c r="ACQ354" i="2" s="1"/>
  <c r="ACR354" i="2" s="1"/>
  <c r="ACS354" i="2" s="1"/>
  <c r="ADN354" i="2" s="1"/>
  <c r="ACG175" i="2"/>
  <c r="ADL175" i="2" s="1"/>
  <c r="ABZ199" i="2"/>
  <c r="ACQ199" i="2" s="1"/>
  <c r="ACR199" i="2" s="1"/>
  <c r="ACS199" i="2" s="1"/>
  <c r="ADN199" i="2" s="1"/>
  <c r="ACC336" i="2"/>
  <c r="ACQ336" i="2" s="1"/>
  <c r="ACR336" i="2" s="1"/>
  <c r="ACS336" i="2" s="1"/>
  <c r="ADN336" i="2" s="1"/>
  <c r="ACG168" i="2"/>
  <c r="ADL168" i="2" s="1"/>
  <c r="ACG71" i="2"/>
  <c r="ADL71" i="2" s="1"/>
  <c r="ADM71" i="2" s="1"/>
  <c r="ADN71" i="2" s="1"/>
  <c r="ACG191" i="2"/>
  <c r="ADL191" i="2" s="1"/>
  <c r="ACG20" i="2"/>
  <c r="ADL20" i="2" s="1"/>
  <c r="ACC320" i="2"/>
  <c r="ACQ320" i="2" s="1"/>
  <c r="ACR320" i="2" s="1"/>
  <c r="ACS320" i="2" s="1"/>
  <c r="ADN320" i="2" s="1"/>
  <c r="ABD254" i="2"/>
  <c r="ACQ254" i="2" s="1"/>
  <c r="ACR254" i="2" s="1"/>
  <c r="ACS254" i="2" s="1"/>
  <c r="ACP254" i="2" s="1"/>
  <c r="ACG13" i="2"/>
  <c r="ADL13" i="2" s="1"/>
  <c r="ACG73" i="2"/>
  <c r="ADL73" i="2" s="1"/>
  <c r="ADM73" i="2" s="1"/>
  <c r="ADN73" i="2" s="1"/>
  <c r="ACG76" i="2"/>
  <c r="ADL76" i="2" s="1"/>
  <c r="ACG56" i="2"/>
  <c r="ADL56" i="2" s="1"/>
  <c r="ABD257" i="2"/>
  <c r="ACQ257" i="2" s="1"/>
  <c r="ACR257" i="2" s="1"/>
  <c r="ACS257" i="2" s="1"/>
  <c r="ADN257" i="2" s="1"/>
  <c r="ACC303" i="2"/>
  <c r="ACQ303" i="2" s="1"/>
  <c r="ACR303" i="2" s="1"/>
  <c r="ACS303" i="2" s="1"/>
  <c r="ADN303" i="2" s="1"/>
  <c r="ACC325" i="2"/>
  <c r="ACQ325" i="2" s="1"/>
  <c r="ACR325" i="2" s="1"/>
  <c r="ACS325" i="2" s="1"/>
  <c r="ADN325" i="2" s="1"/>
  <c r="ABZ200" i="2"/>
  <c r="ACQ200" i="2" s="1"/>
  <c r="ACR200" i="2" s="1"/>
  <c r="ACS200" i="2" s="1"/>
  <c r="ADN200" i="2" s="1"/>
  <c r="ACC326" i="2"/>
  <c r="ACQ326" i="2" s="1"/>
  <c r="ACR326" i="2" s="1"/>
  <c r="ACS326" i="2" s="1"/>
  <c r="ADN326" i="2" s="1"/>
  <c r="ACC344" i="2"/>
  <c r="ACQ344" i="2" s="1"/>
  <c r="ACR344" i="2" s="1"/>
  <c r="ACS344" i="2" s="1"/>
  <c r="ADN344" i="2" s="1"/>
  <c r="ACG126" i="2"/>
  <c r="ADL126" i="2" s="1"/>
  <c r="ACG114" i="2"/>
  <c r="ADL114" i="2" s="1"/>
  <c r="ADJ56" i="2"/>
  <c r="ACG60" i="2"/>
  <c r="ADL60" i="2" s="1"/>
  <c r="ACG57" i="2"/>
  <c r="ADL57" i="2" s="1"/>
  <c r="ADM57" i="2" s="1"/>
  <c r="ADN57" i="2" s="1"/>
  <c r="ADJ21" i="2"/>
  <c r="ACG12" i="2"/>
  <c r="ADL12" i="2" s="1"/>
  <c r="ADH19" i="2"/>
  <c r="ADJ191" i="2"/>
  <c r="ACG154" i="2"/>
  <c r="ADL154" i="2" s="1"/>
  <c r="ADM154" i="2" s="1"/>
  <c r="ADN154" i="2" s="1"/>
  <c r="ACG123" i="2"/>
  <c r="ADL123" i="2" s="1"/>
  <c r="ADM123" i="2" s="1"/>
  <c r="ADN123" i="2" s="1"/>
  <c r="ACG92" i="2"/>
  <c r="ADL92" i="2" s="1"/>
  <c r="ADJ12" i="2"/>
  <c r="ACG29" i="2"/>
  <c r="ADL29" i="2" s="1"/>
  <c r="ACC319" i="2"/>
  <c r="ACQ319" i="2" s="1"/>
  <c r="ACR319" i="2" s="1"/>
  <c r="ACS319" i="2" s="1"/>
  <c r="ADN319" i="2" s="1"/>
  <c r="ABM246" i="2"/>
  <c r="ACQ246" i="2" s="1"/>
  <c r="ACR246" i="2" s="1"/>
  <c r="ACS246" i="2" s="1"/>
  <c r="ADN246" i="2" s="1"/>
  <c r="ABS230" i="2"/>
  <c r="ACQ230" i="2" s="1"/>
  <c r="ACR230" i="2" s="1"/>
  <c r="ACS230" i="2" s="1"/>
  <c r="ADN230" i="2" s="1"/>
  <c r="ABZ215" i="2"/>
  <c r="ACQ215" i="2" s="1"/>
  <c r="ACR215" i="2" s="1"/>
  <c r="ACS215" i="2" s="1"/>
  <c r="ADN215" i="2" s="1"/>
  <c r="ABZ210" i="2"/>
  <c r="ACQ210" i="2" s="1"/>
  <c r="ACR210" i="2" s="1"/>
  <c r="ACS210" i="2" s="1"/>
  <c r="ADN210" i="2" s="1"/>
  <c r="ACJ349" i="2"/>
  <c r="ACQ349" i="2" s="1"/>
  <c r="ACR349" i="2" s="1"/>
  <c r="ACS349" i="2" s="1"/>
  <c r="ADN349" i="2" s="1"/>
  <c r="ACG177" i="2"/>
  <c r="ADL177" i="2" s="1"/>
  <c r="ACG97" i="2"/>
  <c r="ADL97" i="2" s="1"/>
  <c r="ADJ160" i="2"/>
  <c r="ADJ144" i="2"/>
  <c r="ACG108" i="2"/>
  <c r="ADL108" i="2" s="1"/>
  <c r="ADJ72" i="2"/>
  <c r="ACG46" i="2"/>
  <c r="ADL46" i="2" s="1"/>
  <c r="ACG28" i="2"/>
  <c r="ADL28" i="2" s="1"/>
  <c r="ACG139" i="2"/>
  <c r="ADL139" i="2" s="1"/>
  <c r="ADM139" i="2" s="1"/>
  <c r="ADN139" i="2" s="1"/>
  <c r="ABP247" i="2"/>
  <c r="ACQ247" i="2" s="1"/>
  <c r="ACS247" i="2" s="1"/>
  <c r="ADN247" i="2" s="1"/>
  <c r="ACC285" i="2"/>
  <c r="ACQ285" i="2" s="1"/>
  <c r="ACR285" i="2" s="1"/>
  <c r="ACS285" i="2" s="1"/>
  <c r="ADN285" i="2" s="1"/>
  <c r="ACC307" i="2"/>
  <c r="ACQ307" i="2" s="1"/>
  <c r="ACR307" i="2" s="1"/>
  <c r="ACS307" i="2" s="1"/>
  <c r="ADN307" i="2" s="1"/>
  <c r="ABS229" i="2"/>
  <c r="ACQ229" i="2" s="1"/>
  <c r="ACR229" i="2" s="1"/>
  <c r="ACS229" i="2" s="1"/>
  <c r="ADN229" i="2" s="1"/>
  <c r="ACC331" i="2"/>
  <c r="ACQ331" i="2" s="1"/>
  <c r="ACR331" i="2" s="1"/>
  <c r="ACS331" i="2" s="1"/>
  <c r="ADN331" i="2" s="1"/>
  <c r="ACC260" i="2"/>
  <c r="ACQ260" i="2" s="1"/>
  <c r="ACR260" i="2" s="1"/>
  <c r="ACS260" i="2" s="1"/>
  <c r="ADN260" i="2" s="1"/>
  <c r="ACG90" i="2"/>
  <c r="ADL90" i="2" s="1"/>
  <c r="ACG75" i="2"/>
  <c r="ADL75" i="2" s="1"/>
  <c r="ACG9" i="2"/>
  <c r="ADL9" i="2" s="1"/>
  <c r="ACG17" i="2"/>
  <c r="ADL17" i="2" s="1"/>
  <c r="ACG42" i="2"/>
  <c r="ADL42" i="2" s="1"/>
  <c r="ADM42" i="2" s="1"/>
  <c r="ADN42" i="2" s="1"/>
  <c r="ACC349" i="2"/>
  <c r="ACC345" i="2"/>
  <c r="ACQ345" i="2" s="1"/>
  <c r="ACR345" i="2" s="1"/>
  <c r="ACS345" i="2" s="1"/>
  <c r="ADN345" i="2" s="1"/>
  <c r="ACG63" i="2"/>
  <c r="ADL63" i="2" s="1"/>
  <c r="ACG38" i="2"/>
  <c r="ADL38" i="2" s="1"/>
  <c r="ACG24" i="2"/>
  <c r="ADL24" i="2" s="1"/>
  <c r="ACG158" i="2"/>
  <c r="ADL158" i="2" s="1"/>
  <c r="ACG148" i="2"/>
  <c r="ADL148" i="2" s="1"/>
  <c r="ACC340" i="2"/>
  <c r="ACQ340" i="2" s="1"/>
  <c r="ACR340" i="2" s="1"/>
  <c r="ACS340" i="2" s="1"/>
  <c r="ADN340" i="2" s="1"/>
  <c r="ACC338" i="2"/>
  <c r="ACQ338" i="2" s="1"/>
  <c r="ACR338" i="2" s="1"/>
  <c r="ACS338" i="2" s="1"/>
  <c r="ADN338" i="2" s="1"/>
  <c r="ACG102" i="2"/>
  <c r="ADL102" i="2" s="1"/>
  <c r="ACC348" i="2"/>
  <c r="ACQ348" i="2" s="1"/>
  <c r="ACR348" i="2" s="1"/>
  <c r="ACS348" i="2" s="1"/>
  <c r="ADN348" i="2" s="1"/>
  <c r="AAS239" i="2"/>
  <c r="ACQ239" i="2" s="1"/>
  <c r="ACR239" i="2" s="1"/>
  <c r="ACS239" i="2" s="1"/>
  <c r="ADN239" i="2" s="1"/>
  <c r="ABZ207" i="2"/>
  <c r="ACQ207" i="2" s="1"/>
  <c r="ACR207" i="2" s="1"/>
  <c r="ACS207" i="2" s="1"/>
  <c r="ADN207" i="2" s="1"/>
  <c r="ACJ352" i="2"/>
  <c r="ACQ352" i="2" s="1"/>
  <c r="ACR352" i="2" s="1"/>
  <c r="ACS352" i="2" s="1"/>
  <c r="ADN352" i="2" s="1"/>
  <c r="ACJ351" i="2"/>
  <c r="ACQ351" i="2" s="1"/>
  <c r="ACR351" i="2" s="1"/>
  <c r="ACS351" i="2" s="1"/>
  <c r="ADN351" i="2" s="1"/>
  <c r="ACG7" i="2"/>
  <c r="ADL7" i="2" s="1"/>
  <c r="ACC332" i="2"/>
  <c r="ACQ332" i="2" s="1"/>
  <c r="ACR332" i="2" s="1"/>
  <c r="ACS332" i="2" s="1"/>
  <c r="ADN332" i="2" s="1"/>
  <c r="ACG26" i="2"/>
  <c r="ADL26" i="2" s="1"/>
  <c r="ACC310" i="2"/>
  <c r="ACQ310" i="2" s="1"/>
  <c r="ACR310" i="2" s="1"/>
  <c r="ACS310" i="2" s="1"/>
  <c r="ADN310" i="2" s="1"/>
  <c r="ACJ350" i="2"/>
  <c r="ACQ350" i="2" s="1"/>
  <c r="ACR350" i="2" s="1"/>
  <c r="ACS350" i="2" s="1"/>
  <c r="ADN350" i="2" s="1"/>
  <c r="ACG171" i="2"/>
  <c r="ADL171" i="2" s="1"/>
  <c r="ADM171" i="2" s="1"/>
  <c r="ADN171" i="2" s="1"/>
  <c r="ACG34" i="2"/>
  <c r="ADL34" i="2" s="1"/>
  <c r="ACC327" i="2"/>
  <c r="ACQ327" i="2" s="1"/>
  <c r="ACR327" i="2" s="1"/>
  <c r="ACS327" i="2" s="1"/>
  <c r="ADN327" i="2" s="1"/>
  <c r="ACC306" i="2"/>
  <c r="ACQ306" i="2" s="1"/>
  <c r="ACR306" i="2" s="1"/>
  <c r="ACS306" i="2" s="1"/>
  <c r="ADN306" i="2" s="1"/>
  <c r="ACC267" i="2"/>
  <c r="ACQ267" i="2" s="1"/>
  <c r="ACR267" i="2" s="1"/>
  <c r="ACS267" i="2" s="1"/>
  <c r="ADN267" i="2" s="1"/>
  <c r="ACC343" i="2"/>
  <c r="ACQ343" i="2" s="1"/>
  <c r="ACR343" i="2" s="1"/>
  <c r="ACS343" i="2" s="1"/>
  <c r="ADN343" i="2" s="1"/>
  <c r="ACJ356" i="2"/>
  <c r="ACQ356" i="2" s="1"/>
  <c r="ACR356" i="2" s="1"/>
  <c r="ACS356" i="2" s="1"/>
  <c r="ADN356" i="2" s="1"/>
  <c r="ADH45" i="2"/>
  <c r="ACG50" i="2"/>
  <c r="ADL50" i="2" s="1"/>
  <c r="ACG51" i="2"/>
  <c r="ADL51" i="2" s="1"/>
  <c r="ACG68" i="2"/>
  <c r="ADL68" i="2" s="1"/>
  <c r="ACG65" i="2"/>
  <c r="ADL65" i="2" s="1"/>
  <c r="ADM65" i="2" s="1"/>
  <c r="ADN65" i="2" s="1"/>
  <c r="ACG64" i="2"/>
  <c r="ADL64" i="2" s="1"/>
  <c r="ACC309" i="2"/>
  <c r="ACQ309" i="2" s="1"/>
  <c r="ACR309" i="2" s="1"/>
  <c r="ACS309" i="2" s="1"/>
  <c r="ADN309" i="2" s="1"/>
  <c r="ACC297" i="2"/>
  <c r="ACQ297" i="2" s="1"/>
  <c r="ACR297" i="2" s="1"/>
  <c r="ACS297" i="2" s="1"/>
  <c r="ADN297" i="2" s="1"/>
  <c r="AAM197" i="2"/>
  <c r="ACQ197" i="2" s="1"/>
  <c r="ACR197" i="2" s="1"/>
  <c r="ACS197" i="2" s="1"/>
  <c r="ADN197" i="2" s="1"/>
  <c r="ACC259" i="2"/>
  <c r="ACQ259" i="2" s="1"/>
  <c r="ACR259" i="2" s="1"/>
  <c r="ACS259" i="2" s="1"/>
  <c r="ADN259" i="2" s="1"/>
  <c r="ACC329" i="2"/>
  <c r="ACQ329" i="2" s="1"/>
  <c r="ACR329" i="2" s="1"/>
  <c r="ACS329" i="2" s="1"/>
  <c r="ADN329" i="2" s="1"/>
  <c r="ACG40" i="2"/>
  <c r="ADL40" i="2" s="1"/>
  <c r="ACG48" i="2"/>
  <c r="ADL48" i="2" s="1"/>
  <c r="AAP244" i="2"/>
  <c r="ACR244" i="2" s="1"/>
  <c r="ACS244" i="2" s="1"/>
  <c r="ADN244" i="2" s="1"/>
  <c r="ACC280" i="2"/>
  <c r="ACQ280" i="2" s="1"/>
  <c r="ACR280" i="2" s="1"/>
  <c r="ACS280" i="2" s="1"/>
  <c r="ADN280" i="2" s="1"/>
  <c r="AAS236" i="2"/>
  <c r="ACQ236" i="2" s="1"/>
  <c r="ACR236" i="2" s="1"/>
  <c r="ACS236" i="2" s="1"/>
  <c r="ADN236" i="2" s="1"/>
  <c r="ACC339" i="2"/>
  <c r="ACQ339" i="2" s="1"/>
  <c r="ACR339" i="2" s="1"/>
  <c r="ACS339" i="2" s="1"/>
  <c r="ADN339" i="2" s="1"/>
  <c r="ADJ141" i="2"/>
  <c r="ACG138" i="2"/>
  <c r="ADL138" i="2" s="1"/>
  <c r="ACG121" i="2"/>
  <c r="ADL121" i="2" s="1"/>
  <c r="ADJ64" i="2"/>
  <c r="ACG77" i="2"/>
  <c r="ADL77" i="2" s="1"/>
  <c r="ACG55" i="2"/>
  <c r="ADL55" i="2" s="1"/>
  <c r="ADM55" i="2" s="1"/>
  <c r="ADN55" i="2" s="1"/>
  <c r="ACG31" i="2"/>
  <c r="ADL31" i="2" s="1"/>
  <c r="ACG179" i="2"/>
  <c r="ADL179" i="2" s="1"/>
  <c r="ACG165" i="2"/>
  <c r="ADL165" i="2" s="1"/>
  <c r="ADM165" i="2" s="1"/>
  <c r="ADN165" i="2" s="1"/>
  <c r="ACG132" i="2"/>
  <c r="ADL132" i="2" s="1"/>
  <c r="ADM132" i="2" s="1"/>
  <c r="ADN132" i="2" s="1"/>
  <c r="ACG129" i="2"/>
  <c r="ADL129" i="2" s="1"/>
  <c r="ACG100" i="2"/>
  <c r="ADL100" i="2" s="1"/>
  <c r="ADJ34" i="2"/>
  <c r="ABD256" i="2"/>
  <c r="ACQ256" i="2" s="1"/>
  <c r="ACR256" i="2" s="1"/>
  <c r="ACS256" i="2" s="1"/>
  <c r="ADN256" i="2" s="1"/>
  <c r="ACC291" i="2"/>
  <c r="ACQ291" i="2" s="1"/>
  <c r="ACR291" i="2" s="1"/>
  <c r="ACS291" i="2" s="1"/>
  <c r="ADN291" i="2" s="1"/>
  <c r="ACC265" i="2"/>
  <c r="ACQ265" i="2" s="1"/>
  <c r="ACR265" i="2" s="1"/>
  <c r="ACS265" i="2" s="1"/>
  <c r="ADN265" i="2" s="1"/>
  <c r="ABZ220" i="2"/>
  <c r="ACQ220" i="2" s="1"/>
  <c r="ACR220" i="2" s="1"/>
  <c r="ACS220" i="2" s="1"/>
  <c r="ADN220" i="2" s="1"/>
  <c r="ABZ212" i="2"/>
  <c r="ACQ212" i="2" s="1"/>
  <c r="ACR212" i="2" s="1"/>
  <c r="ACS212" i="2" s="1"/>
  <c r="ADN212" i="2" s="1"/>
  <c r="ABZ204" i="2"/>
  <c r="ACQ204" i="2" s="1"/>
  <c r="ACR204" i="2" s="1"/>
  <c r="ACS204" i="2" s="1"/>
  <c r="ADN204" i="2" s="1"/>
  <c r="ACG187" i="2"/>
  <c r="ADL187" i="2" s="1"/>
  <c r="ACG178" i="2"/>
  <c r="ADL178" i="2" s="1"/>
  <c r="ACG163" i="2"/>
  <c r="ADL163" i="2" s="1"/>
  <c r="ADH158" i="2"/>
  <c r="ACG144" i="2"/>
  <c r="ADL144" i="2" s="1"/>
  <c r="ACG54" i="2"/>
  <c r="ADL54" i="2" s="1"/>
  <c r="ADM54" i="2" s="1"/>
  <c r="ADN54" i="2" s="1"/>
  <c r="ACG36" i="2"/>
  <c r="ADL36" i="2" s="1"/>
  <c r="ACG16" i="2"/>
  <c r="ADL16" i="2" s="1"/>
  <c r="ACG134" i="2"/>
  <c r="ADL134" i="2" s="1"/>
  <c r="ACC316" i="2"/>
  <c r="ACQ316" i="2" s="1"/>
  <c r="ACR316" i="2" s="1"/>
  <c r="ACS316" i="2" s="1"/>
  <c r="ADN316" i="2" s="1"/>
  <c r="ACC275" i="2"/>
  <c r="ACQ275" i="2" s="1"/>
  <c r="ACR275" i="2" s="1"/>
  <c r="ACS275" i="2" s="1"/>
  <c r="ADN275" i="2" s="1"/>
  <c r="ABZ221" i="2"/>
  <c r="ACQ221" i="2" s="1"/>
  <c r="ACR221" i="2" s="1"/>
  <c r="ACS221" i="2" s="1"/>
  <c r="ADN221" i="2" s="1"/>
  <c r="ABZ213" i="2"/>
  <c r="ACQ213" i="2" s="1"/>
  <c r="ACR213" i="2" s="1"/>
  <c r="ACS213" i="2" s="1"/>
  <c r="ADN213" i="2" s="1"/>
  <c r="ACC311" i="2"/>
  <c r="ACQ311" i="2" s="1"/>
  <c r="ACR311" i="2" s="1"/>
  <c r="ACS311" i="2" s="1"/>
  <c r="ADN311" i="2" s="1"/>
  <c r="ACC261" i="2"/>
  <c r="ACQ261" i="2" s="1"/>
  <c r="ACR261" i="2" s="1"/>
  <c r="ACS261" i="2" s="1"/>
  <c r="ADN261" i="2" s="1"/>
  <c r="ABZ223" i="2"/>
  <c r="ACQ223" i="2" s="1"/>
  <c r="ACR223" i="2" s="1"/>
  <c r="ACS223" i="2" s="1"/>
  <c r="ADN223" i="2" s="1"/>
  <c r="ABZ214" i="2"/>
  <c r="ACQ214" i="2" s="1"/>
  <c r="ACR214" i="2" s="1"/>
  <c r="ACS214" i="2" s="1"/>
  <c r="ADN214" i="2" s="1"/>
  <c r="ACG181" i="2"/>
  <c r="ADL181" i="2" s="1"/>
  <c r="ACP177" i="2"/>
  <c r="ADI177" i="2" s="1"/>
  <c r="ACG96" i="2"/>
  <c r="ADL96" i="2" s="1"/>
  <c r="ADJ48" i="2"/>
  <c r="ADJ32" i="2"/>
  <c r="ADJ16" i="2"/>
  <c r="ACG5" i="2"/>
  <c r="ACC284" i="2"/>
  <c r="ACQ284" i="2" s="1"/>
  <c r="ACR284" i="2" s="1"/>
  <c r="ACS284" i="2" s="1"/>
  <c r="ADN284" i="2" s="1"/>
  <c r="AAS232" i="2"/>
  <c r="ACQ232" i="2" s="1"/>
  <c r="ACR232" i="2" s="1"/>
  <c r="ACS232" i="2" s="1"/>
  <c r="ADN232" i="2" s="1"/>
  <c r="ACC274" i="2"/>
  <c r="ACQ274" i="2" s="1"/>
  <c r="ACR274" i="2" s="1"/>
  <c r="ACS274" i="2" s="1"/>
  <c r="ADN274" i="2" s="1"/>
  <c r="ABZ219" i="2"/>
  <c r="ACQ219" i="2" s="1"/>
  <c r="ACR219" i="2" s="1"/>
  <c r="ACS219" i="2" s="1"/>
  <c r="ADN219" i="2" s="1"/>
  <c r="ABZ203" i="2"/>
  <c r="ACQ203" i="2" s="1"/>
  <c r="ACR203" i="2" s="1"/>
  <c r="ACS203" i="2" s="1"/>
  <c r="ADN203" i="2" s="1"/>
  <c r="ADH121" i="2"/>
  <c r="ACG89" i="2"/>
  <c r="ADL89" i="2" s="1"/>
  <c r="ACG133" i="2"/>
  <c r="ADL133" i="2" s="1"/>
  <c r="ADM133" i="2" s="1"/>
  <c r="ADN133" i="2" s="1"/>
  <c r="ABZ225" i="2"/>
  <c r="ACQ225" i="2" s="1"/>
  <c r="ACR225" i="2" s="1"/>
  <c r="ACS225" i="2" s="1"/>
  <c r="ADN225" i="2" s="1"/>
  <c r="ABZ217" i="2"/>
  <c r="ACQ217" i="2" s="1"/>
  <c r="ACR217" i="2" s="1"/>
  <c r="ACS217" i="2" s="1"/>
  <c r="ADN217" i="2" s="1"/>
  <c r="ABZ209" i="2"/>
  <c r="ACQ209" i="2" s="1"/>
  <c r="ACR209" i="2" s="1"/>
  <c r="ACS209" i="2" s="1"/>
  <c r="ADN209" i="2" s="1"/>
  <c r="ACC264" i="2"/>
  <c r="ACQ264" i="2" s="1"/>
  <c r="ACR264" i="2" s="1"/>
  <c r="ACS264" i="2" s="1"/>
  <c r="ADN264" i="2" s="1"/>
  <c r="ABZ224" i="2"/>
  <c r="ACQ224" i="2" s="1"/>
  <c r="ACR224" i="2" s="1"/>
  <c r="ACS224" i="2" s="1"/>
  <c r="ADN224" i="2" s="1"/>
  <c r="ABZ216" i="2"/>
  <c r="ACQ216" i="2" s="1"/>
  <c r="ACR216" i="2" s="1"/>
  <c r="ACS216" i="2" s="1"/>
  <c r="ADN216" i="2" s="1"/>
  <c r="ABZ208" i="2"/>
  <c r="ACQ208" i="2" s="1"/>
  <c r="ACR208" i="2" s="1"/>
  <c r="ACS208" i="2" s="1"/>
  <c r="ADN208" i="2" s="1"/>
  <c r="ACG174" i="2"/>
  <c r="ADL174" i="2" s="1"/>
  <c r="ACG167" i="2"/>
  <c r="ADL167" i="2" s="1"/>
  <c r="ACC298" i="2"/>
  <c r="ACQ298" i="2" s="1"/>
  <c r="ACR298" i="2" s="1"/>
  <c r="ACS298" i="2" s="1"/>
  <c r="ADN298" i="2" s="1"/>
  <c r="ACC290" i="2"/>
  <c r="ACQ290" i="2" s="1"/>
  <c r="ACR290" i="2" s="1"/>
  <c r="ACS290" i="2" s="1"/>
  <c r="ADN290" i="2" s="1"/>
  <c r="ACC304" i="2"/>
  <c r="ACQ304" i="2" s="1"/>
  <c r="ACR304" i="2" s="1"/>
  <c r="ACS304" i="2" s="1"/>
  <c r="ADN304" i="2" s="1"/>
  <c r="AAC240" i="2"/>
  <c r="ACQ240" i="2" s="1"/>
  <c r="ACR240" i="2" s="1"/>
  <c r="ACS240" i="2" s="1"/>
  <c r="ADN240" i="2" s="1"/>
  <c r="AAS238" i="2"/>
  <c r="ACQ238" i="2" s="1"/>
  <c r="ACR238" i="2" s="1"/>
  <c r="ACS238" i="2" s="1"/>
  <c r="ADN238" i="2" s="1"/>
  <c r="ACC295" i="2"/>
  <c r="ACQ295" i="2" s="1"/>
  <c r="ACR295" i="2" s="1"/>
  <c r="ACS295" i="2" s="1"/>
  <c r="ADN295" i="2" s="1"/>
  <c r="ACC315" i="2"/>
  <c r="ACQ315" i="2" s="1"/>
  <c r="ACR315" i="2" s="1"/>
  <c r="ACS315" i="2" s="1"/>
  <c r="ADN315" i="2" s="1"/>
  <c r="ACC272" i="2"/>
  <c r="ACQ272" i="2" s="1"/>
  <c r="ACR272" i="2" s="1"/>
  <c r="ACS272" i="2" s="1"/>
  <c r="ADN272" i="2" s="1"/>
  <c r="ABZ227" i="2"/>
  <c r="ACQ227" i="2" s="1"/>
  <c r="ACR227" i="2" s="1"/>
  <c r="ACS227" i="2" s="1"/>
  <c r="ADN227" i="2" s="1"/>
  <c r="ABZ202" i="2"/>
  <c r="ACQ202" i="2" s="1"/>
  <c r="ACR202" i="2" s="1"/>
  <c r="ACS202" i="2" s="1"/>
  <c r="ADN202" i="2" s="1"/>
  <c r="ACC299" i="2"/>
  <c r="ACQ299" i="2" s="1"/>
  <c r="ACR299" i="2" s="1"/>
  <c r="ACS299" i="2" s="1"/>
  <c r="ADN299" i="2" s="1"/>
  <c r="ABZ205" i="2"/>
  <c r="ACQ205" i="2" s="1"/>
  <c r="ACR205" i="2" s="1"/>
  <c r="ACS205" i="2" s="1"/>
  <c r="ADN205" i="2" s="1"/>
  <c r="ABZ211" i="2"/>
  <c r="ACQ211" i="2" s="1"/>
  <c r="ACR211" i="2" s="1"/>
  <c r="ACS211" i="2" s="1"/>
  <c r="ADN211" i="2" s="1"/>
  <c r="ACG30" i="2"/>
  <c r="ADL30" i="2" s="1"/>
  <c r="ABZ201" i="2"/>
  <c r="ACQ201" i="2" s="1"/>
  <c r="ACR201" i="2" s="1"/>
  <c r="ACS201" i="2" s="1"/>
  <c r="ADN201" i="2" s="1"/>
  <c r="ADJ184" i="2"/>
  <c r="ADH169" i="2"/>
  <c r="ACG99" i="2"/>
  <c r="ACC314" i="2"/>
  <c r="ACQ314" i="2" s="1"/>
  <c r="ACR314" i="2" s="1"/>
  <c r="ACS314" i="2" s="1"/>
  <c r="ADN314" i="2" s="1"/>
  <c r="ACC262" i="2"/>
  <c r="ACQ262" i="2" s="1"/>
  <c r="ACR262" i="2" s="1"/>
  <c r="ACS262" i="2" s="1"/>
  <c r="ADN262" i="2" s="1"/>
  <c r="ABV242" i="2"/>
  <c r="ACQ242" i="2" s="1"/>
  <c r="ACR242" i="2" s="1"/>
  <c r="ACS242" i="2" s="1"/>
  <c r="ADN242" i="2" s="1"/>
  <c r="ACC296" i="2"/>
  <c r="ACQ296" i="2" s="1"/>
  <c r="ACR296" i="2" s="1"/>
  <c r="ACS296" i="2" s="1"/>
  <c r="ADN296" i="2" s="1"/>
  <c r="ACC273" i="2"/>
  <c r="ACQ273" i="2" s="1"/>
  <c r="ACR273" i="2" s="1"/>
  <c r="ACS273" i="2" s="1"/>
  <c r="ADN273" i="2" s="1"/>
  <c r="ACC258" i="2"/>
  <c r="ACQ258" i="2" s="1"/>
  <c r="ACR258" i="2" s="1"/>
  <c r="ACS258" i="2" s="1"/>
  <c r="ADN258" i="2" s="1"/>
  <c r="ADH174" i="2"/>
  <c r="ADH137" i="2"/>
  <c r="ACG111" i="2"/>
  <c r="ADL111" i="2" s="1"/>
  <c r="ACG94" i="2"/>
  <c r="ADL94" i="2" s="1"/>
  <c r="ADM94" i="2" s="1"/>
  <c r="ADN94" i="2" s="1"/>
  <c r="ADJ164" i="2"/>
  <c r="ACG151" i="2"/>
  <c r="ADL151" i="2" s="1"/>
  <c r="ACG164" i="2"/>
  <c r="ADL164" i="2" s="1"/>
  <c r="ACG82" i="2"/>
  <c r="ADL82" i="2" s="1"/>
  <c r="ADM82" i="2" s="1"/>
  <c r="ADN82" i="2" s="1"/>
  <c r="ACC322" i="2"/>
  <c r="ACQ322" i="2" s="1"/>
  <c r="ACR322" i="2" s="1"/>
  <c r="ACS322" i="2" s="1"/>
  <c r="ADN322" i="2" s="1"/>
  <c r="ACC271" i="2"/>
  <c r="ACQ271" i="2" s="1"/>
  <c r="ACR271" i="2" s="1"/>
  <c r="ACS271" i="2" s="1"/>
  <c r="ADN271" i="2" s="1"/>
  <c r="ACC270" i="2"/>
  <c r="ACQ270" i="2" s="1"/>
  <c r="ACR270" i="2" s="1"/>
  <c r="ACS270" i="2" s="1"/>
  <c r="ADN270" i="2" s="1"/>
  <c r="ACG173" i="2"/>
  <c r="ADL173" i="2" s="1"/>
  <c r="ACG143" i="2"/>
  <c r="ADL143" i="2" s="1"/>
  <c r="ADM143" i="2" s="1"/>
  <c r="ADN143" i="2" s="1"/>
  <c r="ACG161" i="2"/>
  <c r="ADL161" i="2" s="1"/>
  <c r="ADM161" i="2" s="1"/>
  <c r="ADN161" i="2" s="1"/>
  <c r="ADJ156" i="2"/>
  <c r="ACG135" i="2"/>
  <c r="ADL135" i="2" s="1"/>
  <c r="ADM135" i="2" s="1"/>
  <c r="ADN135" i="2" s="1"/>
  <c r="AAG196" i="2"/>
  <c r="ACQ196" i="2" s="1"/>
  <c r="ACR196" i="2" s="1"/>
  <c r="ACS196" i="2" s="1"/>
  <c r="ADN196" i="2" s="1"/>
  <c r="ACG136" i="2"/>
  <c r="ADL136" i="2" s="1"/>
  <c r="ACC318" i="2"/>
  <c r="ACQ318" i="2" s="1"/>
  <c r="ACR318" i="2" s="1"/>
  <c r="ACS318" i="2" s="1"/>
  <c r="ADN318" i="2" s="1"/>
  <c r="ACC302" i="2"/>
  <c r="ACQ302" i="2" s="1"/>
  <c r="ACR302" i="2" s="1"/>
  <c r="ACS302" i="2" s="1"/>
  <c r="ADN302" i="2" s="1"/>
  <c r="ACC294" i="2"/>
  <c r="ACQ294" i="2" s="1"/>
  <c r="ACR294" i="2" s="1"/>
  <c r="ACS294" i="2" s="1"/>
  <c r="ADN294" i="2" s="1"/>
  <c r="ACC288" i="2"/>
  <c r="ACQ288" i="2" s="1"/>
  <c r="ACR288" i="2" s="1"/>
  <c r="ACS288" i="2" s="1"/>
  <c r="ADN288" i="2" s="1"/>
  <c r="ACC300" i="2"/>
  <c r="ACQ300" i="2" s="1"/>
  <c r="ACR300" i="2" s="1"/>
  <c r="ACS300" i="2" s="1"/>
  <c r="ADN300" i="2" s="1"/>
  <c r="ACC292" i="2"/>
  <c r="ACQ292" i="2" s="1"/>
  <c r="ACR292" i="2" s="1"/>
  <c r="ACS292" i="2" s="1"/>
  <c r="ADN292" i="2" s="1"/>
  <c r="ACC266" i="2"/>
  <c r="ACQ266" i="2" s="1"/>
  <c r="ACR266" i="2" s="1"/>
  <c r="ACS266" i="2" s="1"/>
  <c r="ADN266" i="2" s="1"/>
  <c r="ABP248" i="2"/>
  <c r="ACQ248" i="2" s="1"/>
  <c r="ACS248" i="2" s="1"/>
  <c r="ADN248" i="2" s="1"/>
  <c r="ABS231" i="2"/>
  <c r="ACQ231" i="2" s="1"/>
  <c r="ACR231" i="2" s="1"/>
  <c r="ACS231" i="2" s="1"/>
  <c r="ADN231" i="2" s="1"/>
  <c r="ACG190" i="2"/>
  <c r="ADL190" i="2" s="1"/>
  <c r="ADH155" i="2"/>
  <c r="ACG145" i="2"/>
  <c r="ADL145" i="2" s="1"/>
  <c r="ACG147" i="2"/>
  <c r="ADL147" i="2" s="1"/>
  <c r="ADM147" i="2" s="1"/>
  <c r="ADN147" i="2" s="1"/>
  <c r="ACG128" i="2"/>
  <c r="ADL128" i="2" s="1"/>
  <c r="ADM128" i="2" s="1"/>
  <c r="ADN128" i="2" s="1"/>
  <c r="ACP99" i="2"/>
  <c r="ADI99" i="2" s="1"/>
  <c r="ADM99" i="2" s="1"/>
  <c r="ADN99" i="2" s="1"/>
  <c r="ACG127" i="2"/>
  <c r="ADL127" i="2" s="1"/>
  <c r="ADM127" i="2" s="1"/>
  <c r="ADN127" i="2" s="1"/>
  <c r="ACG120" i="2"/>
  <c r="ADL120" i="2" s="1"/>
  <c r="ADM120" i="2" s="1"/>
  <c r="ADN120" i="2" s="1"/>
  <c r="ACG106" i="2"/>
  <c r="ADL106" i="2" s="1"/>
  <c r="ADJ85" i="2"/>
  <c r="ACG98" i="2"/>
  <c r="ADL98" i="2" s="1"/>
  <c r="ADM98" i="2" s="1"/>
  <c r="ADN98" i="2" s="1"/>
  <c r="ACG84" i="2"/>
  <c r="ADL84" i="2" s="1"/>
  <c r="ACG81" i="2"/>
  <c r="ADL81" i="2" s="1"/>
  <c r="ACG78" i="2"/>
  <c r="ADL78" i="2" s="1"/>
  <c r="ACG87" i="2"/>
  <c r="ADL87" i="2" s="1"/>
  <c r="ACG62" i="2"/>
  <c r="ADL62" i="2" s="1"/>
  <c r="ACP30" i="2"/>
  <c r="ADI30" i="2" s="1"/>
  <c r="ACG43" i="2"/>
  <c r="ADL43" i="2" s="1"/>
  <c r="ACG33" i="2"/>
  <c r="ADL33" i="2" s="1"/>
  <c r="ACG23" i="2"/>
  <c r="ADL23" i="2" s="1"/>
  <c r="ACG58" i="2"/>
  <c r="ADL58" i="2" s="1"/>
  <c r="ADM58" i="2" s="1"/>
  <c r="ADN58" i="2" s="1"/>
  <c r="ACG110" i="2"/>
  <c r="ADL110" i="2" s="1"/>
  <c r="ACG109" i="2"/>
  <c r="ADL109" i="2" s="1"/>
  <c r="ADM109" i="2" s="1"/>
  <c r="ADN109" i="2" s="1"/>
  <c r="ADH77" i="2"/>
  <c r="ACG69" i="2"/>
  <c r="ADL69" i="2" s="1"/>
  <c r="ADM69" i="2" s="1"/>
  <c r="ADN69" i="2" s="1"/>
  <c r="ACG59" i="2"/>
  <c r="ADL59" i="2" s="1"/>
  <c r="ADM59" i="2" s="1"/>
  <c r="ADN59" i="2" s="1"/>
  <c r="ACG47" i="2"/>
  <c r="ADL47" i="2" s="1"/>
  <c r="ACG53" i="2"/>
  <c r="ADL53" i="2" s="1"/>
  <c r="ADM53" i="2" s="1"/>
  <c r="ADN53" i="2" s="1"/>
  <c r="ACG39" i="2"/>
  <c r="ADL39" i="2" s="1"/>
  <c r="ADH38" i="2"/>
  <c r="ACG184" i="2"/>
  <c r="ADL184" i="2" s="1"/>
  <c r="ADJ179" i="2"/>
  <c r="ACG153" i="2"/>
  <c r="ADL153" i="2" s="1"/>
  <c r="ACG170" i="2"/>
  <c r="ADL170" i="2" s="1"/>
  <c r="ADM170" i="2" s="1"/>
  <c r="ADN170" i="2" s="1"/>
  <c r="ADJ148" i="2"/>
  <c r="ACG159" i="2"/>
  <c r="ADL159" i="2" s="1"/>
  <c r="ADM159" i="2" s="1"/>
  <c r="ADN159" i="2" s="1"/>
  <c r="ACP129" i="2"/>
  <c r="ADI129" i="2" s="1"/>
  <c r="ADH136" i="2"/>
  <c r="ACG116" i="2"/>
  <c r="ADL116" i="2" s="1"/>
  <c r="ADM116" i="2" s="1"/>
  <c r="ADN116" i="2" s="1"/>
  <c r="ACG104" i="2"/>
  <c r="ADL104" i="2" s="1"/>
  <c r="ADM104" i="2" s="1"/>
  <c r="ADN104" i="2" s="1"/>
  <c r="ADJ51" i="2"/>
  <c r="ACG85" i="2"/>
  <c r="ADL85" i="2" s="1"/>
  <c r="ACG83" i="2"/>
  <c r="ADL83" i="2" s="1"/>
  <c r="ADM83" i="2" s="1"/>
  <c r="ADN83" i="2" s="1"/>
  <c r="ACG79" i="2"/>
  <c r="ADL79" i="2" s="1"/>
  <c r="ACG66" i="2"/>
  <c r="ADL66" i="2" s="1"/>
  <c r="ACG88" i="2"/>
  <c r="ADL88" i="2" s="1"/>
  <c r="ADM88" i="2" s="1"/>
  <c r="ADN88" i="2" s="1"/>
  <c r="ACG70" i="2"/>
  <c r="ADL70" i="2" s="1"/>
  <c r="ADM70" i="2" s="1"/>
  <c r="ADN70" i="2" s="1"/>
  <c r="ADJ43" i="2"/>
  <c r="ACG11" i="2"/>
  <c r="ADL11" i="2" s="1"/>
  <c r="ADM11" i="2" s="1"/>
  <c r="ADN11" i="2" s="1"/>
  <c r="ACG8" i="2"/>
  <c r="ADL8" i="2" s="1"/>
  <c r="ACG35" i="2"/>
  <c r="ADL35" i="2" s="1"/>
  <c r="ACG44" i="2"/>
  <c r="ADL44" i="2" s="1"/>
  <c r="ACG118" i="2"/>
  <c r="ADL118" i="2" s="1"/>
  <c r="ACG117" i="2"/>
  <c r="ADL117" i="2" s="1"/>
  <c r="ACG180" i="2"/>
  <c r="ADL180" i="2" s="1"/>
  <c r="ADH180" i="2"/>
  <c r="ACP156" i="2"/>
  <c r="ADI156" i="2" s="1"/>
  <c r="ADH156" i="2"/>
  <c r="ACP149" i="2"/>
  <c r="ADI149" i="2" s="1"/>
  <c r="ADH149" i="2"/>
  <c r="ADH167" i="2"/>
  <c r="ADH151" i="2"/>
  <c r="ACP151" i="2"/>
  <c r="ADI151" i="2" s="1"/>
  <c r="ACG149" i="2"/>
  <c r="ADL149" i="2" s="1"/>
  <c r="ADJ151" i="2"/>
  <c r="ADH138" i="2"/>
  <c r="ACP138" i="2"/>
  <c r="ADI138" i="2" s="1"/>
  <c r="ADH130" i="2"/>
  <c r="ACP130" i="2"/>
  <c r="ADI130" i="2" s="1"/>
  <c r="ADH122" i="2"/>
  <c r="ACP122" i="2"/>
  <c r="ADI122" i="2" s="1"/>
  <c r="ACG150" i="2"/>
  <c r="ADL150" i="2" s="1"/>
  <c r="ADM150" i="2" s="1"/>
  <c r="ADN150" i="2" s="1"/>
  <c r="ADH117" i="2"/>
  <c r="ACP117" i="2"/>
  <c r="ADI117" i="2" s="1"/>
  <c r="ADJ138" i="2"/>
  <c r="ACP111" i="2"/>
  <c r="ADI111" i="2" s="1"/>
  <c r="ADH111" i="2"/>
  <c r="ACP103" i="2"/>
  <c r="ADI103" i="2" s="1"/>
  <c r="ADH103" i="2"/>
  <c r="ACP96" i="2"/>
  <c r="ADI96" i="2" s="1"/>
  <c r="ADH96" i="2"/>
  <c r="ACG122" i="2"/>
  <c r="ADL122" i="2" s="1"/>
  <c r="ADJ96" i="2"/>
  <c r="ADH101" i="2"/>
  <c r="ACG101" i="2"/>
  <c r="ADL101" i="2" s="1"/>
  <c r="ADH91" i="2"/>
  <c r="ACP81" i="2"/>
  <c r="ADI81" i="2" s="1"/>
  <c r="ADH81" i="2"/>
  <c r="ADH106" i="2"/>
  <c r="ADH97" i="2"/>
  <c r="ADH78" i="2"/>
  <c r="ACP44" i="2"/>
  <c r="ADI44" i="2" s="1"/>
  <c r="ADH44" i="2"/>
  <c r="ACP28" i="2"/>
  <c r="ADI28" i="2" s="1"/>
  <c r="ADH28" i="2"/>
  <c r="ACP13" i="2"/>
  <c r="ADI13" i="2" s="1"/>
  <c r="ADH13" i="2"/>
  <c r="ACP5" i="2"/>
  <c r="ADI5" i="2" s="1"/>
  <c r="ADH5" i="2"/>
  <c r="ADH66" i="2"/>
  <c r="ADH87" i="2"/>
  <c r="ADH63" i="2"/>
  <c r="ADJ35" i="2"/>
  <c r="ADH25" i="2"/>
  <c r="ACG25" i="2"/>
  <c r="ADL25" i="2" s="1"/>
  <c r="ACP33" i="2"/>
  <c r="ADI33" i="2" s="1"/>
  <c r="ADJ13" i="2"/>
  <c r="ADH190" i="2"/>
  <c r="ACG188" i="2"/>
  <c r="ADL188" i="2" s="1"/>
  <c r="ADM188" i="2" s="1"/>
  <c r="ADN188" i="2" s="1"/>
  <c r="ACP168" i="2"/>
  <c r="ADI168" i="2" s="1"/>
  <c r="ADH168" i="2"/>
  <c r="ACP160" i="2"/>
  <c r="ADI160" i="2" s="1"/>
  <c r="ADH160" i="2"/>
  <c r="ADH184" i="2"/>
  <c r="ACP184" i="2"/>
  <c r="ADI184" i="2" s="1"/>
  <c r="ADH181" i="2"/>
  <c r="ACP153" i="2"/>
  <c r="ADI153" i="2" s="1"/>
  <c r="ACP145" i="2"/>
  <c r="ADI145" i="2" s="1"/>
  <c r="ADH145" i="2"/>
  <c r="ADH173" i="2"/>
  <c r="ADH148" i="2"/>
  <c r="ACP148" i="2"/>
  <c r="ADI148" i="2" s="1"/>
  <c r="ADH163" i="2"/>
  <c r="ADH125" i="2"/>
  <c r="ACP110" i="2"/>
  <c r="ADI110" i="2" s="1"/>
  <c r="ADH118" i="2"/>
  <c r="ACP118" i="2"/>
  <c r="ADI118" i="2" s="1"/>
  <c r="ACP92" i="2"/>
  <c r="ADI92" i="2" s="1"/>
  <c r="ADH92" i="2"/>
  <c r="ADJ89" i="2"/>
  <c r="ADH114" i="2"/>
  <c r="ADH84" i="2"/>
  <c r="ACP84" i="2"/>
  <c r="ADI84" i="2" s="1"/>
  <c r="ADH76" i="2"/>
  <c r="ACP76" i="2"/>
  <c r="ADI76" i="2" s="1"/>
  <c r="ADH68" i="2"/>
  <c r="ACP68" i="2"/>
  <c r="ADI68" i="2" s="1"/>
  <c r="ADH60" i="2"/>
  <c r="ACP60" i="2"/>
  <c r="ADI60" i="2" s="1"/>
  <c r="ADH52" i="2"/>
  <c r="ACP52" i="2"/>
  <c r="ADI52" i="2" s="1"/>
  <c r="ADH108" i="2"/>
  <c r="ADM108" i="2" s="1"/>
  <c r="ADN108" i="2" s="1"/>
  <c r="ACG95" i="2"/>
  <c r="ADL95" i="2" s="1"/>
  <c r="ADM95" i="2" s="1"/>
  <c r="ADN95" i="2" s="1"/>
  <c r="ADH51" i="2"/>
  <c r="ACP51" i="2"/>
  <c r="ADI51" i="2" s="1"/>
  <c r="ACG74" i="2"/>
  <c r="ADL74" i="2" s="1"/>
  <c r="ACP40" i="2"/>
  <c r="ADI40" i="2" s="1"/>
  <c r="ADH40" i="2"/>
  <c r="ACP24" i="2"/>
  <c r="ADI24" i="2" s="1"/>
  <c r="ADH24" i="2"/>
  <c r="ACP61" i="2"/>
  <c r="ADI61" i="2" s="1"/>
  <c r="ADH39" i="2"/>
  <c r="ACP39" i="2"/>
  <c r="ADI39" i="2" s="1"/>
  <c r="ADH31" i="2"/>
  <c r="ACP31" i="2"/>
  <c r="ADI31" i="2" s="1"/>
  <c r="ADH23" i="2"/>
  <c r="ACP23" i="2"/>
  <c r="ADI23" i="2" s="1"/>
  <c r="ADH16" i="2"/>
  <c r="ACP16" i="2"/>
  <c r="ADI16" i="2" s="1"/>
  <c r="ADJ44" i="2"/>
  <c r="ADJ39" i="2"/>
  <c r="ADH10" i="2"/>
  <c r="ACG10" i="2"/>
  <c r="ADL10" i="2" s="1"/>
  <c r="ACG41" i="2"/>
  <c r="ADL41" i="2" s="1"/>
  <c r="ADM41" i="2" s="1"/>
  <c r="ADN41" i="2" s="1"/>
  <c r="ADJ31" i="2"/>
  <c r="ADM15" i="2"/>
  <c r="ADN15" i="2" s="1"/>
  <c r="ADJ28" i="2"/>
  <c r="ADH29" i="2"/>
  <c r="ACG15" i="2"/>
  <c r="ADH179" i="2"/>
  <c r="ACP179" i="2"/>
  <c r="ADI179" i="2" s="1"/>
  <c r="ACG157" i="2"/>
  <c r="ADL157" i="2" s="1"/>
  <c r="ADH157" i="2"/>
  <c r="ADH134" i="2"/>
  <c r="ACP134" i="2"/>
  <c r="ADI134" i="2" s="1"/>
  <c r="ADH126" i="2"/>
  <c r="ACP126" i="2"/>
  <c r="ADI126" i="2" s="1"/>
  <c r="ADH142" i="2"/>
  <c r="ACG142" i="2"/>
  <c r="ADL142" i="2" s="1"/>
  <c r="ADH115" i="2"/>
  <c r="ACG115" i="2"/>
  <c r="ADL115" i="2" s="1"/>
  <c r="ACP107" i="2"/>
  <c r="ADI107" i="2" s="1"/>
  <c r="ADH107" i="2"/>
  <c r="ACP100" i="2"/>
  <c r="ADI100" i="2" s="1"/>
  <c r="ADH100" i="2"/>
  <c r="ADJ103" i="2"/>
  <c r="ACP89" i="2"/>
  <c r="ADI89" i="2" s="1"/>
  <c r="ADH89" i="2"/>
  <c r="ADJ117" i="2"/>
  <c r="ADJ111" i="2"/>
  <c r="ADH48" i="2"/>
  <c r="ACP48" i="2"/>
  <c r="ADI48" i="2" s="1"/>
  <c r="ADJ107" i="2"/>
  <c r="ACG93" i="2"/>
  <c r="ADL93" i="2" s="1"/>
  <c r="ADH93" i="2"/>
  <c r="ACP36" i="2"/>
  <c r="ADI36" i="2" s="1"/>
  <c r="ADH36" i="2"/>
  <c r="ACP21" i="2"/>
  <c r="ADI21" i="2" s="1"/>
  <c r="ADH21" i="2"/>
  <c r="ACP9" i="2"/>
  <c r="ADI9" i="2" s="1"/>
  <c r="ADH9" i="2"/>
  <c r="ACG86" i="2"/>
  <c r="ADL86" i="2" s="1"/>
  <c r="ADM86" i="2" s="1"/>
  <c r="ADN86" i="2" s="1"/>
  <c r="ADJ81" i="2"/>
  <c r="ADH74" i="2"/>
  <c r="ADJ60" i="2"/>
  <c r="ADJ52" i="2"/>
  <c r="ADJ68" i="2"/>
  <c r="ACG27" i="2"/>
  <c r="ADL27" i="2" s="1"/>
  <c r="ADH18" i="2"/>
  <c r="ACG18" i="2"/>
  <c r="ADL18" i="2" s="1"/>
  <c r="ADH8" i="2"/>
  <c r="ADH26" i="2"/>
  <c r="ADJ24" i="2"/>
  <c r="ADH6" i="2"/>
  <c r="ACG6" i="2"/>
  <c r="ADL6" i="2" s="1"/>
  <c r="ACG185" i="2"/>
  <c r="ADL185" i="2" s="1"/>
  <c r="ADH185" i="2"/>
  <c r="ADH175" i="2"/>
  <c r="ACP175" i="2"/>
  <c r="ADI175" i="2" s="1"/>
  <c r="ACP192" i="2"/>
  <c r="ADI192" i="2" s="1"/>
  <c r="ADH192" i="2"/>
  <c r="ACG194" i="2"/>
  <c r="ADL194" i="2" s="1"/>
  <c r="ADM194" i="2" s="1"/>
  <c r="ADN194" i="2" s="1"/>
  <c r="ACG192" i="2"/>
  <c r="ADL192" i="2" s="1"/>
  <c r="ACG189" i="2"/>
  <c r="ADL189" i="2" s="1"/>
  <c r="ADH189" i="2"/>
  <c r="ACG186" i="2"/>
  <c r="ADL186" i="2" s="1"/>
  <c r="ACG176" i="2"/>
  <c r="ADL176" i="2" s="1"/>
  <c r="ADM176" i="2" s="1"/>
  <c r="ADN176" i="2" s="1"/>
  <c r="ADH187" i="2"/>
  <c r="ADH182" i="2"/>
  <c r="ACP172" i="2"/>
  <c r="ADI172" i="2" s="1"/>
  <c r="ADH172" i="2"/>
  <c r="ACP164" i="2"/>
  <c r="ADI164" i="2" s="1"/>
  <c r="ADH164" i="2"/>
  <c r="ADH186" i="2"/>
  <c r="ADH178" i="2"/>
  <c r="ADJ192" i="2"/>
  <c r="ACG166" i="2"/>
  <c r="ADL166" i="2" s="1"/>
  <c r="ADM166" i="2" s="1"/>
  <c r="ADN166" i="2" s="1"/>
  <c r="ADJ175" i="2"/>
  <c r="ACG162" i="2"/>
  <c r="ADL162" i="2" s="1"/>
  <c r="ADM162" i="2" s="1"/>
  <c r="ADN162" i="2" s="1"/>
  <c r="ACP152" i="2"/>
  <c r="ADI152" i="2" s="1"/>
  <c r="ADH152" i="2"/>
  <c r="ADH144" i="2"/>
  <c r="ACP144" i="2"/>
  <c r="ADI144" i="2" s="1"/>
  <c r="ADJ168" i="2"/>
  <c r="ACG160" i="2"/>
  <c r="ADL160" i="2" s="1"/>
  <c r="ADJ149" i="2"/>
  <c r="ACG152" i="2"/>
  <c r="ADL152" i="2" s="1"/>
  <c r="ADJ145" i="2"/>
  <c r="ACP141" i="2"/>
  <c r="ADI141" i="2" s="1"/>
  <c r="ADH141" i="2"/>
  <c r="ADJ134" i="2"/>
  <c r="ACG124" i="2"/>
  <c r="ADL124" i="2" s="1"/>
  <c r="ADM124" i="2" s="1"/>
  <c r="ADN124" i="2" s="1"/>
  <c r="ACG119" i="2"/>
  <c r="ADL119" i="2" s="1"/>
  <c r="ADH119" i="2"/>
  <c r="ACG140" i="2"/>
  <c r="ADL140" i="2" s="1"/>
  <c r="ADM140" i="2" s="1"/>
  <c r="ADN140" i="2" s="1"/>
  <c r="ADJ122" i="2"/>
  <c r="ADJ118" i="2"/>
  <c r="ADJ130" i="2"/>
  <c r="ADH105" i="2"/>
  <c r="ACG105" i="2"/>
  <c r="ADL105" i="2" s="1"/>
  <c r="ADJ100" i="2"/>
  <c r="ADJ92" i="2"/>
  <c r="ACP85" i="2"/>
  <c r="ADI85" i="2" s="1"/>
  <c r="ADH85" i="2"/>
  <c r="ADH80" i="2"/>
  <c r="ACP80" i="2"/>
  <c r="ADI80" i="2" s="1"/>
  <c r="ADH72" i="2"/>
  <c r="ACP72" i="2"/>
  <c r="ADI72" i="2" s="1"/>
  <c r="ADH64" i="2"/>
  <c r="ACP64" i="2"/>
  <c r="ADI64" i="2" s="1"/>
  <c r="ADH56" i="2"/>
  <c r="ACP56" i="2"/>
  <c r="ADI56" i="2" s="1"/>
  <c r="ACG112" i="2"/>
  <c r="ADL112" i="2" s="1"/>
  <c r="ADM112" i="2" s="1"/>
  <c r="ADN112" i="2" s="1"/>
  <c r="ADH102" i="2"/>
  <c r="ADH47" i="2"/>
  <c r="ACP47" i="2"/>
  <c r="ADI47" i="2" s="1"/>
  <c r="ADJ76" i="2"/>
  <c r="ADH90" i="2"/>
  <c r="ADH49" i="2"/>
  <c r="ACG49" i="2"/>
  <c r="ADL49" i="2" s="1"/>
  <c r="ADH46" i="2"/>
  <c r="ACP32" i="2"/>
  <c r="ADI32" i="2" s="1"/>
  <c r="ADH32" i="2"/>
  <c r="ACP17" i="2"/>
  <c r="ADI17" i="2" s="1"/>
  <c r="ADH17" i="2"/>
  <c r="ADH79" i="2"/>
  <c r="ADH62" i="2"/>
  <c r="ADH43" i="2"/>
  <c r="ACP43" i="2"/>
  <c r="ADI43" i="2" s="1"/>
  <c r="ADH35" i="2"/>
  <c r="ACP35" i="2"/>
  <c r="ADI35" i="2" s="1"/>
  <c r="ADH27" i="2"/>
  <c r="ACP27" i="2"/>
  <c r="ADI27" i="2" s="1"/>
  <c r="ADH20" i="2"/>
  <c r="ACP20" i="2"/>
  <c r="ADI20" i="2" s="1"/>
  <c r="ADH12" i="2"/>
  <c r="ACP12" i="2"/>
  <c r="ADI12" i="2" s="1"/>
  <c r="ADH75" i="2"/>
  <c r="ADH50" i="2"/>
  <c r="ADJ36" i="2"/>
  <c r="ADJ17" i="2"/>
  <c r="ADJ5" i="2"/>
  <c r="ACG37" i="2"/>
  <c r="ADL37" i="2" s="1"/>
  <c r="ADM37" i="2" s="1"/>
  <c r="ADN37" i="2" s="1"/>
  <c r="ACG32" i="2"/>
  <c r="ADL32" i="2" s="1"/>
  <c r="ADH22" i="2"/>
  <c r="ACG22" i="2"/>
  <c r="ADL22" i="2" s="1"/>
  <c r="ADH14" i="2"/>
  <c r="ACG14" i="2"/>
  <c r="ADL14" i="2" s="1"/>
  <c r="ADJ9" i="2"/>
  <c r="ADH7" i="2"/>
  <c r="ADM181" i="2" l="1"/>
  <c r="ADN181" i="2" s="1"/>
  <c r="ADM178" i="2"/>
  <c r="ADN178" i="2" s="1"/>
  <c r="ADM177" i="2"/>
  <c r="ADN177" i="2" s="1"/>
  <c r="ADM146" i="2"/>
  <c r="ADN146" i="2" s="1"/>
  <c r="ADM46" i="2"/>
  <c r="ADN46" i="2" s="1"/>
  <c r="ADM19" i="2"/>
  <c r="ADN19" i="2" s="1"/>
  <c r="ADM155" i="2"/>
  <c r="ADN155" i="2" s="1"/>
  <c r="ADM182" i="2"/>
  <c r="ADN182" i="2" s="1"/>
  <c r="ACP255" i="2"/>
  <c r="ADM121" i="2"/>
  <c r="ADN121" i="2" s="1"/>
  <c r="ADM125" i="2"/>
  <c r="ADN125" i="2" s="1"/>
  <c r="ADM63" i="2"/>
  <c r="ADN63" i="2" s="1"/>
  <c r="ADM91" i="2"/>
  <c r="ADN91" i="2" s="1"/>
  <c r="ADM190" i="2"/>
  <c r="ADN190" i="2" s="1"/>
  <c r="ADM26" i="2"/>
  <c r="ADN26" i="2" s="1"/>
  <c r="ADM30" i="2"/>
  <c r="ADN30" i="2" s="1"/>
  <c r="ADM102" i="2"/>
  <c r="ADN102" i="2" s="1"/>
  <c r="ADN254" i="2"/>
  <c r="ADM34" i="2"/>
  <c r="ADN34" i="2" s="1"/>
  <c r="ADM77" i="2"/>
  <c r="ADN77" i="2" s="1"/>
  <c r="ADN253" i="2"/>
  <c r="ADM45" i="2"/>
  <c r="ADN45" i="2" s="1"/>
  <c r="ADM33" i="2"/>
  <c r="ADN33" i="2" s="1"/>
  <c r="ADM38" i="2"/>
  <c r="ADN38" i="2" s="1"/>
  <c r="ADM137" i="2"/>
  <c r="ADN137" i="2" s="1"/>
  <c r="ADM110" i="2"/>
  <c r="ADN110" i="2" s="1"/>
  <c r="ADM75" i="2"/>
  <c r="ADN75" i="2" s="1"/>
  <c r="ADM61" i="2"/>
  <c r="ADN61" i="2" s="1"/>
  <c r="ADM158" i="2"/>
  <c r="ADN158" i="2" s="1"/>
  <c r="ADM187" i="2"/>
  <c r="ADN187" i="2" s="1"/>
  <c r="ADM50" i="2"/>
  <c r="ADN50" i="2" s="1"/>
  <c r="ADM114" i="2"/>
  <c r="ADN114" i="2" s="1"/>
  <c r="ADM167" i="2"/>
  <c r="ADN167" i="2" s="1"/>
  <c r="ADM8" i="2"/>
  <c r="ADN8" i="2" s="1"/>
  <c r="ADM29" i="2"/>
  <c r="ADN29" i="2" s="1"/>
  <c r="ADM78" i="2"/>
  <c r="ADN78" i="2" s="1"/>
  <c r="ADM97" i="2"/>
  <c r="ADN97" i="2" s="1"/>
  <c r="ADM169" i="2"/>
  <c r="ADN169" i="2" s="1"/>
  <c r="ADM191" i="2"/>
  <c r="ADN191" i="2" s="1"/>
  <c r="ACP256" i="2"/>
  <c r="ACP257" i="2"/>
  <c r="ADM87" i="2"/>
  <c r="ADN87" i="2" s="1"/>
  <c r="ADM136" i="2"/>
  <c r="ADN136" i="2" s="1"/>
  <c r="ADM7" i="2"/>
  <c r="ADN7" i="2" s="1"/>
  <c r="ADM90" i="2"/>
  <c r="ADN90" i="2" s="1"/>
  <c r="ADM66" i="2"/>
  <c r="ADN66" i="2" s="1"/>
  <c r="ADM74" i="2"/>
  <c r="ADN74" i="2" s="1"/>
  <c r="ADM153" i="2"/>
  <c r="ADN153" i="2" s="1"/>
  <c r="ADM186" i="2"/>
  <c r="ADN186" i="2" s="1"/>
  <c r="ADM184" i="2"/>
  <c r="ADN184" i="2" s="1"/>
  <c r="ADM174" i="2"/>
  <c r="ADN174" i="2" s="1"/>
  <c r="ADM23" i="2"/>
  <c r="ADN23" i="2" s="1"/>
  <c r="ADM39" i="2"/>
  <c r="ADN39" i="2" s="1"/>
  <c r="ADM173" i="2"/>
  <c r="ADN173" i="2" s="1"/>
  <c r="ADM62" i="2"/>
  <c r="ADN62" i="2" s="1"/>
  <c r="ADM142" i="2"/>
  <c r="ADN142" i="2" s="1"/>
  <c r="ADM40" i="2"/>
  <c r="ADN40" i="2" s="1"/>
  <c r="ADM163" i="2"/>
  <c r="ADN163" i="2" s="1"/>
  <c r="ADM79" i="2"/>
  <c r="ADN79" i="2" s="1"/>
  <c r="ADM129" i="2"/>
  <c r="ADN129" i="2" s="1"/>
  <c r="ADM126" i="2"/>
  <c r="ADN126" i="2" s="1"/>
  <c r="ADM10" i="2"/>
  <c r="ADN10" i="2" s="1"/>
  <c r="ADM16" i="2"/>
  <c r="ADN16" i="2" s="1"/>
  <c r="ADM31" i="2"/>
  <c r="ADN31" i="2" s="1"/>
  <c r="ADM12" i="2"/>
  <c r="ADN12" i="2" s="1"/>
  <c r="ADM27" i="2"/>
  <c r="ADN27" i="2" s="1"/>
  <c r="ADM43" i="2"/>
  <c r="ADN43" i="2" s="1"/>
  <c r="ADM56" i="2"/>
  <c r="ADN56" i="2" s="1"/>
  <c r="ADM72" i="2"/>
  <c r="ADN72" i="2" s="1"/>
  <c r="ADM85" i="2"/>
  <c r="ADN85" i="2" s="1"/>
  <c r="ADM119" i="2"/>
  <c r="ADN119" i="2" s="1"/>
  <c r="ADM144" i="2"/>
  <c r="ADN144" i="2" s="1"/>
  <c r="ADM101" i="2"/>
  <c r="ADN101" i="2" s="1"/>
  <c r="ADM96" i="2"/>
  <c r="ADN96" i="2" s="1"/>
  <c r="ADM156" i="2"/>
  <c r="ADN156" i="2" s="1"/>
  <c r="ADM20" i="2"/>
  <c r="ADN20" i="2" s="1"/>
  <c r="ADM35" i="2"/>
  <c r="ADN35" i="2" s="1"/>
  <c r="ADM64" i="2"/>
  <c r="ADN64" i="2" s="1"/>
  <c r="ADM80" i="2"/>
  <c r="ADN80" i="2" s="1"/>
  <c r="ADM189" i="2"/>
  <c r="ADN189" i="2" s="1"/>
  <c r="ADM185" i="2"/>
  <c r="ADN185" i="2" s="1"/>
  <c r="ADM18" i="2"/>
  <c r="ADN18" i="2" s="1"/>
  <c r="ADM179" i="2"/>
  <c r="ADN179" i="2" s="1"/>
  <c r="ADM106" i="2"/>
  <c r="ADN106" i="2" s="1"/>
  <c r="ADM134" i="2"/>
  <c r="ADN134" i="2" s="1"/>
  <c r="ADM122" i="2"/>
  <c r="ADN122" i="2" s="1"/>
  <c r="ADM138" i="2"/>
  <c r="ADN138" i="2" s="1"/>
  <c r="ADM151" i="2"/>
  <c r="ADN151" i="2" s="1"/>
  <c r="ADM180" i="2"/>
  <c r="ADN180" i="2" s="1"/>
  <c r="ADM22" i="2"/>
  <c r="ADN22" i="2" s="1"/>
  <c r="ADM17" i="2"/>
  <c r="ADN17" i="2" s="1"/>
  <c r="ADM47" i="2"/>
  <c r="ADN47" i="2" s="1"/>
  <c r="ADM172" i="2"/>
  <c r="ADN172" i="2" s="1"/>
  <c r="ADM6" i="2"/>
  <c r="ADN6" i="2" s="1"/>
  <c r="ADM9" i="2"/>
  <c r="ADN9" i="2" s="1"/>
  <c r="ADM36" i="2"/>
  <c r="ADN36" i="2" s="1"/>
  <c r="ADM107" i="2"/>
  <c r="ADN107" i="2" s="1"/>
  <c r="ADM115" i="2"/>
  <c r="ADN115" i="2" s="1"/>
  <c r="ADM157" i="2"/>
  <c r="ADN157" i="2" s="1"/>
  <c r="ADM51" i="2"/>
  <c r="ADN51" i="2" s="1"/>
  <c r="ADM52" i="2"/>
  <c r="ADN52" i="2" s="1"/>
  <c r="ADM68" i="2"/>
  <c r="ADN68" i="2" s="1"/>
  <c r="ADM84" i="2"/>
  <c r="ADN84" i="2" s="1"/>
  <c r="ADM168" i="2"/>
  <c r="ADN168" i="2" s="1"/>
  <c r="ADM25" i="2"/>
  <c r="ADN25" i="2" s="1"/>
  <c r="ADM13" i="2"/>
  <c r="ADN13" i="2" s="1"/>
  <c r="ADM44" i="2"/>
  <c r="ADN44" i="2" s="1"/>
  <c r="ADM111" i="2"/>
  <c r="ADN111" i="2" s="1"/>
  <c r="ADM117" i="2"/>
  <c r="ADN117" i="2" s="1"/>
  <c r="ADM24" i="2"/>
  <c r="ADN24" i="2" s="1"/>
  <c r="ADM92" i="2"/>
  <c r="ADN92" i="2" s="1"/>
  <c r="ADM145" i="2"/>
  <c r="ADN145" i="2" s="1"/>
  <c r="ADM130" i="2"/>
  <c r="ADN130" i="2" s="1"/>
  <c r="ADM149" i="2"/>
  <c r="ADN149" i="2" s="1"/>
  <c r="ADM14" i="2"/>
  <c r="ADN14" i="2" s="1"/>
  <c r="ADM32" i="2"/>
  <c r="ADN32" i="2" s="1"/>
  <c r="ADM49" i="2"/>
  <c r="ADN49" i="2" s="1"/>
  <c r="ADM105" i="2"/>
  <c r="ADN105" i="2" s="1"/>
  <c r="ADM141" i="2"/>
  <c r="ADN141" i="2" s="1"/>
  <c r="ADM152" i="2"/>
  <c r="ADN152" i="2" s="1"/>
  <c r="ADM164" i="2"/>
  <c r="ADN164" i="2" s="1"/>
  <c r="ADM192" i="2"/>
  <c r="ADN192" i="2" s="1"/>
  <c r="ADM175" i="2"/>
  <c r="ADN175" i="2" s="1"/>
  <c r="ADM21" i="2"/>
  <c r="ADN21" i="2" s="1"/>
  <c r="ADM93" i="2"/>
  <c r="ADN93" i="2" s="1"/>
  <c r="ADM48" i="2"/>
  <c r="ADN48" i="2" s="1"/>
  <c r="ADM89" i="2"/>
  <c r="ADN89" i="2" s="1"/>
  <c r="ADM100" i="2"/>
  <c r="ADN100" i="2" s="1"/>
  <c r="ADM60" i="2"/>
  <c r="ADN60" i="2" s="1"/>
  <c r="ADM76" i="2"/>
  <c r="ADN76" i="2" s="1"/>
  <c r="ADM118" i="2"/>
  <c r="ADN118" i="2" s="1"/>
  <c r="ADM148" i="2"/>
  <c r="ADN148" i="2" s="1"/>
  <c r="ADM160" i="2"/>
  <c r="ADN160" i="2" s="1"/>
  <c r="ADM5" i="2"/>
  <c r="ADN5" i="2" s="1"/>
  <c r="ADM28" i="2"/>
  <c r="ADN28" i="2" s="1"/>
  <c r="ADM81" i="2"/>
  <c r="ADN81" i="2" s="1"/>
  <c r="ADM103" i="2"/>
  <c r="ADN103" i="2" s="1"/>
</calcChain>
</file>

<file path=xl/sharedStrings.xml><?xml version="1.0" encoding="utf-8"?>
<sst xmlns="http://schemas.openxmlformats.org/spreadsheetml/2006/main" count="7155" uniqueCount="1393">
  <si>
    <t>NO</t>
  </si>
  <si>
    <t>PERNER</t>
  </si>
  <si>
    <t>NAMA LENGKAP</t>
  </si>
  <si>
    <t>AWAL KONTRAK</t>
  </si>
  <si>
    <t>AKHIR KONTRAK</t>
  </si>
  <si>
    <t>KODE LOS</t>
  </si>
  <si>
    <t>JABATAN</t>
  </si>
  <si>
    <t>JENIS KELAMIN</t>
  </si>
  <si>
    <t>TEAM LEADER</t>
  </si>
  <si>
    <t>SUPERVISOR</t>
  </si>
  <si>
    <t>MANAGER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</si>
  <si>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</si>
  <si>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</si>
  <si>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</si>
  <si>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</si>
  <si>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</si>
  <si>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</si>
  <si>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</si>
  <si>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</si>
  <si>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</si>
  <si>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</si>
  <si>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Σ Sakit + Σ Alpa + Σ Cudak (tidak termasuk Σ Cutah)</t>
  </si>
  <si>
    <t>HK REALISASI</t>
  </si>
  <si>
    <t>HK TUPRES</t>
  </si>
  <si>
    <t>JAM EFFECTIVE</t>
  </si>
  <si>
    <t>PARAMATER BERDASARKAN JABATAN</t>
  </si>
  <si>
    <t xml:space="preserve"> PRODUKTIVITAS PC CLEANING, STAFF IT DAN SPV IT</t>
  </si>
  <si>
    <t>PRODUKTIVITAS ADMIN OFFICE DAN LAYANAN</t>
  </si>
  <si>
    <t>PRODUKTIVITAS ADMIN LO</t>
  </si>
  <si>
    <t>PRODUKTIVITAS HR SUPPORT</t>
  </si>
  <si>
    <t>PRODUKTIVITAS DOCUMENT CONTROL</t>
  </si>
  <si>
    <t>PRODUKTIVITAS OPERATION PLAN</t>
  </si>
  <si>
    <t xml:space="preserve">PRODUKTIVITAS TRAINER HARD SKILL </t>
  </si>
  <si>
    <t xml:space="preserve"> PRODUKTIVITAS AGENT IBC</t>
  </si>
  <si>
    <t xml:space="preserve"> PRODUKTIVITAS CHO</t>
  </si>
  <si>
    <t>PRODUKTIVITAS QC</t>
  </si>
  <si>
    <t>PRODUKTIVITAS TL KORNAS DAN KORLAP</t>
  </si>
  <si>
    <t xml:space="preserve"> PRODUKTIVITAS TL IBC</t>
  </si>
  <si>
    <t xml:space="preserve"> PRODUKTIVITAS TL CH</t>
  </si>
  <si>
    <t>PRODUKTIVITAS TL QC</t>
  </si>
  <si>
    <t>PRODUKTIVITAS GA</t>
  </si>
  <si>
    <t xml:space="preserve"> PRODUKTIVITAS SPV IBC</t>
  </si>
  <si>
    <t xml:space="preserve"> PRODUKTIVITAS SPV CH</t>
  </si>
  <si>
    <t xml:space="preserve"> PRODUKTIVITAS SPV QC</t>
  </si>
  <si>
    <t>PRODUKTIVITAS SPV QIA</t>
  </si>
  <si>
    <t>KUALITAS DOCUMENT CONTROL</t>
  </si>
  <si>
    <t xml:space="preserve"> KUALITAS ADMIN OFFICE</t>
  </si>
  <si>
    <t xml:space="preserve"> KUALITAS ADMIN LAYANAN</t>
  </si>
  <si>
    <t>KUALITAS HR SUPPORT</t>
  </si>
  <si>
    <t>KUALITAS ADMIN LO</t>
  </si>
  <si>
    <t xml:space="preserve"> KUALITAS PC CLEANING</t>
  </si>
  <si>
    <t xml:space="preserve"> KUALITAS STAFF IT</t>
  </si>
  <si>
    <t>KUALITAS OPERATION PLAN</t>
  </si>
  <si>
    <t>KULATIAS TRAINER HARD SKILL</t>
  </si>
  <si>
    <t>KUALITAS AGENT IBC</t>
  </si>
  <si>
    <t>KUALITAS AGENT IBC PRIORITY</t>
  </si>
  <si>
    <t>KUALITAS CHO</t>
  </si>
  <si>
    <t>KUALITAS QC</t>
  </si>
  <si>
    <t>KUALITAS TL KORLAP DAN KORNAS</t>
  </si>
  <si>
    <t>KUALITAS TL IBC</t>
  </si>
  <si>
    <t>KUALITAS TL CHO</t>
  </si>
  <si>
    <t>KUALITAS TL QC</t>
  </si>
  <si>
    <t>KUALITAS GA</t>
  </si>
  <si>
    <t>KUALITAS SPV IBC</t>
  </si>
  <si>
    <t>KUALITAS SPV CH</t>
  </si>
  <si>
    <t>KUALITAS SPV QC</t>
  </si>
  <si>
    <t>KUALITAS SPV IT</t>
  </si>
  <si>
    <t>KUALITAS SPV QIA</t>
  </si>
  <si>
    <t>TEMATIK QC</t>
  </si>
  <si>
    <t>TEMATIK (TL dan AGENT IBC)</t>
  </si>
  <si>
    <t>TEMATIK SPV IBC</t>
  </si>
  <si>
    <t>SPV QIA</t>
  </si>
  <si>
    <t>SPV IBC</t>
  </si>
  <si>
    <t>SPV CH</t>
  </si>
  <si>
    <t>SPV QC</t>
  </si>
  <si>
    <t>GA</t>
  </si>
  <si>
    <t>TL KORLAP DAN KORNAS</t>
  </si>
  <si>
    <t>TL IBC</t>
  </si>
  <si>
    <t>TL QC</t>
  </si>
  <si>
    <t>TL CHO</t>
  </si>
  <si>
    <t>DOCUMENT CONTROL</t>
  </si>
  <si>
    <t>HR SUPPORT</t>
  </si>
  <si>
    <t>ADMIN OFFICE DAN LAYANAN</t>
  </si>
  <si>
    <t>ADMIN LO</t>
  </si>
  <si>
    <t>TRAINER HARD SKILL</t>
  </si>
  <si>
    <t>OPERATION PLAN</t>
  </si>
  <si>
    <t>QC</t>
  </si>
  <si>
    <t>CHO</t>
  </si>
  <si>
    <t>AGENT IBC</t>
  </si>
  <si>
    <t>PC Cleaing,Staff IT dan SPV IT</t>
  </si>
  <si>
    <t>KONSELING</t>
  </si>
  <si>
    <t xml:space="preserve">BATL </t>
  </si>
  <si>
    <t>SP</t>
  </si>
  <si>
    <t>GUGUR / TERIMA</t>
  </si>
  <si>
    <t>NOMINAL BERDASARKAN JABATAN</t>
  </si>
  <si>
    <t>NOMINAL KUALITAS YANG DIBAYARKAN</t>
  </si>
  <si>
    <t>NOMINAL KINERJA</t>
  </si>
  <si>
    <t>NOMINAL KINERJA YANG DIBAYARKAN</t>
  </si>
  <si>
    <t>TOTAL NOMINAL KINERJA YANG DIBAYARKAN</t>
  </si>
  <si>
    <t>NOMINAL INSENTIF KINERJA</t>
  </si>
  <si>
    <t>NOMINAL INSENTIF KINERJA YANG DIBAYARKAN</t>
  </si>
  <si>
    <t>TOTAL NOMINAL KUALITAS YANG DIBAYARKAN</t>
  </si>
  <si>
    <t>INDIVIDU</t>
  </si>
  <si>
    <t>Total Kinerja Individu (25% + 25%)</t>
  </si>
  <si>
    <t>Kinerja Team (50%)</t>
  </si>
  <si>
    <t>TOTAL KINERJA</t>
  </si>
  <si>
    <t>PENCAPAIAN KUANTITAS (25%)</t>
  </si>
  <si>
    <t>PENCAPAIAN KUALITAS (25%)</t>
  </si>
  <si>
    <t>NOMINAL KUANTITAS (Rp)</t>
  </si>
  <si>
    <t>NOMINAL KUALITAS (Rp)</t>
  </si>
  <si>
    <t>NOMINAL TEAM (Rp)</t>
  </si>
  <si>
    <t>TOTAL NOMINAL PRODUKTIVITAS YANG DIBAYARKAN</t>
  </si>
  <si>
    <t>TOTAL NOMINAL TEMATIK YANG DIBAYARKAN</t>
  </si>
  <si>
    <t>TOTAL NOMINAL KUALITAS DAN PRODUKTIVITAS YANG DIBAYARKAN</t>
  </si>
  <si>
    <t>REWARDS</t>
  </si>
  <si>
    <t>TUPRES FINAL</t>
  </si>
  <si>
    <t>Verifikasi (YES/NO)</t>
  </si>
  <si>
    <t>PARAMETER PENIILAIAN</t>
  </si>
  <si>
    <t>KEHADIRAN</t>
  </si>
  <si>
    <t>KEDISIPLINAN</t>
  </si>
  <si>
    <t>Kedisiplinan</t>
  </si>
  <si>
    <t>Kehadiran</t>
  </si>
  <si>
    <t>Ketepatan Waktu Login</t>
  </si>
  <si>
    <t>EFFECTIVE TIME (JAM)/DAY/MONTH</t>
  </si>
  <si>
    <t>Average Handling Time (AHT)</t>
  </si>
  <si>
    <t>Kedisiplinan / Ketidakterlambatan</t>
  </si>
  <si>
    <t>Populasi Ketepatan Waktu Login Team</t>
  </si>
  <si>
    <t>Populasi Effective Time Team</t>
  </si>
  <si>
    <t>Pencapaian AHT Team</t>
  </si>
  <si>
    <t>Kehadiran Individu</t>
  </si>
  <si>
    <t>Populasi Kedisiplinan Team</t>
  </si>
  <si>
    <t>Populasi Kehadiran Team</t>
  </si>
  <si>
    <t>Populasi Performansi Team Leader (Score ≥ 75%)</t>
  </si>
  <si>
    <t>Populasi Kehadiran Team (Pencapaian 100%)</t>
  </si>
  <si>
    <t>Pencapaian AHT Layanan</t>
  </si>
  <si>
    <t>Pencapaian ACD Valid Layanan</t>
  </si>
  <si>
    <t>Populasi Kedisiplinan Team (tidak datang terlambat)</t>
  </si>
  <si>
    <t>KEHADIRAN INDIVIDU</t>
  </si>
  <si>
    <t>Populasi kedisplinan team</t>
  </si>
  <si>
    <t>Populasi Kehadiran team</t>
  </si>
  <si>
    <t>Monitoring Implementasi Dokumentasi SMM</t>
  </si>
  <si>
    <t>Monitoring Implementasi audit SMM</t>
  </si>
  <si>
    <t>Jumlah dan waktu revisi dikumen SMM (FASILITATOR)</t>
  </si>
  <si>
    <t xml:space="preserve">Distribusi Dokumen SMM </t>
  </si>
  <si>
    <t xml:space="preserve">Akurasi/kemutahiran dokumen SMM </t>
  </si>
  <si>
    <t>Keberhasilan Audit Eksternal dan atau Audit Internal</t>
  </si>
  <si>
    <t>Usulan/rekomendasi perbaikan per bulan</t>
  </si>
  <si>
    <t>Kecepatan eskalasi ke DC Pusat</t>
  </si>
  <si>
    <t>Ketepatan &amp; keakuratan reporting</t>
  </si>
  <si>
    <t>Mengkompulir, membuat dan mendistribusikan risalah rapat yang terkait dengan kegiatan operasional dan aktivitas Manager</t>
  </si>
  <si>
    <t>Korespondensi</t>
  </si>
  <si>
    <t>Filling/dokumentasi berdasarkan Catatan Mutu</t>
  </si>
  <si>
    <t>Pembuatan report pettycash/reambursment</t>
  </si>
  <si>
    <t>Pengelolaan ATK</t>
  </si>
  <si>
    <t>Pengaturan ruang rapat, konsumsi meeting dan kendaraan operasional</t>
  </si>
  <si>
    <t>Akurasi data dan ketepatan waktu kirim data penggajian</t>
  </si>
  <si>
    <t xml:space="preserve">Penyelesaian laporan rekapitulasi </t>
  </si>
  <si>
    <t>Filling/dokumentasi berdasarkan catatan mutu</t>
  </si>
  <si>
    <t>Akurasi rekapitulasi data</t>
  </si>
  <si>
    <t>Usulan/rekomendasi perbaikan proses kerja administrasi layanan</t>
  </si>
  <si>
    <t>Kecepatan eskalasi ke supervisor</t>
  </si>
  <si>
    <t>VERIFIKASI KINERJA dan PAYROLL</t>
  </si>
  <si>
    <t>Input DATA SDM ke aplikasi terkait (eksternal/internal)</t>
  </si>
  <si>
    <t>Dokumentasi Hasil Evaluasi Kinerja</t>
  </si>
  <si>
    <t>Penyelesaian case SDM</t>
  </si>
  <si>
    <t>Pengiriman data kinerja</t>
  </si>
  <si>
    <t>Rekap Pembinaan</t>
  </si>
  <si>
    <t>Pengiriman Laporan Bulanan Kinerja</t>
  </si>
  <si>
    <t>Pengiriman Laporan 10 Harian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</si>
  <si>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</si>
  <si>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</si>
  <si>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</si>
  <si>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</si>
  <si>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</si>
  <si>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</si>
  <si>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Waktu penyelesaian Perbaikan</t>
  </si>
  <si>
    <t>Kualitas perbaikan</t>
  </si>
  <si>
    <t>Laporan Bulanan</t>
  </si>
  <si>
    <t>Validasi checklist maintenance</t>
  </si>
  <si>
    <t>Waktu penyelesaian request to IT</t>
  </si>
  <si>
    <t>Kualitas penyelesaian masalah/gangguan</t>
  </si>
  <si>
    <t>Eskalasi Gangguan</t>
  </si>
  <si>
    <t>Sharing Knowledge</t>
  </si>
  <si>
    <t>Ketepatan waktu pembuatan roster</t>
  </si>
  <si>
    <t>Akurasi pembuatan roster plan</t>
  </si>
  <si>
    <t>Akurasi Review Caplan</t>
  </si>
  <si>
    <t>Pencapaian Populasi Defect SL</t>
  </si>
  <si>
    <t>Kelengkapan dan ketepatan waktu pembuatan laporan : Harian; Periodik dan Bulanan</t>
  </si>
  <si>
    <t>Rekomendasi recovery plan, implementasi dan analisa pada tiap kejadian lonjakan trafik</t>
  </si>
  <si>
    <t>Pelaksanaan pelatihan hardskill</t>
  </si>
  <si>
    <t>Pelaksanaan pelatihan softskill</t>
  </si>
  <si>
    <t>Report evaluasi hasil pelatihan</t>
  </si>
  <si>
    <t>Pencapaian target First  Call Resolution (FCR)</t>
  </si>
  <si>
    <t>Populasi pencapaian PROPPER</t>
  </si>
  <si>
    <t>Pencapaian CES</t>
  </si>
  <si>
    <t>Pencapaian Populasi QA SCORE Layanan</t>
  </si>
  <si>
    <t>Populasi Agent yang mencapai nilai Post Test pada setiap training produk/Program</t>
  </si>
  <si>
    <t>Populasi kandidat Agent pada kelulusan Initial Training Produk</t>
  </si>
  <si>
    <t>QA SCORE</t>
  </si>
  <si>
    <t>CES Score</t>
  </si>
  <si>
    <t>Pengetahuan Produk &amp; Prosedur Test</t>
  </si>
  <si>
    <t>FCR Score</t>
  </si>
  <si>
    <t>tNPS Score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</si>
  <si>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</si>
  <si>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</si>
  <si>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</si>
  <si>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</si>
  <si>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</si>
  <si>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</si>
  <si>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Pencapaian SERVICE LEVEL Layanan</t>
  </si>
  <si>
    <t>Pencapaian Average Handling Time Layanan</t>
  </si>
  <si>
    <t>Pencapaian CES Layanan</t>
  </si>
  <si>
    <t>Pencapaian Populasi Nilai QA Score</t>
  </si>
  <si>
    <t>Jumlah Tapping</t>
  </si>
  <si>
    <t>Akurasi Tapping</t>
  </si>
  <si>
    <t>Mystery Calling Internal diselesaikan tepat waktu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</si>
  <si>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</si>
  <si>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</si>
  <si>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</si>
  <si>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</si>
  <si>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</si>
  <si>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</si>
  <si>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</si>
  <si>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Upgrade Knowledge</t>
  </si>
  <si>
    <t>Pencapaian Target SERVICE LEVEL</t>
  </si>
  <si>
    <t>Populasi CES Score Team</t>
  </si>
  <si>
    <t>Populasi Pengetahuan Produk &amp; Prosedur Test Team</t>
  </si>
  <si>
    <t>Populasi QA Score Team</t>
  </si>
  <si>
    <t>Average FCR Score</t>
  </si>
  <si>
    <t>Average tNPS Score</t>
  </si>
  <si>
    <t>Pencapaian produktifitas tiket anggota tim</t>
  </si>
  <si>
    <t>Populasi pencapaian ratio closing tiket anggota tim</t>
  </si>
  <si>
    <t>Populasi CES Score anggota tim</t>
  </si>
  <si>
    <t>Populasi pencapaian nilai Propper anggota tim</t>
  </si>
  <si>
    <t>Populasi pencapaian nilai QA Score Konfirmasi ke pelanggan anggota tim</t>
  </si>
  <si>
    <t>Populasi pencapaian nilai QA Score Closing Tiket</t>
  </si>
  <si>
    <t xml:space="preserve">Sharing Knowledge </t>
  </si>
  <si>
    <t>Populasi produktivitas QC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</si>
  <si>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</si>
  <si>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</si>
  <si>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</si>
  <si>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</si>
  <si>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</si>
  <si>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>Cek list monitoring kebersihan, keamanan, sarana dan prasarana kantor</t>
  </si>
  <si>
    <t>Performansi kinerja dari Security dan Cleaning Service</t>
  </si>
  <si>
    <t>Kecepatan eskalasi ke pihak terkait  (vendor/GA pusat/dll yang terkait)</t>
  </si>
  <si>
    <t>Inventaris asset kantor</t>
  </si>
  <si>
    <t>Frekuensi kerusakan sarana dan prasarana kantor</t>
  </si>
  <si>
    <t>Monitoring Hasil eskalasi perbaikan</t>
  </si>
  <si>
    <t>Survey kepuasan terhadap fasilitas sarana dan prasarana kantor</t>
  </si>
  <si>
    <t>FCR Score Team</t>
  </si>
  <si>
    <t>tNPS Score Team</t>
  </si>
  <si>
    <t>Training Agent &amp; Sharing Knowledge</t>
  </si>
  <si>
    <t>Closing tiket seluruh Layanan</t>
  </si>
  <si>
    <t>Ratio Closing Tiket</t>
  </si>
  <si>
    <t>Populasi QA SCORE konfirmasi ke pelanggan</t>
  </si>
  <si>
    <t>Populasi QA Score Closing Tiket</t>
  </si>
  <si>
    <t>Populasi Propper</t>
  </si>
  <si>
    <t>Pencapaian CES SCORE</t>
  </si>
  <si>
    <t>Service Level Closing Tiket</t>
  </si>
  <si>
    <t>Kualitas repeat tiket, exclude (NETWORK &amp; BILLING)</t>
  </si>
  <si>
    <t>Pencapaian Target FCR</t>
  </si>
  <si>
    <t>Pencapaian Target CES</t>
  </si>
  <si>
    <t>Pencapaian Target tNPS</t>
  </si>
  <si>
    <t>Akurasi Tapping oleh Team QC</t>
  </si>
  <si>
    <t>Mysteri Calling Internal diselesaikan target waktu</t>
  </si>
  <si>
    <t>Program Improvement Kualitas</t>
  </si>
  <si>
    <t>Populasi produktivitas QCO</t>
  </si>
  <si>
    <t>Sharing knowledge kepada TL dan CO</t>
  </si>
  <si>
    <t>Evaluasi dan Improvement</t>
  </si>
  <si>
    <t>Ketersediaan Recording</t>
  </si>
  <si>
    <t>Frekuensi gangguan aplikasi, perangkat dan network (Internal)</t>
  </si>
  <si>
    <t>Availability  System</t>
  </si>
  <si>
    <t>Digital Improvement</t>
  </si>
  <si>
    <t>Pencapaian SL Layanan</t>
  </si>
  <si>
    <t>Pencapaian SCR Layanan</t>
  </si>
  <si>
    <t>Akurasi review CAPLAN</t>
  </si>
  <si>
    <t>Report BAST</t>
  </si>
  <si>
    <t>Analisa terhadap pencapaian performansi kuantitas Layanan</t>
  </si>
  <si>
    <t>Rekomendasi recovery plan,implementasi dan analisa pada tiap kejadian lonjakan trafik</t>
  </si>
  <si>
    <t>SHARING KNOWLEDGE</t>
  </si>
  <si>
    <t>ACD Valid</t>
  </si>
  <si>
    <t>Akurasi KIP ACD Valid Layanan</t>
  </si>
  <si>
    <t>TEAM</t>
  </si>
  <si>
    <t>KUALITAS</t>
  </si>
  <si>
    <t>KUANTITAS</t>
  </si>
  <si>
    <t>BOBOT PENILAIAN</t>
  </si>
  <si>
    <t>TOTAL PRODUKTIVITAS (30%)</t>
  </si>
  <si>
    <t>TOTAL KUALITAS (70%)</t>
  </si>
  <si>
    <t>TOTAL KINERJA (100%)</t>
  </si>
  <si>
    <t>TOTAL PRODUKTIVITAS (50%)</t>
  </si>
  <si>
    <t>TOTAL KUALITAS (45%)</t>
  </si>
  <si>
    <t>TOTAL TEMATIK (5%)</t>
  </si>
  <si>
    <t>TOTAL PRODUKTIVITAS (25%)</t>
  </si>
  <si>
    <t>TOTAL KUALITAS (75%)</t>
  </si>
  <si>
    <t>TOTAL PRODUKTIVITAS (20%)</t>
  </si>
  <si>
    <t>TOTAL KUALITAS (80%)</t>
  </si>
  <si>
    <t>JUMLAH PRODUKTIVITAS (40%)</t>
  </si>
  <si>
    <t>JUMLAH KUALITAS (50%)</t>
  </si>
  <si>
    <t>JUMLAH TEMATIK(10%)</t>
  </si>
  <si>
    <t>TOTAL KINERJA TEAM</t>
  </si>
  <si>
    <t>TOTAL KINERJA TEAM / 2</t>
  </si>
  <si>
    <t>TOTAL PRODUKTIVITAS (40%)</t>
  </si>
  <si>
    <t>TOTAL KUALITAS (50%)</t>
  </si>
  <si>
    <t>TOTAL TEMATIK (10%)</t>
  </si>
  <si>
    <t>TOTAL KUALITAS (60%)</t>
  </si>
  <si>
    <t>TOTAL %PRODUKTIVITAS</t>
  </si>
  <si>
    <t>TOTAL %KUALITAS</t>
  </si>
  <si>
    <t>TOTAL %TEMATIK</t>
  </si>
  <si>
    <t>TL POSTPAID</t>
  </si>
  <si>
    <t>HASIL PERFORMANSI</t>
  </si>
  <si>
    <t>NILAI</t>
  </si>
  <si>
    <t>%NILAI</t>
  </si>
  <si>
    <t>REALISASI</t>
  </si>
  <si>
    <t>Realisasi</t>
  </si>
  <si>
    <t>% Pencapaian</t>
  </si>
  <si>
    <t>Nilai</t>
  </si>
  <si>
    <t>% Nilai</t>
  </si>
  <si>
    <t xml:space="preserve">Target </t>
  </si>
  <si>
    <t>%Nilai</t>
  </si>
  <si>
    <t>Target KPI</t>
  </si>
  <si>
    <t>NC TIKET</t>
  </si>
  <si>
    <t>TARGET</t>
  </si>
  <si>
    <t>NAMA</t>
  </si>
  <si>
    <t>KETERANGAN/ PROMOSI/ ROTASI</t>
  </si>
  <si>
    <t>GENDER</t>
  </si>
  <si>
    <t>NIK CSDM</t>
  </si>
  <si>
    <t>CRM</t>
  </si>
  <si>
    <t>LOGIN ID AVAYA</t>
  </si>
  <si>
    <t>NIK HRIS</t>
  </si>
  <si>
    <t>LOG ID</t>
  </si>
  <si>
    <t>LOG ID MEDIASEL</t>
  </si>
  <si>
    <t>BATCH</t>
  </si>
  <si>
    <t>NAMA ONLINE</t>
  </si>
  <si>
    <t>SKILL LAYANAN</t>
  </si>
  <si>
    <t>SKEMA AGENT</t>
  </si>
  <si>
    <t>TANGGAL AWAL KONTRAK</t>
  </si>
  <si>
    <t>TANGGAL AKHIR KONTRAK</t>
  </si>
  <si>
    <t>TANGGAL JOIN</t>
  </si>
  <si>
    <t>TANGGAL LOS</t>
  </si>
  <si>
    <t>LOS</t>
  </si>
  <si>
    <t>TANGGAL JOIN KE POSTPAID</t>
  </si>
  <si>
    <t>LOS DI POSTPAID</t>
  </si>
  <si>
    <t>4 DIGIT</t>
  </si>
  <si>
    <t>5 DIGIT</t>
  </si>
  <si>
    <t>ACHMAD FICKRI PRATAMA SYAHPUTRA</t>
  </si>
  <si>
    <t>AGENT KONTEN</t>
  </si>
  <si>
    <t>LAKI-LAKI</t>
  </si>
  <si>
    <t>ACTIVE</t>
  </si>
  <si>
    <t>8</t>
  </si>
  <si>
    <t>ARO</t>
  </si>
  <si>
    <t>AGENT IBC CC TELKOMSEL</t>
  </si>
  <si>
    <t>POSTPAID</t>
  </si>
  <si>
    <t>IIN TARINAH</t>
  </si>
  <si>
    <t>AAN YANUAR</t>
  </si>
  <si>
    <t>PKWT</t>
  </si>
  <si>
    <t>E</t>
  </si>
  <si>
    <t>INF</t>
  </si>
  <si>
    <t>DIMAS FIRMANSYAH</t>
  </si>
  <si>
    <t>MIGRASI OBC TO IBC</t>
  </si>
  <si>
    <t>ERVAN</t>
  </si>
  <si>
    <t>FREDY CAHYADI</t>
  </si>
  <si>
    <t>RIKA RIANY</t>
  </si>
  <si>
    <t>PHL</t>
  </si>
  <si>
    <t>RIZAL NOFRIMA PUTRA</t>
  </si>
  <si>
    <t>17011833</t>
  </si>
  <si>
    <t>6</t>
  </si>
  <si>
    <t>PRIMA</t>
  </si>
  <si>
    <t>WELLY FERDINANT NUGRAHA</t>
  </si>
  <si>
    <t>FIRLY KOMALASARY</t>
  </si>
  <si>
    <t>AGENT KONTEN - AKAN WFH DI QCO PER 21 NOVEMBER 2021</t>
  </si>
  <si>
    <t>PEREMPUAN</t>
  </si>
  <si>
    <t>5</t>
  </si>
  <si>
    <t>INDIQ</t>
  </si>
  <si>
    <t>MKIOS</t>
  </si>
  <si>
    <t>SLAMET GUMELAR</t>
  </si>
  <si>
    <t>ZULHAMKA JULIANTO KADIR</t>
  </si>
  <si>
    <t>AGENT WFH</t>
  </si>
  <si>
    <t>16009686</t>
  </si>
  <si>
    <t>13</t>
  </si>
  <si>
    <t>JULIAN</t>
  </si>
  <si>
    <t>WIDA MIRAWATI</t>
  </si>
  <si>
    <t>YUNI YULIANTI SURYADI</t>
  </si>
  <si>
    <t>CUMIL PER 16 NOVEMBER 2021 - 13 FEBRUARI 2022</t>
  </si>
  <si>
    <t>RIA</t>
  </si>
  <si>
    <t>ILYAS AFANDI</t>
  </si>
  <si>
    <t>TYAS JULIYANA NUGRAHA</t>
  </si>
  <si>
    <t>CUMIL PER 13 SEPTEMBER 2021 - 12 DESEMBER 2021</t>
  </si>
  <si>
    <t>4</t>
  </si>
  <si>
    <t>MESI</t>
  </si>
  <si>
    <t>ANDRYAN ANAKOTTA PARY</t>
  </si>
  <si>
    <t>SITI RAHMAWATI</t>
  </si>
  <si>
    <t>AKAN - TIDAK MEMPERPANJANG KONTRAK PER 13 DESEMBER 2021</t>
  </si>
  <si>
    <t>Ranti</t>
  </si>
  <si>
    <t>PREPAID</t>
  </si>
  <si>
    <t>JEANNY ANASTASYA</t>
  </si>
  <si>
    <t>B</t>
  </si>
  <si>
    <t>ENI YAYUK UTAMI</t>
  </si>
  <si>
    <t>AKAN RESIGN OMN PER 25 DESEMBER 2021 MENDAPATKAN PEKERJAAN LAIN</t>
  </si>
  <si>
    <t>14010777</t>
  </si>
  <si>
    <t>194</t>
  </si>
  <si>
    <t>DARA</t>
  </si>
  <si>
    <t>IRMA RISMAYASARI</t>
  </si>
  <si>
    <t>HAMDANI NUR ARIPIN</t>
  </si>
  <si>
    <t>CORP PER 1 NOVEMBER 2021</t>
  </si>
  <si>
    <t>BATCH 3 2018</t>
  </si>
  <si>
    <t>TENDI</t>
  </si>
  <si>
    <t>CORP</t>
  </si>
  <si>
    <t>RADIANSAH</t>
  </si>
  <si>
    <t>7</t>
  </si>
  <si>
    <t>NAZAR</t>
  </si>
  <si>
    <t>ADE YUSUP JAMIL</t>
  </si>
  <si>
    <t>POH CORP PER 26 OKTOBER 2021 - 3 BULAN KEDEPAN (M IQBAL TAWAKAL)</t>
  </si>
  <si>
    <t>JAMIL</t>
  </si>
  <si>
    <t>TATAN SUDRAJAT</t>
  </si>
  <si>
    <t>SAEPUL MILAH</t>
  </si>
  <si>
    <t>POST RESGULER PER 1 NOVEMBER 2021</t>
  </si>
  <si>
    <t>YUKE</t>
  </si>
  <si>
    <t>IMAN RINALDI</t>
  </si>
  <si>
    <t>HENDRA YADI PUTRA</t>
  </si>
  <si>
    <t>DENDRA</t>
  </si>
  <si>
    <t>ADITYA ROY WICAKSONO</t>
  </si>
  <si>
    <t>SHANTY AGNIA NURRAHMAH</t>
  </si>
  <si>
    <t>12</t>
  </si>
  <si>
    <t>HANI</t>
  </si>
  <si>
    <t>HIKMAT HIDAYAT</t>
  </si>
  <si>
    <t>14</t>
  </si>
  <si>
    <t>HIKMAT</t>
  </si>
  <si>
    <t>HENDRA</t>
  </si>
  <si>
    <t>D</t>
  </si>
  <si>
    <t>IIS NURJANAH</t>
  </si>
  <si>
    <t>JANA</t>
  </si>
  <si>
    <t>FERDY LEONARD SAMUEL TAULO</t>
  </si>
  <si>
    <t>LISA YURIANA ARMAN</t>
  </si>
  <si>
    <t>9</t>
  </si>
  <si>
    <t>MAYU</t>
  </si>
  <si>
    <t>WINA NURFAUZIAH</t>
  </si>
  <si>
    <t>MELKA</t>
  </si>
  <si>
    <t>MOHAMAD RAMDAN HILMI SOFYAN</t>
  </si>
  <si>
    <t>LUKMAN NULHAKIM</t>
  </si>
  <si>
    <t>OBC TO IBC</t>
  </si>
  <si>
    <t>ARYO</t>
  </si>
  <si>
    <t>MUHAMMAD FAZRIN RAMDANI</t>
  </si>
  <si>
    <t>HAMDI</t>
  </si>
  <si>
    <t>RITA</t>
  </si>
  <si>
    <t>KIKI RENDIANA</t>
  </si>
  <si>
    <t>MIGRASI OBC</t>
  </si>
  <si>
    <t>DONIS</t>
  </si>
  <si>
    <t>ANGGITA SITI NUR MARFUAH</t>
  </si>
  <si>
    <t>NISA NURAZIZAH</t>
  </si>
  <si>
    <t>KARTIKA</t>
  </si>
  <si>
    <t>ARISA DITA PRATAMI</t>
  </si>
  <si>
    <t>DESYA</t>
  </si>
  <si>
    <t>BELLA DWI FEBRIANI</t>
  </si>
  <si>
    <t>AFINA</t>
  </si>
  <si>
    <t>INTAN MARDIANI</t>
  </si>
  <si>
    <t>1</t>
  </si>
  <si>
    <t>ILIS</t>
  </si>
  <si>
    <t>MASLIA MANDASARI</t>
  </si>
  <si>
    <t>MELISA</t>
  </si>
  <si>
    <t>MIRA ANDRIANI</t>
  </si>
  <si>
    <t>20</t>
  </si>
  <si>
    <t>ARLITA</t>
  </si>
  <si>
    <t>SITI NUR ROHAINI</t>
  </si>
  <si>
    <t>MAIDA</t>
  </si>
  <si>
    <t>PEPPY PURNAMIASIH</t>
  </si>
  <si>
    <t>MIGRASI DARI OBC</t>
  </si>
  <si>
    <t>LATIFA</t>
  </si>
  <si>
    <t>YUDI AGUSTENDI</t>
  </si>
  <si>
    <t>DIGU</t>
  </si>
  <si>
    <t>RAINA SANCHIA RACHMA</t>
  </si>
  <si>
    <t>CIA</t>
  </si>
  <si>
    <t>ANITA MULYANI</t>
  </si>
  <si>
    <t>10</t>
  </si>
  <si>
    <t>MUNI</t>
  </si>
  <si>
    <t>METI PERMAYANTI</t>
  </si>
  <si>
    <t>ERSYANITYA PRIMANITA</t>
  </si>
  <si>
    <t>ERSY</t>
  </si>
  <si>
    <t>ANDIKA FAUZI</t>
  </si>
  <si>
    <t>2</t>
  </si>
  <si>
    <t>ZANDI</t>
  </si>
  <si>
    <t>ADITYA AMRULLAH</t>
  </si>
  <si>
    <t>FARRAS ZIHAN HARMANY</t>
  </si>
  <si>
    <t>ZIHAN</t>
  </si>
  <si>
    <t>MUHAMAD IQBAL PEBRIANSAH</t>
  </si>
  <si>
    <t>IBAY</t>
  </si>
  <si>
    <t>ASTRI DIAH LESTARI</t>
  </si>
  <si>
    <t>LESTARI</t>
  </si>
  <si>
    <t>HERIANSYAH PRIADY</t>
  </si>
  <si>
    <t>PRIYA</t>
  </si>
  <si>
    <t>MOCH IQBAL FATHUL BARI</t>
  </si>
  <si>
    <t>FATHUL</t>
  </si>
  <si>
    <t>DONNY YUSUF SUFRIYADI</t>
  </si>
  <si>
    <t>DOFI</t>
  </si>
  <si>
    <t>BELLA RIZKY FEBRIANI</t>
  </si>
  <si>
    <t>ERLITA</t>
  </si>
  <si>
    <t>DWI CAHYA RAMDHANI</t>
  </si>
  <si>
    <t>AMDAN</t>
  </si>
  <si>
    <t>TRESNA NURAHMA DEWI</t>
  </si>
  <si>
    <t>DWIRA</t>
  </si>
  <si>
    <t>RESA CAHYANA ALGHIFARI</t>
  </si>
  <si>
    <t>11</t>
  </si>
  <si>
    <t>ALFAR</t>
  </si>
  <si>
    <t>WIDI HAYATI NINGRUM</t>
  </si>
  <si>
    <t>NINGRUM</t>
  </si>
  <si>
    <t>M CHANDRA EKO</t>
  </si>
  <si>
    <t>ICAN</t>
  </si>
  <si>
    <t>RIRIN PITRIANI</t>
  </si>
  <si>
    <t>NAMI</t>
  </si>
  <si>
    <t>DONI ANGGOLA</t>
  </si>
  <si>
    <t>GOLA</t>
  </si>
  <si>
    <t>NIA KURNIAWATI FEBRIYANI</t>
  </si>
  <si>
    <t>KURNIA</t>
  </si>
  <si>
    <t>VINNY SORAYA TARPIANTI</t>
  </si>
  <si>
    <t>VINNY</t>
  </si>
  <si>
    <t>INA RAHAYU</t>
  </si>
  <si>
    <t>MELIA</t>
  </si>
  <si>
    <t>ROHMAN</t>
  </si>
  <si>
    <t>NURHAM</t>
  </si>
  <si>
    <t>GARIBALDI</t>
  </si>
  <si>
    <t xml:space="preserve">ALDI </t>
  </si>
  <si>
    <t>ASTI SULASTIKA</t>
  </si>
  <si>
    <t>MAVI</t>
  </si>
  <si>
    <t>DESY SUTANTI ARI</t>
  </si>
  <si>
    <t>C</t>
  </si>
  <si>
    <t>CICI DIANI</t>
  </si>
  <si>
    <t>OLIN</t>
  </si>
  <si>
    <t>ARIE FAKHRUL ZAWAWI</t>
  </si>
  <si>
    <t>AFZA</t>
  </si>
  <si>
    <t>PUTRI ANADIA FEBRIANTY</t>
  </si>
  <si>
    <t>3</t>
  </si>
  <si>
    <t>ARA</t>
  </si>
  <si>
    <t>WINDIARANI MAYANGSARI WINTANA</t>
  </si>
  <si>
    <t>MERLIN</t>
  </si>
  <si>
    <t>HASNA PERMATASARI PAMUNGKAS</t>
  </si>
  <si>
    <t>SASA</t>
  </si>
  <si>
    <t>JULIO SAECAR AGUSTA</t>
  </si>
  <si>
    <t>ADI</t>
  </si>
  <si>
    <t>NOVAN WIDIANSYAH</t>
  </si>
  <si>
    <t>ARKA</t>
  </si>
  <si>
    <t>ANNISA RIZKI PUJI RAHAYU</t>
  </si>
  <si>
    <t>KIRA</t>
  </si>
  <si>
    <t>DHIYAA HANIIFAH</t>
  </si>
  <si>
    <t>DHIYA</t>
  </si>
  <si>
    <t>FERRY ADITYA</t>
  </si>
  <si>
    <t>ZIDAN</t>
  </si>
  <si>
    <t>MOHAMAD RIZKIANDRI SAPUTRA</t>
  </si>
  <si>
    <t>BATCH 5</t>
  </si>
  <si>
    <t>BAHTIAR</t>
  </si>
  <si>
    <t>QISTHINA IDZNI ISHAMI</t>
  </si>
  <si>
    <t>IDZNI</t>
  </si>
  <si>
    <t>SITI KHOMALA SYARIE</t>
  </si>
  <si>
    <t>IKOM</t>
  </si>
  <si>
    <t>SOPIAN ALI SANROPI</t>
  </si>
  <si>
    <t>DIM</t>
  </si>
  <si>
    <t>BAGAS</t>
  </si>
  <si>
    <t>NANDA HAMIDAH NURMAN</t>
  </si>
  <si>
    <t>BACTH 2 2018</t>
  </si>
  <si>
    <t>CELINE</t>
  </si>
  <si>
    <t>TIARA NURHIDAYATI ROSIDI</t>
  </si>
  <si>
    <t>YORA</t>
  </si>
  <si>
    <t>AGUS SARIPUDIN</t>
  </si>
  <si>
    <t>AGUS</t>
  </si>
  <si>
    <t>RIO NUGRAHA JAYA SAPUTRA</t>
  </si>
  <si>
    <t>PIKO</t>
  </si>
  <si>
    <t>FAHMI HAKIKI</t>
  </si>
  <si>
    <t>FAHIM</t>
  </si>
  <si>
    <t>REZA ADITIYA</t>
  </si>
  <si>
    <t>AZER</t>
  </si>
  <si>
    <t>NOFI SETIASIH</t>
  </si>
  <si>
    <t>AFIFA</t>
  </si>
  <si>
    <t>DIELA SHENDY ANGGRENI</t>
  </si>
  <si>
    <t>LARE</t>
  </si>
  <si>
    <t>CHRISTIN ANGELINA SIMARMATA</t>
  </si>
  <si>
    <t>GELA</t>
  </si>
  <si>
    <t>ANNISA FITRIANA</t>
  </si>
  <si>
    <t>SANA</t>
  </si>
  <si>
    <t>ARIEF MUHAMMAD RACHMAN</t>
  </si>
  <si>
    <t>IRWAN</t>
  </si>
  <si>
    <t>NURUL NABILA</t>
  </si>
  <si>
    <t>ADLIN</t>
  </si>
  <si>
    <t>RADEN LUCKY H</t>
  </si>
  <si>
    <t>ADEN</t>
  </si>
  <si>
    <t>AHMAD ZAKI MUHTAROM</t>
  </si>
  <si>
    <t>17009091</t>
  </si>
  <si>
    <t>RAHMAN</t>
  </si>
  <si>
    <t>ANNISA NUR AFIDAH</t>
  </si>
  <si>
    <t>14010357</t>
  </si>
  <si>
    <t>193</t>
  </si>
  <si>
    <t>VIDA</t>
  </si>
  <si>
    <t>HERU ADIANA</t>
  </si>
  <si>
    <t>RONALD</t>
  </si>
  <si>
    <t>MUHAMMAD RIVALDI MULDIANSYAH</t>
  </si>
  <si>
    <t>VALDI</t>
  </si>
  <si>
    <t>OSHA ROSHALIA</t>
  </si>
  <si>
    <t>VITA</t>
  </si>
  <si>
    <t>RISTI PERTIWI</t>
  </si>
  <si>
    <t>16009331</t>
  </si>
  <si>
    <t>SHEREN</t>
  </si>
  <si>
    <t>RR. ALDILLA DESYAZIZ SETIANTI</t>
  </si>
  <si>
    <t>16011906</t>
  </si>
  <si>
    <t>23</t>
  </si>
  <si>
    <t>GIFA</t>
  </si>
  <si>
    <t>VILISIA VENY RIANTY</t>
  </si>
  <si>
    <t>SBY TO BDG</t>
  </si>
  <si>
    <t>VILLY</t>
  </si>
  <si>
    <t>EVI NURASTUTI</t>
  </si>
  <si>
    <t>ALIN</t>
  </si>
  <si>
    <t>YOHANES SAPUTRA</t>
  </si>
  <si>
    <t>17009221</t>
  </si>
  <si>
    <t>TEO</t>
  </si>
  <si>
    <t>EKO SUPRIYANTO</t>
  </si>
  <si>
    <t>BATCH 3</t>
  </si>
  <si>
    <t>ABUD</t>
  </si>
  <si>
    <t>CAHYO ADI PRASETYO</t>
  </si>
  <si>
    <t>CAHYO</t>
  </si>
  <si>
    <t>DEVI SILVIA TAMBUNAN</t>
  </si>
  <si>
    <t>IWIN</t>
  </si>
  <si>
    <t>ARI KOSASIH</t>
  </si>
  <si>
    <t>ARKAN</t>
  </si>
  <si>
    <t>SUCI PRADITA SEPTIANI</t>
  </si>
  <si>
    <t>CIPA</t>
  </si>
  <si>
    <t>ADHI DHARMA KUSUMAH</t>
  </si>
  <si>
    <t>ARMA</t>
  </si>
  <si>
    <t>AGUNG WIBOWO</t>
  </si>
  <si>
    <t>22</t>
  </si>
  <si>
    <t>WAWAN</t>
  </si>
  <si>
    <t>ARIEF BIRAWAN</t>
  </si>
  <si>
    <t>ABI</t>
  </si>
  <si>
    <t>DEFAN MARDIATNA</t>
  </si>
  <si>
    <t>DEFAN</t>
  </si>
  <si>
    <t>DERA SETIAWADI</t>
  </si>
  <si>
    <t>DEMA</t>
  </si>
  <si>
    <t>DESIARTI MARTIKA DEWIANA</t>
  </si>
  <si>
    <t>DODDY HERMAWAN</t>
  </si>
  <si>
    <t>DYWAN</t>
  </si>
  <si>
    <t>GANJAR RAMADHAN</t>
  </si>
  <si>
    <t>GILBERT</t>
  </si>
  <si>
    <t>HANIAH FAUZIAH</t>
  </si>
  <si>
    <t>NIAH</t>
  </si>
  <si>
    <t>RACHMAT IQBAL</t>
  </si>
  <si>
    <t>QOLBY</t>
  </si>
  <si>
    <t>RESPI SILVA NADILA</t>
  </si>
  <si>
    <t>RESPI</t>
  </si>
  <si>
    <t>RINI RIZKIAWATI</t>
  </si>
  <si>
    <t>IZZY</t>
  </si>
  <si>
    <t>SELLY SILVIA</t>
  </si>
  <si>
    <t>SABI</t>
  </si>
  <si>
    <t>SITI MARIAM</t>
  </si>
  <si>
    <t>BATCH 12</t>
  </si>
  <si>
    <t>IAM</t>
  </si>
  <si>
    <t>SYLVIA CANDILLA</t>
  </si>
  <si>
    <t>CANDY</t>
  </si>
  <si>
    <t>TRINADIA RAHAYU SUGIHARTI SUHENDI</t>
  </si>
  <si>
    <t>TRIA</t>
  </si>
  <si>
    <t>ANISA RAHAYU</t>
  </si>
  <si>
    <t>16009134</t>
  </si>
  <si>
    <t>10200202966</t>
  </si>
  <si>
    <t>RAYA</t>
  </si>
  <si>
    <t>ASRI HANDIYANI</t>
  </si>
  <si>
    <t>ASTI</t>
  </si>
  <si>
    <t>NOVI NOVIANTI</t>
  </si>
  <si>
    <t>GEISHA</t>
  </si>
  <si>
    <t>SELLA SELVIA</t>
  </si>
  <si>
    <t>LARA</t>
  </si>
  <si>
    <t>AMBAR WATI JUMIARSIH</t>
  </si>
  <si>
    <t>16010304</t>
  </si>
  <si>
    <t>FREYA</t>
  </si>
  <si>
    <t>LIA LATHIFAH</t>
  </si>
  <si>
    <t>16012670</t>
  </si>
  <si>
    <t>32</t>
  </si>
  <si>
    <t>TILA</t>
  </si>
  <si>
    <t>RIDA FARIDA</t>
  </si>
  <si>
    <t>KIA</t>
  </si>
  <si>
    <t>RIVALI MUTAQSINA MANSYUR</t>
  </si>
  <si>
    <t>RIVAL</t>
  </si>
  <si>
    <t>SELLY FEBRIANTI</t>
  </si>
  <si>
    <t>16010316</t>
  </si>
  <si>
    <t>15</t>
  </si>
  <si>
    <t>JINGGA</t>
  </si>
  <si>
    <t>TRIA VIDIYANTI</t>
  </si>
  <si>
    <t>CITRA</t>
  </si>
  <si>
    <t>IVA SETIAMAH</t>
  </si>
  <si>
    <t>RIDA</t>
  </si>
  <si>
    <t>RIANA AGUSTINA</t>
  </si>
  <si>
    <t>ATIN</t>
  </si>
  <si>
    <t>DIANA INDRAWATI RAHAYU</t>
  </si>
  <si>
    <t>DIANTY</t>
  </si>
  <si>
    <t>ASTRID BENEDITA AZHARI</t>
  </si>
  <si>
    <t>ASTRID</t>
  </si>
  <si>
    <t>RESVIORY AHMADI</t>
  </si>
  <si>
    <t>RESVI</t>
  </si>
  <si>
    <t>ANDITA HAPSARI</t>
  </si>
  <si>
    <t>HAPSA</t>
  </si>
  <si>
    <t>DIMAS ADITIYA EKA PRAYOGO</t>
  </si>
  <si>
    <t>BATCH 2</t>
  </si>
  <si>
    <t>ERWIN</t>
  </si>
  <si>
    <t>DWI DEFIANA HERLIANTI</t>
  </si>
  <si>
    <t>14013485</t>
  </si>
  <si>
    <t>134</t>
  </si>
  <si>
    <t>DEFI</t>
  </si>
  <si>
    <t>SINTIA WULAN SARI</t>
  </si>
  <si>
    <t>SAYU</t>
  </si>
  <si>
    <t>FIRMANSYAH</t>
  </si>
  <si>
    <t>16008526</t>
  </si>
  <si>
    <t>123</t>
  </si>
  <si>
    <t>ARMAN</t>
  </si>
  <si>
    <t>REZA OCTAVIA PUTRI</t>
  </si>
  <si>
    <t>MEISA</t>
  </si>
  <si>
    <t>ADE IRAWAN</t>
  </si>
  <si>
    <t>AGAM PRATAMA</t>
  </si>
  <si>
    <t>ATRA</t>
  </si>
  <si>
    <t>AHMAD</t>
  </si>
  <si>
    <t>16008157</t>
  </si>
  <si>
    <t>115</t>
  </si>
  <si>
    <t>DAMA</t>
  </si>
  <si>
    <t>ANGGER ZAINUDIN ROZAQ</t>
  </si>
  <si>
    <t>ROZAQ</t>
  </si>
  <si>
    <t>ANITA KUSUMANINGRUM</t>
  </si>
  <si>
    <t>16011350</t>
  </si>
  <si>
    <t>LEA</t>
  </si>
  <si>
    <t>ARISAWATI PUJI WIDIANSYAH</t>
  </si>
  <si>
    <t>16011358</t>
  </si>
  <si>
    <t>RISA</t>
  </si>
  <si>
    <t>ASEP AHMAD AZIZ</t>
  </si>
  <si>
    <t>FIRZA</t>
  </si>
  <si>
    <t>BRYAN WISHUDA SIHOMBING</t>
  </si>
  <si>
    <t>SENO</t>
  </si>
  <si>
    <t>CHRIST YESAYA</t>
  </si>
  <si>
    <t>16011366</t>
  </si>
  <si>
    <t>YESA</t>
  </si>
  <si>
    <t>DADAN DANI RAHMAT</t>
  </si>
  <si>
    <t>13010969</t>
  </si>
  <si>
    <t>182</t>
  </si>
  <si>
    <t>RANDI</t>
  </si>
  <si>
    <t>DANI RAMDANI</t>
  </si>
  <si>
    <t>NAZRIL</t>
  </si>
  <si>
    <t>DIANA ROSINTA</t>
  </si>
  <si>
    <t>16012435</t>
  </si>
  <si>
    <t>28</t>
  </si>
  <si>
    <t>DIANA</t>
  </si>
  <si>
    <t>FEBY FEBRIYANSARI</t>
  </si>
  <si>
    <t>16009144</t>
  </si>
  <si>
    <t>10200203041</t>
  </si>
  <si>
    <t>FEBRI</t>
  </si>
  <si>
    <t>FERY HERIANSYAH</t>
  </si>
  <si>
    <t>17009753</t>
  </si>
  <si>
    <t>ARI</t>
  </si>
  <si>
    <t>GINANJAR MUKTI RAHMADI</t>
  </si>
  <si>
    <t>11011284</t>
  </si>
  <si>
    <t>142</t>
  </si>
  <si>
    <t>MUKTI</t>
  </si>
  <si>
    <t>GURUH JAMALUDIN</t>
  </si>
  <si>
    <t>12008808</t>
  </si>
  <si>
    <t>330</t>
  </si>
  <si>
    <t>NANDO</t>
  </si>
  <si>
    <t>HADI NURDARYANTO</t>
  </si>
  <si>
    <t>16008235</t>
  </si>
  <si>
    <t>35944</t>
  </si>
  <si>
    <t>NURDIN</t>
  </si>
  <si>
    <t>JAMALUDIN ABDUL GANI</t>
  </si>
  <si>
    <t>17009758</t>
  </si>
  <si>
    <t>YUDA</t>
  </si>
  <si>
    <t>MARLENI</t>
  </si>
  <si>
    <t>16012192</t>
  </si>
  <si>
    <t>25</t>
  </si>
  <si>
    <t>MELINDA</t>
  </si>
  <si>
    <t>RANI ANDRIANI</t>
  </si>
  <si>
    <t>RINI</t>
  </si>
  <si>
    <t>RIANI SETIANINGSIH</t>
  </si>
  <si>
    <t>002579</t>
  </si>
  <si>
    <t>RIANI</t>
  </si>
  <si>
    <t>RIFIAN NURDIANSYAH</t>
  </si>
  <si>
    <t>16013021</t>
  </si>
  <si>
    <t>36</t>
  </si>
  <si>
    <t>ARVEL</t>
  </si>
  <si>
    <t>RISHMA SABIILA</t>
  </si>
  <si>
    <t>BILA</t>
  </si>
  <si>
    <t>ROBI SUKMANA</t>
  </si>
  <si>
    <t>DEKA</t>
  </si>
  <si>
    <t>SUSANTI</t>
  </si>
  <si>
    <t>ANSA</t>
  </si>
  <si>
    <t>TITIN MEGAWATI</t>
  </si>
  <si>
    <t>16012567</t>
  </si>
  <si>
    <t>31</t>
  </si>
  <si>
    <t>TITIN</t>
  </si>
  <si>
    <t>TRIA ANDINI</t>
  </si>
  <si>
    <t>BATCH 8</t>
  </si>
  <si>
    <t>SINDI</t>
  </si>
  <si>
    <t>YAYU DAHLINA</t>
  </si>
  <si>
    <t>1 (2019)</t>
  </si>
  <si>
    <t>KEYSA</t>
  </si>
  <si>
    <t>YULITA KUSDIANI</t>
  </si>
  <si>
    <t>AUREL</t>
  </si>
  <si>
    <t>REZA ANGGRIANI</t>
  </si>
  <si>
    <t>RANI</t>
  </si>
  <si>
    <t>IIQ SITI ROFIQOH</t>
  </si>
  <si>
    <t>UTAMI</t>
  </si>
  <si>
    <t>MOHAMMAD FAKHRUDDIN</t>
  </si>
  <si>
    <t>17011829</t>
  </si>
  <si>
    <t>FAHRU</t>
  </si>
  <si>
    <t>MUHAMAD BAIDHAWI</t>
  </si>
  <si>
    <t>17009101</t>
  </si>
  <si>
    <t>ALWI</t>
  </si>
  <si>
    <t>FEBRIYANTI</t>
  </si>
  <si>
    <t>MEITA</t>
  </si>
  <si>
    <t>TIA SETIAWATI</t>
  </si>
  <si>
    <t xml:space="preserve"> </t>
  </si>
  <si>
    <t>VIOLA</t>
  </si>
  <si>
    <t>EGA NUR ISTHOFANI</t>
  </si>
  <si>
    <t>VELIA</t>
  </si>
  <si>
    <t>ULFAH NOVIANTY SANTOSA</t>
  </si>
  <si>
    <t>FENTI</t>
  </si>
  <si>
    <t>WINA PUJI ASTARI</t>
  </si>
  <si>
    <t>16013031</t>
  </si>
  <si>
    <t>PUSTI</t>
  </si>
  <si>
    <t>FANNY FARIANTI</t>
  </si>
  <si>
    <t>FARA</t>
  </si>
  <si>
    <t>ANISA NURUL PATONAH</t>
  </si>
  <si>
    <t>FATIMAH</t>
  </si>
  <si>
    <t>HARIS PRATAMA PUTRA J</t>
  </si>
  <si>
    <t>HATTA</t>
  </si>
  <si>
    <t>PRIYANTO GUNAWAN</t>
  </si>
  <si>
    <t>GUNA</t>
  </si>
  <si>
    <t>RIZKI PAMUJI</t>
  </si>
  <si>
    <t>RIFA</t>
  </si>
  <si>
    <t>SALWA NABILA IZZA SALSABILA</t>
  </si>
  <si>
    <t>SALSA</t>
  </si>
  <si>
    <t>YUDA MAULANA</t>
  </si>
  <si>
    <t>DAME</t>
  </si>
  <si>
    <t>ANDHIKA EKKY PUTRO</t>
  </si>
  <si>
    <t>DIKA</t>
  </si>
  <si>
    <t>INDA DIAN PRATIWI</t>
  </si>
  <si>
    <t>ARAN</t>
  </si>
  <si>
    <t>MARTHA GRACCELIA P</t>
  </si>
  <si>
    <t>Kimi</t>
  </si>
  <si>
    <t>RIZKA ADZKIA HANDOYO</t>
  </si>
  <si>
    <t>Moza</t>
  </si>
  <si>
    <t>TINA NURBIDARI</t>
  </si>
  <si>
    <t>Anit</t>
  </si>
  <si>
    <t>ZAIMAH RIFA</t>
  </si>
  <si>
    <t>DONA AYU DEHAZ</t>
  </si>
  <si>
    <t>MILAN</t>
  </si>
  <si>
    <t>ADITYA TRI PAMUNGKAS</t>
  </si>
  <si>
    <t>DIRGA</t>
  </si>
  <si>
    <t>ASEP DENI KURNIADI</t>
  </si>
  <si>
    <t>VAREL</t>
  </si>
  <si>
    <t>FAUZI NUR MUHAMMAD</t>
  </si>
  <si>
    <t>ANDRA</t>
  </si>
  <si>
    <t>IVAN NURHAKIM</t>
  </si>
  <si>
    <t>HIKAM</t>
  </si>
  <si>
    <t>MUHAMAD ANGGA LESMANA</t>
  </si>
  <si>
    <t>LESMANA</t>
  </si>
  <si>
    <t>SRI WAHYUNI</t>
  </si>
  <si>
    <t>UNI</t>
  </si>
  <si>
    <t>ANA NURDIANA</t>
  </si>
  <si>
    <t>Nura</t>
  </si>
  <si>
    <t>ARTHUR PRATAMA HAMONANGAN N</t>
  </si>
  <si>
    <t>OLAN</t>
  </si>
  <si>
    <t>ELMO MAHESA ADIGRAHA</t>
  </si>
  <si>
    <t>Saldi</t>
  </si>
  <si>
    <t>GILVAN TRESALVANTIO</t>
  </si>
  <si>
    <t>Salvan</t>
  </si>
  <si>
    <t>RAUDHIA NUR ARIBAH</t>
  </si>
  <si>
    <t>ALEN</t>
  </si>
  <si>
    <t>SERELIN ARDIANITA</t>
  </si>
  <si>
    <t>ERIL</t>
  </si>
  <si>
    <t>SHAFIRA LUTHFIANI</t>
  </si>
  <si>
    <t>Jenna</t>
  </si>
  <si>
    <t>ANGGA SUTEDJA</t>
  </si>
  <si>
    <t>Teja</t>
  </si>
  <si>
    <t>ANITA NUR FAUZIAH</t>
  </si>
  <si>
    <t>Izi</t>
  </si>
  <si>
    <t>MUKHLIS SHOHIBUDIN</t>
  </si>
  <si>
    <t>Mulki</t>
  </si>
  <si>
    <t>ALVIANTI NAZARI</t>
  </si>
  <si>
    <t>ZALA</t>
  </si>
  <si>
    <t>ANANDA SALMA PEBRIANTY</t>
  </si>
  <si>
    <t>Karen</t>
  </si>
  <si>
    <t>ANCEU IMAN FIRMANSYAH</t>
  </si>
  <si>
    <t>Saugi</t>
  </si>
  <si>
    <t>ANGGI PUJI ASWARI</t>
  </si>
  <si>
    <t>LANA</t>
  </si>
  <si>
    <t>ANNISA NUZRAT</t>
  </si>
  <si>
    <t>Nasya</t>
  </si>
  <si>
    <t>BAGOES EKO DANTO</t>
  </si>
  <si>
    <t>Ghozo</t>
  </si>
  <si>
    <t>DWI RETNO ANGRAENI PUTRI</t>
  </si>
  <si>
    <t>Niki</t>
  </si>
  <si>
    <t>GITA FITRIANI</t>
  </si>
  <si>
    <t>Sabin</t>
  </si>
  <si>
    <t>KINTAN AYU ASYIFA</t>
  </si>
  <si>
    <t>Kinfa</t>
  </si>
  <si>
    <t>RAMDHAN NUGRAHA</t>
  </si>
  <si>
    <t>KOBI</t>
  </si>
  <si>
    <t>VISKA NURFITRIA</t>
  </si>
  <si>
    <t>AGUNG PURWANDI</t>
  </si>
  <si>
    <t>DESI NURHASANAH</t>
  </si>
  <si>
    <t>Eci</t>
  </si>
  <si>
    <t>GHINA NISRINA FIRDAUS KUSMAYADI</t>
  </si>
  <si>
    <t>Nani</t>
  </si>
  <si>
    <t>GISNI PUTRI DWI LESTARI</t>
  </si>
  <si>
    <t>JODY EDWARD</t>
  </si>
  <si>
    <t>Jordan</t>
  </si>
  <si>
    <t>LANSIUS BERTO ARITONANG</t>
  </si>
  <si>
    <t>YUDHA SENA WIJAYA</t>
  </si>
  <si>
    <t>BRATA</t>
  </si>
  <si>
    <t>FATHU ABDILLAH MUHTADI</t>
  </si>
  <si>
    <t>PRIO PER 1 NOVEMBER 2021</t>
  </si>
  <si>
    <t>FADLAN</t>
  </si>
  <si>
    <t>AGENT IBC CC TELKOMSEL PRIORITY</t>
  </si>
  <si>
    <t>PRIO</t>
  </si>
  <si>
    <t>M IQBAL TAWAKAL</t>
  </si>
  <si>
    <t>POH PRIO PER 26 OKTOBER 2021 (ARDI DESPRINANSYAH)</t>
  </si>
  <si>
    <t>IKAL</t>
  </si>
  <si>
    <t>MARIYAM PURBASARI</t>
  </si>
  <si>
    <t>16012792</t>
  </si>
  <si>
    <t>33</t>
  </si>
  <si>
    <t>SEKAR</t>
  </si>
  <si>
    <t>IRMAN GINANJAR</t>
  </si>
  <si>
    <t>14010790</t>
  </si>
  <si>
    <t>IRMAN</t>
  </si>
  <si>
    <t>KIKI HAKIAH</t>
  </si>
  <si>
    <t>KANTI</t>
  </si>
  <si>
    <t>SITI ROHSAYIDAH</t>
  </si>
  <si>
    <t>MARSYA</t>
  </si>
  <si>
    <t>SHOFI NURUL AZHARI</t>
  </si>
  <si>
    <t>VILDRI</t>
  </si>
  <si>
    <t>MEGALIA TAMARA PUTRI</t>
  </si>
  <si>
    <t>MAULIA</t>
  </si>
  <si>
    <t>MEBRI AMPERA PUTRA</t>
  </si>
  <si>
    <t>TRISTAN</t>
  </si>
  <si>
    <t>ROSI ROSMAWATI</t>
  </si>
  <si>
    <t>DANITA</t>
  </si>
  <si>
    <t>10200203061</t>
  </si>
  <si>
    <t>HELA</t>
  </si>
  <si>
    <t>TL OPS IBC CC TELKOMSEL</t>
  </si>
  <si>
    <t>-</t>
  </si>
  <si>
    <t>MAKASAR TO BANDUNG</t>
  </si>
  <si>
    <t>wanda</t>
  </si>
  <si>
    <t>17</t>
  </si>
  <si>
    <t>ALEA</t>
  </si>
  <si>
    <t>140</t>
  </si>
  <si>
    <t>TETI</t>
  </si>
  <si>
    <t>109</t>
  </si>
  <si>
    <t>AMRI</t>
  </si>
  <si>
    <t>37</t>
  </si>
  <si>
    <t>RIVO</t>
  </si>
  <si>
    <t>CHUNLI</t>
  </si>
  <si>
    <t>7 BINATEK</t>
  </si>
  <si>
    <t>FERDY</t>
  </si>
  <si>
    <t>FELIX</t>
  </si>
  <si>
    <t>ILYAS</t>
  </si>
  <si>
    <t>8 (2010)</t>
  </si>
  <si>
    <t>TASYA</t>
  </si>
  <si>
    <t>108</t>
  </si>
  <si>
    <t>ANDRI</t>
  </si>
  <si>
    <t>REYNOLD</t>
  </si>
  <si>
    <t>170</t>
  </si>
  <si>
    <t>IRMA</t>
  </si>
  <si>
    <t>DIDAN</t>
  </si>
  <si>
    <t>63</t>
  </si>
  <si>
    <t>IGUM</t>
  </si>
  <si>
    <t>WELLY</t>
  </si>
  <si>
    <t>24</t>
  </si>
  <si>
    <t>GITA</t>
  </si>
  <si>
    <t>YANU</t>
  </si>
  <si>
    <t>SPV OPS IBC CC TELKOMSEL</t>
  </si>
  <si>
    <t>TEGUH BUDIARTO</t>
  </si>
  <si>
    <t>KEY</t>
  </si>
  <si>
    <t>YAYAN HASAN SIDIQ</t>
  </si>
  <si>
    <t>CHO PER 1 NOVEMBER 2021</t>
  </si>
  <si>
    <t>NANDANG</t>
  </si>
  <si>
    <t>CHO IBC CC TELKOMSEL</t>
  </si>
  <si>
    <t>RUDDY CORDIANDI</t>
  </si>
  <si>
    <t>ANJAR KESUMARAHARJO</t>
  </si>
  <si>
    <t>RIKA SUARTIKA SARI</t>
  </si>
  <si>
    <t>16009530</t>
  </si>
  <si>
    <t>19</t>
  </si>
  <si>
    <t>KIKAN</t>
  </si>
  <si>
    <t>YULI SETIAWATI</t>
  </si>
  <si>
    <t>RONI ZAMRONI JOHARUDIN</t>
  </si>
  <si>
    <t>002617</t>
  </si>
  <si>
    <t>38</t>
  </si>
  <si>
    <t>ROJAS</t>
  </si>
  <si>
    <t>INDRA NUGROHO</t>
  </si>
  <si>
    <t>ASEP SURYANA</t>
  </si>
  <si>
    <t>TOMI</t>
  </si>
  <si>
    <t>ADE EKA TAMARA</t>
  </si>
  <si>
    <t>CITRA CORNELIUS</t>
  </si>
  <si>
    <t>NIKO</t>
  </si>
  <si>
    <t>DANI KARDANI</t>
  </si>
  <si>
    <t>IRFAN HILMI SH</t>
  </si>
  <si>
    <t>TIGA</t>
  </si>
  <si>
    <t>IKLAL</t>
  </si>
  <si>
    <t>ARIL LANGGENG SAPUTRA</t>
  </si>
  <si>
    <t>LUKEN</t>
  </si>
  <si>
    <t>RYAN RIZKI DARMAWAN</t>
  </si>
  <si>
    <t>16012447</t>
  </si>
  <si>
    <t>RIKO</t>
  </si>
  <si>
    <t>SHENA RANGGA ERLANGGA</t>
  </si>
  <si>
    <t>15009566</t>
  </si>
  <si>
    <t>192</t>
  </si>
  <si>
    <t>DESTA</t>
  </si>
  <si>
    <t>WINDY NUR ISMIARTI</t>
  </si>
  <si>
    <t>14009309</t>
  </si>
  <si>
    <t>191</t>
  </si>
  <si>
    <t>ISMA</t>
  </si>
  <si>
    <t>MICKY MARTILOVA</t>
  </si>
  <si>
    <t>MARTIN</t>
  </si>
  <si>
    <t>NURELAH SUHARJA</t>
  </si>
  <si>
    <t>16013020</t>
  </si>
  <si>
    <t>SURA</t>
  </si>
  <si>
    <t>EKA DEA KRISTIYANTI</t>
  </si>
  <si>
    <t>15009565</t>
  </si>
  <si>
    <t>95</t>
  </si>
  <si>
    <t>DEA</t>
  </si>
  <si>
    <t>MILA LESTARI</t>
  </si>
  <si>
    <t>16013019</t>
  </si>
  <si>
    <t>VANILLA</t>
  </si>
  <si>
    <t>MERY SULASTRI</t>
  </si>
  <si>
    <t>15010948</t>
  </si>
  <si>
    <t>99</t>
  </si>
  <si>
    <t>LASTI</t>
  </si>
  <si>
    <t>ASEP MARYANA</t>
  </si>
  <si>
    <t>17009093</t>
  </si>
  <si>
    <t>SETYA</t>
  </si>
  <si>
    <t>DWI YUARININGSIH</t>
  </si>
  <si>
    <t>15011908</t>
  </si>
  <si>
    <t>156</t>
  </si>
  <si>
    <t>RUNA</t>
  </si>
  <si>
    <t>RD HABIB RIPNA M TAMIM AL AZIZ</t>
  </si>
  <si>
    <t>14009865</t>
  </si>
  <si>
    <t>68</t>
  </si>
  <si>
    <t>TAMA</t>
  </si>
  <si>
    <t>WAHYU BAMBANG ARIF ANGGORO</t>
  </si>
  <si>
    <t>16012780</t>
  </si>
  <si>
    <t>BATCH 33</t>
  </si>
  <si>
    <t>GORO</t>
  </si>
  <si>
    <t>RIMA RACHMAWATI</t>
  </si>
  <si>
    <t>186</t>
  </si>
  <si>
    <t>MARSA</t>
  </si>
  <si>
    <t>ADI ARDIANSYAH</t>
  </si>
  <si>
    <t>ADE</t>
  </si>
  <si>
    <t>ADITYO CHRISNO DARMAWAN</t>
  </si>
  <si>
    <t>WILI</t>
  </si>
  <si>
    <t>mutasi CHO per 21 nov 2019</t>
  </si>
  <si>
    <t>21/12/2019</t>
  </si>
  <si>
    <t>AFRIZAL FITRIAN DWI CAHYA</t>
  </si>
  <si>
    <t>FERO</t>
  </si>
  <si>
    <t>AGUNG WALIANSYAH</t>
  </si>
  <si>
    <t>WALI</t>
  </si>
  <si>
    <t>AGUSTIANA</t>
  </si>
  <si>
    <t>DIAN</t>
  </si>
  <si>
    <t>AHMAD NAOVAL SHAHAB</t>
  </si>
  <si>
    <t>NOVAL</t>
  </si>
  <si>
    <t>AHMAD YUSRON HALIM</t>
  </si>
  <si>
    <t>TERMINATE</t>
  </si>
  <si>
    <t>HALIM</t>
  </si>
  <si>
    <t>ANTON SUJARWO</t>
  </si>
  <si>
    <t>GATHAN</t>
  </si>
  <si>
    <t>ASRI SOLIHATI</t>
  </si>
  <si>
    <t>CILA</t>
  </si>
  <si>
    <t>AZWAR ACHMADI</t>
  </si>
  <si>
    <t>ANWAR</t>
  </si>
  <si>
    <t>BAKTI WIBAWA</t>
  </si>
  <si>
    <t>BAKTI</t>
  </si>
  <si>
    <t>BAMBANG TRI ANDOYO</t>
  </si>
  <si>
    <t>RANDO</t>
  </si>
  <si>
    <t>DELLA SUSILAWATI</t>
  </si>
  <si>
    <t>FELDA</t>
  </si>
  <si>
    <t>rotasi CHO per 1 april 2020</t>
  </si>
  <si>
    <t>DIAN VERONICA</t>
  </si>
  <si>
    <t>VIKA</t>
  </si>
  <si>
    <t>mutasi CHO per 15 feb 2020</t>
  </si>
  <si>
    <t>EGGI GILANG RAMADHAN</t>
  </si>
  <si>
    <t>MADA</t>
  </si>
  <si>
    <t>ELANG SUGIONO</t>
  </si>
  <si>
    <t>ELANG</t>
  </si>
  <si>
    <t>FAJAR BUDIAWAN</t>
  </si>
  <si>
    <t>FAJAR</t>
  </si>
  <si>
    <t>FAJRI ARFAN</t>
  </si>
  <si>
    <t>FAJRI</t>
  </si>
  <si>
    <t>FATIMAH MISPA NURAHMI</t>
  </si>
  <si>
    <t>MISPA</t>
  </si>
  <si>
    <t>FERINA PUJANGGAWATI</t>
  </si>
  <si>
    <t>BATCH 4</t>
  </si>
  <si>
    <t>ERIN</t>
  </si>
  <si>
    <t>FERRY KUSDINAR</t>
  </si>
  <si>
    <t>REGI</t>
  </si>
  <si>
    <t>GITA FEBRIANTY RAHAYU</t>
  </si>
  <si>
    <t>YAYU</t>
  </si>
  <si>
    <t>HANDIANA</t>
  </si>
  <si>
    <t>KAZU</t>
  </si>
  <si>
    <t>Haryo Prabawan</t>
  </si>
  <si>
    <t>RIO</t>
  </si>
  <si>
    <t>HELMI FAHRI DWI GUNA</t>
  </si>
  <si>
    <t>RINTO</t>
  </si>
  <si>
    <t>HESTI RESTIA</t>
  </si>
  <si>
    <t>ELDA</t>
  </si>
  <si>
    <t>IKA FITRIYA</t>
  </si>
  <si>
    <t>FIKA</t>
  </si>
  <si>
    <t>IMANTA SURBAKTI</t>
  </si>
  <si>
    <t>69 (CC JKT)</t>
  </si>
  <si>
    <t>KEROW</t>
  </si>
  <si>
    <t>KEUKEU ROSYANA</t>
  </si>
  <si>
    <t>KEUKEU</t>
  </si>
  <si>
    <t>KOHARUDIN</t>
  </si>
  <si>
    <t>KOHAR</t>
  </si>
  <si>
    <t>LIA MARLIANA</t>
  </si>
  <si>
    <t>MARLIN</t>
  </si>
  <si>
    <t>MARINA SEPTIANTI</t>
  </si>
  <si>
    <t>YUNA</t>
  </si>
  <si>
    <t>MEIDA MITASARI</t>
  </si>
  <si>
    <t>MESA</t>
  </si>
  <si>
    <t>Milla Corsalina Dewi</t>
  </si>
  <si>
    <t>MILLA</t>
  </si>
  <si>
    <t>Mirza</t>
  </si>
  <si>
    <t>SURABAYA</t>
  </si>
  <si>
    <t>ZAFRAN</t>
  </si>
  <si>
    <t>MOHAMAD DAHLAN FAZHRY</t>
  </si>
  <si>
    <t>DAHLAN</t>
  </si>
  <si>
    <t>MUHAMAD FAUZAN MAULUDI</t>
  </si>
  <si>
    <t>DRIA</t>
  </si>
  <si>
    <t>NANDANG HASANUDIN</t>
  </si>
  <si>
    <t>NENIH JULIANI SAFITRI</t>
  </si>
  <si>
    <t>JUNI</t>
  </si>
  <si>
    <t>RAHMALIA</t>
  </si>
  <si>
    <t>MIA</t>
  </si>
  <si>
    <t>RAISMAN</t>
  </si>
  <si>
    <t>ISMAN</t>
  </si>
  <si>
    <t>RENNY MARLANI OKTAVIA</t>
  </si>
  <si>
    <t>RERI</t>
  </si>
  <si>
    <t>RESKI ESHARI</t>
  </si>
  <si>
    <t>BATCH 4 TAHUN 2017 ECARE</t>
  </si>
  <si>
    <t>ESAR</t>
  </si>
  <si>
    <t>RIDWAN</t>
  </si>
  <si>
    <t>BIYA</t>
  </si>
  <si>
    <t>RISKY ARYANA</t>
  </si>
  <si>
    <t>FIKRY</t>
  </si>
  <si>
    <t>RIZAL MUHAMAD RIZKY</t>
  </si>
  <si>
    <t>IZAL</t>
  </si>
  <si>
    <t>RUHIYAT</t>
  </si>
  <si>
    <t>IYAT</t>
  </si>
  <si>
    <t>RULLY</t>
  </si>
  <si>
    <t>AZKA</t>
  </si>
  <si>
    <t>SANTI NOVIANTI RIDWANSYAH N</t>
  </si>
  <si>
    <t>RALIN</t>
  </si>
  <si>
    <t>SISWANTO</t>
  </si>
  <si>
    <t>BOY</t>
  </si>
  <si>
    <t>SITI ROMLAH</t>
  </si>
  <si>
    <t>SITI</t>
  </si>
  <si>
    <t>SRI UTAMI RAKHMAWATI</t>
  </si>
  <si>
    <t>KIREI</t>
  </si>
  <si>
    <t>SURYA LUMBANTOBING</t>
  </si>
  <si>
    <t>SURYA</t>
  </si>
  <si>
    <t>SYARA SITI NURJANAH</t>
  </si>
  <si>
    <t>ANGELA</t>
  </si>
  <si>
    <t>TIA SULASTRI</t>
  </si>
  <si>
    <t>SULIS</t>
  </si>
  <si>
    <t>TOMI TRISETYO NUGROHO</t>
  </si>
  <si>
    <t>RESET KONTRAK</t>
  </si>
  <si>
    <t>VENI VERANIKA KANIA</t>
  </si>
  <si>
    <t>NIKA</t>
  </si>
  <si>
    <t>WIDURI LUDYANINGRUM</t>
  </si>
  <si>
    <t>WIDURI</t>
  </si>
  <si>
    <t>YENI NURUL AENI</t>
  </si>
  <si>
    <t>MARLA</t>
  </si>
  <si>
    <t>YENI RAHMAWATI</t>
  </si>
  <si>
    <t>YERA</t>
  </si>
  <si>
    <t>YUPIA DIAN RATNA</t>
  </si>
  <si>
    <t>RATNA</t>
  </si>
  <si>
    <t>WINDI SOLIHAT PERMANA</t>
  </si>
  <si>
    <t>SOLEH</t>
  </si>
  <si>
    <t>REZHA RIZKIA ANANDITA</t>
  </si>
  <si>
    <t>LARAS</t>
  </si>
  <si>
    <t>JEJEN JAELANI FRIHATNA</t>
  </si>
  <si>
    <t>JINDI</t>
  </si>
  <si>
    <t>ANI</t>
  </si>
  <si>
    <t>TERMINET</t>
  </si>
  <si>
    <t>NIRA</t>
  </si>
  <si>
    <t>DINI OCTAVIANI</t>
  </si>
  <si>
    <t>SURI</t>
  </si>
  <si>
    <t>MIKA FRAMIKA MARANTIKA</t>
  </si>
  <si>
    <t>MIKA</t>
  </si>
  <si>
    <t>MUKSIN GANDA KUSUMA</t>
  </si>
  <si>
    <t>GANDA</t>
  </si>
  <si>
    <t>SAEFULOH</t>
  </si>
  <si>
    <t>SAEFUL</t>
  </si>
  <si>
    <t>ULUNG TRIHANDOYO</t>
  </si>
  <si>
    <t>HANDO</t>
  </si>
  <si>
    <t>GIACINTA RENA GAYATRI</t>
  </si>
  <si>
    <t>002329</t>
  </si>
  <si>
    <t>7A</t>
  </si>
  <si>
    <t>CINTA</t>
  </si>
  <si>
    <t>EKA MARDIYANI</t>
  </si>
  <si>
    <t>RISDA</t>
  </si>
  <si>
    <t>ALVIN PUSPA WARDANI</t>
  </si>
  <si>
    <t>WARDAH</t>
  </si>
  <si>
    <t>ANGGUN RISKY SOBANA</t>
  </si>
  <si>
    <t>ANGGUN</t>
  </si>
  <si>
    <t>YURA</t>
  </si>
  <si>
    <t>TL CH CC TELKOMSEL</t>
  </si>
  <si>
    <t>DANI</t>
  </si>
  <si>
    <t>NUGI</t>
  </si>
  <si>
    <t>RUDDY CORDIANDY</t>
  </si>
  <si>
    <t>RUDDY</t>
  </si>
  <si>
    <t>NO BATCH</t>
  </si>
  <si>
    <t>ANJAR</t>
  </si>
  <si>
    <t>SPV CH CC TELKOMSEL</t>
  </si>
  <si>
    <t>ERNA KURNIASIH</t>
  </si>
  <si>
    <t>AKAN CUMIL 15 NOVEMBER 2021 - 12 FEBRUARI 2022</t>
  </si>
  <si>
    <t>ISLAN</t>
  </si>
  <si>
    <t>QCO IBC CC TELKOMSEL</t>
  </si>
  <si>
    <t>HILMAN MAULANA</t>
  </si>
  <si>
    <t>NUR ICHSANTO</t>
  </si>
  <si>
    <t>JULIANTY NUR CAHYANINGSIH</t>
  </si>
  <si>
    <t>AKAN CUMIL PER 21 OKTOBER 2021 - 18 JANUARI 2022</t>
  </si>
  <si>
    <t>205</t>
  </si>
  <si>
    <t>JULY</t>
  </si>
  <si>
    <t>TRIANI NOVIANTY</t>
  </si>
  <si>
    <t>165</t>
  </si>
  <si>
    <t>VIAN</t>
  </si>
  <si>
    <t>RICKY RUSDIANTO</t>
  </si>
  <si>
    <t>DHIMAS DIAN NUGRAHA</t>
  </si>
  <si>
    <t>13011633</t>
  </si>
  <si>
    <t>185</t>
  </si>
  <si>
    <t>DIMAS</t>
  </si>
  <si>
    <t>RIZAL TAUFIK SURYA NUGRAHA</t>
  </si>
  <si>
    <t>16012446</t>
  </si>
  <si>
    <t>ENDO</t>
  </si>
  <si>
    <t>INA</t>
  </si>
  <si>
    <t>A. INDRA JALALUDDIN</t>
  </si>
  <si>
    <t>SANTRI WISUDAWAN</t>
  </si>
  <si>
    <t>ROFI SETIAAJI</t>
  </si>
  <si>
    <t>ROFIQ</t>
  </si>
  <si>
    <t>DIAN NUGRAHA SAPUTRA</t>
  </si>
  <si>
    <t>16008754</t>
  </si>
  <si>
    <t>JODI</t>
  </si>
  <si>
    <t>FAHRUL AGUNG</t>
  </si>
  <si>
    <t>FAHRUL</t>
  </si>
  <si>
    <t>TRI DAMAYANTI</t>
  </si>
  <si>
    <t>DAMAY</t>
  </si>
  <si>
    <t>YUSUP MUSTOPA</t>
  </si>
  <si>
    <t>29</t>
  </si>
  <si>
    <t>YUSFI</t>
  </si>
  <si>
    <t>ESTA DEWI N</t>
  </si>
  <si>
    <t>META</t>
  </si>
  <si>
    <t>HILMA ARLISTIANA</t>
  </si>
  <si>
    <t>106</t>
  </si>
  <si>
    <t>HILMA</t>
  </si>
  <si>
    <t>NENENG YULIA PERMATASARI</t>
  </si>
  <si>
    <t>09008428</t>
  </si>
  <si>
    <t>NELIA</t>
  </si>
  <si>
    <t>SARI NURUL MUSLIMAH</t>
  </si>
  <si>
    <t>187</t>
  </si>
  <si>
    <t>NESA</t>
  </si>
  <si>
    <t>SYALI DIANI DEWI</t>
  </si>
  <si>
    <t>BATCH 13 KPSG</t>
  </si>
  <si>
    <t>SYALI</t>
  </si>
  <si>
    <t>VITA AVIANTY</t>
  </si>
  <si>
    <t>132</t>
  </si>
  <si>
    <t>AFI</t>
  </si>
  <si>
    <t>ARLIN RAHMAWATI</t>
  </si>
  <si>
    <t>ARLIN</t>
  </si>
  <si>
    <t>ANI TIANINGSIH</t>
  </si>
  <si>
    <t>TIAN</t>
  </si>
  <si>
    <t>EGIH RENDI GINANJAR</t>
  </si>
  <si>
    <t>212</t>
  </si>
  <si>
    <t>EGIH</t>
  </si>
  <si>
    <t>LINGGA LUTFIANI</t>
  </si>
  <si>
    <t>LINGGA</t>
  </si>
  <si>
    <t>SAMIDA RACHMAN</t>
  </si>
  <si>
    <t>94</t>
  </si>
  <si>
    <t>AMI</t>
  </si>
  <si>
    <t>WIWIN NURYANI</t>
  </si>
  <si>
    <t>ICHI</t>
  </si>
  <si>
    <t>ANTON SUTONO</t>
  </si>
  <si>
    <t>TONO</t>
  </si>
  <si>
    <t>HENDRA WAHYU KURNIAWAN</t>
  </si>
  <si>
    <t>WAHYU</t>
  </si>
  <si>
    <t>YUDI ARDIANSYAH</t>
  </si>
  <si>
    <t>196</t>
  </si>
  <si>
    <t>YUDI</t>
  </si>
  <si>
    <t>ARDI DESPRIYANSYAH</t>
  </si>
  <si>
    <t>POH QCO IBC PER 26 OKTOBER 2021 - 3 BULAN KEDEPAN</t>
  </si>
  <si>
    <t>14011582</t>
  </si>
  <si>
    <t>ARDI</t>
  </si>
  <si>
    <t>ENY WIDYASTUTI</t>
  </si>
  <si>
    <t>64</t>
  </si>
  <si>
    <t>ENY</t>
  </si>
  <si>
    <t>MARIA DWI YULANDA</t>
  </si>
  <si>
    <t>DILA</t>
  </si>
  <si>
    <t>119</t>
  </si>
  <si>
    <t>HILMAN</t>
  </si>
  <si>
    <t>TL QCO IBC CC TELKOMSEL</t>
  </si>
  <si>
    <t>ICHSAN</t>
  </si>
  <si>
    <t>SPV QCO IBC CC TELKOMSEL</t>
  </si>
  <si>
    <t>GANJAR ALIFIAN</t>
  </si>
  <si>
    <t>STAFF IT CC TELKOMSEL</t>
  </si>
  <si>
    <t>YUDIANSYAH PRIMA PUTRA</t>
  </si>
  <si>
    <t>DANI MISBAHUDIN</t>
  </si>
  <si>
    <t>DIKI DANIYADI</t>
  </si>
  <si>
    <t>KOKO HARIANTO</t>
  </si>
  <si>
    <t>SETIADI WIBOWO</t>
  </si>
  <si>
    <t>VARTA LEGAWA HERAWAN</t>
  </si>
  <si>
    <t>MUHAMMAD JULIAN</t>
  </si>
  <si>
    <t>ARIEF HADI NUGRAHA</t>
  </si>
  <si>
    <t>MUHAMMAD INGGI RIANA</t>
  </si>
  <si>
    <t>EDUWARD NUGROHO SUDIBYO</t>
  </si>
  <si>
    <t>PC CLEANING CC TELKOMSEL</t>
  </si>
  <si>
    <t>SPV IT CC TELKOMSEL</t>
  </si>
  <si>
    <t>FERNANDO SITOMPUL</t>
  </si>
  <si>
    <t>18009507</t>
  </si>
  <si>
    <t>BEI</t>
  </si>
  <si>
    <t>TL KORNAS CC TELKOMSEL</t>
  </si>
  <si>
    <t>ANGGIAT</t>
  </si>
  <si>
    <t>NANA</t>
  </si>
  <si>
    <t>KHALIF</t>
  </si>
  <si>
    <t>DANI HERMAWAN</t>
  </si>
  <si>
    <t>HERMAN</t>
  </si>
  <si>
    <t>TL KORLAP CC TELKOMSEL</t>
  </si>
  <si>
    <t>MUCHAMAD PANJI SANTOSO</t>
  </si>
  <si>
    <t>117</t>
  </si>
  <si>
    <t>SANTOS</t>
  </si>
  <si>
    <t>YOPPY PAUZI</t>
  </si>
  <si>
    <t>65</t>
  </si>
  <si>
    <t>PAUZI</t>
  </si>
  <si>
    <t>CECEP KUSWARA</t>
  </si>
  <si>
    <t>9A</t>
  </si>
  <si>
    <t>CHIKO</t>
  </si>
  <si>
    <t>I PUTU AGUS ADI</t>
  </si>
  <si>
    <t>206</t>
  </si>
  <si>
    <t>PUTU</t>
  </si>
  <si>
    <t>MUHAMAD AKBAR</t>
  </si>
  <si>
    <t>141</t>
  </si>
  <si>
    <t>AMET</t>
  </si>
  <si>
    <t>AJI KRISTIADI</t>
  </si>
  <si>
    <t>AJI</t>
  </si>
  <si>
    <t>OPERATION PLAN CC TELKOMSEL</t>
  </si>
  <si>
    <t>JIBRIL ABDUR RAHMAN</t>
  </si>
  <si>
    <t>41</t>
  </si>
  <si>
    <t>DIEGO</t>
  </si>
  <si>
    <t>APRILLIANI</t>
  </si>
  <si>
    <t>06 PERSAELS</t>
  </si>
  <si>
    <t>APRIL</t>
  </si>
  <si>
    <t>ADMIN LAYANAN CC TELKOMSEL</t>
  </si>
  <si>
    <t>DIAH FITRIYANA AZIZA</t>
  </si>
  <si>
    <t>127</t>
  </si>
  <si>
    <t>FITRI</t>
  </si>
  <si>
    <t>MIEKE MULYA HARTIKA</t>
  </si>
  <si>
    <t>26</t>
  </si>
  <si>
    <t>OKEU</t>
  </si>
  <si>
    <t>RINA MULYANA</t>
  </si>
  <si>
    <t>TIDAK ADA</t>
  </si>
  <si>
    <t>RANNY INDRIASARI</t>
  </si>
  <si>
    <t>ADMIN OFFICE CC TELKOMSEL</t>
  </si>
  <si>
    <t>SILVIA ASWISA</t>
  </si>
  <si>
    <t>0</t>
  </si>
  <si>
    <t>HR SUPPORT CC TELKOMSEL</t>
  </si>
  <si>
    <t xml:space="preserve">GITA RIZKIA NURHASANAH </t>
  </si>
  <si>
    <t>UCA</t>
  </si>
  <si>
    <t>ADMIN LO CC TELKOMSEL</t>
  </si>
  <si>
    <t>EGI TRISNANDI</t>
  </si>
  <si>
    <t>124</t>
  </si>
  <si>
    <t>EGI</t>
  </si>
  <si>
    <t>ACHATTA SINDY LEOMARTI</t>
  </si>
  <si>
    <t>ACHA</t>
  </si>
  <si>
    <t>TRAINER CC TELKOMSEL</t>
  </si>
  <si>
    <t>BELLA NUR UTAMA SOLIHIN</t>
  </si>
  <si>
    <t>121</t>
  </si>
  <si>
    <t>IHIN</t>
  </si>
  <si>
    <t>FITRIA DANAIRA</t>
  </si>
  <si>
    <t>202</t>
  </si>
  <si>
    <t>HELEN</t>
  </si>
  <si>
    <t>MUHAMMAD RIFKI AZKIYA</t>
  </si>
  <si>
    <t>217</t>
  </si>
  <si>
    <t>RIFKI</t>
  </si>
  <si>
    <t>Trainer</t>
  </si>
  <si>
    <t>WAWAN KURNIAWAN</t>
  </si>
  <si>
    <t>DOCUMENT CONTROL CC TELKOMSEL</t>
  </si>
  <si>
    <t>GITO</t>
  </si>
  <si>
    <t>SPV QIA CC TELKOMSEL</t>
  </si>
  <si>
    <t>AGUNG WIBOWO SR</t>
  </si>
  <si>
    <t>AGUNG</t>
  </si>
  <si>
    <t>GENERAL AFFAIRS CC TELKOMSEL</t>
  </si>
  <si>
    <t>ANGGIAT SIAHAAN</t>
  </si>
  <si>
    <t>CUMIL</t>
  </si>
  <si>
    <t>AGUNG WIBOWO JR</t>
  </si>
  <si>
    <t>AGENT IBC PRIORITY CC TELKOMSEL</t>
  </si>
  <si>
    <t>SPV CHO CC TELKOMSEL</t>
  </si>
  <si>
    <t>Widuri ludyaningrum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</si>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</sst>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-409]d\-mmm\-yy;@"/>
    <numFmt numFmtId="165" formatCode="&quot;Rp&quot;#,##0"/>
    <numFmt numFmtId="166" formatCode="0.0%"/>
    <numFmt numFmtId="167" formatCode="_(* #,##0_);_(* \(#,##0\);_(* &quot;-&quot;??_);_(@_)"/>
    <numFmt numFmtId="168" formatCode="0.0"/>
    <numFmt numFmtId="169" formatCode="_([$Rp-421]* #,##0.00_);_([$Rp-421]* \(#,##0.00\);_([$Rp-421]* &quot;-&quot;??_);_(@_)"/>
    <numFmt numFmtId="170" formatCode="[$-409]dd\-mmm\-yy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9" tint="0.79998168889431442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8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9"/>
      <color theme="9" tint="0.79998168889431442"/>
      <name val="Calibri"/>
      <family val="2"/>
    </font>
    <font>
      <b/>
      <sz val="9"/>
      <color theme="7" tint="0.79998168889431442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8"/>
      <color rgb="FF002060"/>
      <name val="Calibri"/>
      <family val="2"/>
    </font>
    <font>
      <b/>
      <sz val="9"/>
      <name val="Calibri"/>
      <family val="2"/>
      <scheme val="minor"/>
    </font>
    <font>
      <b/>
      <sz val="9"/>
      <color rgb="FFFFFF00"/>
      <name val="Calibri"/>
      <family val="2"/>
    </font>
    <font>
      <b/>
      <sz val="10"/>
      <color theme="9" tint="0.79998168889431442"/>
      <name val="Calibri"/>
      <family val="2"/>
    </font>
    <font>
      <b/>
      <sz val="9"/>
      <color theme="9" tint="0.79998168889431442"/>
      <name val="Calibri"/>
      <family val="2"/>
      <scheme val="minor"/>
    </font>
    <font>
      <b/>
      <sz val="9"/>
      <color rgb="FF002060"/>
      <name val="Calibri"/>
      <family val="2"/>
    </font>
    <font>
      <sz val="9"/>
      <color rgb="FF002060"/>
      <name val="Calibri"/>
      <family val="2"/>
      <scheme val="minor"/>
    </font>
    <font>
      <b/>
      <sz val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ECE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9" fillId="0" borderId="0"/>
    <xf numFmtId="0" fontId="13" fillId="0" borderId="0"/>
    <xf numFmtId="0" fontId="13" fillId="0" borderId="0"/>
    <xf numFmtId="43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" fillId="0" borderId="0"/>
    <xf numFmtId="9" fontId="13" fillId="0" borderId="0" applyFont="0" applyFill="0" applyBorder="0" applyAlignment="0" applyProtection="0"/>
    <xf numFmtId="0" fontId="28" fillId="0" borderId="0"/>
    <xf numFmtId="0" fontId="13" fillId="0" borderId="0"/>
    <xf numFmtId="0" fontId="13" fillId="0" borderId="0"/>
    <xf numFmtId="0" fontId="1" fillId="0" borderId="0"/>
    <xf numFmtId="0" fontId="13" fillId="0" borderId="0"/>
  </cellStyleXfs>
  <cellXfs count="747">
    <xf numFmtId="0" fontId="0" fillId="0" borderId="0" xfId="0"/>
    <xf numFmtId="0" fontId="4" fillId="4" borderId="2" xfId="1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0" fontId="9" fillId="0" borderId="0" xfId="2"/>
    <xf numFmtId="0" fontId="9" fillId="0" borderId="0" xfId="2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 wrapText="1"/>
    </xf>
    <xf numFmtId="0" fontId="12" fillId="0" borderId="2" xfId="2" applyFont="1" applyBorder="1" applyAlignment="1">
      <alignment horizontal="center" vertical="center"/>
    </xf>
    <xf numFmtId="0" fontId="12" fillId="27" borderId="2" xfId="2" applyFont="1" applyFill="1" applyBorder="1" applyAlignment="1">
      <alignment horizontal="center" vertical="center"/>
    </xf>
    <xf numFmtId="3" fontId="12" fillId="27" borderId="3" xfId="2" applyNumberFormat="1" applyFont="1" applyFill="1" applyBorder="1" applyAlignment="1">
      <alignment horizontal="center" vertical="center"/>
    </xf>
    <xf numFmtId="167" fontId="12" fillId="0" borderId="2" xfId="5" applyNumberFormat="1" applyFont="1" applyBorder="1" applyAlignment="1">
      <alignment horizontal="center" vertical="center"/>
    </xf>
    <xf numFmtId="167" fontId="12" fillId="0" borderId="2" xfId="2" applyNumberFormat="1" applyFont="1" applyBorder="1" applyAlignment="1">
      <alignment horizontal="center" vertical="center"/>
    </xf>
    <xf numFmtId="167" fontId="12" fillId="0" borderId="0" xfId="2" applyNumberFormat="1" applyFont="1" applyAlignment="1">
      <alignment horizontal="center" vertical="center"/>
    </xf>
    <xf numFmtId="0" fontId="22" fillId="5" borderId="2" xfId="1" applyFont="1" applyFill="1" applyBorder="1" applyAlignment="1">
      <alignment horizontal="center" vertical="center" wrapText="1"/>
    </xf>
    <xf numFmtId="9" fontId="22" fillId="5" borderId="2" xfId="1" applyNumberFormat="1" applyFont="1" applyFill="1" applyBorder="1" applyAlignment="1">
      <alignment horizontal="center" vertical="center" wrapText="1"/>
    </xf>
    <xf numFmtId="0" fontId="15" fillId="6" borderId="2" xfId="3" applyFont="1" applyFill="1" applyBorder="1" applyAlignment="1">
      <alignment horizontal="center" vertical="center" wrapText="1"/>
    </xf>
    <xf numFmtId="9" fontId="15" fillId="6" borderId="2" xfId="3" applyNumberFormat="1" applyFont="1" applyFill="1" applyBorder="1" applyAlignment="1">
      <alignment horizontal="center" vertical="center" wrapText="1"/>
    </xf>
    <xf numFmtId="0" fontId="15" fillId="7" borderId="2" xfId="7" applyFont="1" applyFill="1" applyBorder="1" applyAlignment="1">
      <alignment horizontal="center" vertical="center" wrapText="1"/>
    </xf>
    <xf numFmtId="9" fontId="15" fillId="7" borderId="2" xfId="3" applyNumberFormat="1" applyFont="1" applyFill="1" applyBorder="1" applyAlignment="1">
      <alignment horizontal="center" vertical="center" wrapText="1"/>
    </xf>
    <xf numFmtId="0" fontId="15" fillId="7" borderId="2" xfId="3" applyFont="1" applyFill="1" applyBorder="1" applyAlignment="1">
      <alignment horizontal="center" vertical="center" wrapText="1"/>
    </xf>
    <xf numFmtId="9" fontId="15" fillId="7" borderId="2" xfId="7" applyNumberFormat="1" applyFont="1" applyFill="1" applyBorder="1" applyAlignment="1">
      <alignment horizontal="center" vertical="center" wrapText="1"/>
    </xf>
    <xf numFmtId="0" fontId="16" fillId="8" borderId="2" xfId="7" applyFont="1" applyFill="1" applyBorder="1" applyAlignment="1">
      <alignment horizontal="center" vertical="center" wrapText="1"/>
    </xf>
    <xf numFmtId="9" fontId="16" fillId="8" borderId="2" xfId="3" applyNumberFormat="1" applyFont="1" applyFill="1" applyBorder="1" applyAlignment="1">
      <alignment horizontal="center" vertical="center" wrapText="1"/>
    </xf>
    <xf numFmtId="0" fontId="16" fillId="9" borderId="2" xfId="3" applyFont="1" applyFill="1" applyBorder="1" applyAlignment="1">
      <alignment horizontal="center" vertical="center" wrapText="1"/>
    </xf>
    <xf numFmtId="9" fontId="16" fillId="9" borderId="2" xfId="3" applyNumberFormat="1" applyFont="1" applyFill="1" applyBorder="1" applyAlignment="1">
      <alignment horizontal="center" vertical="center" wrapText="1"/>
    </xf>
    <xf numFmtId="0" fontId="17" fillId="10" borderId="2" xfId="1" applyFont="1" applyFill="1" applyBorder="1" applyAlignment="1">
      <alignment horizontal="center" vertical="center" wrapText="1"/>
    </xf>
    <xf numFmtId="9" fontId="17" fillId="10" borderId="2" xfId="1" applyNumberFormat="1" applyFont="1" applyFill="1" applyBorder="1" applyAlignment="1">
      <alignment horizontal="center" vertical="center" wrapText="1"/>
    </xf>
    <xf numFmtId="0" fontId="16" fillId="11" borderId="2" xfId="3" applyFont="1" applyFill="1" applyBorder="1" applyAlignment="1">
      <alignment horizontal="center" vertical="center" wrapText="1"/>
    </xf>
    <xf numFmtId="9" fontId="16" fillId="11" borderId="2" xfId="3" applyNumberFormat="1" applyFont="1" applyFill="1" applyBorder="1" applyAlignment="1">
      <alignment horizontal="center" vertical="center" wrapText="1"/>
    </xf>
    <xf numFmtId="0" fontId="3" fillId="26" borderId="2" xfId="1" applyFont="1" applyFill="1" applyBorder="1" applyAlignment="1">
      <alignment horizontal="center" vertical="center"/>
    </xf>
    <xf numFmtId="9" fontId="3" fillId="29" borderId="2" xfId="1" applyNumberFormat="1" applyFont="1" applyFill="1" applyBorder="1" applyAlignment="1">
      <alignment horizontal="center" vertical="center"/>
    </xf>
    <xf numFmtId="0" fontId="3" fillId="12" borderId="2" xfId="1" applyFont="1" applyFill="1" applyBorder="1" applyAlignment="1">
      <alignment horizontal="center" vertical="center"/>
    </xf>
    <xf numFmtId="9" fontId="3" fillId="12" borderId="2" xfId="1" applyNumberFormat="1" applyFont="1" applyFill="1" applyBorder="1" applyAlignment="1">
      <alignment horizontal="center" vertical="center"/>
    </xf>
    <xf numFmtId="10" fontId="3" fillId="29" borderId="2" xfId="1" applyNumberFormat="1" applyFont="1" applyFill="1" applyBorder="1" applyAlignment="1">
      <alignment horizontal="center" vertical="center"/>
    </xf>
    <xf numFmtId="2" fontId="3" fillId="26" borderId="2" xfId="1" applyNumberFormat="1" applyFont="1" applyFill="1" applyBorder="1" applyAlignment="1">
      <alignment horizontal="center" vertical="center"/>
    </xf>
    <xf numFmtId="9" fontId="18" fillId="36" borderId="2" xfId="3" applyNumberFormat="1" applyFont="1" applyFill="1" applyBorder="1" applyAlignment="1">
      <alignment horizontal="center" vertical="center" wrapText="1"/>
    </xf>
    <xf numFmtId="0" fontId="18" fillId="13" borderId="2" xfId="3" applyFont="1" applyFill="1" applyBorder="1" applyAlignment="1">
      <alignment horizontal="center" vertical="center" wrapText="1"/>
    </xf>
    <xf numFmtId="9" fontId="18" fillId="37" borderId="2" xfId="3" applyNumberFormat="1" applyFont="1" applyFill="1" applyBorder="1" applyAlignment="1">
      <alignment horizontal="center" vertical="center" wrapText="1"/>
    </xf>
    <xf numFmtId="0" fontId="16" fillId="14" borderId="2" xfId="3" applyFont="1" applyFill="1" applyBorder="1" applyAlignment="1">
      <alignment horizontal="center" vertical="center" wrapText="1"/>
    </xf>
    <xf numFmtId="9" fontId="16" fillId="14" borderId="2" xfId="3" applyNumberFormat="1" applyFont="1" applyFill="1" applyBorder="1" applyAlignment="1">
      <alignment horizontal="center" vertical="center" wrapText="1"/>
    </xf>
    <xf numFmtId="0" fontId="16" fillId="15" borderId="2" xfId="3" applyFont="1" applyFill="1" applyBorder="1" applyAlignment="1">
      <alignment horizontal="center" vertical="center" wrapText="1"/>
    </xf>
    <xf numFmtId="9" fontId="16" fillId="15" borderId="2" xfId="3" applyNumberFormat="1" applyFont="1" applyFill="1" applyBorder="1" applyAlignment="1">
      <alignment horizontal="center" vertical="center" wrapText="1"/>
    </xf>
    <xf numFmtId="10" fontId="18" fillId="36" borderId="2" xfId="3" applyNumberFormat="1" applyFont="1" applyFill="1" applyBorder="1" applyAlignment="1">
      <alignment horizontal="center" vertical="center" wrapText="1"/>
    </xf>
    <xf numFmtId="0" fontId="18" fillId="4" borderId="2" xfId="3" applyFont="1" applyFill="1" applyBorder="1" applyAlignment="1">
      <alignment horizontal="center" vertical="center" wrapText="1"/>
    </xf>
    <xf numFmtId="10" fontId="18" fillId="33" borderId="2" xfId="3" applyNumberFormat="1" applyFont="1" applyFill="1" applyBorder="1" applyAlignment="1">
      <alignment horizontal="center" vertical="center" wrapText="1"/>
    </xf>
    <xf numFmtId="2" fontId="18" fillId="33" borderId="2" xfId="3" applyNumberFormat="1" applyFont="1" applyFill="1" applyBorder="1" applyAlignment="1">
      <alignment horizontal="center" vertical="center" wrapText="1"/>
    </xf>
    <xf numFmtId="9" fontId="18" fillId="33" borderId="2" xfId="3" applyNumberFormat="1" applyFont="1" applyFill="1" applyBorder="1" applyAlignment="1">
      <alignment horizontal="center" vertical="center" wrapText="1"/>
    </xf>
    <xf numFmtId="0" fontId="16" fillId="17" borderId="2" xfId="3" applyFont="1" applyFill="1" applyBorder="1" applyAlignment="1">
      <alignment horizontal="center" vertical="center" wrapText="1"/>
    </xf>
    <xf numFmtId="9" fontId="16" fillId="17" borderId="2" xfId="3" applyNumberFormat="1" applyFont="1" applyFill="1" applyBorder="1" applyAlignment="1">
      <alignment horizontal="center" vertical="center" wrapText="1"/>
    </xf>
    <xf numFmtId="9" fontId="16" fillId="29" borderId="2" xfId="3" applyNumberFormat="1" applyFont="1" applyFill="1" applyBorder="1" applyAlignment="1">
      <alignment horizontal="center" vertical="center" wrapText="1"/>
    </xf>
    <xf numFmtId="0" fontId="19" fillId="18" borderId="2" xfId="3" applyFont="1" applyFill="1" applyBorder="1" applyAlignment="1">
      <alignment horizontal="center" vertical="center" wrapText="1"/>
    </xf>
    <xf numFmtId="9" fontId="19" fillId="18" borderId="2" xfId="3" applyNumberFormat="1" applyFont="1" applyFill="1" applyBorder="1" applyAlignment="1">
      <alignment horizontal="center" vertical="center" wrapText="1"/>
    </xf>
    <xf numFmtId="0" fontId="20" fillId="19" borderId="2" xfId="7" applyFont="1" applyFill="1" applyBorder="1" applyAlignment="1">
      <alignment horizontal="center" vertical="center" wrapText="1"/>
    </xf>
    <xf numFmtId="9" fontId="20" fillId="19" borderId="2" xfId="3" applyNumberFormat="1" applyFont="1" applyFill="1" applyBorder="1" applyAlignment="1">
      <alignment horizontal="center" vertical="center" wrapText="1"/>
    </xf>
    <xf numFmtId="0" fontId="18" fillId="36" borderId="2" xfId="3" applyFont="1" applyFill="1" applyBorder="1" applyAlignment="1">
      <alignment horizontal="center" vertical="center" wrapText="1"/>
    </xf>
    <xf numFmtId="0" fontId="18" fillId="20" borderId="2" xfId="3" applyFont="1" applyFill="1" applyBorder="1" applyAlignment="1">
      <alignment horizontal="center" vertical="center" wrapText="1"/>
    </xf>
    <xf numFmtId="0" fontId="18" fillId="33" borderId="2" xfId="3" applyFont="1" applyFill="1" applyBorder="1" applyAlignment="1">
      <alignment horizontal="center" vertical="center" wrapText="1"/>
    </xf>
    <xf numFmtId="168" fontId="18" fillId="33" borderId="2" xfId="3" applyNumberFormat="1" applyFont="1" applyFill="1" applyBorder="1" applyAlignment="1">
      <alignment horizontal="center" vertical="center" wrapText="1"/>
    </xf>
    <xf numFmtId="0" fontId="25" fillId="36" borderId="2" xfId="3" applyFont="1" applyFill="1" applyBorder="1" applyAlignment="1">
      <alignment horizontal="center" vertical="center" wrapText="1"/>
    </xf>
    <xf numFmtId="0" fontId="25" fillId="20" borderId="2" xfId="3" applyFont="1" applyFill="1" applyBorder="1" applyAlignment="1">
      <alignment horizontal="center" vertical="center" wrapText="1"/>
    </xf>
    <xf numFmtId="9" fontId="25" fillId="37" borderId="2" xfId="8" applyFont="1" applyFill="1" applyBorder="1" applyAlignment="1">
      <alignment horizontal="center" vertical="center"/>
    </xf>
    <xf numFmtId="0" fontId="16" fillId="21" borderId="2" xfId="3" applyFont="1" applyFill="1" applyBorder="1" applyAlignment="1">
      <alignment horizontal="center" vertical="center" wrapText="1"/>
    </xf>
    <xf numFmtId="9" fontId="16" fillId="21" borderId="2" xfId="3" applyNumberFormat="1" applyFont="1" applyFill="1" applyBorder="1" applyAlignment="1">
      <alignment horizontal="center" vertical="center" wrapText="1"/>
    </xf>
    <xf numFmtId="0" fontId="16" fillId="8" borderId="2" xfId="3" applyFont="1" applyFill="1" applyBorder="1" applyAlignment="1">
      <alignment horizontal="center" vertical="center" wrapText="1"/>
    </xf>
    <xf numFmtId="0" fontId="15" fillId="22" borderId="2" xfId="3" applyFont="1" applyFill="1" applyBorder="1" applyAlignment="1">
      <alignment horizontal="center" vertical="center" wrapText="1"/>
    </xf>
    <xf numFmtId="9" fontId="15" fillId="22" borderId="2" xfId="3" applyNumberFormat="1" applyFont="1" applyFill="1" applyBorder="1" applyAlignment="1">
      <alignment horizontal="center" vertical="center" wrapText="1"/>
    </xf>
    <xf numFmtId="0" fontId="6" fillId="6" borderId="2" xfId="3" applyFont="1" applyFill="1" applyBorder="1" applyAlignment="1">
      <alignment horizontal="center" vertical="center" wrapText="1"/>
    </xf>
    <xf numFmtId="9" fontId="6" fillId="6" borderId="2" xfId="3" applyNumberFormat="1" applyFont="1" applyFill="1" applyBorder="1" applyAlignment="1">
      <alignment horizontal="center" vertical="center" wrapText="1"/>
    </xf>
    <xf numFmtId="9" fontId="6" fillId="6" borderId="2" xfId="7" applyNumberFormat="1" applyFont="1" applyFill="1" applyBorder="1" applyAlignment="1">
      <alignment horizontal="center" vertical="center" wrapText="1"/>
    </xf>
    <xf numFmtId="0" fontId="5" fillId="5" borderId="2" xfId="1" applyFont="1" applyFill="1" applyBorder="1" applyAlignment="1">
      <alignment horizontal="center" vertical="center" wrapText="1"/>
    </xf>
    <xf numFmtId="9" fontId="5" fillId="5" borderId="2" xfId="1" applyNumberFormat="1" applyFont="1" applyFill="1" applyBorder="1" applyAlignment="1">
      <alignment horizontal="center" vertical="center" wrapText="1"/>
    </xf>
    <xf numFmtId="0" fontId="17" fillId="10" borderId="2" xfId="3" applyFont="1" applyFill="1" applyBorder="1" applyAlignment="1">
      <alignment horizontal="center" vertical="center" wrapText="1"/>
    </xf>
    <xf numFmtId="9" fontId="17" fillId="10" borderId="2" xfId="3" applyNumberFormat="1" applyFont="1" applyFill="1" applyBorder="1" applyAlignment="1">
      <alignment horizontal="center" vertical="center" wrapText="1"/>
    </xf>
    <xf numFmtId="2" fontId="3" fillId="23" borderId="2" xfId="1" applyNumberFormat="1" applyFont="1" applyFill="1" applyBorder="1" applyAlignment="1">
      <alignment horizontal="center" vertical="center"/>
    </xf>
    <xf numFmtId="2" fontId="3" fillId="32" borderId="2" xfId="1" applyNumberFormat="1" applyFont="1" applyFill="1" applyBorder="1" applyAlignment="1">
      <alignment horizontal="center" vertical="center"/>
    </xf>
    <xf numFmtId="0" fontId="3" fillId="23" borderId="2" xfId="1" applyFont="1" applyFill="1" applyBorder="1" applyAlignment="1">
      <alignment horizontal="center" vertical="center"/>
    </xf>
    <xf numFmtId="9" fontId="3" fillId="23" borderId="2" xfId="1" applyNumberFormat="1" applyFont="1" applyFill="1" applyBorder="1" applyAlignment="1">
      <alignment horizontal="center" vertical="center"/>
    </xf>
    <xf numFmtId="10" fontId="3" fillId="23" borderId="2" xfId="1" applyNumberFormat="1" applyFont="1" applyFill="1" applyBorder="1" applyAlignment="1">
      <alignment horizontal="center" vertical="center"/>
    </xf>
    <xf numFmtId="10" fontId="3" fillId="32" borderId="2" xfId="1" applyNumberFormat="1" applyFont="1" applyFill="1" applyBorder="1" applyAlignment="1">
      <alignment horizontal="center" vertical="center"/>
    </xf>
    <xf numFmtId="1" fontId="3" fillId="32" borderId="2" xfId="1" applyNumberFormat="1" applyFont="1" applyFill="1" applyBorder="1" applyAlignment="1">
      <alignment horizontal="center" vertical="center"/>
    </xf>
    <xf numFmtId="9" fontId="3" fillId="32" borderId="2" xfId="1" applyNumberFormat="1" applyFont="1" applyFill="1" applyBorder="1" applyAlignment="1">
      <alignment horizontal="center" vertical="center"/>
    </xf>
    <xf numFmtId="0" fontId="3" fillId="29" borderId="2" xfId="1" applyFont="1" applyFill="1" applyBorder="1" applyAlignment="1">
      <alignment horizontal="center" vertical="center" wrapText="1"/>
    </xf>
    <xf numFmtId="2" fontId="3" fillId="24" borderId="1" xfId="1" applyNumberFormat="1" applyFont="1" applyFill="1" applyBorder="1" applyAlignment="1">
      <alignment vertical="center"/>
    </xf>
    <xf numFmtId="2" fontId="3" fillId="38" borderId="2" xfId="1" applyNumberFormat="1" applyFont="1" applyFill="1" applyBorder="1" applyAlignment="1">
      <alignment vertical="center"/>
    </xf>
    <xf numFmtId="0" fontId="3" fillId="24" borderId="1" xfId="1" applyFont="1" applyFill="1" applyBorder="1" applyAlignment="1">
      <alignment vertical="center"/>
    </xf>
    <xf numFmtId="9" fontId="3" fillId="24" borderId="1" xfId="1" applyNumberFormat="1" applyFont="1" applyFill="1" applyBorder="1" applyAlignment="1">
      <alignment vertical="center"/>
    </xf>
    <xf numFmtId="10" fontId="3" fillId="38" borderId="2" xfId="1" applyNumberFormat="1" applyFont="1" applyFill="1" applyBorder="1" applyAlignment="1">
      <alignment vertical="center"/>
    </xf>
    <xf numFmtId="0" fontId="3" fillId="38" borderId="2" xfId="1" applyFont="1" applyFill="1" applyBorder="1" applyAlignment="1">
      <alignment vertical="center"/>
    </xf>
    <xf numFmtId="0" fontId="3" fillId="24" borderId="1" xfId="1" applyFont="1" applyFill="1" applyBorder="1" applyAlignment="1">
      <alignment vertical="center" wrapText="1"/>
    </xf>
    <xf numFmtId="0" fontId="16" fillId="13" borderId="2" xfId="3" applyFont="1" applyFill="1" applyBorder="1" applyAlignment="1">
      <alignment horizontal="center" vertical="center" wrapText="1"/>
    </xf>
    <xf numFmtId="2" fontId="16" fillId="29" borderId="2" xfId="3" applyNumberFormat="1" applyFont="1" applyFill="1" applyBorder="1" applyAlignment="1">
      <alignment horizontal="center" vertical="center" wrapText="1"/>
    </xf>
    <xf numFmtId="9" fontId="16" fillId="13" borderId="2" xfId="3" applyNumberFormat="1" applyFont="1" applyFill="1" applyBorder="1" applyAlignment="1">
      <alignment horizontal="center" vertical="center" wrapText="1"/>
    </xf>
    <xf numFmtId="0" fontId="16" fillId="29" borderId="2" xfId="3" applyFont="1" applyFill="1" applyBorder="1" applyAlignment="1">
      <alignment horizontal="center" vertical="center" wrapText="1"/>
    </xf>
    <xf numFmtId="10" fontId="23" fillId="33" borderId="2" xfId="3" applyNumberFormat="1" applyFont="1" applyFill="1" applyBorder="1" applyAlignment="1">
      <alignment horizontal="center" vertical="center" wrapText="1"/>
    </xf>
    <xf numFmtId="0" fontId="23" fillId="16" borderId="2" xfId="3" applyFont="1" applyFill="1" applyBorder="1" applyAlignment="1">
      <alignment horizontal="center" vertical="center" wrapText="1"/>
    </xf>
    <xf numFmtId="9" fontId="23" fillId="29" borderId="2" xfId="3" applyNumberFormat="1" applyFont="1" applyFill="1" applyBorder="1" applyAlignment="1">
      <alignment horizontal="center" vertical="center" wrapText="1"/>
    </xf>
    <xf numFmtId="10" fontId="23" fillId="29" borderId="2" xfId="3" applyNumberFormat="1" applyFont="1" applyFill="1" applyBorder="1" applyAlignment="1">
      <alignment horizontal="center" vertical="center" wrapText="1"/>
    </xf>
    <xf numFmtId="0" fontId="16" fillId="18" borderId="2" xfId="3" applyFont="1" applyFill="1" applyBorder="1" applyAlignment="1">
      <alignment horizontal="center" vertical="center" wrapText="1"/>
    </xf>
    <xf numFmtId="9" fontId="16" fillId="18" borderId="2" xfId="3" applyNumberFormat="1" applyFont="1" applyFill="1" applyBorder="1" applyAlignment="1">
      <alignment horizontal="center" vertical="center" wrapText="1"/>
    </xf>
    <xf numFmtId="10" fontId="18" fillId="20" borderId="2" xfId="3" applyNumberFormat="1" applyFont="1" applyFill="1" applyBorder="1" applyAlignment="1">
      <alignment horizontal="center" vertical="center" wrapText="1"/>
    </xf>
    <xf numFmtId="9" fontId="18" fillId="39" borderId="2" xfId="3" applyNumberFormat="1" applyFont="1" applyFill="1" applyBorder="1" applyAlignment="1">
      <alignment horizontal="center" vertical="center" wrapText="1"/>
    </xf>
    <xf numFmtId="10" fontId="18" fillId="37" borderId="2" xfId="3" applyNumberFormat="1" applyFont="1" applyFill="1" applyBorder="1" applyAlignment="1">
      <alignment horizontal="center" vertical="center" wrapText="1"/>
    </xf>
    <xf numFmtId="0" fontId="22" fillId="25" borderId="2" xfId="3" applyFont="1" applyFill="1" applyBorder="1" applyAlignment="1">
      <alignment horizontal="center" vertical="center" wrapText="1"/>
    </xf>
    <xf numFmtId="9" fontId="22" fillId="25" borderId="2" xfId="3" applyNumberFormat="1" applyFont="1" applyFill="1" applyBorder="1" applyAlignment="1">
      <alignment horizontal="center" vertical="center" wrapText="1"/>
    </xf>
    <xf numFmtId="9" fontId="3" fillId="2" borderId="2" xfId="1" applyNumberFormat="1" applyFont="1" applyFill="1" applyBorder="1" applyAlignment="1">
      <alignment vertical="center"/>
    </xf>
    <xf numFmtId="9" fontId="3" fillId="26" borderId="2" xfId="1" applyNumberFormat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26" borderId="2" xfId="1" applyFont="1" applyFill="1" applyBorder="1" applyAlignment="1">
      <alignment vertical="center"/>
    </xf>
    <xf numFmtId="10" fontId="3" fillId="26" borderId="2" xfId="1" applyNumberFormat="1" applyFont="1" applyFill="1" applyBorder="1" applyAlignment="1">
      <alignment vertical="center"/>
    </xf>
    <xf numFmtId="0" fontId="3" fillId="20" borderId="2" xfId="1" applyFont="1" applyFill="1" applyBorder="1" applyAlignment="1">
      <alignment vertical="center"/>
    </xf>
    <xf numFmtId="9" fontId="3" fillId="20" borderId="2" xfId="1" applyNumberFormat="1" applyFont="1" applyFill="1" applyBorder="1" applyAlignment="1">
      <alignment vertical="center"/>
    </xf>
    <xf numFmtId="3" fontId="9" fillId="0" borderId="0" xfId="2" applyNumberFormat="1"/>
    <xf numFmtId="167" fontId="9" fillId="0" borderId="0" xfId="2" applyNumberFormat="1"/>
    <xf numFmtId="9" fontId="9" fillId="0" borderId="0" xfId="2" applyNumberFormat="1"/>
    <xf numFmtId="10" fontId="9" fillId="0" borderId="0" xfId="2" applyNumberFormat="1"/>
    <xf numFmtId="2" fontId="9" fillId="0" borderId="0" xfId="2" applyNumberFormat="1"/>
    <xf numFmtId="168" fontId="9" fillId="0" borderId="0" xfId="2" applyNumberFormat="1"/>
    <xf numFmtId="1" fontId="9" fillId="0" borderId="0" xfId="2" applyNumberFormat="1"/>
    <xf numFmtId="0" fontId="1" fillId="0" borderId="0" xfId="2" applyFont="1" applyAlignment="1">
      <alignment horizontal="center" vertical="center"/>
    </xf>
    <xf numFmtId="165" fontId="1" fillId="0" borderId="0" xfId="2" applyNumberFormat="1" applyFont="1" applyAlignment="1">
      <alignment horizontal="center" vertical="center"/>
    </xf>
    <xf numFmtId="165" fontId="9" fillId="0" borderId="0" xfId="2" applyNumberFormat="1"/>
    <xf numFmtId="0" fontId="26" fillId="40" borderId="13" xfId="2" applyFont="1" applyFill="1" applyBorder="1" applyAlignment="1">
      <alignment horizontal="center" vertical="center" wrapText="1"/>
    </xf>
    <xf numFmtId="0" fontId="9" fillId="0" borderId="2" xfId="2" applyBorder="1" applyAlignment="1">
      <alignment horizontal="center" vertical="center"/>
    </xf>
    <xf numFmtId="0" fontId="9" fillId="38" borderId="2" xfId="2" applyFill="1" applyBorder="1" applyAlignment="1">
      <alignment horizontal="left" vertical="center"/>
    </xf>
    <xf numFmtId="0" fontId="9" fillId="38" borderId="2" xfId="2" applyFill="1" applyBorder="1" applyAlignment="1">
      <alignment vertical="center"/>
    </xf>
    <xf numFmtId="0" fontId="9" fillId="0" borderId="2" xfId="2" applyBorder="1" applyAlignment="1">
      <alignment horizontal="center"/>
    </xf>
    <xf numFmtId="1" fontId="27" fillId="0" borderId="2" xfId="2" applyNumberFormat="1" applyFont="1" applyBorder="1" applyAlignment="1">
      <alignment horizontal="center" vertical="center"/>
    </xf>
    <xf numFmtId="0" fontId="27" fillId="0" borderId="2" xfId="2" applyFont="1" applyBorder="1" applyAlignment="1">
      <alignment horizontal="center" vertical="center"/>
    </xf>
    <xf numFmtId="164" fontId="9" fillId="0" borderId="2" xfId="2" applyNumberFormat="1" applyBorder="1" applyAlignment="1">
      <alignment horizontal="center" vertical="center"/>
    </xf>
    <xf numFmtId="2" fontId="27" fillId="0" borderId="2" xfId="2" applyNumberFormat="1" applyFont="1" applyBorder="1" applyAlignment="1">
      <alignment horizontal="center" vertical="center"/>
    </xf>
    <xf numFmtId="16" fontId="9" fillId="0" borderId="2" xfId="2" quotePrefix="1" applyNumberFormat="1" applyBorder="1" applyAlignment="1">
      <alignment horizontal="center"/>
    </xf>
    <xf numFmtId="164" fontId="27" fillId="0" borderId="2" xfId="2" applyNumberFormat="1" applyFont="1" applyBorder="1" applyAlignment="1">
      <alignment horizontal="center" vertical="center"/>
    </xf>
    <xf numFmtId="1" fontId="27" fillId="41" borderId="2" xfId="2" applyNumberFormat="1" applyFont="1" applyFill="1" applyBorder="1" applyAlignment="1">
      <alignment horizontal="center" vertical="center"/>
    </xf>
    <xf numFmtId="0" fontId="29" fillId="23" borderId="2" xfId="9" applyFont="1" applyFill="1" applyBorder="1" applyAlignment="1">
      <alignment horizontal="left" vertical="center"/>
    </xf>
    <xf numFmtId="0" fontId="9" fillId="23" borderId="2" xfId="2" applyFill="1" applyBorder="1" applyAlignment="1">
      <alignment vertical="center"/>
    </xf>
    <xf numFmtId="0" fontId="9" fillId="0" borderId="2" xfId="2" applyBorder="1"/>
    <xf numFmtId="0" fontId="9" fillId="16" borderId="2" xfId="2" applyFill="1" applyBorder="1" applyAlignment="1">
      <alignment horizontal="left" vertical="center"/>
    </xf>
    <xf numFmtId="0" fontId="9" fillId="16" borderId="2" xfId="2" applyFill="1" applyBorder="1" applyAlignment="1">
      <alignment vertical="center"/>
    </xf>
    <xf numFmtId="0" fontId="30" fillId="23" borderId="2" xfId="9" applyFont="1" applyFill="1" applyBorder="1" applyAlignment="1">
      <alignment horizontal="left" vertical="center"/>
    </xf>
    <xf numFmtId="0" fontId="9" fillId="42" borderId="2" xfId="2" applyFill="1" applyBorder="1" applyAlignment="1">
      <alignment vertical="center"/>
    </xf>
    <xf numFmtId="0" fontId="9" fillId="42" borderId="2" xfId="2" applyFill="1" applyBorder="1" applyAlignment="1">
      <alignment horizontal="left" vertical="center"/>
    </xf>
    <xf numFmtId="0" fontId="31" fillId="41" borderId="2" xfId="2" applyFont="1" applyFill="1" applyBorder="1" applyAlignment="1">
      <alignment horizontal="center" vertical="center"/>
    </xf>
    <xf numFmtId="0" fontId="31" fillId="41" borderId="2" xfId="2" applyFont="1" applyFill="1" applyBorder="1" applyAlignment="1">
      <alignment vertical="center"/>
    </xf>
    <xf numFmtId="0" fontId="31" fillId="0" borderId="2" xfId="2" applyFont="1" applyBorder="1" applyAlignment="1">
      <alignment horizontal="center" vertical="center"/>
    </xf>
    <xf numFmtId="2" fontId="27" fillId="41" borderId="2" xfId="2" applyNumberFormat="1" applyFont="1" applyFill="1" applyBorder="1" applyAlignment="1">
      <alignment horizontal="center" vertical="center"/>
    </xf>
    <xf numFmtId="0" fontId="0" fillId="42" borderId="2" xfId="10" applyFont="1" applyFill="1" applyBorder="1" applyAlignment="1">
      <alignment horizontal="left" vertical="center"/>
    </xf>
    <xf numFmtId="0" fontId="9" fillId="41" borderId="2" xfId="2" applyFill="1" applyBorder="1" applyAlignment="1">
      <alignment horizontal="left" vertical="center"/>
    </xf>
    <xf numFmtId="0" fontId="9" fillId="41" borderId="2" xfId="2" applyFill="1" applyBorder="1" applyAlignment="1">
      <alignment vertical="center"/>
    </xf>
    <xf numFmtId="0" fontId="9" fillId="41" borderId="2" xfId="2" applyFill="1" applyBorder="1" applyAlignment="1">
      <alignment horizontal="left"/>
    </xf>
    <xf numFmtId="0" fontId="9" fillId="0" borderId="2" xfId="2" applyBorder="1" applyAlignment="1">
      <alignment horizontal="left"/>
    </xf>
    <xf numFmtId="0" fontId="9" fillId="0" borderId="2" xfId="2" applyBorder="1" applyAlignment="1">
      <alignment vertical="center"/>
    </xf>
    <xf numFmtId="0" fontId="31" fillId="0" borderId="2" xfId="2" applyFont="1" applyBorder="1" applyAlignment="1">
      <alignment horizontal="left" vertical="center"/>
    </xf>
    <xf numFmtId="49" fontId="32" fillId="0" borderId="2" xfId="2" applyNumberFormat="1" applyFont="1" applyBorder="1" applyAlignment="1">
      <alignment horizontal="center" vertical="center"/>
    </xf>
    <xf numFmtId="0" fontId="32" fillId="0" borderId="2" xfId="9" applyFont="1" applyBorder="1" applyAlignment="1">
      <alignment horizontal="left" vertical="center"/>
    </xf>
    <xf numFmtId="0" fontId="30" fillId="0" borderId="2" xfId="9" applyFont="1" applyBorder="1" applyAlignment="1">
      <alignment horizontal="left" vertical="center"/>
    </xf>
    <xf numFmtId="0" fontId="9" fillId="0" borderId="2" xfId="2" applyBorder="1" applyAlignment="1">
      <alignment horizontal="left" vertical="center"/>
    </xf>
    <xf numFmtId="0" fontId="29" fillId="0" borderId="2" xfId="9" applyFont="1" applyBorder="1" applyAlignment="1">
      <alignment horizontal="left" vertical="center"/>
    </xf>
    <xf numFmtId="0" fontId="33" fillId="0" borderId="2" xfId="2" applyFont="1" applyBorder="1"/>
    <xf numFmtId="0" fontId="9" fillId="0" borderId="0" xfId="2" applyAlignment="1">
      <alignment horizontal="center" vertical="center"/>
    </xf>
    <xf numFmtId="0" fontId="0" fillId="0" borderId="2" xfId="9" applyFont="1" applyBorder="1" applyAlignment="1">
      <alignment horizontal="left" vertical="center"/>
    </xf>
    <xf numFmtId="0" fontId="34" fillId="0" borderId="2" xfId="2" applyFont="1" applyBorder="1" applyAlignment="1">
      <alignment horizontal="left" vertical="center"/>
    </xf>
    <xf numFmtId="0" fontId="31" fillId="41" borderId="2" xfId="2" applyFont="1" applyFill="1" applyBorder="1" applyAlignment="1">
      <alignment horizontal="left" vertical="center"/>
    </xf>
    <xf numFmtId="0" fontId="31" fillId="41" borderId="3" xfId="2" applyFont="1" applyFill="1" applyBorder="1" applyAlignment="1">
      <alignment horizontal="left" vertical="center"/>
    </xf>
    <xf numFmtId="0" fontId="30" fillId="41" borderId="2" xfId="9" applyFont="1" applyFill="1" applyBorder="1" applyAlignment="1">
      <alignment horizontal="left" vertical="center"/>
    </xf>
    <xf numFmtId="0" fontId="29" fillId="41" borderId="2" xfId="9" applyFont="1" applyFill="1" applyBorder="1" applyAlignment="1">
      <alignment horizontal="left" vertical="center"/>
    </xf>
    <xf numFmtId="0" fontId="27" fillId="0" borderId="2" xfId="2" applyFont="1" applyBorder="1" applyAlignment="1">
      <alignment horizontal="left"/>
    </xf>
    <xf numFmtId="0" fontId="27" fillId="0" borderId="2" xfId="2" applyFont="1" applyBorder="1" applyAlignment="1">
      <alignment horizontal="left" vertical="center"/>
    </xf>
    <xf numFmtId="0" fontId="9" fillId="0" borderId="1" xfId="2" applyBorder="1" applyAlignment="1">
      <alignment horizontal="left"/>
    </xf>
    <xf numFmtId="0" fontId="9" fillId="0" borderId="13" xfId="2" applyBorder="1" applyAlignment="1">
      <alignment horizontal="left"/>
    </xf>
    <xf numFmtId="0" fontId="32" fillId="0" borderId="13" xfId="9" applyFont="1" applyBorder="1" applyAlignment="1">
      <alignment horizontal="left" vertical="center"/>
    </xf>
    <xf numFmtId="0" fontId="35" fillId="0" borderId="2" xfId="2" applyFont="1" applyBorder="1" applyAlignment="1">
      <alignment horizontal="center" vertical="center"/>
    </xf>
    <xf numFmtId="0" fontId="27" fillId="0" borderId="2" xfId="10" applyFont="1" applyBorder="1" applyAlignment="1">
      <alignment horizontal="left" vertical="center"/>
    </xf>
    <xf numFmtId="1" fontId="27" fillId="0" borderId="2" xfId="2" applyNumberFormat="1" applyFont="1" applyBorder="1" applyAlignment="1">
      <alignment vertical="center"/>
    </xf>
    <xf numFmtId="0" fontId="9" fillId="41" borderId="2" xfId="2" applyFill="1" applyBorder="1"/>
    <xf numFmtId="0" fontId="32" fillId="41" borderId="2" xfId="9" applyFont="1" applyFill="1" applyBorder="1" applyAlignment="1">
      <alignment horizontal="left" vertical="center"/>
    </xf>
    <xf numFmtId="0" fontId="31" fillId="0" borderId="2" xfId="2" applyFont="1" applyBorder="1"/>
    <xf numFmtId="0" fontId="31" fillId="0" borderId="1" xfId="2" applyFont="1" applyBorder="1" applyAlignment="1">
      <alignment horizontal="center" vertical="center"/>
    </xf>
    <xf numFmtId="2" fontId="27" fillId="0" borderId="1" xfId="2" applyNumberFormat="1" applyFont="1" applyBorder="1" applyAlignment="1">
      <alignment horizontal="center" vertical="center"/>
    </xf>
    <xf numFmtId="164" fontId="9" fillId="0" borderId="3" xfId="2" applyNumberFormat="1" applyBorder="1" applyAlignment="1">
      <alignment horizontal="center" vertical="center"/>
    </xf>
    <xf numFmtId="164" fontId="9" fillId="0" borderId="0" xfId="2" applyNumberFormat="1" applyAlignment="1">
      <alignment horizontal="center" vertical="center"/>
    </xf>
    <xf numFmtId="2" fontId="27" fillId="41" borderId="0" xfId="2" applyNumberFormat="1" applyFont="1" applyFill="1" applyAlignment="1">
      <alignment horizontal="center" vertical="center"/>
    </xf>
    <xf numFmtId="0" fontId="0" fillId="0" borderId="2" xfId="10" applyFont="1" applyBorder="1" applyAlignment="1">
      <alignment horizontal="left" vertical="center"/>
    </xf>
    <xf numFmtId="1" fontId="32" fillId="0" borderId="2" xfId="2" applyNumberFormat="1" applyFont="1" applyBorder="1" applyAlignment="1">
      <alignment horizontal="center" vertical="center"/>
    </xf>
    <xf numFmtId="0" fontId="32" fillId="0" borderId="2" xfId="2" applyFont="1" applyBorder="1" applyAlignment="1">
      <alignment horizontal="center" vertical="center"/>
    </xf>
    <xf numFmtId="0" fontId="32" fillId="41" borderId="2" xfId="2" applyFont="1" applyFill="1" applyBorder="1" applyAlignment="1">
      <alignment horizontal="center" vertical="center"/>
    </xf>
    <xf numFmtId="164" fontId="31" fillId="0" borderId="2" xfId="2" applyNumberFormat="1" applyFont="1" applyBorder="1" applyAlignment="1">
      <alignment horizontal="center" vertical="center"/>
    </xf>
    <xf numFmtId="2" fontId="32" fillId="0" borderId="2" xfId="2" applyNumberFormat="1" applyFont="1" applyBorder="1" applyAlignment="1">
      <alignment horizontal="center" vertical="center"/>
    </xf>
    <xf numFmtId="16" fontId="31" fillId="0" borderId="2" xfId="2" quotePrefix="1" applyNumberFormat="1" applyFont="1" applyBorder="1" applyAlignment="1">
      <alignment horizontal="center"/>
    </xf>
    <xf numFmtId="164" fontId="32" fillId="0" borderId="2" xfId="2" applyNumberFormat="1" applyFont="1" applyBorder="1" applyAlignment="1">
      <alignment horizontal="center" vertical="center"/>
    </xf>
    <xf numFmtId="0" fontId="27" fillId="41" borderId="2" xfId="2" applyFont="1" applyFill="1" applyBorder="1" applyAlignment="1">
      <alignment horizontal="center" vertical="center"/>
    </xf>
    <xf numFmtId="49" fontId="27" fillId="0" borderId="2" xfId="2" applyNumberFormat="1" applyFont="1" applyBorder="1" applyAlignment="1">
      <alignment horizontal="center" vertical="center"/>
    </xf>
    <xf numFmtId="0" fontId="32" fillId="41" borderId="2" xfId="2" applyFont="1" applyFill="1" applyBorder="1" applyAlignment="1">
      <alignment horizontal="left" vertical="center"/>
    </xf>
    <xf numFmtId="1" fontId="32" fillId="0" borderId="2" xfId="2" applyNumberFormat="1" applyFont="1" applyBorder="1" applyAlignment="1">
      <alignment horizontal="left" vertical="center"/>
    </xf>
    <xf numFmtId="1" fontId="31" fillId="0" borderId="2" xfId="2" applyNumberFormat="1" applyFont="1" applyBorder="1" applyAlignment="1">
      <alignment horizontal="center" vertical="center"/>
    </xf>
    <xf numFmtId="1" fontId="32" fillId="0" borderId="3" xfId="2" applyNumberFormat="1" applyFont="1" applyBorder="1" applyAlignment="1">
      <alignment horizontal="center" vertical="center"/>
    </xf>
    <xf numFmtId="0" fontId="31" fillId="0" borderId="3" xfId="2" applyFont="1" applyBorder="1" applyAlignment="1">
      <alignment horizontal="center" vertical="center"/>
    </xf>
    <xf numFmtId="164" fontId="32" fillId="0" borderId="2" xfId="2" applyNumberFormat="1" applyFont="1" applyBorder="1" applyAlignment="1">
      <alignment horizontal="left" vertical="center"/>
    </xf>
    <xf numFmtId="2" fontId="32" fillId="0" borderId="1" xfId="2" applyNumberFormat="1" applyFont="1" applyBorder="1" applyAlignment="1">
      <alignment horizontal="center" vertical="center"/>
    </xf>
    <xf numFmtId="1" fontId="32" fillId="0" borderId="1" xfId="2" applyNumberFormat="1" applyFont="1" applyBorder="1" applyAlignment="1">
      <alignment horizontal="center" vertical="center"/>
    </xf>
    <xf numFmtId="164" fontId="32" fillId="41" borderId="2" xfId="2" applyNumberFormat="1" applyFont="1" applyFill="1" applyBorder="1" applyAlignment="1">
      <alignment horizontal="center" vertical="center"/>
    </xf>
    <xf numFmtId="0" fontId="31" fillId="0" borderId="2" xfId="2" applyFont="1" applyBorder="1" applyAlignment="1">
      <alignment horizontal="center"/>
    </xf>
    <xf numFmtId="0" fontId="32" fillId="0" borderId="2" xfId="2" applyFont="1" applyBorder="1" applyAlignment="1">
      <alignment horizontal="left" vertical="center"/>
    </xf>
    <xf numFmtId="1" fontId="32" fillId="0" borderId="2" xfId="10" applyNumberFormat="1" applyFont="1" applyBorder="1" applyAlignment="1">
      <alignment horizontal="center" vertical="center"/>
    </xf>
    <xf numFmtId="1" fontId="32" fillId="41" borderId="2" xfId="2" applyNumberFormat="1" applyFont="1" applyFill="1" applyBorder="1" applyAlignment="1">
      <alignment horizontal="left" vertical="center"/>
    </xf>
    <xf numFmtId="1" fontId="32" fillId="41" borderId="2" xfId="2" applyNumberFormat="1" applyFont="1" applyFill="1" applyBorder="1" applyAlignment="1">
      <alignment horizontal="center" vertical="center"/>
    </xf>
    <xf numFmtId="1" fontId="31" fillId="41" borderId="2" xfId="2" quotePrefix="1" applyNumberFormat="1" applyFont="1" applyFill="1" applyBorder="1" applyAlignment="1">
      <alignment horizontal="center"/>
    </xf>
    <xf numFmtId="0" fontId="31" fillId="41" borderId="0" xfId="2" applyFont="1" applyFill="1" applyAlignment="1">
      <alignment horizontal="center" vertical="center"/>
    </xf>
    <xf numFmtId="1" fontId="27" fillId="0" borderId="2" xfId="2" applyNumberFormat="1" applyFont="1" applyBorder="1" applyAlignment="1">
      <alignment horizontal="left" vertical="center"/>
    </xf>
    <xf numFmtId="0" fontId="0" fillId="0" borderId="2" xfId="11" applyFont="1" applyBorder="1" applyAlignment="1">
      <alignment horizontal="left" vertical="center"/>
    </xf>
    <xf numFmtId="0" fontId="0" fillId="0" borderId="2" xfId="12" applyFont="1" applyBorder="1" applyAlignment="1">
      <alignment horizontal="left"/>
    </xf>
    <xf numFmtId="0" fontId="32" fillId="41" borderId="2" xfId="10" applyFont="1" applyFill="1" applyBorder="1" applyAlignment="1">
      <alignment horizontal="left" vertical="center"/>
    </xf>
    <xf numFmtId="14" fontId="32" fillId="0" borderId="2" xfId="2" applyNumberFormat="1" applyFont="1" applyBorder="1" applyAlignment="1">
      <alignment horizontal="center" vertical="center"/>
    </xf>
    <xf numFmtId="0" fontId="32" fillId="41" borderId="2" xfId="2" applyFont="1" applyFill="1" applyBorder="1" applyAlignment="1">
      <alignment horizontal="left"/>
    </xf>
    <xf numFmtId="0" fontId="31" fillId="41" borderId="2" xfId="2" applyFont="1" applyFill="1" applyBorder="1" applyAlignment="1">
      <alignment horizontal="center"/>
    </xf>
    <xf numFmtId="0" fontId="31" fillId="41" borderId="2" xfId="2" applyFont="1" applyFill="1" applyBorder="1" applyAlignment="1">
      <alignment horizontal="left"/>
    </xf>
    <xf numFmtId="0" fontId="32" fillId="0" borderId="2" xfId="13" applyFont="1" applyBorder="1" applyAlignment="1">
      <alignment horizontal="center" vertical="center"/>
    </xf>
    <xf numFmtId="1" fontId="31" fillId="0" borderId="2" xfId="2" quotePrefix="1" applyNumberFormat="1" applyFont="1" applyBorder="1" applyAlignment="1">
      <alignment horizontal="center"/>
    </xf>
    <xf numFmtId="1" fontId="31" fillId="0" borderId="2" xfId="2" applyNumberFormat="1" applyFont="1" applyBorder="1" applyAlignment="1">
      <alignment horizontal="left" vertical="center"/>
    </xf>
    <xf numFmtId="49" fontId="32" fillId="41" borderId="2" xfId="2" applyNumberFormat="1" applyFont="1" applyFill="1" applyBorder="1" applyAlignment="1">
      <alignment horizontal="center" vertical="center"/>
    </xf>
    <xf numFmtId="164" fontId="32" fillId="0" borderId="3" xfId="2" applyNumberFormat="1" applyFont="1" applyBorder="1" applyAlignment="1">
      <alignment horizontal="center" vertical="center"/>
    </xf>
    <xf numFmtId="0" fontId="32" fillId="41" borderId="1" xfId="10" applyFont="1" applyFill="1" applyBorder="1" applyAlignment="1">
      <alignment horizontal="left" vertical="center"/>
    </xf>
    <xf numFmtId="0" fontId="31" fillId="0" borderId="1" xfId="2" applyFont="1" applyBorder="1" applyAlignment="1">
      <alignment horizontal="left" vertical="center"/>
    </xf>
    <xf numFmtId="0" fontId="32" fillId="41" borderId="1" xfId="2" applyFont="1" applyFill="1" applyBorder="1" applyAlignment="1">
      <alignment horizontal="center" vertical="center"/>
    </xf>
    <xf numFmtId="49" fontId="32" fillId="0" borderId="1" xfId="2" applyNumberFormat="1" applyFont="1" applyBorder="1" applyAlignment="1">
      <alignment horizontal="center" vertical="center"/>
    </xf>
    <xf numFmtId="164" fontId="31" fillId="0" borderId="1" xfId="2" applyNumberFormat="1" applyFont="1" applyBorder="1" applyAlignment="1">
      <alignment horizontal="center" vertical="center"/>
    </xf>
    <xf numFmtId="1" fontId="32" fillId="41" borderId="6" xfId="2" applyNumberFormat="1" applyFont="1" applyFill="1" applyBorder="1" applyAlignment="1">
      <alignment horizontal="center" vertical="center"/>
    </xf>
    <xf numFmtId="1" fontId="32" fillId="41" borderId="1" xfId="2" applyNumberFormat="1" applyFont="1" applyFill="1" applyBorder="1" applyAlignment="1">
      <alignment horizontal="center" vertical="center"/>
    </xf>
    <xf numFmtId="0" fontId="31" fillId="29" borderId="2" xfId="2" applyFont="1" applyFill="1" applyBorder="1" applyAlignment="1">
      <alignment horizontal="center" vertical="center"/>
    </xf>
    <xf numFmtId="0" fontId="31" fillId="43" borderId="2" xfId="2" applyFont="1" applyFill="1" applyBorder="1" applyAlignment="1">
      <alignment horizontal="center" vertical="center"/>
    </xf>
    <xf numFmtId="0" fontId="27" fillId="41" borderId="2" xfId="2" applyFont="1" applyFill="1" applyBorder="1" applyAlignment="1">
      <alignment horizontal="left" vertical="center"/>
    </xf>
    <xf numFmtId="164" fontId="31" fillId="0" borderId="2" xfId="2" applyNumberFormat="1" applyFont="1" applyBorder="1" applyAlignment="1">
      <alignment horizontal="left" vertical="center"/>
    </xf>
    <xf numFmtId="0" fontId="31" fillId="23" borderId="2" xfId="2" applyFont="1" applyFill="1" applyBorder="1" applyAlignment="1">
      <alignment horizontal="left" vertical="center"/>
    </xf>
    <xf numFmtId="1" fontId="27" fillId="23" borderId="2" xfId="2" applyNumberFormat="1" applyFont="1" applyFill="1" applyBorder="1" applyAlignment="1">
      <alignment horizontal="left" vertical="center"/>
    </xf>
    <xf numFmtId="1" fontId="9" fillId="23" borderId="2" xfId="2" applyNumberFormat="1" applyFill="1" applyBorder="1" applyAlignment="1">
      <alignment horizontal="left" vertical="center"/>
    </xf>
    <xf numFmtId="0" fontId="32" fillId="0" borderId="2" xfId="10" applyFont="1" applyBorder="1" applyAlignment="1">
      <alignment horizontal="left" vertical="center"/>
    </xf>
    <xf numFmtId="0" fontId="31" fillId="41" borderId="2" xfId="11" applyFont="1" applyFill="1" applyBorder="1" applyAlignment="1">
      <alignment horizontal="left" vertical="center"/>
    </xf>
    <xf numFmtId="0" fontId="31" fillId="41" borderId="2" xfId="11" applyFont="1" applyFill="1" applyBorder="1" applyAlignment="1">
      <alignment horizontal="center" vertical="center"/>
    </xf>
    <xf numFmtId="0" fontId="31" fillId="0" borderId="3" xfId="2" applyFont="1" applyBorder="1" applyAlignment="1">
      <alignment horizontal="left" vertical="center"/>
    </xf>
    <xf numFmtId="0" fontId="33" fillId="41" borderId="2" xfId="2" applyFont="1" applyFill="1" applyBorder="1" applyAlignment="1">
      <alignment horizontal="center" vertical="center"/>
    </xf>
    <xf numFmtId="0" fontId="33" fillId="0" borderId="2" xfId="2" applyFont="1" applyBorder="1" applyAlignment="1">
      <alignment horizontal="center" vertical="center"/>
    </xf>
    <xf numFmtId="1" fontId="31" fillId="0" borderId="2" xfId="2" quotePrefix="1" applyNumberFormat="1" applyFont="1" applyBorder="1" applyAlignment="1">
      <alignment horizontal="center" vertical="center"/>
    </xf>
    <xf numFmtId="37" fontId="32" fillId="0" borderId="2" xfId="2" applyNumberFormat="1" applyFont="1" applyBorder="1" applyAlignment="1">
      <alignment horizontal="center" vertical="center"/>
    </xf>
    <xf numFmtId="169" fontId="32" fillId="0" borderId="2" xfId="2" applyNumberFormat="1" applyFont="1" applyBorder="1" applyAlignment="1">
      <alignment horizontal="center" vertical="center"/>
    </xf>
    <xf numFmtId="0" fontId="32" fillId="0" borderId="2" xfId="10" applyFont="1" applyBorder="1" applyAlignment="1">
      <alignment horizontal="center" vertical="center"/>
    </xf>
    <xf numFmtId="0" fontId="32" fillId="44" borderId="2" xfId="2" applyFont="1" applyFill="1" applyBorder="1" applyAlignment="1">
      <alignment horizontal="center" vertical="center"/>
    </xf>
    <xf numFmtId="0" fontId="0" fillId="41" borderId="2" xfId="11" applyFont="1" applyFill="1" applyBorder="1" applyAlignment="1">
      <alignment horizontal="left" vertical="center"/>
    </xf>
    <xf numFmtId="0" fontId="12" fillId="0" borderId="2" xfId="2" applyFont="1" applyBorder="1" applyAlignment="1">
      <alignment horizontal="left" vertical="center"/>
    </xf>
    <xf numFmtId="2" fontId="36" fillId="0" borderId="2" xfId="2" applyNumberFormat="1" applyFont="1" applyBorder="1" applyAlignment="1">
      <alignment horizontal="center" vertical="center"/>
    </xf>
    <xf numFmtId="16" fontId="32" fillId="0" borderId="3" xfId="2" applyNumberFormat="1" applyFont="1" applyBorder="1" applyAlignment="1">
      <alignment horizontal="center" vertical="center"/>
    </xf>
    <xf numFmtId="49" fontId="31" fillId="0" borderId="2" xfId="2" applyNumberFormat="1" applyFont="1" applyBorder="1" applyAlignment="1">
      <alignment horizontal="center" vertical="center"/>
    </xf>
    <xf numFmtId="170" fontId="32" fillId="0" borderId="2" xfId="2" applyNumberFormat="1" applyFont="1" applyBorder="1" applyAlignment="1">
      <alignment horizontal="center" vertical="center"/>
    </xf>
    <xf numFmtId="2" fontId="32" fillId="41" borderId="2" xfId="2" applyNumberFormat="1" applyFont="1" applyFill="1" applyBorder="1" applyAlignment="1">
      <alignment horizontal="center" vertical="center"/>
    </xf>
    <xf numFmtId="37" fontId="32" fillId="0" borderId="2" xfId="2" applyNumberFormat="1" applyFont="1" applyBorder="1" applyAlignment="1">
      <alignment horizontal="left" vertical="center"/>
    </xf>
    <xf numFmtId="0" fontId="32" fillId="0" borderId="13" xfId="2" applyFont="1" applyBorder="1" applyAlignment="1">
      <alignment horizontal="center" vertical="center"/>
    </xf>
    <xf numFmtId="9" fontId="3" fillId="26" borderId="1" xfId="1" applyNumberFormat="1" applyFont="1" applyFill="1" applyBorder="1" applyAlignment="1">
      <alignment horizontal="center" vertical="center" wrapText="1"/>
    </xf>
    <xf numFmtId="9" fontId="3" fillId="26" borderId="13" xfId="1" applyNumberFormat="1" applyFont="1" applyFill="1" applyBorder="1" applyAlignment="1">
      <alignment horizontal="center" vertical="center" wrapText="1"/>
    </xf>
    <xf numFmtId="9" fontId="3" fillId="18" borderId="1" xfId="1" applyNumberFormat="1" applyFont="1" applyFill="1" applyBorder="1" applyAlignment="1">
      <alignment horizontal="center" vertical="center" wrapText="1"/>
    </xf>
    <xf numFmtId="9" fontId="3" fillId="18" borderId="13" xfId="1" applyNumberFormat="1" applyFont="1" applyFill="1" applyBorder="1" applyAlignment="1">
      <alignment horizontal="center" vertical="center" wrapText="1"/>
    </xf>
    <xf numFmtId="9" fontId="3" fillId="17" borderId="1" xfId="1" applyNumberFormat="1" applyFont="1" applyFill="1" applyBorder="1" applyAlignment="1">
      <alignment horizontal="center" vertical="center" wrapText="1"/>
    </xf>
    <xf numFmtId="9" fontId="3" fillId="17" borderId="13" xfId="1" applyNumberFormat="1" applyFont="1" applyFill="1" applyBorder="1" applyAlignment="1">
      <alignment horizontal="center" vertical="center" wrapText="1"/>
    </xf>
    <xf numFmtId="9" fontId="6" fillId="7" borderId="1" xfId="1" applyNumberFormat="1" applyFont="1" applyFill="1" applyBorder="1" applyAlignment="1">
      <alignment horizontal="center" vertical="center" wrapText="1"/>
    </xf>
    <xf numFmtId="9" fontId="6" fillId="7" borderId="13" xfId="1" applyNumberFormat="1" applyFont="1" applyFill="1" applyBorder="1" applyAlignment="1">
      <alignment horizontal="center" vertical="center" wrapText="1"/>
    </xf>
    <xf numFmtId="9" fontId="3" fillId="11" borderId="1" xfId="1" applyNumberFormat="1" applyFont="1" applyFill="1" applyBorder="1" applyAlignment="1">
      <alignment horizontal="center" vertical="center" wrapText="1"/>
    </xf>
    <xf numFmtId="9" fontId="3" fillId="11" borderId="13" xfId="1" applyNumberFormat="1" applyFont="1" applyFill="1" applyBorder="1" applyAlignment="1">
      <alignment horizontal="center" vertical="center" wrapText="1"/>
    </xf>
    <xf numFmtId="9" fontId="3" fillId="8" borderId="1" xfId="1" applyNumberFormat="1" applyFont="1" applyFill="1" applyBorder="1" applyAlignment="1">
      <alignment horizontal="center" vertical="center" wrapText="1"/>
    </xf>
    <xf numFmtId="9" fontId="3" fillId="8" borderId="13" xfId="1" applyNumberFormat="1" applyFont="1" applyFill="1" applyBorder="1" applyAlignment="1">
      <alignment horizontal="center" vertical="center" wrapText="1"/>
    </xf>
    <xf numFmtId="9" fontId="6" fillId="6" borderId="1" xfId="1" applyNumberFormat="1" applyFont="1" applyFill="1" applyBorder="1" applyAlignment="1">
      <alignment horizontal="center" vertical="center" wrapText="1"/>
    </xf>
    <xf numFmtId="9" fontId="6" fillId="6" borderId="13" xfId="1" applyNumberFormat="1" applyFont="1" applyFill="1" applyBorder="1" applyAlignment="1">
      <alignment horizontal="center" vertical="center" wrapText="1"/>
    </xf>
    <xf numFmtId="9" fontId="3" fillId="15" borderId="1" xfId="1" applyNumberFormat="1" applyFont="1" applyFill="1" applyBorder="1" applyAlignment="1">
      <alignment horizontal="center" vertical="center" wrapText="1"/>
    </xf>
    <xf numFmtId="9" fontId="3" fillId="15" borderId="13" xfId="1" applyNumberFormat="1" applyFont="1" applyFill="1" applyBorder="1" applyAlignment="1">
      <alignment horizontal="center" vertical="center" wrapText="1"/>
    </xf>
    <xf numFmtId="9" fontId="7" fillId="19" borderId="1" xfId="1" applyNumberFormat="1" applyFont="1" applyFill="1" applyBorder="1" applyAlignment="1">
      <alignment horizontal="center" vertical="center" wrapText="1"/>
    </xf>
    <xf numFmtId="9" fontId="7" fillId="19" borderId="13" xfId="1" applyNumberFormat="1" applyFont="1" applyFill="1" applyBorder="1" applyAlignment="1">
      <alignment horizontal="center" vertical="center" wrapText="1"/>
    </xf>
    <xf numFmtId="10" fontId="3" fillId="20" borderId="1" xfId="1" applyNumberFormat="1" applyFont="1" applyFill="1" applyBorder="1" applyAlignment="1">
      <alignment horizontal="center" vertical="center" wrapText="1"/>
    </xf>
    <xf numFmtId="10" fontId="3" fillId="20" borderId="13" xfId="1" applyNumberFormat="1" applyFont="1" applyFill="1" applyBorder="1" applyAlignment="1">
      <alignment horizontal="center" vertical="center" wrapText="1"/>
    </xf>
    <xf numFmtId="9" fontId="3" fillId="21" borderId="1" xfId="1" applyNumberFormat="1" applyFont="1" applyFill="1" applyBorder="1" applyAlignment="1">
      <alignment horizontal="center" vertical="center" wrapText="1"/>
    </xf>
    <xf numFmtId="9" fontId="3" fillId="21" borderId="13" xfId="1" applyNumberFormat="1" applyFont="1" applyFill="1" applyBorder="1" applyAlignment="1">
      <alignment horizontal="center" vertical="center" wrapText="1"/>
    </xf>
    <xf numFmtId="166" fontId="3" fillId="2" borderId="3" xfId="1" applyNumberFormat="1" applyFont="1" applyFill="1" applyBorder="1" applyAlignment="1">
      <alignment horizontal="center" vertical="center"/>
    </xf>
    <xf numFmtId="166" fontId="3" fillId="2" borderId="4" xfId="1" applyNumberFormat="1" applyFont="1" applyFill="1" applyBorder="1" applyAlignment="1">
      <alignment horizontal="center" vertical="center"/>
    </xf>
    <xf numFmtId="166" fontId="3" fillId="2" borderId="5" xfId="1" applyNumberFormat="1" applyFont="1" applyFill="1" applyBorder="1" applyAlignment="1">
      <alignment horizontal="center" vertical="center"/>
    </xf>
    <xf numFmtId="166" fontId="3" fillId="20" borderId="3" xfId="1" applyNumberFormat="1" applyFont="1" applyFill="1" applyBorder="1" applyAlignment="1">
      <alignment horizontal="center" vertical="center"/>
    </xf>
    <xf numFmtId="166" fontId="3" fillId="20" borderId="4" xfId="1" applyNumberFormat="1" applyFont="1" applyFill="1" applyBorder="1" applyAlignment="1">
      <alignment horizontal="center" vertical="center"/>
    </xf>
    <xf numFmtId="166" fontId="3" fillId="20" borderId="5" xfId="1" applyNumberFormat="1" applyFont="1" applyFill="1" applyBorder="1" applyAlignment="1">
      <alignment horizontal="center" vertical="center"/>
    </xf>
    <xf numFmtId="0" fontId="6" fillId="22" borderId="1" xfId="1" applyFont="1" applyFill="1" applyBorder="1" applyAlignment="1">
      <alignment horizontal="center" vertical="center" wrapText="1"/>
    </xf>
    <xf numFmtId="0" fontId="6" fillId="22" borderId="13" xfId="1" applyFont="1" applyFill="1" applyBorder="1" applyAlignment="1">
      <alignment horizontal="center" vertical="center" wrapText="1"/>
    </xf>
    <xf numFmtId="9" fontId="3" fillId="20" borderId="1" xfId="1" applyNumberFormat="1" applyFont="1" applyFill="1" applyBorder="1" applyAlignment="1">
      <alignment horizontal="center" vertical="center" wrapText="1"/>
    </xf>
    <xf numFmtId="9" fontId="3" fillId="20" borderId="13" xfId="1" applyNumberFormat="1" applyFont="1" applyFill="1" applyBorder="1" applyAlignment="1">
      <alignment horizontal="center" vertical="center" wrapText="1"/>
    </xf>
    <xf numFmtId="166" fontId="15" fillId="22" borderId="3" xfId="3" applyNumberFormat="1" applyFont="1" applyFill="1" applyBorder="1" applyAlignment="1">
      <alignment horizontal="center" vertical="center" wrapText="1"/>
    </xf>
    <xf numFmtId="166" fontId="15" fillId="22" borderId="4" xfId="3" applyNumberFormat="1" applyFont="1" applyFill="1" applyBorder="1" applyAlignment="1">
      <alignment horizontal="center" vertical="center" wrapText="1"/>
    </xf>
    <xf numFmtId="166" fontId="15" fillId="22" borderId="5" xfId="3" applyNumberFormat="1" applyFont="1" applyFill="1" applyBorder="1" applyAlignment="1">
      <alignment horizontal="center" vertical="center" wrapText="1"/>
    </xf>
    <xf numFmtId="9" fontId="16" fillId="14" borderId="3" xfId="2" applyNumberFormat="1" applyFont="1" applyFill="1" applyBorder="1" applyAlignment="1">
      <alignment horizontal="center" vertical="center" wrapText="1"/>
    </xf>
    <xf numFmtId="9" fontId="16" fillId="14" borderId="4" xfId="2" applyNumberFormat="1" applyFont="1" applyFill="1" applyBorder="1" applyAlignment="1">
      <alignment horizontal="center" vertical="center" wrapText="1"/>
    </xf>
    <xf numFmtId="9" fontId="16" fillId="14" borderId="5" xfId="2" applyNumberFormat="1" applyFont="1" applyFill="1" applyBorder="1" applyAlignment="1">
      <alignment horizontal="center" vertical="center" wrapText="1"/>
    </xf>
    <xf numFmtId="166" fontId="22" fillId="25" borderId="3" xfId="3" applyNumberFormat="1" applyFont="1" applyFill="1" applyBorder="1" applyAlignment="1">
      <alignment horizontal="center" vertical="center" wrapText="1"/>
    </xf>
    <xf numFmtId="166" fontId="22" fillId="25" borderId="4" xfId="3" applyNumberFormat="1" applyFont="1" applyFill="1" applyBorder="1" applyAlignment="1">
      <alignment horizontal="center" vertical="center" wrapText="1"/>
    </xf>
    <xf numFmtId="166" fontId="22" fillId="25" borderId="5" xfId="3" applyNumberFormat="1" applyFont="1" applyFill="1" applyBorder="1" applyAlignment="1">
      <alignment horizontal="center" vertical="center" wrapText="1"/>
    </xf>
    <xf numFmtId="166" fontId="16" fillId="8" borderId="3" xfId="3" applyNumberFormat="1" applyFont="1" applyFill="1" applyBorder="1" applyAlignment="1">
      <alignment horizontal="center" vertical="center" wrapText="1"/>
    </xf>
    <xf numFmtId="166" fontId="16" fillId="8" borderId="4" xfId="3" applyNumberFormat="1" applyFont="1" applyFill="1" applyBorder="1" applyAlignment="1">
      <alignment horizontal="center" vertical="center" wrapText="1"/>
    </xf>
    <xf numFmtId="166" fontId="16" fillId="8" borderId="5" xfId="3" applyNumberFormat="1" applyFont="1" applyFill="1" applyBorder="1" applyAlignment="1">
      <alignment horizontal="center" vertical="center" wrapText="1"/>
    </xf>
    <xf numFmtId="166" fontId="16" fillId="21" borderId="3" xfId="3" applyNumberFormat="1" applyFont="1" applyFill="1" applyBorder="1" applyAlignment="1">
      <alignment horizontal="center" vertical="center" wrapText="1"/>
    </xf>
    <xf numFmtId="166" fontId="16" fillId="21" borderId="4" xfId="3" applyNumberFormat="1" applyFont="1" applyFill="1" applyBorder="1" applyAlignment="1">
      <alignment horizontal="center" vertical="center" wrapText="1"/>
    </xf>
    <xf numFmtId="166" fontId="16" fillId="21" borderId="5" xfId="3" applyNumberFormat="1" applyFont="1" applyFill="1" applyBorder="1" applyAlignment="1">
      <alignment horizontal="center" vertical="center" wrapText="1"/>
    </xf>
    <xf numFmtId="166" fontId="18" fillId="20" borderId="3" xfId="3" applyNumberFormat="1" applyFont="1" applyFill="1" applyBorder="1" applyAlignment="1">
      <alignment horizontal="center" vertical="center" wrapText="1"/>
    </xf>
    <xf numFmtId="166" fontId="18" fillId="20" borderId="4" xfId="3" applyNumberFormat="1" applyFont="1" applyFill="1" applyBorder="1" applyAlignment="1">
      <alignment horizontal="center" vertical="center" wrapText="1"/>
    </xf>
    <xf numFmtId="166" fontId="18" fillId="20" borderId="5" xfId="3" applyNumberFormat="1" applyFont="1" applyFill="1" applyBorder="1" applyAlignment="1">
      <alignment horizontal="center" vertical="center" wrapText="1"/>
    </xf>
    <xf numFmtId="166" fontId="20" fillId="19" borderId="3" xfId="3" applyNumberFormat="1" applyFont="1" applyFill="1" applyBorder="1" applyAlignment="1">
      <alignment horizontal="center" vertical="center" wrapText="1"/>
    </xf>
    <xf numFmtId="166" fontId="20" fillId="19" borderId="4" xfId="3" applyNumberFormat="1" applyFont="1" applyFill="1" applyBorder="1" applyAlignment="1">
      <alignment horizontal="center" vertical="center" wrapText="1"/>
    </xf>
    <xf numFmtId="166" fontId="20" fillId="19" borderId="5" xfId="3" applyNumberFormat="1" applyFont="1" applyFill="1" applyBorder="1" applyAlignment="1">
      <alignment horizontal="center" vertical="center" wrapText="1"/>
    </xf>
    <xf numFmtId="166" fontId="19" fillId="18" borderId="3" xfId="3" applyNumberFormat="1" applyFont="1" applyFill="1" applyBorder="1" applyAlignment="1">
      <alignment horizontal="center" vertical="center" wrapText="1"/>
    </xf>
    <xf numFmtId="166" fontId="19" fillId="18" borderId="4" xfId="3" applyNumberFormat="1" applyFont="1" applyFill="1" applyBorder="1" applyAlignment="1">
      <alignment horizontal="center" vertical="center" wrapText="1"/>
    </xf>
    <xf numFmtId="166" fontId="19" fillId="18" borderId="5" xfId="3" applyNumberFormat="1" applyFont="1" applyFill="1" applyBorder="1" applyAlignment="1">
      <alignment horizontal="center" vertical="center" wrapText="1"/>
    </xf>
    <xf numFmtId="166" fontId="16" fillId="18" borderId="3" xfId="3" applyNumberFormat="1" applyFont="1" applyFill="1" applyBorder="1" applyAlignment="1">
      <alignment horizontal="center" vertical="center" wrapText="1"/>
    </xf>
    <xf numFmtId="166" fontId="16" fillId="18" borderId="4" xfId="3" applyNumberFormat="1" applyFont="1" applyFill="1" applyBorder="1" applyAlignment="1">
      <alignment horizontal="center" vertical="center" wrapText="1"/>
    </xf>
    <xf numFmtId="166" fontId="16" fillId="18" borderId="5" xfId="3" applyNumberFormat="1" applyFont="1" applyFill="1" applyBorder="1" applyAlignment="1">
      <alignment horizontal="center" vertical="center" wrapText="1"/>
    </xf>
    <xf numFmtId="166" fontId="16" fillId="17" borderId="3" xfId="3" applyNumberFormat="1" applyFont="1" applyFill="1" applyBorder="1" applyAlignment="1">
      <alignment horizontal="center" vertical="center" wrapText="1"/>
    </xf>
    <xf numFmtId="166" fontId="16" fillId="17" borderId="4" xfId="3" applyNumberFormat="1" applyFont="1" applyFill="1" applyBorder="1" applyAlignment="1">
      <alignment horizontal="center" vertical="center" wrapText="1"/>
    </xf>
    <xf numFmtId="166" fontId="16" fillId="17" borderId="5" xfId="3" applyNumberFormat="1" applyFont="1" applyFill="1" applyBorder="1" applyAlignment="1">
      <alignment horizontal="center" vertical="center" wrapText="1"/>
    </xf>
    <xf numFmtId="166" fontId="18" fillId="16" borderId="3" xfId="3" applyNumberFormat="1" applyFont="1" applyFill="1" applyBorder="1" applyAlignment="1">
      <alignment horizontal="center" vertical="center" wrapText="1"/>
    </xf>
    <xf numFmtId="166" fontId="18" fillId="16" borderId="4" xfId="3" applyNumberFormat="1" applyFont="1" applyFill="1" applyBorder="1" applyAlignment="1">
      <alignment horizontal="center" vertical="center" wrapText="1"/>
    </xf>
    <xf numFmtId="166" fontId="18" fillId="16" borderId="5" xfId="3" applyNumberFormat="1" applyFont="1" applyFill="1" applyBorder="1" applyAlignment="1">
      <alignment horizontal="center" vertical="center" wrapText="1"/>
    </xf>
    <xf numFmtId="166" fontId="23" fillId="16" borderId="3" xfId="3" applyNumberFormat="1" applyFont="1" applyFill="1" applyBorder="1" applyAlignment="1">
      <alignment horizontal="center" vertical="center" wrapText="1"/>
    </xf>
    <xf numFmtId="166" fontId="23" fillId="16" borderId="4" xfId="3" applyNumberFormat="1" applyFont="1" applyFill="1" applyBorder="1" applyAlignment="1">
      <alignment horizontal="center" vertical="center" wrapText="1"/>
    </xf>
    <xf numFmtId="166" fontId="23" fillId="16" borderId="5" xfId="3" applyNumberFormat="1" applyFont="1" applyFill="1" applyBorder="1" applyAlignment="1">
      <alignment horizontal="center" vertical="center" wrapText="1"/>
    </xf>
    <xf numFmtId="166" fontId="16" fillId="15" borderId="3" xfId="3" applyNumberFormat="1" applyFont="1" applyFill="1" applyBorder="1" applyAlignment="1">
      <alignment horizontal="center" vertical="center" wrapText="1"/>
    </xf>
    <xf numFmtId="166" fontId="16" fillId="15" borderId="4" xfId="3" applyNumberFormat="1" applyFont="1" applyFill="1" applyBorder="1" applyAlignment="1">
      <alignment horizontal="center" vertical="center" wrapText="1"/>
    </xf>
    <xf numFmtId="166" fontId="16" fillId="15" borderId="5" xfId="3" applyNumberFormat="1" applyFont="1" applyFill="1" applyBorder="1" applyAlignment="1">
      <alignment horizontal="center" vertical="center" wrapText="1"/>
    </xf>
    <xf numFmtId="166" fontId="16" fillId="14" borderId="3" xfId="3" applyNumberFormat="1" applyFont="1" applyFill="1" applyBorder="1" applyAlignment="1">
      <alignment horizontal="center" vertical="center" wrapText="1"/>
    </xf>
    <xf numFmtId="166" fontId="16" fillId="14" borderId="4" xfId="3" applyNumberFormat="1" applyFont="1" applyFill="1" applyBorder="1" applyAlignment="1">
      <alignment horizontal="center" vertical="center" wrapText="1"/>
    </xf>
    <xf numFmtId="166" fontId="16" fillId="14" borderId="5" xfId="3" applyNumberFormat="1" applyFont="1" applyFill="1" applyBorder="1" applyAlignment="1">
      <alignment horizontal="center" vertical="center" wrapText="1"/>
    </xf>
    <xf numFmtId="166" fontId="16" fillId="13" borderId="3" xfId="3" applyNumberFormat="1" applyFont="1" applyFill="1" applyBorder="1" applyAlignment="1">
      <alignment horizontal="center" vertical="center" wrapText="1"/>
    </xf>
    <xf numFmtId="166" fontId="16" fillId="13" borderId="4" xfId="3" applyNumberFormat="1" applyFont="1" applyFill="1" applyBorder="1" applyAlignment="1">
      <alignment horizontal="center" vertical="center" wrapText="1"/>
    </xf>
    <xf numFmtId="166" fontId="16" fillId="13" borderId="5" xfId="3" applyNumberFormat="1" applyFont="1" applyFill="1" applyBorder="1" applyAlignment="1">
      <alignment horizontal="center" vertical="center" wrapText="1"/>
    </xf>
    <xf numFmtId="9" fontId="3" fillId="23" borderId="3" xfId="1" applyNumberFormat="1" applyFont="1" applyFill="1" applyBorder="1" applyAlignment="1">
      <alignment horizontal="center" vertical="center"/>
    </xf>
    <xf numFmtId="9" fontId="3" fillId="23" borderId="4" xfId="1" applyNumberFormat="1" applyFont="1" applyFill="1" applyBorder="1" applyAlignment="1">
      <alignment horizontal="center" vertical="center"/>
    </xf>
    <xf numFmtId="9" fontId="3" fillId="23" borderId="5" xfId="1" applyNumberFormat="1" applyFont="1" applyFill="1" applyBorder="1" applyAlignment="1">
      <alignment horizontal="center" vertical="center"/>
    </xf>
    <xf numFmtId="9" fontId="3" fillId="24" borderId="3" xfId="1" applyNumberFormat="1" applyFont="1" applyFill="1" applyBorder="1" applyAlignment="1">
      <alignment horizontal="center" vertical="center"/>
    </xf>
    <xf numFmtId="9" fontId="3" fillId="24" borderId="4" xfId="1" applyNumberFormat="1" applyFont="1" applyFill="1" applyBorder="1" applyAlignment="1">
      <alignment horizontal="center" vertical="center"/>
    </xf>
    <xf numFmtId="9" fontId="3" fillId="24" borderId="5" xfId="1" applyNumberFormat="1" applyFont="1" applyFill="1" applyBorder="1" applyAlignment="1">
      <alignment horizontal="center" vertical="center"/>
    </xf>
    <xf numFmtId="166" fontId="16" fillId="11" borderId="3" xfId="3" applyNumberFormat="1" applyFont="1" applyFill="1" applyBorder="1" applyAlignment="1">
      <alignment horizontal="center" vertical="center" wrapText="1"/>
    </xf>
    <xf numFmtId="166" fontId="16" fillId="11" borderId="4" xfId="3" applyNumberFormat="1" applyFont="1" applyFill="1" applyBorder="1" applyAlignment="1">
      <alignment horizontal="center" vertical="center" wrapText="1"/>
    </xf>
    <xf numFmtId="166" fontId="16" fillId="11" borderId="5" xfId="3" applyNumberFormat="1" applyFont="1" applyFill="1" applyBorder="1" applyAlignment="1">
      <alignment horizontal="center" vertical="center" wrapText="1"/>
    </xf>
    <xf numFmtId="166" fontId="17" fillId="10" borderId="3" xfId="3" applyNumberFormat="1" applyFont="1" applyFill="1" applyBorder="1" applyAlignment="1">
      <alignment horizontal="center" vertical="center" wrapText="1"/>
    </xf>
    <xf numFmtId="166" fontId="17" fillId="10" borderId="4" xfId="3" applyNumberFormat="1" applyFont="1" applyFill="1" applyBorder="1" applyAlignment="1">
      <alignment horizontal="center" vertical="center" wrapText="1"/>
    </xf>
    <xf numFmtId="166" fontId="17" fillId="10" borderId="5" xfId="3" applyNumberFormat="1" applyFont="1" applyFill="1" applyBorder="1" applyAlignment="1">
      <alignment horizontal="center" vertical="center" wrapText="1"/>
    </xf>
    <xf numFmtId="166" fontId="22" fillId="5" borderId="3" xfId="3" applyNumberFormat="1" applyFont="1" applyFill="1" applyBorder="1" applyAlignment="1">
      <alignment horizontal="center" vertical="center" wrapText="1"/>
    </xf>
    <xf numFmtId="166" fontId="22" fillId="5" borderId="4" xfId="3" applyNumberFormat="1" applyFont="1" applyFill="1" applyBorder="1" applyAlignment="1">
      <alignment horizontal="center" vertical="center" wrapText="1"/>
    </xf>
    <xf numFmtId="166" fontId="22" fillId="5" borderId="5" xfId="3" applyNumberFormat="1" applyFont="1" applyFill="1" applyBorder="1" applyAlignment="1">
      <alignment horizontal="center" vertical="center" wrapText="1"/>
    </xf>
    <xf numFmtId="166" fontId="15" fillId="7" borderId="3" xfId="3" applyNumberFormat="1" applyFont="1" applyFill="1" applyBorder="1" applyAlignment="1">
      <alignment horizontal="center" vertical="center" wrapText="1"/>
    </xf>
    <xf numFmtId="166" fontId="15" fillId="7" borderId="4" xfId="3" applyNumberFormat="1" applyFont="1" applyFill="1" applyBorder="1" applyAlignment="1">
      <alignment horizontal="center" vertical="center" wrapText="1"/>
    </xf>
    <xf numFmtId="166" fontId="15" fillId="7" borderId="5" xfId="3" applyNumberFormat="1" applyFont="1" applyFill="1" applyBorder="1" applyAlignment="1">
      <alignment horizontal="center" vertical="center" wrapText="1"/>
    </xf>
    <xf numFmtId="9" fontId="24" fillId="8" borderId="3" xfId="2" applyNumberFormat="1" applyFont="1" applyFill="1" applyBorder="1" applyAlignment="1">
      <alignment horizontal="center" vertical="center" wrapText="1"/>
    </xf>
    <xf numFmtId="9" fontId="24" fillId="8" borderId="4" xfId="2" applyNumberFormat="1" applyFont="1" applyFill="1" applyBorder="1" applyAlignment="1">
      <alignment horizontal="center" vertical="center" wrapText="1"/>
    </xf>
    <xf numFmtId="9" fontId="24" fillId="8" borderId="5" xfId="2" applyNumberFormat="1" applyFont="1" applyFill="1" applyBorder="1" applyAlignment="1">
      <alignment horizontal="center" vertical="center" wrapText="1"/>
    </xf>
    <xf numFmtId="166" fontId="6" fillId="6" borderId="3" xfId="3" applyNumberFormat="1" applyFont="1" applyFill="1" applyBorder="1" applyAlignment="1">
      <alignment horizontal="center" vertical="center" wrapText="1"/>
    </xf>
    <xf numFmtId="166" fontId="6" fillId="6" borderId="4" xfId="3" applyNumberFormat="1" applyFont="1" applyFill="1" applyBorder="1" applyAlignment="1">
      <alignment horizontal="center" vertical="center" wrapText="1"/>
    </xf>
    <xf numFmtId="166" fontId="6" fillId="6" borderId="5" xfId="3" applyNumberFormat="1" applyFont="1" applyFill="1" applyBorder="1" applyAlignment="1">
      <alignment horizontal="center" vertical="center" wrapText="1"/>
    </xf>
    <xf numFmtId="166" fontId="15" fillId="6" borderId="3" xfId="3" applyNumberFormat="1" applyFont="1" applyFill="1" applyBorder="1" applyAlignment="1">
      <alignment horizontal="center" vertical="center" wrapText="1"/>
    </xf>
    <xf numFmtId="166" fontId="15" fillId="6" borderId="4" xfId="3" applyNumberFormat="1" applyFont="1" applyFill="1" applyBorder="1" applyAlignment="1">
      <alignment horizontal="center" vertical="center" wrapText="1"/>
    </xf>
    <xf numFmtId="166" fontId="15" fillId="6" borderId="5" xfId="3" applyNumberFormat="1" applyFont="1" applyFill="1" applyBorder="1" applyAlignment="1">
      <alignment horizontal="center" vertical="center" wrapText="1"/>
    </xf>
    <xf numFmtId="166" fontId="16" fillId="9" borderId="3" xfId="3" applyNumberFormat="1" applyFont="1" applyFill="1" applyBorder="1" applyAlignment="1">
      <alignment horizontal="center" vertical="center" wrapText="1"/>
    </xf>
    <xf numFmtId="166" fontId="16" fillId="9" borderId="4" xfId="3" applyNumberFormat="1" applyFont="1" applyFill="1" applyBorder="1" applyAlignment="1">
      <alignment horizontal="center" vertical="center" wrapText="1"/>
    </xf>
    <xf numFmtId="166" fontId="16" fillId="9" borderId="5" xfId="3" applyNumberFormat="1" applyFont="1" applyFill="1" applyBorder="1" applyAlignment="1">
      <alignment horizontal="center" vertical="center" wrapText="1"/>
    </xf>
    <xf numFmtId="166" fontId="18" fillId="21" borderId="3" xfId="3" applyNumberFormat="1" applyFont="1" applyFill="1" applyBorder="1" applyAlignment="1">
      <alignment horizontal="center" vertical="center"/>
    </xf>
    <xf numFmtId="166" fontId="18" fillId="21" borderId="4" xfId="3" applyNumberFormat="1" applyFont="1" applyFill="1" applyBorder="1" applyAlignment="1">
      <alignment horizontal="center" vertical="center"/>
    </xf>
    <xf numFmtId="166" fontId="18" fillId="21" borderId="5" xfId="3" applyNumberFormat="1" applyFont="1" applyFill="1" applyBorder="1" applyAlignment="1">
      <alignment horizontal="center" vertical="center"/>
    </xf>
    <xf numFmtId="166" fontId="18" fillId="16" borderId="3" xfId="3" applyNumberFormat="1" applyFont="1" applyFill="1" applyBorder="1" applyAlignment="1">
      <alignment horizontal="center" vertical="center"/>
    </xf>
    <xf numFmtId="166" fontId="18" fillId="16" borderId="4" xfId="3" applyNumberFormat="1" applyFont="1" applyFill="1" applyBorder="1" applyAlignment="1">
      <alignment horizontal="center" vertical="center"/>
    </xf>
    <xf numFmtId="166" fontId="18" fillId="16" borderId="5" xfId="3" applyNumberFormat="1" applyFont="1" applyFill="1" applyBorder="1" applyAlignment="1">
      <alignment horizontal="center" vertical="center"/>
    </xf>
    <xf numFmtId="0" fontId="16" fillId="21" borderId="3" xfId="3" applyFont="1" applyFill="1" applyBorder="1" applyAlignment="1">
      <alignment horizontal="center" vertical="center" wrapText="1"/>
    </xf>
    <xf numFmtId="0" fontId="16" fillId="21" borderId="4" xfId="3" applyFont="1" applyFill="1" applyBorder="1" applyAlignment="1">
      <alignment horizontal="center" vertical="center" wrapText="1"/>
    </xf>
    <xf numFmtId="0" fontId="16" fillId="21" borderId="5" xfId="3" applyFont="1" applyFill="1" applyBorder="1" applyAlignment="1">
      <alignment horizontal="center" vertical="center" wrapText="1"/>
    </xf>
    <xf numFmtId="0" fontId="16" fillId="8" borderId="3" xfId="3" applyFont="1" applyFill="1" applyBorder="1" applyAlignment="1">
      <alignment horizontal="center" vertical="center" wrapText="1"/>
    </xf>
    <xf numFmtId="0" fontId="16" fillId="8" borderId="4" xfId="3" applyFont="1" applyFill="1" applyBorder="1" applyAlignment="1">
      <alignment horizontal="center" vertical="center" wrapText="1"/>
    </xf>
    <xf numFmtId="0" fontId="16" fillId="8" borderId="5" xfId="3" applyFont="1" applyFill="1" applyBorder="1" applyAlignment="1">
      <alignment horizontal="center" vertical="center" wrapText="1"/>
    </xf>
    <xf numFmtId="0" fontId="22" fillId="25" borderId="3" xfId="3" applyFont="1" applyFill="1" applyBorder="1" applyAlignment="1">
      <alignment horizontal="center" vertical="center" wrapText="1"/>
    </xf>
    <xf numFmtId="0" fontId="22" fillId="25" borderId="4" xfId="3" applyFont="1" applyFill="1" applyBorder="1" applyAlignment="1">
      <alignment horizontal="center" vertical="center" wrapText="1"/>
    </xf>
    <xf numFmtId="0" fontId="22" fillId="25" borderId="5" xfId="3" applyFont="1" applyFill="1" applyBorder="1" applyAlignment="1">
      <alignment horizontal="center" vertical="center" wrapText="1"/>
    </xf>
    <xf numFmtId="9" fontId="3" fillId="12" borderId="3" xfId="1" applyNumberFormat="1" applyFont="1" applyFill="1" applyBorder="1" applyAlignment="1">
      <alignment horizontal="center" vertical="center"/>
    </xf>
    <xf numFmtId="9" fontId="3" fillId="12" borderId="4" xfId="1" applyNumberFormat="1" applyFont="1" applyFill="1" applyBorder="1" applyAlignment="1">
      <alignment horizontal="center" vertical="center"/>
    </xf>
    <xf numFmtId="9" fontId="3" fillId="12" borderId="5" xfId="1" applyNumberFormat="1" applyFont="1" applyFill="1" applyBorder="1" applyAlignment="1">
      <alignment horizontal="center" vertical="center"/>
    </xf>
    <xf numFmtId="166" fontId="18" fillId="20" borderId="3" xfId="3" applyNumberFormat="1" applyFont="1" applyFill="1" applyBorder="1" applyAlignment="1">
      <alignment horizontal="center" vertical="center"/>
    </xf>
    <xf numFmtId="166" fontId="18" fillId="20" borderId="4" xfId="3" applyNumberFormat="1" applyFont="1" applyFill="1" applyBorder="1" applyAlignment="1">
      <alignment horizontal="center" vertical="center"/>
    </xf>
    <xf numFmtId="166" fontId="18" fillId="20" borderId="5" xfId="3" applyNumberFormat="1" applyFont="1" applyFill="1" applyBorder="1" applyAlignment="1">
      <alignment horizontal="center" vertical="center"/>
    </xf>
    <xf numFmtId="0" fontId="18" fillId="20" borderId="3" xfId="3" applyFont="1" applyFill="1" applyBorder="1" applyAlignment="1">
      <alignment horizontal="center" vertical="center" wrapText="1"/>
    </xf>
    <xf numFmtId="0" fontId="18" fillId="20" borderId="4" xfId="3" applyFont="1" applyFill="1" applyBorder="1" applyAlignment="1">
      <alignment horizontal="center" vertical="center" wrapText="1"/>
    </xf>
    <xf numFmtId="0" fontId="18" fillId="20" borderId="5" xfId="3" applyFont="1" applyFill="1" applyBorder="1" applyAlignment="1">
      <alignment horizontal="center" vertical="center" wrapText="1"/>
    </xf>
    <xf numFmtId="0" fontId="20" fillId="19" borderId="3" xfId="3" applyFont="1" applyFill="1" applyBorder="1" applyAlignment="1">
      <alignment horizontal="center" vertical="center" wrapText="1"/>
    </xf>
    <xf numFmtId="0" fontId="20" fillId="19" borderId="4" xfId="3" applyFont="1" applyFill="1" applyBorder="1" applyAlignment="1">
      <alignment horizontal="center" vertical="center" wrapText="1"/>
    </xf>
    <xf numFmtId="0" fontId="20" fillId="19" borderId="5" xfId="3" applyFont="1" applyFill="1" applyBorder="1" applyAlignment="1">
      <alignment horizontal="center" vertical="center" wrapText="1"/>
    </xf>
    <xf numFmtId="0" fontId="19" fillId="18" borderId="3" xfId="3" applyFont="1" applyFill="1" applyBorder="1" applyAlignment="1">
      <alignment horizontal="center" vertical="center" wrapText="1"/>
    </xf>
    <xf numFmtId="0" fontId="19" fillId="18" borderId="4" xfId="3" applyFont="1" applyFill="1" applyBorder="1" applyAlignment="1">
      <alignment horizontal="center" vertical="center" wrapText="1"/>
    </xf>
    <xf numFmtId="0" fontId="19" fillId="18" borderId="5" xfId="3" applyFont="1" applyFill="1" applyBorder="1" applyAlignment="1">
      <alignment horizontal="center" vertical="center" wrapText="1"/>
    </xf>
    <xf numFmtId="0" fontId="16" fillId="17" borderId="3" xfId="3" applyFont="1" applyFill="1" applyBorder="1" applyAlignment="1">
      <alignment horizontal="center" vertical="center" wrapText="1"/>
    </xf>
    <xf numFmtId="0" fontId="16" fillId="17" borderId="4" xfId="3" applyFont="1" applyFill="1" applyBorder="1" applyAlignment="1">
      <alignment horizontal="center" vertical="center" wrapText="1"/>
    </xf>
    <xf numFmtId="0" fontId="16" fillId="17" borderId="5" xfId="3" applyFont="1" applyFill="1" applyBorder="1" applyAlignment="1">
      <alignment horizontal="center" vertical="center" wrapText="1"/>
    </xf>
    <xf numFmtId="0" fontId="16" fillId="18" borderId="3" xfId="3" applyFont="1" applyFill="1" applyBorder="1" applyAlignment="1">
      <alignment horizontal="center" vertical="center"/>
    </xf>
    <xf numFmtId="0" fontId="16" fillId="18" borderId="4" xfId="3" applyFont="1" applyFill="1" applyBorder="1" applyAlignment="1">
      <alignment horizontal="center" vertical="center"/>
    </xf>
    <xf numFmtId="0" fontId="16" fillId="18" borderId="5" xfId="3" applyFont="1" applyFill="1" applyBorder="1" applyAlignment="1">
      <alignment horizontal="center" vertical="center"/>
    </xf>
    <xf numFmtId="0" fontId="16" fillId="18" borderId="3" xfId="3" applyFont="1" applyFill="1" applyBorder="1" applyAlignment="1">
      <alignment horizontal="center" vertical="center" wrapText="1"/>
    </xf>
    <xf numFmtId="0" fontId="16" fillId="18" borderId="4" xfId="3" applyFont="1" applyFill="1" applyBorder="1" applyAlignment="1">
      <alignment horizontal="center" vertical="center" wrapText="1"/>
    </xf>
    <xf numFmtId="0" fontId="16" fillId="18" borderId="5" xfId="3" applyFont="1" applyFill="1" applyBorder="1" applyAlignment="1">
      <alignment horizontal="center" vertical="center" wrapText="1"/>
    </xf>
    <xf numFmtId="0" fontId="18" fillId="16" borderId="3" xfId="3" applyFont="1" applyFill="1" applyBorder="1" applyAlignment="1">
      <alignment horizontal="center" vertical="center" wrapText="1"/>
    </xf>
    <xf numFmtId="0" fontId="18" fillId="16" borderId="4" xfId="3" applyFont="1" applyFill="1" applyBorder="1" applyAlignment="1">
      <alignment horizontal="center" vertical="center" wrapText="1"/>
    </xf>
    <xf numFmtId="0" fontId="18" fillId="16" borderId="5" xfId="3" applyFont="1" applyFill="1" applyBorder="1" applyAlignment="1">
      <alignment horizontal="center" vertical="center" wrapText="1"/>
    </xf>
    <xf numFmtId="0" fontId="23" fillId="16" borderId="3" xfId="3" applyFont="1" applyFill="1" applyBorder="1" applyAlignment="1">
      <alignment horizontal="center" vertical="center" wrapText="1"/>
    </xf>
    <xf numFmtId="0" fontId="23" fillId="16" borderId="4" xfId="3" applyFont="1" applyFill="1" applyBorder="1" applyAlignment="1">
      <alignment horizontal="center" vertical="center" wrapText="1"/>
    </xf>
    <xf numFmtId="0" fontId="23" fillId="16" borderId="5" xfId="3" applyFont="1" applyFill="1" applyBorder="1" applyAlignment="1">
      <alignment horizontal="center" vertical="center" wrapText="1"/>
    </xf>
    <xf numFmtId="0" fontId="16" fillId="13" borderId="3" xfId="3" applyFont="1" applyFill="1" applyBorder="1" applyAlignment="1">
      <alignment horizontal="center" vertical="center" wrapText="1"/>
    </xf>
    <xf numFmtId="0" fontId="16" fillId="13" borderId="4" xfId="3" applyFont="1" applyFill="1" applyBorder="1" applyAlignment="1">
      <alignment horizontal="center" vertical="center" wrapText="1"/>
    </xf>
    <xf numFmtId="0" fontId="16" fillId="13" borderId="5" xfId="3" applyFont="1" applyFill="1" applyBorder="1" applyAlignment="1">
      <alignment horizontal="center" vertical="center" wrapText="1"/>
    </xf>
    <xf numFmtId="0" fontId="16" fillId="15" borderId="3" xfId="3" applyFont="1" applyFill="1" applyBorder="1" applyAlignment="1">
      <alignment horizontal="center" vertical="center" wrapText="1"/>
    </xf>
    <xf numFmtId="0" fontId="16" fillId="15" borderId="4" xfId="3" applyFont="1" applyFill="1" applyBorder="1" applyAlignment="1">
      <alignment horizontal="center" vertical="center" wrapText="1"/>
    </xf>
    <xf numFmtId="0" fontId="16" fillId="15" borderId="5" xfId="3" applyFont="1" applyFill="1" applyBorder="1" applyAlignment="1">
      <alignment horizontal="center" vertical="center" wrapText="1"/>
    </xf>
    <xf numFmtId="0" fontId="16" fillId="14" borderId="3" xfId="3" applyFont="1" applyFill="1" applyBorder="1" applyAlignment="1">
      <alignment horizontal="center" vertical="center" wrapText="1"/>
    </xf>
    <xf numFmtId="0" fontId="16" fillId="14" borderId="4" xfId="3" applyFont="1" applyFill="1" applyBorder="1" applyAlignment="1">
      <alignment horizontal="center" vertical="center" wrapText="1"/>
    </xf>
    <xf numFmtId="0" fontId="16" fillId="14" borderId="5" xfId="3" applyFont="1" applyFill="1" applyBorder="1" applyAlignment="1">
      <alignment horizontal="center" vertical="center" wrapText="1"/>
    </xf>
    <xf numFmtId="0" fontId="3" fillId="23" borderId="3" xfId="1" applyFont="1" applyFill="1" applyBorder="1" applyAlignment="1">
      <alignment horizontal="center" vertical="center"/>
    </xf>
    <xf numFmtId="0" fontId="3" fillId="23" borderId="4" xfId="1" applyFont="1" applyFill="1" applyBorder="1" applyAlignment="1">
      <alignment horizontal="center" vertical="center"/>
    </xf>
    <xf numFmtId="0" fontId="3" fillId="23" borderId="5" xfId="1" applyFont="1" applyFill="1" applyBorder="1" applyAlignment="1">
      <alignment horizontal="center" vertical="center"/>
    </xf>
    <xf numFmtId="0" fontId="3" fillId="24" borderId="3" xfId="1" applyFont="1" applyFill="1" applyBorder="1" applyAlignment="1">
      <alignment horizontal="center" vertical="center"/>
    </xf>
    <xf numFmtId="0" fontId="3" fillId="24" borderId="4" xfId="1" applyFont="1" applyFill="1" applyBorder="1" applyAlignment="1">
      <alignment horizontal="center" vertical="center"/>
    </xf>
    <xf numFmtId="0" fontId="3" fillId="24" borderId="5" xfId="1" applyFont="1" applyFill="1" applyBorder="1" applyAlignment="1">
      <alignment horizontal="center" vertical="center"/>
    </xf>
    <xf numFmtId="0" fontId="3" fillId="24" borderId="3" xfId="1" applyFont="1" applyFill="1" applyBorder="1" applyAlignment="1">
      <alignment horizontal="center" vertical="center" wrapText="1"/>
    </xf>
    <xf numFmtId="0" fontId="3" fillId="24" borderId="4" xfId="1" applyFont="1" applyFill="1" applyBorder="1" applyAlignment="1">
      <alignment horizontal="center" vertical="center" wrapText="1"/>
    </xf>
    <xf numFmtId="0" fontId="3" fillId="24" borderId="5" xfId="1" applyFont="1" applyFill="1" applyBorder="1" applyAlignment="1">
      <alignment horizontal="center" vertical="center" wrapText="1"/>
    </xf>
    <xf numFmtId="0" fontId="16" fillId="11" borderId="3" xfId="3" applyFont="1" applyFill="1" applyBorder="1" applyAlignment="1">
      <alignment horizontal="center" vertical="center" wrapText="1"/>
    </xf>
    <xf numFmtId="0" fontId="16" fillId="11" borderId="4" xfId="3" applyFont="1" applyFill="1" applyBorder="1" applyAlignment="1">
      <alignment horizontal="center" vertical="center" wrapText="1"/>
    </xf>
    <xf numFmtId="0" fontId="16" fillId="11" borderId="5" xfId="3" applyFont="1" applyFill="1" applyBorder="1" applyAlignment="1">
      <alignment horizontal="center" vertical="center" wrapText="1"/>
    </xf>
    <xf numFmtId="0" fontId="3" fillId="23" borderId="3" xfId="1" applyFont="1" applyFill="1" applyBorder="1" applyAlignment="1">
      <alignment horizontal="center" vertical="center" wrapText="1"/>
    </xf>
    <xf numFmtId="0" fontId="3" fillId="23" borderId="4" xfId="1" applyFont="1" applyFill="1" applyBorder="1" applyAlignment="1">
      <alignment horizontal="center" vertical="center" wrapText="1"/>
    </xf>
    <xf numFmtId="0" fontId="3" fillId="23" borderId="5" xfId="1" applyFont="1" applyFill="1" applyBorder="1" applyAlignment="1">
      <alignment horizontal="center" vertical="center" wrapText="1"/>
    </xf>
    <xf numFmtId="0" fontId="17" fillId="10" borderId="3" xfId="3" applyFont="1" applyFill="1" applyBorder="1" applyAlignment="1">
      <alignment horizontal="center" vertical="center" wrapText="1"/>
    </xf>
    <xf numFmtId="0" fontId="17" fillId="10" borderId="4" xfId="3" applyFont="1" applyFill="1" applyBorder="1" applyAlignment="1">
      <alignment horizontal="center" vertical="center" wrapText="1"/>
    </xf>
    <xf numFmtId="0" fontId="17" fillId="10" borderId="5" xfId="3" applyFont="1" applyFill="1" applyBorder="1" applyAlignment="1">
      <alignment horizontal="center" vertical="center" wrapText="1"/>
    </xf>
    <xf numFmtId="43" fontId="16" fillId="11" borderId="3" xfId="5" applyFont="1" applyFill="1" applyBorder="1" applyAlignment="1">
      <alignment horizontal="center" vertical="center" wrapText="1"/>
    </xf>
    <xf numFmtId="43" fontId="16" fillId="11" borderId="4" xfId="5" applyFont="1" applyFill="1" applyBorder="1" applyAlignment="1">
      <alignment horizontal="center" vertical="center" wrapText="1"/>
    </xf>
    <xf numFmtId="43" fontId="16" fillId="11" borderId="5" xfId="5" applyFont="1" applyFill="1" applyBorder="1" applyAlignment="1">
      <alignment horizontal="center" vertical="center" wrapText="1"/>
    </xf>
    <xf numFmtId="0" fontId="22" fillId="5" borderId="3" xfId="3" applyFont="1" applyFill="1" applyBorder="1" applyAlignment="1">
      <alignment horizontal="center" vertical="center" wrapText="1"/>
    </xf>
    <xf numFmtId="0" fontId="22" fillId="5" borderId="4" xfId="3" applyFont="1" applyFill="1" applyBorder="1" applyAlignment="1">
      <alignment horizontal="center" vertical="center" wrapText="1"/>
    </xf>
    <xf numFmtId="0" fontId="22" fillId="5" borderId="5" xfId="3" applyFont="1" applyFill="1" applyBorder="1" applyAlignment="1">
      <alignment horizontal="center" vertical="center" wrapText="1"/>
    </xf>
    <xf numFmtId="0" fontId="15" fillId="7" borderId="3" xfId="3" applyFont="1" applyFill="1" applyBorder="1" applyAlignment="1">
      <alignment horizontal="center" vertical="center" wrapText="1"/>
    </xf>
    <xf numFmtId="0" fontId="15" fillId="7" borderId="4" xfId="3" applyFont="1" applyFill="1" applyBorder="1" applyAlignment="1">
      <alignment horizontal="center" vertical="center" wrapText="1"/>
    </xf>
    <xf numFmtId="0" fontId="15" fillId="7" borderId="5" xfId="3" applyFont="1" applyFill="1" applyBorder="1" applyAlignment="1">
      <alignment horizontal="center" vertical="center" wrapText="1"/>
    </xf>
    <xf numFmtId="0" fontId="21" fillId="5" borderId="3" xfId="3" applyFont="1" applyFill="1" applyBorder="1" applyAlignment="1">
      <alignment horizontal="center" vertical="center" wrapText="1"/>
    </xf>
    <xf numFmtId="0" fontId="21" fillId="5" borderId="4" xfId="3" applyFont="1" applyFill="1" applyBorder="1" applyAlignment="1">
      <alignment horizontal="center" vertical="center" wrapText="1"/>
    </xf>
    <xf numFmtId="0" fontId="21" fillId="5" borderId="5" xfId="3" applyFont="1" applyFill="1" applyBorder="1" applyAlignment="1">
      <alignment horizontal="center" vertical="center" wrapText="1"/>
    </xf>
    <xf numFmtId="0" fontId="16" fillId="8" borderId="3" xfId="2" applyFont="1" applyFill="1" applyBorder="1" applyAlignment="1">
      <alignment horizontal="center" vertical="center" wrapText="1"/>
    </xf>
    <xf numFmtId="0" fontId="16" fillId="8" borderId="4" xfId="2" applyFont="1" applyFill="1" applyBorder="1" applyAlignment="1">
      <alignment horizontal="center" vertical="center" wrapText="1"/>
    </xf>
    <xf numFmtId="0" fontId="16" fillId="8" borderId="5" xfId="2" applyFont="1" applyFill="1" applyBorder="1" applyAlignment="1">
      <alignment horizontal="center" vertical="center" wrapText="1"/>
    </xf>
    <xf numFmtId="0" fontId="6" fillId="6" borderId="3" xfId="3" applyFont="1" applyFill="1" applyBorder="1" applyAlignment="1">
      <alignment horizontal="center" vertical="center" wrapText="1"/>
    </xf>
    <xf numFmtId="0" fontId="6" fillId="6" borderId="4" xfId="3" applyFont="1" applyFill="1" applyBorder="1" applyAlignment="1">
      <alignment horizontal="center" vertical="center" wrapText="1"/>
    </xf>
    <xf numFmtId="0" fontId="6" fillId="6" borderId="5" xfId="3" applyFont="1" applyFill="1" applyBorder="1" applyAlignment="1">
      <alignment horizontal="center" vertical="center" wrapText="1"/>
    </xf>
    <xf numFmtId="0" fontId="15" fillId="6" borderId="3" xfId="3" applyFont="1" applyFill="1" applyBorder="1" applyAlignment="1">
      <alignment horizontal="center" vertical="center" wrapText="1"/>
    </xf>
    <xf numFmtId="0" fontId="15" fillId="6" borderId="4" xfId="3" applyFont="1" applyFill="1" applyBorder="1" applyAlignment="1">
      <alignment horizontal="center" vertical="center" wrapText="1"/>
    </xf>
    <xf numFmtId="0" fontId="15" fillId="6" borderId="5" xfId="3" applyFont="1" applyFill="1" applyBorder="1" applyAlignment="1">
      <alignment horizontal="center" vertical="center" wrapText="1"/>
    </xf>
    <xf numFmtId="0" fontId="16" fillId="9" borderId="3" xfId="3" applyFont="1" applyFill="1" applyBorder="1" applyAlignment="1">
      <alignment horizontal="center" vertical="center" wrapText="1"/>
    </xf>
    <xf numFmtId="0" fontId="16" fillId="9" borderId="4" xfId="3" applyFont="1" applyFill="1" applyBorder="1" applyAlignment="1">
      <alignment horizontal="center" vertical="center" wrapText="1"/>
    </xf>
    <xf numFmtId="0" fontId="16" fillId="9" borderId="5" xfId="3" applyFont="1" applyFill="1" applyBorder="1" applyAlignment="1">
      <alignment horizontal="center" vertical="center" wrapText="1"/>
    </xf>
    <xf numFmtId="0" fontId="15" fillId="22" borderId="3" xfId="3" applyFont="1" applyFill="1" applyBorder="1" applyAlignment="1">
      <alignment horizontal="center" vertical="center" wrapText="1"/>
    </xf>
    <xf numFmtId="0" fontId="15" fillId="22" borderId="4" xfId="3" applyFont="1" applyFill="1" applyBorder="1" applyAlignment="1">
      <alignment horizontal="center" vertical="center" wrapText="1"/>
    </xf>
    <xf numFmtId="0" fontId="15" fillId="22" borderId="5" xfId="3" applyFont="1" applyFill="1" applyBorder="1" applyAlignment="1">
      <alignment horizontal="center" vertical="center" wrapText="1"/>
    </xf>
    <xf numFmtId="0" fontId="18" fillId="21" borderId="3" xfId="3" applyFont="1" applyFill="1" applyBorder="1" applyAlignment="1">
      <alignment horizontal="center" vertical="center" wrapText="1"/>
    </xf>
    <xf numFmtId="0" fontId="18" fillId="21" borderId="4" xfId="3" applyFont="1" applyFill="1" applyBorder="1" applyAlignment="1">
      <alignment horizontal="center" vertical="center" wrapText="1"/>
    </xf>
    <xf numFmtId="0" fontId="18" fillId="21" borderId="5" xfId="3" applyFont="1" applyFill="1" applyBorder="1" applyAlignment="1">
      <alignment horizontal="center" vertical="center" wrapText="1"/>
    </xf>
    <xf numFmtId="0" fontId="3" fillId="12" borderId="3" xfId="1" applyFont="1" applyFill="1" applyBorder="1" applyAlignment="1">
      <alignment horizontal="center" vertical="center"/>
    </xf>
    <xf numFmtId="0" fontId="3" fillId="12" borderId="4" xfId="1" applyFont="1" applyFill="1" applyBorder="1" applyAlignment="1">
      <alignment horizontal="center" vertical="center"/>
    </xf>
    <xf numFmtId="0" fontId="3" fillId="12" borderId="5" xfId="1" applyFont="1" applyFill="1" applyBorder="1" applyAlignment="1">
      <alignment horizontal="center" vertical="center"/>
    </xf>
    <xf numFmtId="0" fontId="3" fillId="12" borderId="3" xfId="4" applyFont="1" applyFill="1" applyBorder="1" applyAlignment="1">
      <alignment horizontal="center" vertical="center" wrapText="1"/>
    </xf>
    <xf numFmtId="0" fontId="3" fillId="12" borderId="4" xfId="4" applyFont="1" applyFill="1" applyBorder="1" applyAlignment="1">
      <alignment horizontal="center" vertical="center" wrapText="1"/>
    </xf>
    <xf numFmtId="0" fontId="3" fillId="12" borderId="5" xfId="4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9" xfId="1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165" fontId="8" fillId="2" borderId="1" xfId="1" applyNumberFormat="1" applyFont="1" applyFill="1" applyBorder="1" applyAlignment="1">
      <alignment horizontal="center" vertical="center" wrapText="1"/>
    </xf>
    <xf numFmtId="165" fontId="8" fillId="2" borderId="9" xfId="1" applyNumberFormat="1" applyFont="1" applyFill="1" applyBorder="1" applyAlignment="1">
      <alignment horizontal="center" vertical="center" wrapText="1"/>
    </xf>
    <xf numFmtId="165" fontId="8" fillId="2" borderId="13" xfId="1" applyNumberFormat="1" applyFont="1" applyFill="1" applyBorder="1" applyAlignment="1">
      <alignment horizontal="center" vertical="center" wrapText="1"/>
    </xf>
    <xf numFmtId="165" fontId="8" fillId="23" borderId="1" xfId="1" applyNumberFormat="1" applyFont="1" applyFill="1" applyBorder="1" applyAlignment="1">
      <alignment horizontal="center" vertical="center" wrapText="1"/>
    </xf>
    <xf numFmtId="165" fontId="8" fillId="23" borderId="9" xfId="1" applyNumberFormat="1" applyFont="1" applyFill="1" applyBorder="1" applyAlignment="1">
      <alignment horizontal="center" vertical="center" wrapText="1"/>
    </xf>
    <xf numFmtId="165" fontId="8" fillId="23" borderId="13" xfId="1" applyNumberFormat="1" applyFont="1" applyFill="1" applyBorder="1" applyAlignment="1">
      <alignment horizontal="center" vertical="center" wrapText="1"/>
    </xf>
    <xf numFmtId="9" fontId="7" fillId="10" borderId="6" xfId="1" applyNumberFormat="1" applyFont="1" applyFill="1" applyBorder="1" applyAlignment="1">
      <alignment horizontal="center" vertical="center" wrapText="1"/>
    </xf>
    <xf numFmtId="9" fontId="7" fillId="10" borderId="7" xfId="1" applyNumberFormat="1" applyFont="1" applyFill="1" applyBorder="1" applyAlignment="1">
      <alignment horizontal="center" vertical="center" wrapText="1"/>
    </xf>
    <xf numFmtId="9" fontId="7" fillId="10" borderId="8" xfId="1" applyNumberFormat="1" applyFont="1" applyFill="1" applyBorder="1" applyAlignment="1">
      <alignment horizontal="center" vertical="center" wrapText="1"/>
    </xf>
    <xf numFmtId="9" fontId="7" fillId="10" borderId="10" xfId="1" applyNumberFormat="1" applyFont="1" applyFill="1" applyBorder="1" applyAlignment="1">
      <alignment horizontal="center" vertical="center" wrapText="1"/>
    </xf>
    <xf numFmtId="9" fontId="7" fillId="10" borderId="11" xfId="1" applyNumberFormat="1" applyFont="1" applyFill="1" applyBorder="1" applyAlignment="1">
      <alignment horizontal="center" vertical="center" wrapText="1"/>
    </xf>
    <xf numFmtId="9" fontId="7" fillId="10" borderId="12" xfId="1" applyNumberFormat="1" applyFont="1" applyFill="1" applyBorder="1" applyAlignment="1">
      <alignment horizontal="center" vertical="center" wrapText="1"/>
    </xf>
    <xf numFmtId="9" fontId="3" fillId="14" borderId="6" xfId="1" applyNumberFormat="1" applyFont="1" applyFill="1" applyBorder="1" applyAlignment="1">
      <alignment horizontal="center" vertical="center" wrapText="1"/>
    </xf>
    <xf numFmtId="9" fontId="3" fillId="14" borderId="7" xfId="1" applyNumberFormat="1" applyFont="1" applyFill="1" applyBorder="1" applyAlignment="1">
      <alignment horizontal="center" vertical="center" wrapText="1"/>
    </xf>
    <xf numFmtId="9" fontId="3" fillId="14" borderId="8" xfId="1" applyNumberFormat="1" applyFont="1" applyFill="1" applyBorder="1" applyAlignment="1">
      <alignment horizontal="center" vertical="center" wrapText="1"/>
    </xf>
    <xf numFmtId="9" fontId="3" fillId="14" borderId="10" xfId="1" applyNumberFormat="1" applyFont="1" applyFill="1" applyBorder="1" applyAlignment="1">
      <alignment horizontal="center" vertical="center" wrapText="1"/>
    </xf>
    <xf numFmtId="9" fontId="3" fillId="14" borderId="11" xfId="1" applyNumberFormat="1" applyFont="1" applyFill="1" applyBorder="1" applyAlignment="1">
      <alignment horizontal="center" vertical="center" wrapText="1"/>
    </xf>
    <xf numFmtId="9" fontId="3" fillId="14" borderId="12" xfId="1" applyNumberFormat="1" applyFont="1" applyFill="1" applyBorder="1" applyAlignment="1">
      <alignment horizontal="center" vertical="center" wrapText="1"/>
    </xf>
    <xf numFmtId="9" fontId="3" fillId="13" borderId="6" xfId="1" applyNumberFormat="1" applyFont="1" applyFill="1" applyBorder="1" applyAlignment="1">
      <alignment horizontal="center" vertical="center" wrapText="1"/>
    </xf>
    <xf numFmtId="9" fontId="3" fillId="13" borderId="7" xfId="1" applyNumberFormat="1" applyFont="1" applyFill="1" applyBorder="1" applyAlignment="1">
      <alignment horizontal="center" vertical="center" wrapText="1"/>
    </xf>
    <xf numFmtId="9" fontId="3" fillId="13" borderId="8" xfId="1" applyNumberFormat="1" applyFont="1" applyFill="1" applyBorder="1" applyAlignment="1">
      <alignment horizontal="center" vertical="center" wrapText="1"/>
    </xf>
    <xf numFmtId="9" fontId="3" fillId="13" borderId="10" xfId="1" applyNumberFormat="1" applyFont="1" applyFill="1" applyBorder="1" applyAlignment="1">
      <alignment horizontal="center" vertical="center" wrapText="1"/>
    </xf>
    <xf numFmtId="9" fontId="3" fillId="13" borderId="11" xfId="1" applyNumberFormat="1" applyFont="1" applyFill="1" applyBorder="1" applyAlignment="1">
      <alignment horizontal="center" vertical="center" wrapText="1"/>
    </xf>
    <xf numFmtId="9" fontId="3" fillId="13" borderId="12" xfId="1" applyNumberFormat="1" applyFont="1" applyFill="1" applyBorder="1" applyAlignment="1">
      <alignment horizontal="center" vertical="center" wrapText="1"/>
    </xf>
    <xf numFmtId="9" fontId="3" fillId="27" borderId="6" xfId="1" applyNumberFormat="1" applyFont="1" applyFill="1" applyBorder="1" applyAlignment="1">
      <alignment horizontal="center" vertical="center" wrapText="1"/>
    </xf>
    <xf numFmtId="9" fontId="3" fillId="27" borderId="7" xfId="1" applyNumberFormat="1" applyFont="1" applyFill="1" applyBorder="1" applyAlignment="1">
      <alignment horizontal="center" vertical="center" wrapText="1"/>
    </xf>
    <xf numFmtId="9" fontId="3" fillId="27" borderId="8" xfId="1" applyNumberFormat="1" applyFont="1" applyFill="1" applyBorder="1" applyAlignment="1">
      <alignment horizontal="center" vertical="center" wrapText="1"/>
    </xf>
    <xf numFmtId="9" fontId="3" fillId="27" borderId="10" xfId="1" applyNumberFormat="1" applyFont="1" applyFill="1" applyBorder="1" applyAlignment="1">
      <alignment horizontal="center" vertical="center" wrapText="1"/>
    </xf>
    <xf numFmtId="9" fontId="3" fillId="27" borderId="11" xfId="1" applyNumberFormat="1" applyFont="1" applyFill="1" applyBorder="1" applyAlignment="1">
      <alignment horizontal="center" vertical="center" wrapText="1"/>
    </xf>
    <xf numFmtId="9" fontId="3" fillId="27" borderId="12" xfId="1" applyNumberFormat="1" applyFont="1" applyFill="1" applyBorder="1" applyAlignment="1">
      <alignment horizontal="center" vertical="center" wrapText="1"/>
    </xf>
    <xf numFmtId="9" fontId="5" fillId="5" borderId="6" xfId="1" applyNumberFormat="1" applyFont="1" applyFill="1" applyBorder="1" applyAlignment="1">
      <alignment horizontal="center" vertical="center" wrapText="1"/>
    </xf>
    <xf numFmtId="9" fontId="5" fillId="5" borderId="7" xfId="1" applyNumberFormat="1" applyFont="1" applyFill="1" applyBorder="1" applyAlignment="1">
      <alignment horizontal="center" vertical="center" wrapText="1"/>
    </xf>
    <xf numFmtId="9" fontId="5" fillId="5" borderId="8" xfId="1" applyNumberFormat="1" applyFont="1" applyFill="1" applyBorder="1" applyAlignment="1">
      <alignment horizontal="center" vertical="center" wrapText="1"/>
    </xf>
    <xf numFmtId="9" fontId="5" fillId="5" borderId="10" xfId="1" applyNumberFormat="1" applyFont="1" applyFill="1" applyBorder="1" applyAlignment="1">
      <alignment horizontal="center" vertical="center" wrapText="1"/>
    </xf>
    <xf numFmtId="9" fontId="5" fillId="5" borderId="11" xfId="1" applyNumberFormat="1" applyFont="1" applyFill="1" applyBorder="1" applyAlignment="1">
      <alignment horizontal="center" vertical="center" wrapText="1"/>
    </xf>
    <xf numFmtId="9" fontId="5" fillId="5" borderId="12" xfId="1" applyNumberFormat="1" applyFont="1" applyFill="1" applyBorder="1" applyAlignment="1">
      <alignment horizontal="center" vertical="center" wrapText="1"/>
    </xf>
    <xf numFmtId="9" fontId="7" fillId="10" borderId="1" xfId="1" applyNumberFormat="1" applyFont="1" applyFill="1" applyBorder="1" applyAlignment="1">
      <alignment horizontal="center" vertical="center" wrapText="1"/>
    </xf>
    <xf numFmtId="9" fontId="7" fillId="10" borderId="13" xfId="1" applyNumberFormat="1" applyFont="1" applyFill="1" applyBorder="1" applyAlignment="1">
      <alignment horizontal="center" vertical="center" wrapText="1"/>
    </xf>
    <xf numFmtId="9" fontId="3" fillId="14" borderId="1" xfId="1" applyNumberFormat="1" applyFont="1" applyFill="1" applyBorder="1" applyAlignment="1">
      <alignment horizontal="center" vertical="center" wrapText="1"/>
    </xf>
    <xf numFmtId="9" fontId="3" fillId="14" borderId="13" xfId="1" applyNumberFormat="1" applyFont="1" applyFill="1" applyBorder="1" applyAlignment="1">
      <alignment horizontal="center" vertical="center" wrapText="1"/>
    </xf>
    <xf numFmtId="9" fontId="3" fillId="27" borderId="1" xfId="1" applyNumberFormat="1" applyFont="1" applyFill="1" applyBorder="1" applyAlignment="1">
      <alignment horizontal="center" vertical="center" wrapText="1"/>
    </xf>
    <xf numFmtId="9" fontId="3" fillId="27" borderId="13" xfId="1" applyNumberFormat="1" applyFont="1" applyFill="1" applyBorder="1" applyAlignment="1">
      <alignment horizontal="center" vertical="center" wrapText="1"/>
    </xf>
    <xf numFmtId="9" fontId="5" fillId="5" borderId="1" xfId="1" applyNumberFormat="1" applyFont="1" applyFill="1" applyBorder="1" applyAlignment="1">
      <alignment horizontal="center" vertical="center" wrapText="1"/>
    </xf>
    <xf numFmtId="9" fontId="5" fillId="5" borderId="13" xfId="1" applyNumberFormat="1" applyFont="1" applyFill="1" applyBorder="1" applyAlignment="1">
      <alignment horizontal="center" vertical="center" wrapText="1"/>
    </xf>
    <xf numFmtId="10" fontId="10" fillId="31" borderId="1" xfId="2" applyNumberFormat="1" applyFont="1" applyFill="1" applyBorder="1" applyAlignment="1">
      <alignment horizontal="center" vertical="center" wrapText="1"/>
    </xf>
    <xf numFmtId="10" fontId="10" fillId="31" borderId="9" xfId="2" applyNumberFormat="1" applyFont="1" applyFill="1" applyBorder="1" applyAlignment="1">
      <alignment horizontal="center" vertical="center" wrapText="1"/>
    </xf>
    <xf numFmtId="10" fontId="10" fillId="31" borderId="13" xfId="2" applyNumberFormat="1" applyFont="1" applyFill="1" applyBorder="1" applyAlignment="1">
      <alignment horizontal="center" vertical="center" wrapText="1"/>
    </xf>
    <xf numFmtId="165" fontId="10" fillId="16" borderId="1" xfId="2" applyNumberFormat="1" applyFont="1" applyFill="1" applyBorder="1" applyAlignment="1">
      <alignment horizontal="center" vertical="center" wrapText="1"/>
    </xf>
    <xf numFmtId="165" fontId="10" fillId="16" borderId="9" xfId="2" applyNumberFormat="1" applyFont="1" applyFill="1" applyBorder="1" applyAlignment="1">
      <alignment horizontal="center" vertical="center" wrapText="1"/>
    </xf>
    <xf numFmtId="165" fontId="10" fillId="16" borderId="13" xfId="2" applyNumberFormat="1" applyFont="1" applyFill="1" applyBorder="1" applyAlignment="1">
      <alignment horizontal="center" vertical="center" wrapText="1"/>
    </xf>
    <xf numFmtId="165" fontId="3" fillId="17" borderId="1" xfId="1" applyNumberFormat="1" applyFont="1" applyFill="1" applyBorder="1" applyAlignment="1">
      <alignment horizontal="center" vertical="center" wrapText="1"/>
    </xf>
    <xf numFmtId="165" fontId="3" fillId="17" borderId="9" xfId="1" applyNumberFormat="1" applyFont="1" applyFill="1" applyBorder="1" applyAlignment="1">
      <alignment horizontal="center" vertical="center" wrapText="1"/>
    </xf>
    <xf numFmtId="165" fontId="3" fillId="17" borderId="13" xfId="1" applyNumberFormat="1" applyFont="1" applyFill="1" applyBorder="1" applyAlignment="1">
      <alignment horizontal="center" vertical="center" wrapText="1"/>
    </xf>
    <xf numFmtId="2" fontId="10" fillId="28" borderId="6" xfId="2" applyNumberFormat="1" applyFont="1" applyFill="1" applyBorder="1" applyAlignment="1">
      <alignment horizontal="center" vertical="center"/>
    </xf>
    <xf numFmtId="2" fontId="10" fillId="28" borderId="8" xfId="2" applyNumberFormat="1" applyFont="1" applyFill="1" applyBorder="1" applyAlignment="1">
      <alignment horizontal="center" vertical="center"/>
    </xf>
    <xf numFmtId="2" fontId="10" fillId="28" borderId="10" xfId="2" applyNumberFormat="1" applyFont="1" applyFill="1" applyBorder="1" applyAlignment="1">
      <alignment horizontal="center" vertical="center"/>
    </xf>
    <xf numFmtId="2" fontId="10" fillId="28" borderId="12" xfId="2" applyNumberFormat="1" applyFont="1" applyFill="1" applyBorder="1" applyAlignment="1">
      <alignment horizontal="center" vertical="center"/>
    </xf>
    <xf numFmtId="2" fontId="10" fillId="35" borderId="1" xfId="2" applyNumberFormat="1" applyFont="1" applyFill="1" applyBorder="1" applyAlignment="1">
      <alignment horizontal="center" vertical="center"/>
    </xf>
    <xf numFmtId="2" fontId="10" fillId="35" borderId="13" xfId="2" applyNumberFormat="1" applyFont="1" applyFill="1" applyBorder="1" applyAlignment="1">
      <alignment horizontal="center" vertical="center"/>
    </xf>
    <xf numFmtId="10" fontId="10" fillId="29" borderId="1" xfId="2" applyNumberFormat="1" applyFont="1" applyFill="1" applyBorder="1" applyAlignment="1">
      <alignment horizontal="center" vertical="center" wrapText="1"/>
    </xf>
    <xf numFmtId="10" fontId="10" fillId="29" borderId="9" xfId="2" applyNumberFormat="1" applyFont="1" applyFill="1" applyBorder="1" applyAlignment="1">
      <alignment horizontal="center" vertical="center" wrapText="1"/>
    </xf>
    <xf numFmtId="10" fontId="10" fillId="29" borderId="13" xfId="2" applyNumberFormat="1" applyFont="1" applyFill="1" applyBorder="1" applyAlignment="1">
      <alignment horizontal="center" vertical="center" wrapText="1"/>
    </xf>
    <xf numFmtId="10" fontId="11" fillId="30" borderId="1" xfId="2" applyNumberFormat="1" applyFont="1" applyFill="1" applyBorder="1" applyAlignment="1">
      <alignment horizontal="center" vertical="center" wrapText="1"/>
    </xf>
    <xf numFmtId="10" fontId="11" fillId="30" borderId="9" xfId="2" applyNumberFormat="1" applyFont="1" applyFill="1" applyBorder="1" applyAlignment="1">
      <alignment horizontal="center" vertical="center" wrapText="1"/>
    </xf>
    <xf numFmtId="10" fontId="11" fillId="30" borderId="13" xfId="2" applyNumberFormat="1" applyFont="1" applyFill="1" applyBorder="1" applyAlignment="1">
      <alignment horizontal="center" vertical="center" wrapText="1"/>
    </xf>
    <xf numFmtId="165" fontId="11" fillId="34" borderId="9" xfId="1" applyNumberFormat="1" applyFont="1" applyFill="1" applyBorder="1" applyAlignment="1">
      <alignment horizontal="center" vertical="center" wrapText="1"/>
    </xf>
    <xf numFmtId="0" fontId="2" fillId="0" borderId="9" xfId="2" applyFont="1" applyBorder="1" applyAlignment="1">
      <alignment horizontal="center" vertical="center" wrapText="1"/>
    </xf>
    <xf numFmtId="0" fontId="9" fillId="0" borderId="9" xfId="2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165" fontId="10" fillId="32" borderId="1" xfId="2" applyNumberFormat="1" applyFont="1" applyFill="1" applyBorder="1" applyAlignment="1">
      <alignment horizontal="center" vertical="center" wrapText="1"/>
    </xf>
    <xf numFmtId="165" fontId="10" fillId="32" borderId="9" xfId="2" applyNumberFormat="1" applyFont="1" applyFill="1" applyBorder="1" applyAlignment="1">
      <alignment horizontal="center" vertical="center" wrapText="1"/>
    </xf>
    <xf numFmtId="165" fontId="10" fillId="32" borderId="13" xfId="2" applyNumberFormat="1" applyFont="1" applyFill="1" applyBorder="1" applyAlignment="1">
      <alignment horizontal="center" vertical="center" wrapText="1"/>
    </xf>
    <xf numFmtId="165" fontId="3" fillId="33" borderId="1" xfId="1" applyNumberFormat="1" applyFont="1" applyFill="1" applyBorder="1" applyAlignment="1">
      <alignment horizontal="center" vertical="center" wrapText="1"/>
    </xf>
    <xf numFmtId="165" fontId="3" fillId="33" borderId="9" xfId="1" applyNumberFormat="1" applyFont="1" applyFill="1" applyBorder="1" applyAlignment="1">
      <alignment horizontal="center" vertical="center" wrapText="1"/>
    </xf>
    <xf numFmtId="165" fontId="3" fillId="33" borderId="13" xfId="1" applyNumberFormat="1" applyFont="1" applyFill="1" applyBorder="1" applyAlignment="1">
      <alignment horizontal="center" vertical="center" wrapText="1"/>
    </xf>
    <xf numFmtId="165" fontId="11" fillId="34" borderId="1" xfId="1" applyNumberFormat="1" applyFont="1" applyFill="1" applyBorder="1" applyAlignment="1">
      <alignment horizontal="center" vertical="center"/>
    </xf>
    <xf numFmtId="165" fontId="11" fillId="34" borderId="9" xfId="1" applyNumberFormat="1" applyFont="1" applyFill="1" applyBorder="1" applyAlignment="1">
      <alignment horizontal="center" vertical="center"/>
    </xf>
    <xf numFmtId="165" fontId="11" fillId="34" borderId="13" xfId="1" applyNumberFormat="1" applyFont="1" applyFill="1" applyBorder="1" applyAlignment="1">
      <alignment horizontal="center" vertical="center"/>
    </xf>
    <xf numFmtId="165" fontId="11" fillId="34" borderId="1" xfId="1" applyNumberFormat="1" applyFont="1" applyFill="1" applyBorder="1" applyAlignment="1">
      <alignment horizontal="center" vertical="center" wrapText="1"/>
    </xf>
    <xf numFmtId="165" fontId="11" fillId="34" borderId="13" xfId="1" applyNumberFormat="1" applyFont="1" applyFill="1" applyBorder="1" applyAlignment="1">
      <alignment horizontal="center" vertical="center" wrapText="1"/>
    </xf>
    <xf numFmtId="9" fontId="3" fillId="13" borderId="1" xfId="1" applyNumberFormat="1" applyFont="1" applyFill="1" applyBorder="1" applyAlignment="1">
      <alignment horizontal="center" vertical="center" wrapText="1"/>
    </xf>
    <xf numFmtId="9" fontId="3" fillId="13" borderId="13" xfId="1" applyNumberFormat="1" applyFont="1" applyFill="1" applyBorder="1" applyAlignment="1">
      <alignment horizontal="center" vertical="center" wrapText="1"/>
    </xf>
    <xf numFmtId="9" fontId="3" fillId="17" borderId="6" xfId="1" applyNumberFormat="1" applyFont="1" applyFill="1" applyBorder="1" applyAlignment="1">
      <alignment horizontal="center" vertical="center" wrapText="1"/>
    </xf>
    <xf numFmtId="9" fontId="3" fillId="17" borderId="7" xfId="1" applyNumberFormat="1" applyFont="1" applyFill="1" applyBorder="1" applyAlignment="1">
      <alignment horizontal="center" vertical="center" wrapText="1"/>
    </xf>
    <xf numFmtId="9" fontId="3" fillId="17" borderId="8" xfId="1" applyNumberFormat="1" applyFont="1" applyFill="1" applyBorder="1" applyAlignment="1">
      <alignment horizontal="center" vertical="center" wrapText="1"/>
    </xf>
    <xf numFmtId="9" fontId="3" fillId="17" borderId="10" xfId="1" applyNumberFormat="1" applyFont="1" applyFill="1" applyBorder="1" applyAlignment="1">
      <alignment horizontal="center" vertical="center" wrapText="1"/>
    </xf>
    <xf numFmtId="9" fontId="3" fillId="17" borderId="11" xfId="1" applyNumberFormat="1" applyFont="1" applyFill="1" applyBorder="1" applyAlignment="1">
      <alignment horizontal="center" vertical="center" wrapText="1"/>
    </xf>
    <xf numFmtId="9" fontId="3" fillId="17" borderId="12" xfId="1" applyNumberFormat="1" applyFont="1" applyFill="1" applyBorder="1" applyAlignment="1">
      <alignment horizontal="center" vertical="center" wrapText="1"/>
    </xf>
    <xf numFmtId="9" fontId="3" fillId="9" borderId="6" xfId="1" applyNumberFormat="1" applyFont="1" applyFill="1" applyBorder="1" applyAlignment="1">
      <alignment horizontal="center" vertical="center" wrapText="1"/>
    </xf>
    <xf numFmtId="9" fontId="3" fillId="9" borderId="7" xfId="1" applyNumberFormat="1" applyFont="1" applyFill="1" applyBorder="1" applyAlignment="1">
      <alignment horizontal="center" vertical="center" wrapText="1"/>
    </xf>
    <xf numFmtId="9" fontId="3" fillId="9" borderId="8" xfId="1" applyNumberFormat="1" applyFont="1" applyFill="1" applyBorder="1" applyAlignment="1">
      <alignment horizontal="center" vertical="center" wrapText="1"/>
    </xf>
    <xf numFmtId="9" fontId="3" fillId="9" borderId="10" xfId="1" applyNumberFormat="1" applyFont="1" applyFill="1" applyBorder="1" applyAlignment="1">
      <alignment horizontal="center" vertical="center" wrapText="1"/>
    </xf>
    <xf numFmtId="9" fontId="3" fillId="9" borderId="11" xfId="1" applyNumberFormat="1" applyFont="1" applyFill="1" applyBorder="1" applyAlignment="1">
      <alignment horizontal="center" vertical="center" wrapText="1"/>
    </xf>
    <xf numFmtId="9" fontId="3" fillId="9" borderId="12" xfId="1" applyNumberFormat="1" applyFont="1" applyFill="1" applyBorder="1" applyAlignment="1">
      <alignment horizontal="center" vertical="center" wrapText="1"/>
    </xf>
    <xf numFmtId="9" fontId="3" fillId="8" borderId="6" xfId="1" applyNumberFormat="1" applyFont="1" applyFill="1" applyBorder="1" applyAlignment="1">
      <alignment horizontal="center" vertical="center" wrapText="1"/>
    </xf>
    <xf numFmtId="9" fontId="3" fillId="8" borderId="7" xfId="1" applyNumberFormat="1" applyFont="1" applyFill="1" applyBorder="1" applyAlignment="1">
      <alignment horizontal="center" vertical="center" wrapText="1"/>
    </xf>
    <xf numFmtId="9" fontId="3" fillId="8" borderId="8" xfId="1" applyNumberFormat="1" applyFont="1" applyFill="1" applyBorder="1" applyAlignment="1">
      <alignment horizontal="center" vertical="center" wrapText="1"/>
    </xf>
    <xf numFmtId="9" fontId="3" fillId="8" borderId="10" xfId="1" applyNumberFormat="1" applyFont="1" applyFill="1" applyBorder="1" applyAlignment="1">
      <alignment horizontal="center" vertical="center" wrapText="1"/>
    </xf>
    <xf numFmtId="9" fontId="3" fillId="8" borderId="11" xfId="1" applyNumberFormat="1" applyFont="1" applyFill="1" applyBorder="1" applyAlignment="1">
      <alignment horizontal="center" vertical="center" wrapText="1"/>
    </xf>
    <xf numFmtId="9" fontId="3" fillId="8" borderId="12" xfId="1" applyNumberFormat="1" applyFont="1" applyFill="1" applyBorder="1" applyAlignment="1">
      <alignment horizontal="center" vertical="center" wrapText="1"/>
    </xf>
    <xf numFmtId="9" fontId="6" fillId="6" borderId="6" xfId="1" applyNumberFormat="1" applyFont="1" applyFill="1" applyBorder="1" applyAlignment="1">
      <alignment horizontal="center" vertical="center" wrapText="1"/>
    </xf>
    <xf numFmtId="9" fontId="6" fillId="6" borderId="7" xfId="1" applyNumberFormat="1" applyFont="1" applyFill="1" applyBorder="1" applyAlignment="1">
      <alignment horizontal="center" vertical="center" wrapText="1"/>
    </xf>
    <xf numFmtId="9" fontId="6" fillId="6" borderId="8" xfId="1" applyNumberFormat="1" applyFont="1" applyFill="1" applyBorder="1" applyAlignment="1">
      <alignment horizontal="center" vertical="center" wrapText="1"/>
    </xf>
    <xf numFmtId="9" fontId="6" fillId="6" borderId="10" xfId="1" applyNumberFormat="1" applyFont="1" applyFill="1" applyBorder="1" applyAlignment="1">
      <alignment horizontal="center" vertical="center" wrapText="1"/>
    </xf>
    <xf numFmtId="9" fontId="6" fillId="6" borderId="11" xfId="1" applyNumberFormat="1" applyFont="1" applyFill="1" applyBorder="1" applyAlignment="1">
      <alignment horizontal="center" vertical="center" wrapText="1"/>
    </xf>
    <xf numFmtId="9" fontId="6" fillId="6" borderId="12" xfId="1" applyNumberFormat="1" applyFont="1" applyFill="1" applyBorder="1" applyAlignment="1">
      <alignment horizontal="center" vertical="center" wrapText="1"/>
    </xf>
    <xf numFmtId="9" fontId="6" fillId="7" borderId="6" xfId="1" applyNumberFormat="1" applyFont="1" applyFill="1" applyBorder="1" applyAlignment="1">
      <alignment horizontal="center" vertical="center" wrapText="1"/>
    </xf>
    <xf numFmtId="9" fontId="6" fillId="7" borderId="7" xfId="1" applyNumberFormat="1" applyFont="1" applyFill="1" applyBorder="1" applyAlignment="1">
      <alignment horizontal="center" vertical="center" wrapText="1"/>
    </xf>
    <xf numFmtId="9" fontId="6" fillId="7" borderId="8" xfId="1" applyNumberFormat="1" applyFont="1" applyFill="1" applyBorder="1" applyAlignment="1">
      <alignment horizontal="center" vertical="center" wrapText="1"/>
    </xf>
    <xf numFmtId="9" fontId="6" fillId="7" borderId="10" xfId="1" applyNumberFormat="1" applyFont="1" applyFill="1" applyBorder="1" applyAlignment="1">
      <alignment horizontal="center" vertical="center" wrapText="1"/>
    </xf>
    <xf numFmtId="9" fontId="6" fillId="7" borderId="11" xfId="1" applyNumberFormat="1" applyFont="1" applyFill="1" applyBorder="1" applyAlignment="1">
      <alignment horizontal="center" vertical="center" wrapText="1"/>
    </xf>
    <xf numFmtId="9" fontId="6" fillId="7" borderId="12" xfId="1" applyNumberFormat="1" applyFont="1" applyFill="1" applyBorder="1" applyAlignment="1">
      <alignment horizontal="center" vertical="center" wrapText="1"/>
    </xf>
    <xf numFmtId="9" fontId="3" fillId="11" borderId="6" xfId="1" applyNumberFormat="1" applyFont="1" applyFill="1" applyBorder="1" applyAlignment="1">
      <alignment horizontal="center" vertical="center" wrapText="1"/>
    </xf>
    <xf numFmtId="9" fontId="3" fillId="11" borderId="7" xfId="1" applyNumberFormat="1" applyFont="1" applyFill="1" applyBorder="1" applyAlignment="1">
      <alignment horizontal="center" vertical="center" wrapText="1"/>
    </xf>
    <xf numFmtId="9" fontId="3" fillId="11" borderId="8" xfId="1" applyNumberFormat="1" applyFont="1" applyFill="1" applyBorder="1" applyAlignment="1">
      <alignment horizontal="center" vertical="center" wrapText="1"/>
    </xf>
    <xf numFmtId="9" fontId="3" fillId="11" borderId="10" xfId="1" applyNumberFormat="1" applyFont="1" applyFill="1" applyBorder="1" applyAlignment="1">
      <alignment horizontal="center" vertical="center" wrapText="1"/>
    </xf>
    <xf numFmtId="9" fontId="3" fillId="11" borderId="11" xfId="1" applyNumberFormat="1" applyFont="1" applyFill="1" applyBorder="1" applyAlignment="1">
      <alignment horizontal="center" vertical="center" wrapText="1"/>
    </xf>
    <xf numFmtId="9" fontId="3" fillId="11" borderId="12" xfId="1" applyNumberFormat="1" applyFont="1" applyFill="1" applyBorder="1" applyAlignment="1">
      <alignment horizontal="center" vertical="center" wrapText="1"/>
    </xf>
    <xf numFmtId="9" fontId="3" fillId="9" borderId="1" xfId="1" applyNumberFormat="1" applyFont="1" applyFill="1" applyBorder="1" applyAlignment="1">
      <alignment horizontal="center" vertical="center" wrapText="1"/>
    </xf>
    <xf numFmtId="9" fontId="3" fillId="9" borderId="13" xfId="1" applyNumberFormat="1" applyFont="1" applyFill="1" applyBorder="1" applyAlignment="1">
      <alignment horizontal="center" vertical="center" wrapText="1"/>
    </xf>
    <xf numFmtId="9" fontId="3" fillId="21" borderId="6" xfId="1" applyNumberFormat="1" applyFont="1" applyFill="1" applyBorder="1" applyAlignment="1">
      <alignment horizontal="center" vertical="center" wrapText="1"/>
    </xf>
    <xf numFmtId="9" fontId="3" fillId="21" borderId="7" xfId="1" applyNumberFormat="1" applyFont="1" applyFill="1" applyBorder="1" applyAlignment="1">
      <alignment horizontal="center" vertical="center" wrapText="1"/>
    </xf>
    <xf numFmtId="9" fontId="3" fillId="21" borderId="8" xfId="1" applyNumberFormat="1" applyFont="1" applyFill="1" applyBorder="1" applyAlignment="1">
      <alignment horizontal="center" vertical="center" wrapText="1"/>
    </xf>
    <xf numFmtId="9" fontId="3" fillId="21" borderId="10" xfId="1" applyNumberFormat="1" applyFont="1" applyFill="1" applyBorder="1" applyAlignment="1">
      <alignment horizontal="center" vertical="center" wrapText="1"/>
    </xf>
    <xf numFmtId="9" fontId="3" fillId="21" borderId="11" xfId="1" applyNumberFormat="1" applyFont="1" applyFill="1" applyBorder="1" applyAlignment="1">
      <alignment horizontal="center" vertical="center" wrapText="1"/>
    </xf>
    <xf numFmtId="9" fontId="3" fillId="21" borderId="12" xfId="1" applyNumberFormat="1" applyFont="1" applyFill="1" applyBorder="1" applyAlignment="1">
      <alignment horizontal="center" vertical="center" wrapText="1"/>
    </xf>
    <xf numFmtId="9" fontId="7" fillId="19" borderId="6" xfId="1" applyNumberFormat="1" applyFont="1" applyFill="1" applyBorder="1" applyAlignment="1">
      <alignment horizontal="center" vertical="center" wrapText="1"/>
    </xf>
    <xf numFmtId="9" fontId="7" fillId="19" borderId="7" xfId="1" applyNumberFormat="1" applyFont="1" applyFill="1" applyBorder="1" applyAlignment="1">
      <alignment horizontal="center" vertical="center" wrapText="1"/>
    </xf>
    <xf numFmtId="9" fontId="7" fillId="19" borderId="8" xfId="1" applyNumberFormat="1" applyFont="1" applyFill="1" applyBorder="1" applyAlignment="1">
      <alignment horizontal="center" vertical="center" wrapText="1"/>
    </xf>
    <xf numFmtId="9" fontId="7" fillId="19" borderId="10" xfId="1" applyNumberFormat="1" applyFont="1" applyFill="1" applyBorder="1" applyAlignment="1">
      <alignment horizontal="center" vertical="center" wrapText="1"/>
    </xf>
    <xf numFmtId="9" fontId="7" fillId="19" borderId="11" xfId="1" applyNumberFormat="1" applyFont="1" applyFill="1" applyBorder="1" applyAlignment="1">
      <alignment horizontal="center" vertical="center" wrapText="1"/>
    </xf>
    <xf numFmtId="9" fontId="7" fillId="19" borderId="12" xfId="1" applyNumberFormat="1" applyFont="1" applyFill="1" applyBorder="1" applyAlignment="1">
      <alignment horizontal="center" vertical="center" wrapText="1"/>
    </xf>
    <xf numFmtId="9" fontId="3" fillId="15" borderId="6" xfId="1" applyNumberFormat="1" applyFont="1" applyFill="1" applyBorder="1" applyAlignment="1">
      <alignment horizontal="center" vertical="center" wrapText="1"/>
    </xf>
    <xf numFmtId="9" fontId="3" fillId="15" borderId="7" xfId="1" applyNumberFormat="1" applyFont="1" applyFill="1" applyBorder="1" applyAlignment="1">
      <alignment horizontal="center" vertical="center" wrapText="1"/>
    </xf>
    <xf numFmtId="9" fontId="3" fillId="15" borderId="8" xfId="1" applyNumberFormat="1" applyFont="1" applyFill="1" applyBorder="1" applyAlignment="1">
      <alignment horizontal="center" vertical="center" wrapText="1"/>
    </xf>
    <xf numFmtId="9" fontId="3" fillId="15" borderId="10" xfId="1" applyNumberFormat="1" applyFont="1" applyFill="1" applyBorder="1" applyAlignment="1">
      <alignment horizontal="center" vertical="center" wrapText="1"/>
    </xf>
    <xf numFmtId="9" fontId="3" fillId="15" borderId="11" xfId="1" applyNumberFormat="1" applyFont="1" applyFill="1" applyBorder="1" applyAlignment="1">
      <alignment horizontal="center" vertical="center" wrapText="1"/>
    </xf>
    <xf numFmtId="9" fontId="3" fillId="15" borderId="12" xfId="1" applyNumberFormat="1" applyFont="1" applyFill="1" applyBorder="1" applyAlignment="1">
      <alignment horizontal="center" vertical="center" wrapText="1"/>
    </xf>
    <xf numFmtId="9" fontId="3" fillId="26" borderId="6" xfId="1" applyNumberFormat="1" applyFont="1" applyFill="1" applyBorder="1" applyAlignment="1">
      <alignment horizontal="center" vertical="center" wrapText="1"/>
    </xf>
    <xf numFmtId="9" fontId="3" fillId="26" borderId="7" xfId="1" applyNumberFormat="1" applyFont="1" applyFill="1" applyBorder="1" applyAlignment="1">
      <alignment horizontal="center" vertical="center" wrapText="1"/>
    </xf>
    <xf numFmtId="9" fontId="3" fillId="26" borderId="8" xfId="1" applyNumberFormat="1" applyFont="1" applyFill="1" applyBorder="1" applyAlignment="1">
      <alignment horizontal="center" vertical="center" wrapText="1"/>
    </xf>
    <xf numFmtId="9" fontId="3" fillId="26" borderId="10" xfId="1" applyNumberFormat="1" applyFont="1" applyFill="1" applyBorder="1" applyAlignment="1">
      <alignment horizontal="center" vertical="center" wrapText="1"/>
    </xf>
    <xf numFmtId="9" fontId="3" fillId="26" borderId="11" xfId="1" applyNumberFormat="1" applyFont="1" applyFill="1" applyBorder="1" applyAlignment="1">
      <alignment horizontal="center" vertical="center" wrapText="1"/>
    </xf>
    <xf numFmtId="9" fontId="3" fillId="26" borderId="12" xfId="1" applyNumberFormat="1" applyFont="1" applyFill="1" applyBorder="1" applyAlignment="1">
      <alignment horizontal="center" vertical="center" wrapText="1"/>
    </xf>
    <xf numFmtId="9" fontId="3" fillId="18" borderId="6" xfId="1" applyNumberFormat="1" applyFont="1" applyFill="1" applyBorder="1" applyAlignment="1">
      <alignment horizontal="center" vertical="center" wrapText="1"/>
    </xf>
    <xf numFmtId="9" fontId="3" fillId="18" borderId="7" xfId="1" applyNumberFormat="1" applyFont="1" applyFill="1" applyBorder="1" applyAlignment="1">
      <alignment horizontal="center" vertical="center" wrapText="1"/>
    </xf>
    <xf numFmtId="9" fontId="3" fillId="18" borderId="8" xfId="1" applyNumberFormat="1" applyFont="1" applyFill="1" applyBorder="1" applyAlignment="1">
      <alignment horizontal="center" vertical="center" wrapText="1"/>
    </xf>
    <xf numFmtId="9" fontId="3" fillId="18" borderId="10" xfId="1" applyNumberFormat="1" applyFont="1" applyFill="1" applyBorder="1" applyAlignment="1">
      <alignment horizontal="center" vertical="center" wrapText="1"/>
    </xf>
    <xf numFmtId="9" fontId="3" fillId="18" borderId="11" xfId="1" applyNumberFormat="1" applyFont="1" applyFill="1" applyBorder="1" applyAlignment="1">
      <alignment horizontal="center" vertical="center" wrapText="1"/>
    </xf>
    <xf numFmtId="9" fontId="3" fillId="18" borderId="12" xfId="1" applyNumberFormat="1" applyFont="1" applyFill="1" applyBorder="1" applyAlignment="1">
      <alignment horizontal="center" vertical="center" wrapText="1"/>
    </xf>
    <xf numFmtId="0" fontId="6" fillId="22" borderId="3" xfId="1" applyFont="1" applyFill="1" applyBorder="1" applyAlignment="1">
      <alignment horizontal="center" vertical="center"/>
    </xf>
    <xf numFmtId="0" fontId="6" fillId="22" borderId="4" xfId="1" applyFont="1" applyFill="1" applyBorder="1" applyAlignment="1">
      <alignment horizontal="center" vertical="center"/>
    </xf>
    <xf numFmtId="0" fontId="6" fillId="22" borderId="5" xfId="1" applyFont="1" applyFill="1" applyBorder="1" applyAlignment="1">
      <alignment horizontal="center" vertical="center"/>
    </xf>
    <xf numFmtId="0" fontId="3" fillId="14" borderId="3" xfId="1" applyFont="1" applyFill="1" applyBorder="1" applyAlignment="1">
      <alignment horizontal="center" vertical="center"/>
    </xf>
    <xf numFmtId="0" fontId="3" fillId="14" borderId="4" xfId="1" applyFont="1" applyFill="1" applyBorder="1" applyAlignment="1">
      <alignment horizontal="center" vertical="center"/>
    </xf>
    <xf numFmtId="0" fontId="3" fillId="14" borderId="5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0" borderId="3" xfId="1" applyFont="1" applyFill="1" applyBorder="1" applyAlignment="1">
      <alignment horizontal="center" vertical="center"/>
    </xf>
    <xf numFmtId="0" fontId="3" fillId="20" borderId="4" xfId="1" applyFont="1" applyFill="1" applyBorder="1" applyAlignment="1">
      <alignment horizontal="center" vertical="center"/>
    </xf>
    <xf numFmtId="0" fontId="3" fillId="20" borderId="5" xfId="1" applyFont="1" applyFill="1" applyBorder="1" applyAlignment="1">
      <alignment horizontal="center" vertical="center"/>
    </xf>
    <xf numFmtId="0" fontId="6" fillId="22" borderId="6" xfId="1" applyFont="1" applyFill="1" applyBorder="1" applyAlignment="1">
      <alignment horizontal="center" vertical="center" wrapText="1"/>
    </xf>
    <xf numFmtId="0" fontId="6" fillId="22" borderId="7" xfId="1" applyFont="1" applyFill="1" applyBorder="1" applyAlignment="1">
      <alignment horizontal="center" vertical="center" wrapText="1"/>
    </xf>
    <xf numFmtId="0" fontId="6" fillId="22" borderId="8" xfId="1" applyFont="1" applyFill="1" applyBorder="1" applyAlignment="1">
      <alignment horizontal="center" vertical="center" wrapText="1"/>
    </xf>
    <xf numFmtId="0" fontId="6" fillId="22" borderId="10" xfId="1" applyFont="1" applyFill="1" applyBorder="1" applyAlignment="1">
      <alignment horizontal="center" vertical="center" wrapText="1"/>
    </xf>
    <xf numFmtId="0" fontId="6" fillId="22" borderId="11" xfId="1" applyFont="1" applyFill="1" applyBorder="1" applyAlignment="1">
      <alignment horizontal="center" vertical="center" wrapText="1"/>
    </xf>
    <xf numFmtId="0" fontId="6" fillId="22" borderId="12" xfId="1" applyFont="1" applyFill="1" applyBorder="1" applyAlignment="1">
      <alignment horizontal="center" vertical="center" wrapText="1"/>
    </xf>
    <xf numFmtId="9" fontId="3" fillId="20" borderId="6" xfId="1" applyNumberFormat="1" applyFont="1" applyFill="1" applyBorder="1" applyAlignment="1">
      <alignment horizontal="center" vertical="center" wrapText="1"/>
    </xf>
    <xf numFmtId="9" fontId="3" fillId="20" borderId="7" xfId="1" applyNumberFormat="1" applyFont="1" applyFill="1" applyBorder="1" applyAlignment="1">
      <alignment horizontal="center" vertical="center" wrapText="1"/>
    </xf>
    <xf numFmtId="9" fontId="3" fillId="20" borderId="8" xfId="1" applyNumberFormat="1" applyFont="1" applyFill="1" applyBorder="1" applyAlignment="1">
      <alignment horizontal="center" vertical="center" wrapText="1"/>
    </xf>
    <xf numFmtId="9" fontId="3" fillId="20" borderId="10" xfId="1" applyNumberFormat="1" applyFont="1" applyFill="1" applyBorder="1" applyAlignment="1">
      <alignment horizontal="center" vertical="center" wrapText="1"/>
    </xf>
    <xf numFmtId="9" fontId="3" fillId="20" borderId="11" xfId="1" applyNumberFormat="1" applyFont="1" applyFill="1" applyBorder="1" applyAlignment="1">
      <alignment horizontal="center" vertical="center" wrapText="1"/>
    </xf>
    <xf numFmtId="9" fontId="3" fillId="20" borderId="12" xfId="1" applyNumberFormat="1" applyFont="1" applyFill="1" applyBorder="1" applyAlignment="1">
      <alignment horizontal="center" vertical="center" wrapText="1"/>
    </xf>
    <xf numFmtId="0" fontId="16" fillId="14" borderId="3" xfId="2" applyFont="1" applyFill="1" applyBorder="1" applyAlignment="1">
      <alignment horizontal="center" vertical="center" wrapText="1"/>
    </xf>
    <xf numFmtId="0" fontId="16" fillId="14" borderId="4" xfId="2" applyFont="1" applyFill="1" applyBorder="1" applyAlignment="1">
      <alignment horizontal="center" vertical="center" wrapText="1"/>
    </xf>
    <xf numFmtId="0" fontId="16" fillId="14" borderId="5" xfId="2" applyFont="1" applyFill="1" applyBorder="1" applyAlignment="1">
      <alignment horizontal="center" vertical="center" wrapText="1"/>
    </xf>
    <xf numFmtId="0" fontId="3" fillId="18" borderId="3" xfId="1" applyFont="1" applyFill="1" applyBorder="1" applyAlignment="1">
      <alignment horizontal="center" vertical="center"/>
    </xf>
    <xf numFmtId="0" fontId="3" fillId="18" borderId="4" xfId="1" applyFont="1" applyFill="1" applyBorder="1" applyAlignment="1">
      <alignment horizontal="center" vertical="center"/>
    </xf>
    <xf numFmtId="0" fontId="3" fillId="18" borderId="5" xfId="1" applyFont="1" applyFill="1" applyBorder="1" applyAlignment="1">
      <alignment horizontal="center" vertical="center"/>
    </xf>
    <xf numFmtId="0" fontId="7" fillId="19" borderId="3" xfId="1" applyFont="1" applyFill="1" applyBorder="1" applyAlignment="1">
      <alignment horizontal="center" vertical="center"/>
    </xf>
    <xf numFmtId="0" fontId="7" fillId="19" borderId="4" xfId="1" applyFont="1" applyFill="1" applyBorder="1" applyAlignment="1">
      <alignment horizontal="center" vertical="center"/>
    </xf>
    <xf numFmtId="0" fontId="7" fillId="19" borderId="5" xfId="1" applyFont="1" applyFill="1" applyBorder="1" applyAlignment="1">
      <alignment horizontal="center" vertical="center"/>
    </xf>
    <xf numFmtId="0" fontId="3" fillId="21" borderId="3" xfId="1" applyFont="1" applyFill="1" applyBorder="1" applyAlignment="1">
      <alignment horizontal="center" vertical="center"/>
    </xf>
    <xf numFmtId="0" fontId="3" fillId="21" borderId="4" xfId="1" applyFont="1" applyFill="1" applyBorder="1" applyAlignment="1">
      <alignment horizontal="center" vertical="center"/>
    </xf>
    <xf numFmtId="0" fontId="3" fillId="21" borderId="5" xfId="1" applyFont="1" applyFill="1" applyBorder="1" applyAlignment="1">
      <alignment horizontal="center" vertical="center"/>
    </xf>
    <xf numFmtId="0" fontId="3" fillId="8" borderId="3" xfId="1" applyFont="1" applyFill="1" applyBorder="1" applyAlignment="1">
      <alignment horizontal="center" vertical="center"/>
    </xf>
    <xf numFmtId="0" fontId="3" fillId="8" borderId="4" xfId="1" applyFont="1" applyFill="1" applyBorder="1" applyAlignment="1">
      <alignment horizontal="center" vertical="center"/>
    </xf>
    <xf numFmtId="0" fontId="3" fillId="8" borderId="5" xfId="1" applyFont="1" applyFill="1" applyBorder="1" applyAlignment="1">
      <alignment horizontal="center" vertical="center"/>
    </xf>
    <xf numFmtId="0" fontId="5" fillId="25" borderId="3" xfId="1" applyFont="1" applyFill="1" applyBorder="1" applyAlignment="1">
      <alignment horizontal="center" vertical="center"/>
    </xf>
    <xf numFmtId="0" fontId="5" fillId="25" borderId="4" xfId="1" applyFont="1" applyFill="1" applyBorder="1" applyAlignment="1">
      <alignment horizontal="center" vertical="center"/>
    </xf>
    <xf numFmtId="0" fontId="5" fillId="25" borderId="5" xfId="1" applyFont="1" applyFill="1" applyBorder="1" applyAlignment="1">
      <alignment horizontal="center" vertical="center"/>
    </xf>
    <xf numFmtId="0" fontId="3" fillId="13" borderId="3" xfId="1" applyFont="1" applyFill="1" applyBorder="1" applyAlignment="1">
      <alignment horizontal="center" vertical="center"/>
    </xf>
    <xf numFmtId="0" fontId="3" fillId="13" borderId="4" xfId="1" applyFont="1" applyFill="1" applyBorder="1" applyAlignment="1">
      <alignment horizontal="center" vertical="center"/>
    </xf>
    <xf numFmtId="0" fontId="3" fillId="13" borderId="5" xfId="1" applyFont="1" applyFill="1" applyBorder="1" applyAlignment="1">
      <alignment horizontal="center" vertical="center"/>
    </xf>
    <xf numFmtId="0" fontId="3" fillId="15" borderId="3" xfId="1" applyFont="1" applyFill="1" applyBorder="1" applyAlignment="1">
      <alignment horizontal="center" vertical="center"/>
    </xf>
    <xf numFmtId="0" fontId="3" fillId="15" borderId="4" xfId="1" applyFont="1" applyFill="1" applyBorder="1" applyAlignment="1">
      <alignment horizontal="center" vertical="center"/>
    </xf>
    <xf numFmtId="0" fontId="3" fillId="15" borderId="5" xfId="1" applyFont="1" applyFill="1" applyBorder="1" applyAlignment="1">
      <alignment horizontal="center" vertical="center"/>
    </xf>
    <xf numFmtId="0" fontId="3" fillId="16" borderId="3" xfId="1" applyFont="1" applyFill="1" applyBorder="1" applyAlignment="1">
      <alignment horizontal="center" vertical="center"/>
    </xf>
    <xf numFmtId="0" fontId="3" fillId="16" borderId="4" xfId="1" applyFont="1" applyFill="1" applyBorder="1" applyAlignment="1">
      <alignment horizontal="center" vertical="center"/>
    </xf>
    <xf numFmtId="0" fontId="3" fillId="16" borderId="5" xfId="1" applyFont="1" applyFill="1" applyBorder="1" applyAlignment="1">
      <alignment horizontal="center" vertical="center"/>
    </xf>
    <xf numFmtId="0" fontId="3" fillId="17" borderId="3" xfId="1" applyFont="1" applyFill="1" applyBorder="1" applyAlignment="1">
      <alignment horizontal="center" vertical="center"/>
    </xf>
    <xf numFmtId="0" fontId="3" fillId="17" borderId="4" xfId="1" applyFont="1" applyFill="1" applyBorder="1" applyAlignment="1">
      <alignment horizontal="center" vertical="center"/>
    </xf>
    <xf numFmtId="0" fontId="3" fillId="17" borderId="5" xfId="1" applyFont="1" applyFill="1" applyBorder="1" applyAlignment="1">
      <alignment horizontal="center" vertical="center"/>
    </xf>
    <xf numFmtId="0" fontId="6" fillId="7" borderId="3" xfId="1" applyFont="1" applyFill="1" applyBorder="1" applyAlignment="1">
      <alignment horizontal="center" vertical="center"/>
    </xf>
    <xf numFmtId="0" fontId="6" fillId="7" borderId="4" xfId="1" applyFont="1" applyFill="1" applyBorder="1" applyAlignment="1">
      <alignment horizontal="center" vertical="center"/>
    </xf>
    <xf numFmtId="0" fontId="6" fillId="7" borderId="5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0" fontId="7" fillId="10" borderId="3" xfId="1" applyFont="1" applyFill="1" applyBorder="1" applyAlignment="1">
      <alignment horizontal="center" vertical="center"/>
    </xf>
    <xf numFmtId="0" fontId="7" fillId="10" borderId="4" xfId="1" applyFont="1" applyFill="1" applyBorder="1" applyAlignment="1">
      <alignment horizontal="center" vertical="center"/>
    </xf>
    <xf numFmtId="0" fontId="7" fillId="10" borderId="5" xfId="1" applyFont="1" applyFill="1" applyBorder="1" applyAlignment="1">
      <alignment horizontal="center" vertical="center"/>
    </xf>
    <xf numFmtId="0" fontId="3" fillId="11" borderId="3" xfId="1" applyFont="1" applyFill="1" applyBorder="1" applyAlignment="1">
      <alignment horizontal="center" vertical="center"/>
    </xf>
    <xf numFmtId="0" fontId="3" fillId="11" borderId="4" xfId="1" applyFont="1" applyFill="1" applyBorder="1" applyAlignment="1">
      <alignment horizontal="center" vertical="center"/>
    </xf>
    <xf numFmtId="0" fontId="3" fillId="11" borderId="5" xfId="1" applyFont="1" applyFill="1" applyBorder="1" applyAlignment="1">
      <alignment horizontal="center" vertical="center"/>
    </xf>
    <xf numFmtId="0" fontId="3" fillId="9" borderId="3" xfId="1" applyFont="1" applyFill="1" applyBorder="1" applyAlignment="1">
      <alignment horizontal="center" vertical="center"/>
    </xf>
    <xf numFmtId="0" fontId="3" fillId="9" borderId="4" xfId="1" applyFont="1" applyFill="1" applyBorder="1" applyAlignment="1">
      <alignment horizontal="center" vertical="center"/>
    </xf>
    <xf numFmtId="0" fontId="3" fillId="9" borderId="5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0" fontId="6" fillId="6" borderId="5" xfId="1" applyFont="1" applyFill="1" applyBorder="1" applyAlignment="1">
      <alignment horizontal="center" vertical="center"/>
    </xf>
    <xf numFmtId="0" fontId="7" fillId="10" borderId="3" xfId="1" applyFont="1" applyFill="1" applyBorder="1" applyAlignment="1">
      <alignment horizontal="center" vertical="center" wrapText="1"/>
    </xf>
    <xf numFmtId="0" fontId="7" fillId="10" borderId="4" xfId="1" applyFont="1" applyFill="1" applyBorder="1" applyAlignment="1">
      <alignment horizontal="center" vertical="center" wrapText="1"/>
    </xf>
    <xf numFmtId="0" fontId="7" fillId="10" borderId="5" xfId="1" applyFont="1" applyFill="1" applyBorder="1" applyAlignment="1">
      <alignment horizontal="center" vertical="center" wrapText="1"/>
    </xf>
    <xf numFmtId="0" fontId="3" fillId="11" borderId="3" xfId="1" applyFont="1" applyFill="1" applyBorder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5" fillId="5" borderId="4" xfId="1" applyFont="1" applyFill="1" applyBorder="1" applyAlignment="1">
      <alignment horizontal="center" vertical="center" wrapText="1"/>
    </xf>
    <xf numFmtId="0" fontId="5" fillId="5" borderId="5" xfId="1" applyFont="1" applyFill="1" applyBorder="1" applyAlignment="1">
      <alignment horizontal="center" vertical="center" wrapText="1"/>
    </xf>
    <xf numFmtId="0" fontId="6" fillId="6" borderId="3" xfId="1" applyFont="1" applyFill="1" applyBorder="1" applyAlignment="1">
      <alignment horizontal="center" vertical="center" wrapText="1"/>
    </xf>
    <xf numFmtId="0" fontId="6" fillId="6" borderId="4" xfId="1" applyFont="1" applyFill="1" applyBorder="1" applyAlignment="1">
      <alignment horizontal="center" vertical="center" wrapText="1"/>
    </xf>
    <xf numFmtId="0" fontId="6" fillId="6" borderId="5" xfId="1" applyFont="1" applyFill="1" applyBorder="1" applyAlignment="1">
      <alignment horizontal="center" vertical="center" wrapText="1"/>
    </xf>
    <xf numFmtId="0" fontId="6" fillId="7" borderId="3" xfId="1" applyFont="1" applyFill="1" applyBorder="1" applyAlignment="1">
      <alignment horizontal="center" vertical="center" wrapText="1"/>
    </xf>
    <xf numFmtId="0" fontId="6" fillId="7" borderId="4" xfId="1" applyFont="1" applyFill="1" applyBorder="1" applyAlignment="1">
      <alignment horizontal="center" vertical="center" wrapText="1"/>
    </xf>
    <xf numFmtId="0" fontId="6" fillId="7" borderId="5" xfId="1" applyFont="1" applyFill="1" applyBorder="1" applyAlignment="1">
      <alignment horizontal="center" vertical="center" wrapText="1"/>
    </xf>
    <xf numFmtId="0" fontId="3" fillId="8" borderId="3" xfId="1" applyFont="1" applyFill="1" applyBorder="1" applyAlignment="1">
      <alignment horizontal="center" vertical="center" wrapText="1"/>
    </xf>
    <xf numFmtId="0" fontId="3" fillId="8" borderId="4" xfId="1" applyFont="1" applyFill="1" applyBorder="1" applyAlignment="1">
      <alignment horizontal="center" vertical="center" wrapText="1"/>
    </xf>
    <xf numFmtId="0" fontId="3" fillId="8" borderId="5" xfId="1" applyFont="1" applyFill="1" applyBorder="1" applyAlignment="1">
      <alignment horizontal="center" vertical="center" wrapText="1"/>
    </xf>
    <xf numFmtId="0" fontId="3" fillId="9" borderId="3" xfId="1" applyFont="1" applyFill="1" applyBorder="1" applyAlignment="1">
      <alignment horizontal="center" vertical="center" wrapText="1"/>
    </xf>
    <xf numFmtId="0" fontId="3" fillId="9" borderId="4" xfId="1" applyFont="1" applyFill="1" applyBorder="1" applyAlignment="1">
      <alignment horizontal="center" vertical="center" wrapText="1"/>
    </xf>
    <xf numFmtId="0" fontId="3" fillId="9" borderId="5" xfId="1" applyFont="1" applyFill="1" applyBorder="1" applyAlignment="1">
      <alignment horizontal="center" vertical="center" wrapText="1"/>
    </xf>
    <xf numFmtId="0" fontId="14" fillId="5" borderId="3" xfId="3" applyFont="1" applyFill="1" applyBorder="1" applyAlignment="1">
      <alignment horizontal="center" vertical="center" wrapText="1"/>
    </xf>
    <xf numFmtId="0" fontId="14" fillId="5" borderId="4" xfId="3" applyFont="1" applyFill="1" applyBorder="1" applyAlignment="1">
      <alignment horizontal="center" vertical="center" wrapText="1"/>
    </xf>
    <xf numFmtId="0" fontId="14" fillId="5" borderId="5" xfId="3" applyFont="1" applyFill="1" applyBorder="1" applyAlignment="1">
      <alignment horizontal="center" vertical="center" wrapText="1"/>
    </xf>
    <xf numFmtId="10" fontId="22" fillId="5" borderId="3" xfId="6" applyNumberFormat="1" applyFont="1" applyFill="1" applyBorder="1" applyAlignment="1">
      <alignment horizontal="center" vertical="center" wrapText="1"/>
    </xf>
    <xf numFmtId="10" fontId="22" fillId="5" borderId="4" xfId="6" applyNumberFormat="1" applyFont="1" applyFill="1" applyBorder="1" applyAlignment="1">
      <alignment horizontal="center" vertical="center" wrapText="1"/>
    </xf>
    <xf numFmtId="10" fontId="22" fillId="5" borderId="5" xfId="6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9" xfId="1" applyNumberFormat="1" applyFont="1" applyFill="1" applyBorder="1" applyAlignment="1">
      <alignment horizontal="center" vertical="center" wrapText="1"/>
    </xf>
    <xf numFmtId="1" fontId="3" fillId="2" borderId="13" xfId="1" applyNumberFormat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4" fontId="3" fillId="2" borderId="9" xfId="1" applyNumberFormat="1" applyFont="1" applyFill="1" applyBorder="1" applyAlignment="1">
      <alignment horizontal="center" vertical="center" wrapText="1"/>
    </xf>
    <xf numFmtId="164" fontId="3" fillId="2" borderId="13" xfId="1" applyNumberFormat="1" applyFont="1" applyFill="1" applyBorder="1" applyAlignment="1">
      <alignment horizontal="center" vertical="center" wrapText="1"/>
    </xf>
    <xf numFmtId="1" fontId="26" fillId="40" borderId="1" xfId="2" applyNumberFormat="1" applyFont="1" applyFill="1" applyBorder="1" applyAlignment="1">
      <alignment horizontal="center" vertical="center" wrapText="1"/>
    </xf>
    <xf numFmtId="1" fontId="26" fillId="40" borderId="13" xfId="2" applyNumberFormat="1" applyFont="1" applyFill="1" applyBorder="1" applyAlignment="1">
      <alignment horizontal="center" vertical="center" wrapText="1"/>
    </xf>
    <xf numFmtId="0" fontId="26" fillId="40" borderId="1" xfId="2" applyFont="1" applyFill="1" applyBorder="1" applyAlignment="1">
      <alignment horizontal="center" vertical="center" wrapText="1"/>
    </xf>
    <xf numFmtId="0" fontId="26" fillId="40" borderId="13" xfId="2" applyFont="1" applyFill="1" applyBorder="1" applyAlignment="1">
      <alignment horizontal="center" vertical="center" wrapText="1"/>
    </xf>
    <xf numFmtId="0" fontId="26" fillId="40" borderId="2" xfId="2" applyFont="1" applyFill="1" applyBorder="1" applyAlignment="1">
      <alignment horizontal="center" vertical="center" wrapText="1"/>
    </xf>
    <xf numFmtId="0" fontId="26" fillId="40" borderId="3" xfId="2" applyFont="1" applyFill="1" applyBorder="1" applyAlignment="1">
      <alignment horizontal="center" vertical="center" wrapText="1"/>
    </xf>
    <xf numFmtId="0" fontId="26" fillId="40" borderId="5" xfId="2" applyFont="1" applyFill="1" applyBorder="1" applyAlignment="1">
      <alignment horizontal="center" vertical="center" wrapText="1"/>
    </xf>
    <xf numFmtId="164" fontId="26" fillId="40" borderId="1" xfId="2" applyNumberFormat="1" applyFont="1" applyFill="1" applyBorder="1" applyAlignment="1">
      <alignment horizontal="center" vertical="center" wrapText="1"/>
    </xf>
    <xf numFmtId="164" fontId="26" fillId="40" borderId="13" xfId="2" applyNumberFormat="1" applyFont="1" applyFill="1" applyBorder="1" applyAlignment="1">
      <alignment horizontal="center" vertical="center" wrapText="1"/>
    </xf>
    <xf numFmtId="164" fontId="26" fillId="40" borderId="2" xfId="2" applyNumberFormat="1" applyFont="1" applyFill="1" applyBorder="1" applyAlignment="1">
      <alignment horizontal="center" vertical="center" wrapText="1"/>
    </xf>
    <xf numFmtId="2" fontId="26" fillId="40" borderId="1" xfId="2" applyNumberFormat="1" applyFont="1" applyFill="1" applyBorder="1" applyAlignment="1">
      <alignment horizontal="center" vertical="center" wrapText="1"/>
    </xf>
    <xf numFmtId="2" fontId="26" fillId="40" borderId="13" xfId="2" applyNumberFormat="1" applyFont="1" applyFill="1" applyBorder="1" applyAlignment="1">
      <alignment horizontal="center" vertical="center" wrapText="1"/>
    </xf>
  </cellXfs>
  <cellStyles count="14">
    <cellStyle name="0,0_x000d__x000a_NA_x000d__x000a__LAPORAN INITIAL TRAINING BATCH 107" xfId="13"/>
    <cellStyle name="Comma 5 3 2 2" xfId="5"/>
    <cellStyle name="Normal" xfId="0" builtinId="0"/>
    <cellStyle name="Normal 13" xfId="9"/>
    <cellStyle name="Normal 147 2 2 2 2" xfId="12"/>
    <cellStyle name="Normal 2" xfId="2"/>
    <cellStyle name="Normal 2 2" xfId="10"/>
    <cellStyle name="Normal 3" xfId="11"/>
    <cellStyle name="Normal 3 3 2" xfId="7"/>
    <cellStyle name="Normal 4 10" xfId="4"/>
    <cellStyle name="Normal 4 10 7" xfId="1"/>
    <cellStyle name="Normal_Kinerja Siska Sept 2010" xfId="3"/>
    <cellStyle name="Percent 2" xfId="6"/>
    <cellStyle name="Percent 2 2" xfId="8"/>
  </cellStyles>
  <dxfs count="118"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V375"/>
  <sheetViews>
    <sheetView tabSelected="1" zoomScale="70" zoomScaleNormal="70" workbookViewId="0">
      <pane xSplit="7" ySplit="4" topLeftCell="ADF341" activePane="bottomRight" state="frozen"/>
      <selection pane="topRight" activeCell="E1" sqref="E1"/>
      <selection pane="bottomLeft" activeCell="A6" sqref="A6"/>
      <selection pane="bottomRight" activeCell="ADO365" sqref="ADO365"/>
    </sheetView>
  </sheetViews>
  <sheetFormatPr defaultRowHeight="15" x14ac:dyDescent="0.25"/>
  <cols>
    <col min="1" max="1" width="4.28515625" style="4" bestFit="1" customWidth="1"/>
    <col min="2" max="2" width="9.140625" style="4"/>
    <col min="3" max="3" width="31.5703125" style="4" bestFit="1" customWidth="1"/>
    <col min="4" max="5" width="11.7109375" style="4" hidden="1" customWidth="1"/>
    <col min="6" max="6" width="7.42578125" style="4" hidden="1" customWidth="1"/>
    <col min="7" max="7" width="28.28515625" style="4" customWidth="1"/>
    <col min="8" max="8" width="10.85546875" style="4" hidden="1" customWidth="1"/>
    <col min="9" max="9" width="28.140625" style="4" hidden="1" customWidth="1"/>
    <col min="10" max="10" width="21.7109375" style="4" hidden="1" customWidth="1"/>
    <col min="11" max="11" width="14.5703125" style="4" hidden="1" customWidth="1"/>
    <col min="12" max="12" width="4.140625" style="4" hidden="1" customWidth="1"/>
    <col min="13" max="25" width="9.140625" style="4"/>
    <col min="26" max="27" width="12.85546875" style="4" customWidth="1"/>
    <col min="28" max="29" width="12.85546875" style="114" customWidth="1"/>
    <col min="30" max="30" width="12.85546875" style="4" customWidth="1"/>
    <col min="31" max="32" width="12.85546875" style="114" customWidth="1"/>
    <col min="33" max="33" width="12.85546875" style="4" customWidth="1"/>
    <col min="34" max="35" width="12.85546875" style="114" customWidth="1"/>
    <col min="36" max="36" width="12.85546875" style="4" customWidth="1"/>
    <col min="37" max="38" width="12.85546875" style="114" customWidth="1"/>
    <col min="39" max="39" width="12.85546875" style="4" customWidth="1"/>
    <col min="40" max="41" width="12.85546875" style="114" customWidth="1"/>
    <col min="42" max="42" width="12.85546875" style="4" customWidth="1"/>
    <col min="43" max="44" width="12.85546875" style="114" customWidth="1"/>
    <col min="45" max="45" width="12.85546875" style="4" customWidth="1"/>
    <col min="46" max="47" width="12.85546875" style="114" customWidth="1"/>
    <col min="48" max="48" width="12.85546875" style="4" customWidth="1"/>
    <col min="49" max="50" width="12.85546875" style="114" customWidth="1"/>
    <col min="51" max="51" width="12.85546875" style="4" customWidth="1"/>
    <col min="52" max="53" width="12.85546875" style="114" customWidth="1"/>
    <col min="54" max="54" width="12.85546875" style="4" customWidth="1"/>
    <col min="55" max="56" width="12.85546875" style="114" customWidth="1"/>
    <col min="57" max="57" width="12.85546875" style="4" customWidth="1"/>
    <col min="58" max="59" width="12.85546875" style="114" customWidth="1"/>
    <col min="60" max="60" width="12.85546875" style="4" customWidth="1"/>
    <col min="61" max="62" width="12.85546875" style="114" customWidth="1"/>
    <col min="63" max="63" width="12.85546875" style="4" customWidth="1"/>
    <col min="64" max="65" width="12.85546875" style="114" customWidth="1"/>
    <col min="66" max="66" width="12.85546875" style="4" customWidth="1"/>
    <col min="67" max="68" width="12.85546875" style="114" customWidth="1"/>
    <col min="69" max="69" width="9.140625" style="4"/>
    <col min="70" max="70" width="9.140625" style="114"/>
    <col min="71" max="71" width="9.140625" style="4"/>
    <col min="72" max="72" width="9.140625" style="114"/>
    <col min="73" max="73" width="9.140625" style="4"/>
    <col min="74" max="74" width="9.140625" style="114"/>
    <col min="75" max="75" width="9.140625" style="4"/>
    <col min="76" max="76" width="9.140625" style="114"/>
    <col min="77" max="78" width="9.140625" style="4"/>
    <col min="79" max="79" width="9.140625" style="115"/>
    <col min="80" max="80" width="9.140625" style="4"/>
    <col min="81" max="81" width="9.140625" style="114"/>
    <col min="82" max="82" width="9.140625" style="4"/>
    <col min="83" max="83" width="8.28515625" style="116" customWidth="1"/>
    <col min="84" max="84" width="9.140625" style="4"/>
    <col min="85" max="86" width="9.140625" style="114"/>
    <col min="87" max="87" width="9.140625" style="4"/>
    <col min="88" max="89" width="9.140625" style="114"/>
    <col min="90" max="90" width="9.140625" style="4"/>
    <col min="91" max="91" width="9.140625" style="114"/>
    <col min="92" max="92" width="9.140625" style="4"/>
    <col min="93" max="94" width="9.140625" style="114"/>
    <col min="95" max="95" width="9.140625" style="4"/>
    <col min="96" max="97" width="9.140625" style="114"/>
    <col min="98" max="98" width="9.140625" style="4"/>
    <col min="99" max="100" width="9.140625" style="114"/>
    <col min="101" max="101" width="9.140625" style="4"/>
    <col min="102" max="103" width="9.140625" style="114"/>
    <col min="104" max="104" width="9.140625" style="115"/>
    <col min="105" max="105" width="9.140625" style="4"/>
    <col min="106" max="106" width="9.140625" style="114"/>
    <col min="107" max="107" width="9.140625" style="115"/>
    <col min="108" max="108" width="9.140625" style="4"/>
    <col min="109" max="109" width="9.140625" style="114"/>
    <col min="110" max="110" width="10.28515625" style="116" bestFit="1" customWidth="1"/>
    <col min="111" max="111" width="9.140625" style="4"/>
    <col min="112" max="113" width="9.140625" style="114"/>
    <col min="114" max="114" width="9.140625" style="4"/>
    <col min="115" max="115" width="9.140625" style="114"/>
    <col min="116" max="116" width="9.140625" style="4"/>
    <col min="117" max="118" width="9.140625" style="114"/>
    <col min="119" max="119" width="9.140625" style="4"/>
    <col min="120" max="121" width="9.140625" style="114"/>
    <col min="122" max="122" width="9.140625" style="4"/>
    <col min="123" max="124" width="9.140625" style="114"/>
    <col min="125" max="125" width="9.140625" style="4"/>
    <col min="126" max="127" width="9.140625" style="114"/>
    <col min="128" max="128" width="9.140625" style="4"/>
    <col min="129" max="130" width="9.140625" style="114"/>
    <col min="131" max="131" width="9.140625" style="4"/>
    <col min="132" max="133" width="9.140625" style="114"/>
    <col min="134" max="134" width="9.140625" style="4"/>
    <col min="135" max="136" width="9.140625" style="114"/>
    <col min="137" max="137" width="9.140625" style="4"/>
    <col min="138" max="139" width="9.140625" style="114"/>
    <col min="140" max="141" width="9.140625" style="4"/>
    <col min="142" max="142" width="9.140625" style="114"/>
    <col min="143" max="144" width="9.140625" style="4"/>
    <col min="145" max="145" width="9.140625" style="114"/>
    <col min="146" max="146" width="9.140625" style="117"/>
    <col min="147" max="147" width="9.140625" style="4"/>
    <col min="148" max="148" width="9.140625" style="114"/>
    <col min="149" max="150" width="9.140625" style="4"/>
    <col min="151" max="151" width="9.140625" style="114"/>
    <col min="152" max="153" width="9.140625" style="4"/>
    <col min="154" max="154" width="9.140625" style="114"/>
    <col min="155" max="155" width="9.140625" style="4"/>
    <col min="156" max="157" width="9.140625" style="114"/>
    <col min="158" max="158" width="9.140625" style="4"/>
    <col min="159" max="160" width="9.140625" style="114"/>
    <col min="161" max="161" width="9.140625" style="4"/>
    <col min="162" max="163" width="9.140625" style="114"/>
    <col min="164" max="164" width="9.140625" style="4"/>
    <col min="165" max="166" width="9.140625" style="114"/>
    <col min="167" max="167" width="9.140625" style="4"/>
    <col min="168" max="169" width="9.140625" style="114"/>
    <col min="170" max="170" width="9.140625" style="4"/>
    <col min="171" max="172" width="9.140625" style="114"/>
    <col min="173" max="173" width="9.140625" style="4"/>
    <col min="174" max="175" width="9.140625" style="114"/>
    <col min="176" max="176" width="9.140625" style="4"/>
    <col min="177" max="178" width="9.140625" style="114"/>
    <col min="179" max="179" width="9.140625" style="4"/>
    <col min="180" max="181" width="9.140625" style="114"/>
    <col min="182" max="182" width="9.140625" style="4"/>
    <col min="183" max="184" width="9.140625" style="114"/>
    <col min="185" max="185" width="9.140625" style="4"/>
    <col min="186" max="187" width="9.140625" style="114"/>
    <col min="188" max="188" width="9.140625" style="4"/>
    <col min="189" max="190" width="9.140625" style="114"/>
    <col min="191" max="191" width="9.140625" style="4"/>
    <col min="192" max="193" width="9.140625" style="114"/>
    <col min="194" max="194" width="9.140625" style="4"/>
    <col min="195" max="196" width="9.140625" style="114"/>
    <col min="197" max="197" width="9.140625" style="4"/>
    <col min="198" max="199" width="9.140625" style="114"/>
    <col min="200" max="200" width="9.140625" style="4"/>
    <col min="201" max="202" width="9.140625" style="114"/>
    <col min="203" max="203" width="9.140625" style="4"/>
    <col min="204" max="205" width="9.140625" style="114"/>
    <col min="206" max="206" width="9.140625" style="4"/>
    <col min="207" max="208" width="9.140625" style="114"/>
    <col min="209" max="209" width="9.140625" style="4"/>
    <col min="210" max="211" width="9.140625" style="114"/>
    <col min="212" max="212" width="9.140625" style="4"/>
    <col min="213" max="214" width="9.140625" style="114"/>
    <col min="215" max="215" width="9.140625" style="4"/>
    <col min="216" max="217" width="9.140625" style="114"/>
    <col min="218" max="218" width="9.140625" style="4"/>
    <col min="219" max="220" width="9.140625" style="114"/>
    <col min="221" max="221" width="9.140625" style="4"/>
    <col min="222" max="223" width="9.140625" style="114"/>
    <col min="224" max="224" width="9.140625" style="4"/>
    <col min="225" max="226" width="9.140625" style="114"/>
    <col min="227" max="227" width="9.140625" style="4"/>
    <col min="228" max="229" width="9.140625" style="114"/>
    <col min="230" max="230" width="9.140625" style="4"/>
    <col min="231" max="232" width="9.140625" style="114"/>
    <col min="233" max="233" width="9.140625" style="4"/>
    <col min="234" max="235" width="9.140625" style="114"/>
    <col min="236" max="236" width="9.140625" style="4"/>
    <col min="237" max="238" width="9.140625" style="114"/>
    <col min="239" max="239" width="9.140625" style="4"/>
    <col min="240" max="241" width="9.140625" style="114"/>
    <col min="242" max="242" width="9.140625" style="4"/>
    <col min="243" max="244" width="9.140625" style="114"/>
    <col min="245" max="245" width="9.140625" style="4"/>
    <col min="246" max="247" width="9.140625" style="114"/>
    <col min="248" max="248" width="9.140625" style="4"/>
    <col min="249" max="250" width="9.140625" style="114"/>
    <col min="251" max="251" width="9.140625" style="4"/>
    <col min="252" max="253" width="9.140625" style="114"/>
    <col min="254" max="254" width="9.140625" style="4"/>
    <col min="255" max="256" width="9.140625" style="114"/>
    <col min="257" max="257" width="9.140625" style="4"/>
    <col min="258" max="259" width="9.140625" style="114"/>
    <col min="260" max="260" width="9.140625" style="4"/>
    <col min="261" max="262" width="9.140625" style="114"/>
    <col min="263" max="263" width="9.140625" style="4"/>
    <col min="264" max="265" width="9.140625" style="114"/>
    <col min="266" max="266" width="9.140625" style="4"/>
    <col min="267" max="268" width="9.140625" style="114"/>
    <col min="269" max="269" width="9.140625" style="4"/>
    <col min="270" max="271" width="9.140625" style="114"/>
    <col min="272" max="272" width="9.140625" style="4"/>
    <col min="273" max="274" width="9.140625" style="114"/>
    <col min="275" max="275" width="9.140625" style="4"/>
    <col min="276" max="277" width="9.140625" style="114"/>
    <col min="278" max="278" width="9.140625" style="4"/>
    <col min="279" max="280" width="9.140625" style="114"/>
    <col min="281" max="281" width="9.140625" style="4"/>
    <col min="282" max="283" width="9.140625" style="114"/>
    <col min="284" max="284" width="9.140625" style="4"/>
    <col min="285" max="286" width="9.140625" style="114"/>
    <col min="287" max="287" width="9.140625" style="4"/>
    <col min="288" max="289" width="9.140625" style="114"/>
    <col min="290" max="290" width="9.140625" style="4"/>
    <col min="291" max="292" width="9.140625" style="114"/>
    <col min="293" max="293" width="9.140625" style="4"/>
    <col min="294" max="295" width="9.140625" style="114"/>
    <col min="296" max="296" width="9.140625" style="4"/>
    <col min="297" max="298" width="9.140625" style="114"/>
    <col min="299" max="299" width="9.140625" style="4"/>
    <col min="300" max="301" width="9.140625" style="114"/>
    <col min="302" max="302" width="9.140625" style="4"/>
    <col min="303" max="304" width="9.140625" style="114"/>
    <col min="305" max="305" width="9.140625" style="4"/>
    <col min="306" max="307" width="9.140625" style="114"/>
    <col min="308" max="308" width="9.140625" style="4"/>
    <col min="309" max="310" width="9.140625" style="114"/>
    <col min="311" max="311" width="9.140625" style="4"/>
    <col min="312" max="313" width="9.140625" style="114"/>
    <col min="314" max="314" width="9.140625" style="4"/>
    <col min="315" max="316" width="9.140625" style="114"/>
    <col min="317" max="317" width="9.140625" style="4"/>
    <col min="318" max="319" width="9.140625" style="114"/>
    <col min="320" max="320" width="9.140625" style="4"/>
    <col min="321" max="322" width="9.140625" style="114"/>
    <col min="323" max="323" width="9.140625" style="4"/>
    <col min="324" max="325" width="9.140625" style="114"/>
    <col min="326" max="326" width="9.140625" style="4"/>
    <col min="327" max="328" width="9.140625" style="114"/>
    <col min="329" max="329" width="9.140625" style="4"/>
    <col min="330" max="331" width="9.140625" style="114"/>
    <col min="332" max="332" width="9.140625" style="4"/>
    <col min="333" max="334" width="9.140625" style="114"/>
    <col min="335" max="335" width="9.140625" style="4"/>
    <col min="336" max="337" width="9.140625" style="114"/>
    <col min="338" max="338" width="9.140625" style="4"/>
    <col min="339" max="340" width="9.140625" style="114"/>
    <col min="341" max="341" width="9.140625" style="4"/>
    <col min="342" max="343" width="9.140625" style="114"/>
    <col min="344" max="344" width="9.140625" style="4"/>
    <col min="345" max="346" width="9.140625" style="114"/>
    <col min="347" max="347" width="9.140625" style="4"/>
    <col min="348" max="349" width="9.140625" style="114"/>
    <col min="350" max="350" width="9.140625" style="4"/>
    <col min="351" max="352" width="9.140625" style="114"/>
    <col min="353" max="353" width="9.140625" style="4"/>
    <col min="354" max="355" width="9.140625" style="114"/>
    <col min="356" max="356" width="9.140625" style="4"/>
    <col min="357" max="358" width="9.140625" style="114"/>
    <col min="359" max="359" width="9.140625" style="4"/>
    <col min="360" max="361" width="9.140625" style="114"/>
    <col min="362" max="363" width="9.140625" style="116"/>
    <col min="364" max="364" width="9.140625" style="4"/>
    <col min="365" max="365" width="9.140625" style="114"/>
    <col min="366" max="367" width="9.140625" style="115"/>
    <col min="368" max="368" width="9.140625" style="4"/>
    <col min="369" max="369" width="9.140625" style="114"/>
    <col min="370" max="370" width="9.140625" style="116"/>
    <col min="371" max="371" width="8.28515625" style="118" customWidth="1"/>
    <col min="372" max="372" width="9.140625" style="4"/>
    <col min="373" max="375" width="9.140625" style="114"/>
    <col min="376" max="377" width="9.140625" style="4"/>
    <col min="378" max="380" width="9.140625" style="114"/>
    <col min="381" max="381" width="9.140625" style="4"/>
    <col min="382" max="382" width="9.140625" style="114"/>
    <col min="383" max="383" width="9.140625" style="116"/>
    <col min="384" max="384" width="9.28515625" style="116" bestFit="1" customWidth="1"/>
    <col min="385" max="385" width="9.140625" style="4"/>
    <col min="386" max="387" width="9.140625" style="114"/>
    <col min="388" max="388" width="9.140625" style="115"/>
    <col min="389" max="389" width="9.140625" style="4"/>
    <col min="390" max="390" width="9.140625" style="114"/>
    <col min="391" max="391" width="9.140625" style="116"/>
    <col min="392" max="393" width="9.140625" style="4"/>
    <col min="394" max="395" width="9.140625" style="114"/>
    <col min="396" max="396" width="9.140625" style="115"/>
    <col min="397" max="398" width="9.140625" style="4"/>
    <col min="399" max="400" width="9.140625" style="114"/>
    <col min="401" max="401" width="9.140625" style="115"/>
    <col min="402" max="402" width="9.140625" style="4"/>
    <col min="403" max="403" width="9.140625" style="114"/>
    <col min="404" max="404" width="9.140625" style="4"/>
    <col min="405" max="405" width="9.140625" style="116"/>
    <col min="406" max="407" width="9.140625" style="114"/>
    <col min="408" max="408" width="9.140625" style="4"/>
    <col min="409" max="410" width="9.140625" style="114"/>
    <col min="411" max="411" width="9.140625" style="4"/>
    <col min="412" max="413" width="9.140625" style="114"/>
    <col min="414" max="414" width="9.140625" style="4"/>
    <col min="415" max="416" width="9.140625" style="114"/>
    <col min="417" max="417" width="9.140625" style="4"/>
    <col min="418" max="419" width="9.140625" style="114"/>
    <col min="420" max="421" width="9.140625" style="4"/>
    <col min="422" max="423" width="9.140625" style="114"/>
    <col min="424" max="424" width="9.140625" style="4"/>
    <col min="425" max="426" width="9.140625" style="114"/>
    <col min="427" max="427" width="9.140625" style="4"/>
    <col min="428" max="429" width="9.140625" style="114"/>
    <col min="430" max="430" width="9.140625" style="4"/>
    <col min="431" max="432" width="9.140625" style="114"/>
    <col min="433" max="433" width="9.140625" style="4"/>
    <col min="434" max="435" width="9.140625" style="114"/>
    <col min="436" max="436" width="9.140625" style="4"/>
    <col min="437" max="438" width="9.140625" style="114"/>
    <col min="439" max="439" width="9.140625" style="4"/>
    <col min="440" max="441" width="9.140625" style="114"/>
    <col min="442" max="442" width="9.140625" style="4"/>
    <col min="443" max="444" width="9.140625" style="114"/>
    <col min="445" max="445" width="9.140625" style="4"/>
    <col min="446" max="447" width="9.140625" style="114"/>
    <col min="448" max="448" width="9.140625" style="4"/>
    <col min="449" max="450" width="9.140625" style="114"/>
    <col min="451" max="451" width="9.140625" style="4"/>
    <col min="452" max="453" width="9.140625" style="114"/>
    <col min="454" max="454" width="9.140625" style="4"/>
    <col min="455" max="456" width="9.140625" style="114"/>
    <col min="457" max="457" width="9.140625" style="4"/>
    <col min="458" max="459" width="9.140625" style="114"/>
    <col min="460" max="460" width="9.140625" style="4"/>
    <col min="461" max="462" width="9.140625" style="114"/>
    <col min="463" max="463" width="9.140625" style="4"/>
    <col min="464" max="465" width="9.140625" style="114"/>
    <col min="466" max="466" width="9.140625" style="4"/>
    <col min="467" max="468" width="9.140625" style="114"/>
    <col min="469" max="469" width="9.140625" style="4"/>
    <col min="470" max="471" width="9.140625" style="114"/>
    <col min="472" max="472" width="9.140625" style="115"/>
    <col min="473" max="473" width="9.140625" style="4"/>
    <col min="474" max="474" width="9.140625" style="114"/>
    <col min="475" max="475" width="9.140625" style="115"/>
    <col min="476" max="476" width="9.140625" style="4"/>
    <col min="477" max="477" width="9.140625" style="114"/>
    <col min="478" max="478" width="9.140625" style="115"/>
    <col min="479" max="479" width="9.140625" style="4"/>
    <col min="480" max="480" width="9.140625" style="114"/>
    <col min="481" max="481" width="9.140625" style="115"/>
    <col min="482" max="482" width="9.140625" style="4"/>
    <col min="483" max="485" width="9.140625" style="115"/>
    <col min="486" max="486" width="9.140625" style="4"/>
    <col min="487" max="487" width="9.140625" style="114"/>
    <col min="488" max="488" width="9.140625" style="115"/>
    <col min="489" max="489" width="9.140625" style="4"/>
    <col min="490" max="490" width="9.140625" style="114"/>
    <col min="491" max="491" width="9.140625" style="4"/>
    <col min="492" max="493" width="9.140625" style="114"/>
    <col min="494" max="494" width="9.140625" style="4"/>
    <col min="495" max="496" width="9.140625" style="114"/>
    <col min="497" max="497" width="9.140625" style="4"/>
    <col min="498" max="499" width="9.140625" style="114"/>
    <col min="500" max="500" width="9.140625" style="4"/>
    <col min="501" max="502" width="9.140625" style="114"/>
    <col min="503" max="503" width="9.140625" style="4"/>
    <col min="504" max="505" width="9.140625" style="114"/>
    <col min="506" max="506" width="9.140625" style="4"/>
    <col min="507" max="508" width="9.140625" style="114"/>
    <col min="509" max="509" width="9.140625" style="4"/>
    <col min="510" max="511" width="9.140625" style="114"/>
    <col min="512" max="512" width="9.140625" style="4"/>
    <col min="513" max="514" width="9.140625" style="114"/>
    <col min="515" max="515" width="9.140625" style="4"/>
    <col min="516" max="517" width="9.140625" style="114"/>
    <col min="518" max="518" width="9.140625" style="4"/>
    <col min="519" max="520" width="9.140625" style="114"/>
    <col min="521" max="521" width="9.140625" style="4"/>
    <col min="522" max="523" width="9.140625" style="114"/>
    <col min="524" max="524" width="9.140625" style="4"/>
    <col min="525" max="526" width="9.140625" style="114"/>
    <col min="527" max="527" width="9.140625" style="4"/>
    <col min="528" max="529" width="9.140625" style="114"/>
    <col min="530" max="530" width="9.140625" style="4"/>
    <col min="531" max="532" width="9.140625" style="114"/>
    <col min="533" max="533" width="9.140625" style="4"/>
    <col min="534" max="535" width="9.140625" style="114"/>
    <col min="536" max="536" width="9.140625" style="4"/>
    <col min="537" max="538" width="9.140625" style="114"/>
    <col min="539" max="539" width="9.140625" style="4"/>
    <col min="540" max="541" width="9.140625" style="114"/>
    <col min="542" max="542" width="9.140625" style="4"/>
    <col min="543" max="544" width="9.140625" style="114"/>
    <col min="545" max="545" width="9.140625" style="4"/>
    <col min="546" max="547" width="9.140625" style="114"/>
    <col min="548" max="548" width="9.140625" style="4"/>
    <col min="549" max="550" width="9.140625" style="114"/>
    <col min="551" max="551" width="9.140625" style="4"/>
    <col min="552" max="553" width="9.140625" style="114"/>
    <col min="554" max="554" width="9.140625" style="4"/>
    <col min="555" max="556" width="9.140625" style="114"/>
    <col min="557" max="557" width="9.140625" style="4"/>
    <col min="558" max="559" width="9.140625" style="114"/>
    <col min="560" max="561" width="9.140625" style="115"/>
    <col min="562" max="562" width="9.140625" style="4"/>
    <col min="563" max="563" width="9.140625" style="114"/>
    <col min="564" max="564" width="9.140625" style="115"/>
    <col min="565" max="565" width="9.140625" style="4"/>
    <col min="566" max="567" width="9.140625" style="115"/>
    <col min="568" max="568" width="9.140625" style="4"/>
    <col min="569" max="569" width="9.140625" style="114"/>
    <col min="570" max="570" width="9.140625" style="115"/>
    <col min="571" max="571" width="9.140625" style="4"/>
    <col min="572" max="573" width="9.140625" style="115"/>
    <col min="574" max="574" width="9.140625" style="4"/>
    <col min="575" max="575" width="9.140625" style="114"/>
    <col min="576" max="576" width="9.140625" style="115"/>
    <col min="577" max="577" width="9.140625" style="4"/>
    <col min="578" max="578" width="9.140625" style="114"/>
    <col min="579" max="580" width="9.140625" style="4"/>
    <col min="581" max="581" width="9.140625" style="114"/>
    <col min="582" max="582" width="9.140625" style="4"/>
    <col min="583" max="584" width="9.140625" style="114"/>
    <col min="585" max="585" width="9.140625" style="4"/>
    <col min="586" max="587" width="9.140625" style="114"/>
    <col min="588" max="588" width="9.140625" style="4"/>
    <col min="589" max="590" width="9.140625" style="114"/>
    <col min="591" max="591" width="9.140625" style="4"/>
    <col min="592" max="593" width="9.140625" style="114"/>
    <col min="594" max="594" width="9.140625" style="4"/>
    <col min="595" max="596" width="9.140625" style="114"/>
    <col min="597" max="597" width="9.140625" style="4"/>
    <col min="598" max="599" width="9.140625" style="114"/>
    <col min="600" max="600" width="9.140625" style="4"/>
    <col min="601" max="602" width="9.140625" style="114"/>
    <col min="603" max="603" width="9.140625" style="4"/>
    <col min="604" max="605" width="9.140625" style="114"/>
    <col min="606" max="606" width="9.140625" style="4"/>
    <col min="607" max="608" width="9.140625" style="114"/>
    <col min="609" max="609" width="9.140625" style="4"/>
    <col min="610" max="611" width="9.140625" style="114"/>
    <col min="612" max="612" width="9.140625" style="4"/>
    <col min="613" max="614" width="9.140625" style="114"/>
    <col min="615" max="615" width="9.140625" style="4"/>
    <col min="616" max="617" width="9.140625" style="114"/>
    <col min="618" max="618" width="9.140625" style="4"/>
    <col min="619" max="620" width="9.140625" style="114"/>
    <col min="621" max="621" width="9.140625" style="4"/>
    <col min="622" max="623" width="9.140625" style="114"/>
    <col min="624" max="624" width="9.140625" style="4"/>
    <col min="625" max="626" width="9.140625" style="114"/>
    <col min="627" max="627" width="9.140625" style="4"/>
    <col min="628" max="629" width="9.140625" style="114"/>
    <col min="630" max="630" width="9.140625" style="4"/>
    <col min="631" max="632" width="9.140625" style="114"/>
    <col min="633" max="633" width="9.140625" style="4"/>
    <col min="634" max="635" width="9.140625" style="114"/>
    <col min="636" max="636" width="9.140625" style="4"/>
    <col min="637" max="638" width="9.140625" style="114"/>
    <col min="639" max="639" width="9.140625" style="4"/>
    <col min="640" max="641" width="9.140625" style="114"/>
    <col min="642" max="642" width="9.140625" style="4"/>
    <col min="643" max="644" width="9.140625" style="114"/>
    <col min="645" max="645" width="9.140625" style="4"/>
    <col min="646" max="647" width="9.140625" style="114"/>
    <col min="648" max="648" width="9.140625" style="4"/>
    <col min="649" max="650" width="9.140625" style="114"/>
    <col min="651" max="651" width="9.140625" style="4"/>
    <col min="652" max="653" width="9.140625" style="114"/>
    <col min="654" max="654" width="9.140625" style="4"/>
    <col min="655" max="656" width="9.140625" style="114"/>
    <col min="657" max="657" width="9.140625" style="4"/>
    <col min="658" max="659" width="9.140625" style="114"/>
    <col min="660" max="660" width="9.140625" style="4"/>
    <col min="661" max="662" width="9.140625" style="114"/>
    <col min="663" max="663" width="9.140625" style="4"/>
    <col min="664" max="665" width="9.140625" style="114"/>
    <col min="666" max="666" width="9.140625" style="4"/>
    <col min="667" max="668" width="9.140625" style="114"/>
    <col min="669" max="669" width="9.140625" style="4"/>
    <col min="670" max="671" width="9.140625" style="114"/>
    <col min="672" max="672" width="9.140625" style="4"/>
    <col min="673" max="674" width="9.140625" style="114"/>
    <col min="675" max="675" width="9.140625" style="4"/>
    <col min="676" max="677" width="9.140625" style="114"/>
    <col min="678" max="678" width="9.140625" style="4"/>
    <col min="679" max="680" width="9.140625" style="114"/>
    <col min="681" max="681" width="9.140625" style="4"/>
    <col min="682" max="683" width="9.140625" style="114"/>
    <col min="684" max="684" width="9.140625" style="4"/>
    <col min="685" max="686" width="9.140625" style="114"/>
    <col min="687" max="687" width="9.140625" style="4"/>
    <col min="688" max="689" width="9.140625" style="114"/>
    <col min="690" max="690" width="9.140625" style="4"/>
    <col min="691" max="694" width="9.140625" style="114"/>
    <col min="695" max="695" width="9.140625" style="4"/>
    <col min="696" max="696" width="9.140625" style="114"/>
    <col min="697" max="698" width="9.140625" style="4"/>
    <col min="699" max="699" width="9.140625" style="114"/>
    <col min="700" max="700" width="9.140625" style="115"/>
    <col min="701" max="701" width="9.140625" style="4"/>
    <col min="702" max="702" width="9.140625" style="114"/>
    <col min="703" max="705" width="9.140625" style="4"/>
    <col min="706" max="706" width="9.140625" style="114"/>
    <col min="707" max="709" width="9.140625" style="115"/>
    <col min="710" max="721" width="9.140625" style="114"/>
    <col min="722" max="754" width="10.7109375" style="114" customWidth="1"/>
    <col min="755" max="764" width="9.140625" style="114"/>
    <col min="765" max="767" width="9.140625" style="4"/>
    <col min="768" max="768" width="9.140625" style="119"/>
    <col min="769" max="769" width="16.42578125" style="120" customWidth="1"/>
    <col min="770" max="770" width="11.7109375" style="120" customWidth="1"/>
    <col min="771" max="771" width="13.85546875" style="120" customWidth="1"/>
    <col min="772" max="772" width="12.85546875" style="120" customWidth="1"/>
    <col min="773" max="773" width="14" style="120" customWidth="1"/>
    <col min="774" max="775" width="11.7109375" style="121" customWidth="1"/>
    <col min="776" max="776" width="13.42578125" style="121" customWidth="1"/>
    <col min="777" max="778" width="9.28515625" style="116" customWidth="1"/>
    <col min="779" max="780" width="13.42578125" style="115" customWidth="1"/>
    <col min="781" max="781" width="10.85546875" style="115" bestFit="1" customWidth="1"/>
    <col min="782" max="783" width="13.42578125" style="115" customWidth="1"/>
    <col min="784" max="787" width="13.42578125" style="121" customWidth="1"/>
    <col min="788" max="788" width="12.28515625" style="121" customWidth="1"/>
    <col min="789" max="790" width="11.42578125" style="121" customWidth="1"/>
    <col min="791" max="791" width="12.28515625" style="121" customWidth="1"/>
    <col min="792" max="792" width="11.42578125" style="121" customWidth="1"/>
    <col min="793" max="794" width="12.7109375" style="121" customWidth="1"/>
    <col min="795" max="796" width="13.85546875" style="4" customWidth="1"/>
    <col min="797" max="797" width="9.140625" style="4" customWidth="1"/>
    <col min="798" max="798" width="11.28515625" style="4" customWidth="1"/>
    <col min="799" max="801" width="9.5703125" style="4" customWidth="1"/>
    <col min="802" max="802" width="11.7109375" style="4" customWidth="1"/>
    <col min="803" max="16384" width="9.140625" style="4"/>
  </cols>
  <sheetData>
    <row r="1" spans="1:802" ht="33.75" x14ac:dyDescent="0.25">
      <c r="A1" s="705" t="s">
        <v>0</v>
      </c>
      <c r="B1" s="729" t="s">
        <v>1</v>
      </c>
      <c r="C1" s="705" t="s">
        <v>2</v>
      </c>
      <c r="D1" s="732" t="s">
        <v>3</v>
      </c>
      <c r="E1" s="732" t="s">
        <v>4</v>
      </c>
      <c r="F1" s="705" t="s">
        <v>5</v>
      </c>
      <c r="G1" s="705" t="s">
        <v>6</v>
      </c>
      <c r="H1" s="705" t="s">
        <v>7</v>
      </c>
      <c r="I1" s="705" t="s">
        <v>8</v>
      </c>
      <c r="J1" s="705" t="s">
        <v>9</v>
      </c>
      <c r="K1" s="705" t="s">
        <v>10</v>
      </c>
      <c r="L1" s="705" t="s">
        <v>11</v>
      </c>
      <c r="M1" s="705" t="s">
        <v>12</v>
      </c>
      <c r="N1" s="705" t="s">
        <v>13</v>
      </c>
      <c r="O1" s="705" t="s">
        <v>14</v>
      </c>
      <c r="P1" s="705" t="s">
        <v>15</v>
      </c>
      <c r="Q1" s="705" t="s">
        <v>16</v>
      </c>
      <c r="R1" s="705" t="s">
        <v>17</v>
      </c>
      <c r="S1" s="705" t="s">
        <v>18</v>
      </c>
      <c r="T1" s="705" t="s">
        <v>19</v>
      </c>
      <c r="U1" s="705" t="s">
        <v>20</v>
      </c>
      <c r="V1" s="470" t="s">
        <v>21</v>
      </c>
      <c r="W1" s="705" t="s">
        <v>22</v>
      </c>
      <c r="X1" s="705" t="s">
        <v>23</v>
      </c>
      <c r="Y1" s="705" t="s">
        <v>24</v>
      </c>
      <c r="Z1" s="1" t="s">
        <v>25</v>
      </c>
      <c r="AA1" s="708" t="s">
        <v>26</v>
      </c>
      <c r="AB1" s="709"/>
      <c r="AC1" s="709"/>
      <c r="AD1" s="709"/>
      <c r="AE1" s="709"/>
      <c r="AF1" s="710"/>
      <c r="AG1" s="711" t="s">
        <v>27</v>
      </c>
      <c r="AH1" s="712"/>
      <c r="AI1" s="712"/>
      <c r="AJ1" s="712"/>
      <c r="AK1" s="712"/>
      <c r="AL1" s="713"/>
      <c r="AM1" s="714" t="s">
        <v>28</v>
      </c>
      <c r="AN1" s="715"/>
      <c r="AO1" s="715"/>
      <c r="AP1" s="715"/>
      <c r="AQ1" s="715"/>
      <c r="AR1" s="716"/>
      <c r="AS1" s="717" t="s">
        <v>29</v>
      </c>
      <c r="AT1" s="718"/>
      <c r="AU1" s="718"/>
      <c r="AV1" s="718"/>
      <c r="AW1" s="718"/>
      <c r="AX1" s="719"/>
      <c r="AY1" s="720" t="s">
        <v>30</v>
      </c>
      <c r="AZ1" s="721"/>
      <c r="BA1" s="721"/>
      <c r="BB1" s="721"/>
      <c r="BC1" s="721"/>
      <c r="BD1" s="722"/>
      <c r="BE1" s="699" t="s">
        <v>31</v>
      </c>
      <c r="BF1" s="700"/>
      <c r="BG1" s="700"/>
      <c r="BH1" s="700"/>
      <c r="BI1" s="700"/>
      <c r="BJ1" s="701"/>
      <c r="BK1" s="702" t="s">
        <v>32</v>
      </c>
      <c r="BL1" s="703"/>
      <c r="BM1" s="703"/>
      <c r="BN1" s="703"/>
      <c r="BO1" s="703"/>
      <c r="BP1" s="704"/>
      <c r="BQ1" s="464" t="s">
        <v>33</v>
      </c>
      <c r="BR1" s="465"/>
      <c r="BS1" s="465"/>
      <c r="BT1" s="465"/>
      <c r="BU1" s="465"/>
      <c r="BV1" s="465"/>
      <c r="BW1" s="465"/>
      <c r="BX1" s="465"/>
      <c r="BY1" s="465"/>
      <c r="BZ1" s="465"/>
      <c r="CA1" s="465"/>
      <c r="CB1" s="465"/>
      <c r="CC1" s="465"/>
      <c r="CD1" s="465"/>
      <c r="CE1" s="465"/>
      <c r="CF1" s="465"/>
      <c r="CG1" s="466"/>
      <c r="CH1" s="669" t="s">
        <v>34</v>
      </c>
      <c r="CI1" s="670"/>
      <c r="CJ1" s="670"/>
      <c r="CK1" s="670"/>
      <c r="CL1" s="670"/>
      <c r="CM1" s="671"/>
      <c r="CN1" s="630" t="s">
        <v>35</v>
      </c>
      <c r="CO1" s="631"/>
      <c r="CP1" s="631"/>
      <c r="CQ1" s="631"/>
      <c r="CR1" s="631"/>
      <c r="CS1" s="632"/>
      <c r="CT1" s="672" t="s">
        <v>36</v>
      </c>
      <c r="CU1" s="673"/>
      <c r="CV1" s="673"/>
      <c r="CW1" s="673"/>
      <c r="CX1" s="673"/>
      <c r="CY1" s="674"/>
      <c r="CZ1" s="675" t="s">
        <v>37</v>
      </c>
      <c r="DA1" s="676"/>
      <c r="DB1" s="676"/>
      <c r="DC1" s="676"/>
      <c r="DD1" s="676"/>
      <c r="DE1" s="676"/>
      <c r="DF1" s="676"/>
      <c r="DG1" s="676"/>
      <c r="DH1" s="676"/>
      <c r="DI1" s="676"/>
      <c r="DJ1" s="676"/>
      <c r="DK1" s="677"/>
      <c r="DL1" s="678" t="s">
        <v>38</v>
      </c>
      <c r="DM1" s="679"/>
      <c r="DN1" s="679"/>
      <c r="DO1" s="679"/>
      <c r="DP1" s="679"/>
      <c r="DQ1" s="679"/>
      <c r="DR1" s="679"/>
      <c r="DS1" s="679"/>
      <c r="DT1" s="680"/>
      <c r="DU1" s="654" t="s">
        <v>39</v>
      </c>
      <c r="DV1" s="655"/>
      <c r="DW1" s="655"/>
      <c r="DX1" s="655"/>
      <c r="DY1" s="655"/>
      <c r="DZ1" s="655"/>
      <c r="EA1" s="655"/>
      <c r="EB1" s="655"/>
      <c r="EC1" s="656"/>
      <c r="ED1" s="657" t="s">
        <v>40</v>
      </c>
      <c r="EE1" s="658"/>
      <c r="EF1" s="658"/>
      <c r="EG1" s="658"/>
      <c r="EH1" s="658"/>
      <c r="EI1" s="659"/>
      <c r="EJ1" s="636" t="s">
        <v>41</v>
      </c>
      <c r="EK1" s="637"/>
      <c r="EL1" s="637"/>
      <c r="EM1" s="637"/>
      <c r="EN1" s="637"/>
      <c r="EO1" s="637"/>
      <c r="EP1" s="637"/>
      <c r="EQ1" s="637"/>
      <c r="ER1" s="637"/>
      <c r="ES1" s="637"/>
      <c r="ET1" s="637"/>
      <c r="EU1" s="637"/>
      <c r="EV1" s="637"/>
      <c r="EW1" s="637"/>
      <c r="EX1" s="638"/>
      <c r="EY1" s="660" t="s">
        <v>42</v>
      </c>
      <c r="EZ1" s="661"/>
      <c r="FA1" s="661"/>
      <c r="FB1" s="661"/>
      <c r="FC1" s="661"/>
      <c r="FD1" s="661"/>
      <c r="FE1" s="661"/>
      <c r="FF1" s="661"/>
      <c r="FG1" s="662"/>
      <c r="FH1" s="663" t="s">
        <v>43</v>
      </c>
      <c r="FI1" s="664"/>
      <c r="FJ1" s="664"/>
      <c r="FK1" s="664"/>
      <c r="FL1" s="664"/>
      <c r="FM1" s="664"/>
      <c r="FN1" s="664"/>
      <c r="FO1" s="664"/>
      <c r="FP1" s="665"/>
      <c r="FQ1" s="627" t="s">
        <v>44</v>
      </c>
      <c r="FR1" s="628"/>
      <c r="FS1" s="628"/>
      <c r="FT1" s="628"/>
      <c r="FU1" s="628"/>
      <c r="FV1" s="628"/>
      <c r="FW1" s="628"/>
      <c r="FX1" s="628"/>
      <c r="FY1" s="629"/>
      <c r="FZ1" s="693" t="s">
        <v>45</v>
      </c>
      <c r="GA1" s="694"/>
      <c r="GB1" s="694"/>
      <c r="GC1" s="694"/>
      <c r="GD1" s="694"/>
      <c r="GE1" s="694"/>
      <c r="GF1" s="694"/>
      <c r="GG1" s="694"/>
      <c r="GH1" s="694"/>
      <c r="GI1" s="694"/>
      <c r="GJ1" s="694"/>
      <c r="GK1" s="694"/>
      <c r="GL1" s="694"/>
      <c r="GM1" s="694"/>
      <c r="GN1" s="694"/>
      <c r="GO1" s="694"/>
      <c r="GP1" s="694"/>
      <c r="GQ1" s="694"/>
      <c r="GR1" s="694"/>
      <c r="GS1" s="694"/>
      <c r="GT1" s="694"/>
      <c r="GU1" s="694"/>
      <c r="GV1" s="694"/>
      <c r="GW1" s="695"/>
      <c r="GX1" s="696" t="s">
        <v>46</v>
      </c>
      <c r="GY1" s="697"/>
      <c r="GZ1" s="697"/>
      <c r="HA1" s="697"/>
      <c r="HB1" s="697"/>
      <c r="HC1" s="697"/>
      <c r="HD1" s="697"/>
      <c r="HE1" s="697"/>
      <c r="HF1" s="697"/>
      <c r="HG1" s="697"/>
      <c r="HH1" s="697"/>
      <c r="HI1" s="697"/>
      <c r="HJ1" s="697"/>
      <c r="HK1" s="697"/>
      <c r="HL1" s="697"/>
      <c r="HM1" s="697"/>
      <c r="HN1" s="697"/>
      <c r="HO1" s="697"/>
      <c r="HP1" s="697"/>
      <c r="HQ1" s="697"/>
      <c r="HR1" s="697"/>
      <c r="HS1" s="697"/>
      <c r="HT1" s="697"/>
      <c r="HU1" s="698"/>
      <c r="HV1" s="696" t="s">
        <v>47</v>
      </c>
      <c r="HW1" s="697"/>
      <c r="HX1" s="697"/>
      <c r="HY1" s="697"/>
      <c r="HZ1" s="697"/>
      <c r="IA1" s="697"/>
      <c r="IB1" s="697"/>
      <c r="IC1" s="697"/>
      <c r="ID1" s="697"/>
      <c r="IE1" s="697"/>
      <c r="IF1" s="697"/>
      <c r="IG1" s="697"/>
      <c r="IH1" s="697"/>
      <c r="II1" s="697"/>
      <c r="IJ1" s="697"/>
      <c r="IK1" s="697"/>
      <c r="IL1" s="697"/>
      <c r="IM1" s="698"/>
      <c r="IN1" s="663" t="s">
        <v>48</v>
      </c>
      <c r="IO1" s="664"/>
      <c r="IP1" s="664"/>
      <c r="IQ1" s="664"/>
      <c r="IR1" s="664"/>
      <c r="IS1" s="664"/>
      <c r="IT1" s="664"/>
      <c r="IU1" s="664"/>
      <c r="IV1" s="664"/>
      <c r="IW1" s="664"/>
      <c r="IX1" s="664"/>
      <c r="IY1" s="664"/>
      <c r="IZ1" s="664"/>
      <c r="JA1" s="664"/>
      <c r="JB1" s="664"/>
      <c r="JC1" s="664"/>
      <c r="JD1" s="664"/>
      <c r="JE1" s="664"/>
      <c r="JF1" s="664"/>
      <c r="JG1" s="664"/>
      <c r="JH1" s="664"/>
      <c r="JI1" s="664"/>
      <c r="JJ1" s="664"/>
      <c r="JK1" s="665"/>
      <c r="JL1" s="681" t="s">
        <v>49</v>
      </c>
      <c r="JM1" s="682"/>
      <c r="JN1" s="682"/>
      <c r="JO1" s="682"/>
      <c r="JP1" s="682"/>
      <c r="JQ1" s="682"/>
      <c r="JR1" s="682"/>
      <c r="JS1" s="682"/>
      <c r="JT1" s="682"/>
      <c r="JU1" s="682"/>
      <c r="JV1" s="682"/>
      <c r="JW1" s="682"/>
      <c r="JX1" s="682"/>
      <c r="JY1" s="682"/>
      <c r="JZ1" s="682"/>
      <c r="KA1" s="682"/>
      <c r="KB1" s="682"/>
      <c r="KC1" s="683"/>
      <c r="KD1" s="684" t="s">
        <v>50</v>
      </c>
      <c r="KE1" s="685"/>
      <c r="KF1" s="685"/>
      <c r="KG1" s="685"/>
      <c r="KH1" s="685"/>
      <c r="KI1" s="685"/>
      <c r="KJ1" s="685"/>
      <c r="KK1" s="685"/>
      <c r="KL1" s="685"/>
      <c r="KM1" s="685"/>
      <c r="KN1" s="685"/>
      <c r="KO1" s="686"/>
      <c r="KP1" s="684" t="s">
        <v>51</v>
      </c>
      <c r="KQ1" s="685"/>
      <c r="KR1" s="685"/>
      <c r="KS1" s="685"/>
      <c r="KT1" s="685"/>
      <c r="KU1" s="685"/>
      <c r="KV1" s="685"/>
      <c r="KW1" s="685"/>
      <c r="KX1" s="685"/>
      <c r="KY1" s="685"/>
      <c r="KZ1" s="685"/>
      <c r="LA1" s="685"/>
      <c r="LB1" s="685"/>
      <c r="LC1" s="685"/>
      <c r="LD1" s="686"/>
      <c r="LE1" s="687" t="s">
        <v>52</v>
      </c>
      <c r="LF1" s="688"/>
      <c r="LG1" s="688"/>
      <c r="LH1" s="688"/>
      <c r="LI1" s="688"/>
      <c r="LJ1" s="688"/>
      <c r="LK1" s="688"/>
      <c r="LL1" s="688"/>
      <c r="LM1" s="688"/>
      <c r="LN1" s="688"/>
      <c r="LO1" s="688"/>
      <c r="LP1" s="688"/>
      <c r="LQ1" s="688"/>
      <c r="LR1" s="688"/>
      <c r="LS1" s="688"/>
      <c r="LT1" s="688"/>
      <c r="LU1" s="688"/>
      <c r="LV1" s="689"/>
      <c r="LW1" s="690" t="s">
        <v>53</v>
      </c>
      <c r="LX1" s="691"/>
      <c r="LY1" s="691"/>
      <c r="LZ1" s="691"/>
      <c r="MA1" s="691"/>
      <c r="MB1" s="691"/>
      <c r="MC1" s="691"/>
      <c r="MD1" s="691"/>
      <c r="ME1" s="691"/>
      <c r="MF1" s="691"/>
      <c r="MG1" s="691"/>
      <c r="MH1" s="691"/>
      <c r="MI1" s="691"/>
      <c r="MJ1" s="691"/>
      <c r="MK1" s="691"/>
      <c r="ML1" s="691"/>
      <c r="MM1" s="691"/>
      <c r="MN1" s="691"/>
      <c r="MO1" s="691"/>
      <c r="MP1" s="691"/>
      <c r="MQ1" s="691"/>
      <c r="MR1" s="691"/>
      <c r="MS1" s="691"/>
      <c r="MT1" s="691"/>
      <c r="MU1" s="691"/>
      <c r="MV1" s="691"/>
      <c r="MW1" s="692"/>
      <c r="MX1" s="416" t="s">
        <v>54</v>
      </c>
      <c r="MY1" s="417"/>
      <c r="MZ1" s="417"/>
      <c r="NA1" s="417"/>
      <c r="NB1" s="417"/>
      <c r="NC1" s="417"/>
      <c r="ND1" s="417"/>
      <c r="NE1" s="417"/>
      <c r="NF1" s="417"/>
      <c r="NG1" s="417"/>
      <c r="NH1" s="417"/>
      <c r="NI1" s="417"/>
      <c r="NJ1" s="417"/>
      <c r="NK1" s="417"/>
      <c r="NL1" s="417"/>
      <c r="NM1" s="417"/>
      <c r="NN1" s="417"/>
      <c r="NO1" s="417"/>
      <c r="NP1" s="417"/>
      <c r="NQ1" s="417"/>
      <c r="NR1" s="418"/>
      <c r="NS1" s="419" t="s">
        <v>55</v>
      </c>
      <c r="NT1" s="420"/>
      <c r="NU1" s="420"/>
      <c r="NV1" s="420"/>
      <c r="NW1" s="420"/>
      <c r="NX1" s="420"/>
      <c r="NY1" s="420"/>
      <c r="NZ1" s="420"/>
      <c r="OA1" s="420"/>
      <c r="OB1" s="420"/>
      <c r="OC1" s="420"/>
      <c r="OD1" s="420"/>
      <c r="OE1" s="420"/>
      <c r="OF1" s="420"/>
      <c r="OG1" s="420"/>
      <c r="OH1" s="420"/>
      <c r="OI1" s="420"/>
      <c r="OJ1" s="420"/>
      <c r="OK1" s="420"/>
      <c r="OL1" s="420"/>
      <c r="OM1" s="421"/>
      <c r="ON1" s="669" t="s">
        <v>56</v>
      </c>
      <c r="OO1" s="670"/>
      <c r="OP1" s="670"/>
      <c r="OQ1" s="670"/>
      <c r="OR1" s="670"/>
      <c r="OS1" s="670"/>
      <c r="OT1" s="670"/>
      <c r="OU1" s="670"/>
      <c r="OV1" s="670"/>
      <c r="OW1" s="670"/>
      <c r="OX1" s="670"/>
      <c r="OY1" s="670"/>
      <c r="OZ1" s="670"/>
      <c r="PA1" s="670"/>
      <c r="PB1" s="670"/>
      <c r="PC1" s="670"/>
      <c r="PD1" s="670"/>
      <c r="PE1" s="670"/>
      <c r="PF1" s="670"/>
      <c r="PG1" s="670"/>
      <c r="PH1" s="670"/>
      <c r="PI1" s="670"/>
      <c r="PJ1" s="671"/>
      <c r="PK1" s="630" t="s">
        <v>57</v>
      </c>
      <c r="PL1" s="631"/>
      <c r="PM1" s="631"/>
      <c r="PN1" s="631"/>
      <c r="PO1" s="631"/>
      <c r="PP1" s="631"/>
      <c r="PQ1" s="631"/>
      <c r="PR1" s="631"/>
      <c r="PS1" s="631"/>
      <c r="PT1" s="631"/>
      <c r="PU1" s="631"/>
      <c r="PV1" s="631"/>
      <c r="PW1" s="631"/>
      <c r="PX1" s="631"/>
      <c r="PY1" s="631"/>
      <c r="PZ1" s="631"/>
      <c r="QA1" s="631"/>
      <c r="QB1" s="631"/>
      <c r="QC1" s="631"/>
      <c r="QD1" s="631"/>
      <c r="QE1" s="632"/>
      <c r="QF1" s="672" t="s">
        <v>58</v>
      </c>
      <c r="QG1" s="673"/>
      <c r="QH1" s="673"/>
      <c r="QI1" s="673"/>
      <c r="QJ1" s="673"/>
      <c r="QK1" s="673"/>
      <c r="QL1" s="673"/>
      <c r="QM1" s="673"/>
      <c r="QN1" s="673"/>
      <c r="QO1" s="673"/>
      <c r="QP1" s="673"/>
      <c r="QQ1" s="673"/>
      <c r="QR1" s="673"/>
      <c r="QS1" s="673"/>
      <c r="QT1" s="673"/>
      <c r="QU1" s="673"/>
      <c r="QV1" s="673"/>
      <c r="QW1" s="673"/>
      <c r="QX1" s="673"/>
      <c r="QY1" s="673"/>
      <c r="QZ1" s="673"/>
      <c r="RA1" s="673"/>
      <c r="RB1" s="673"/>
      <c r="RC1" s="674"/>
      <c r="RD1" s="675" t="s">
        <v>59</v>
      </c>
      <c r="RE1" s="676"/>
      <c r="RF1" s="676"/>
      <c r="RG1" s="676"/>
      <c r="RH1" s="676"/>
      <c r="RI1" s="676"/>
      <c r="RJ1" s="676"/>
      <c r="RK1" s="676"/>
      <c r="RL1" s="676"/>
      <c r="RM1" s="676"/>
      <c r="RN1" s="676"/>
      <c r="RO1" s="676"/>
      <c r="RP1" s="676"/>
      <c r="RQ1" s="676"/>
      <c r="RR1" s="676"/>
      <c r="RS1" s="676"/>
      <c r="RT1" s="676"/>
      <c r="RU1" s="676"/>
      <c r="RV1" s="677"/>
      <c r="RW1" s="678" t="s">
        <v>60</v>
      </c>
      <c r="RX1" s="679"/>
      <c r="RY1" s="679"/>
      <c r="RZ1" s="679"/>
      <c r="SA1" s="679"/>
      <c r="SB1" s="679"/>
      <c r="SC1" s="679"/>
      <c r="SD1" s="679"/>
      <c r="SE1" s="679"/>
      <c r="SF1" s="679"/>
      <c r="SG1" s="679"/>
      <c r="SH1" s="679"/>
      <c r="SI1" s="679"/>
      <c r="SJ1" s="679"/>
      <c r="SK1" s="679"/>
      <c r="SL1" s="679"/>
      <c r="SM1" s="679"/>
      <c r="SN1" s="679"/>
      <c r="SO1" s="679"/>
      <c r="SP1" s="679"/>
      <c r="SQ1" s="680"/>
      <c r="SR1" s="654" t="s">
        <v>61</v>
      </c>
      <c r="SS1" s="655"/>
      <c r="ST1" s="655"/>
      <c r="SU1" s="655"/>
      <c r="SV1" s="655"/>
      <c r="SW1" s="655"/>
      <c r="SX1" s="655"/>
      <c r="SY1" s="655"/>
      <c r="SZ1" s="655"/>
      <c r="TA1" s="655"/>
      <c r="TB1" s="655"/>
      <c r="TC1" s="655"/>
      <c r="TD1" s="655"/>
      <c r="TE1" s="655"/>
      <c r="TF1" s="655"/>
      <c r="TG1" s="655"/>
      <c r="TH1" s="655"/>
      <c r="TI1" s="655"/>
      <c r="TJ1" s="655"/>
      <c r="TK1" s="655"/>
      <c r="TL1" s="655"/>
      <c r="TM1" s="655"/>
      <c r="TN1" s="655"/>
      <c r="TO1" s="655"/>
      <c r="TP1" s="655"/>
      <c r="TQ1" s="655"/>
      <c r="TR1" s="656"/>
      <c r="TS1" s="657" t="s">
        <v>62</v>
      </c>
      <c r="TT1" s="658"/>
      <c r="TU1" s="658"/>
      <c r="TV1" s="658"/>
      <c r="TW1" s="658"/>
      <c r="TX1" s="658"/>
      <c r="TY1" s="658"/>
      <c r="TZ1" s="658"/>
      <c r="UA1" s="658"/>
      <c r="UB1" s="658"/>
      <c r="UC1" s="658"/>
      <c r="UD1" s="658"/>
      <c r="UE1" s="658"/>
      <c r="UF1" s="658"/>
      <c r="UG1" s="658"/>
      <c r="UH1" s="658"/>
      <c r="UI1" s="658"/>
      <c r="UJ1" s="658"/>
      <c r="UK1" s="658"/>
      <c r="UL1" s="658"/>
      <c r="UM1" s="659"/>
      <c r="UN1" s="636" t="s">
        <v>63</v>
      </c>
      <c r="UO1" s="637"/>
      <c r="UP1" s="637"/>
      <c r="UQ1" s="637"/>
      <c r="UR1" s="637"/>
      <c r="US1" s="637"/>
      <c r="UT1" s="637"/>
      <c r="UU1" s="637"/>
      <c r="UV1" s="637"/>
      <c r="UW1" s="637"/>
      <c r="UX1" s="637"/>
      <c r="UY1" s="637"/>
      <c r="UZ1" s="637"/>
      <c r="VA1" s="637"/>
      <c r="VB1" s="637"/>
      <c r="VC1" s="637"/>
      <c r="VD1" s="637"/>
      <c r="VE1" s="637"/>
      <c r="VF1" s="637"/>
      <c r="VG1" s="637"/>
      <c r="VH1" s="637"/>
      <c r="VI1" s="638"/>
      <c r="VJ1" s="660" t="s">
        <v>64</v>
      </c>
      <c r="VK1" s="661"/>
      <c r="VL1" s="661"/>
      <c r="VM1" s="661"/>
      <c r="VN1" s="661"/>
      <c r="VO1" s="661"/>
      <c r="VP1" s="661"/>
      <c r="VQ1" s="661"/>
      <c r="VR1" s="661"/>
      <c r="VS1" s="661"/>
      <c r="VT1" s="661"/>
      <c r="VU1" s="661"/>
      <c r="VV1" s="661"/>
      <c r="VW1" s="661"/>
      <c r="VX1" s="661"/>
      <c r="VY1" s="661"/>
      <c r="VZ1" s="661"/>
      <c r="WA1" s="661"/>
      <c r="WB1" s="661"/>
      <c r="WC1" s="661"/>
      <c r="WD1" s="661"/>
      <c r="WE1" s="661"/>
      <c r="WF1" s="661"/>
      <c r="WG1" s="661"/>
      <c r="WH1" s="661"/>
      <c r="WI1" s="661"/>
      <c r="WJ1" s="662"/>
      <c r="WK1" s="663" t="s">
        <v>65</v>
      </c>
      <c r="WL1" s="664"/>
      <c r="WM1" s="664"/>
      <c r="WN1" s="664"/>
      <c r="WO1" s="664"/>
      <c r="WP1" s="664"/>
      <c r="WQ1" s="664"/>
      <c r="WR1" s="664"/>
      <c r="WS1" s="664"/>
      <c r="WT1" s="664"/>
      <c r="WU1" s="664"/>
      <c r="WV1" s="664"/>
      <c r="WW1" s="664"/>
      <c r="WX1" s="664"/>
      <c r="WY1" s="664"/>
      <c r="WZ1" s="664"/>
      <c r="XA1" s="664"/>
      <c r="XB1" s="664"/>
      <c r="XC1" s="664"/>
      <c r="XD1" s="664"/>
      <c r="XE1" s="664"/>
      <c r="XF1" s="664"/>
      <c r="XG1" s="664"/>
      <c r="XH1" s="664"/>
      <c r="XI1" s="664"/>
      <c r="XJ1" s="664"/>
      <c r="XK1" s="665"/>
      <c r="XL1" s="666" t="s">
        <v>66</v>
      </c>
      <c r="XM1" s="667"/>
      <c r="XN1" s="667"/>
      <c r="XO1" s="667"/>
      <c r="XP1" s="667"/>
      <c r="XQ1" s="667"/>
      <c r="XR1" s="667"/>
      <c r="XS1" s="667"/>
      <c r="XT1" s="667"/>
      <c r="XU1" s="667"/>
      <c r="XV1" s="667"/>
      <c r="XW1" s="667"/>
      <c r="XX1" s="667"/>
      <c r="XY1" s="667"/>
      <c r="XZ1" s="667"/>
      <c r="YA1" s="667"/>
      <c r="YB1" s="667"/>
      <c r="YC1" s="667"/>
      <c r="YD1" s="667"/>
      <c r="YE1" s="667"/>
      <c r="YF1" s="667"/>
      <c r="YG1" s="667"/>
      <c r="YH1" s="667"/>
      <c r="YI1" s="668"/>
      <c r="YJ1" s="627" t="s">
        <v>67</v>
      </c>
      <c r="YK1" s="628"/>
      <c r="YL1" s="628"/>
      <c r="YM1" s="628"/>
      <c r="YN1" s="628"/>
      <c r="YO1" s="628"/>
      <c r="YP1" s="628"/>
      <c r="YQ1" s="628"/>
      <c r="YR1" s="628"/>
      <c r="YS1" s="628"/>
      <c r="YT1" s="628"/>
      <c r="YU1" s="628"/>
      <c r="YV1" s="628"/>
      <c r="YW1" s="628"/>
      <c r="YX1" s="628"/>
      <c r="YY1" s="628"/>
      <c r="YZ1" s="628"/>
      <c r="ZA1" s="628"/>
      <c r="ZB1" s="628"/>
      <c r="ZC1" s="628"/>
      <c r="ZD1" s="628"/>
      <c r="ZE1" s="628"/>
      <c r="ZF1" s="628"/>
      <c r="ZG1" s="628"/>
      <c r="ZH1" s="628"/>
      <c r="ZI1" s="628"/>
      <c r="ZJ1" s="629"/>
      <c r="ZK1" s="630" t="s">
        <v>68</v>
      </c>
      <c r="ZL1" s="631"/>
      <c r="ZM1" s="631"/>
      <c r="ZN1" s="631"/>
      <c r="ZO1" s="631"/>
      <c r="ZP1" s="632"/>
      <c r="ZQ1" s="633" t="s">
        <v>69</v>
      </c>
      <c r="ZR1" s="634"/>
      <c r="ZS1" s="634"/>
      <c r="ZT1" s="634"/>
      <c r="ZU1" s="634"/>
      <c r="ZV1" s="634"/>
      <c r="ZW1" s="635"/>
      <c r="ZX1" s="636" t="s">
        <v>70</v>
      </c>
      <c r="ZY1" s="637"/>
      <c r="ZZ1" s="638"/>
      <c r="AAA1" s="639" t="s">
        <v>71</v>
      </c>
      <c r="AAB1" s="640"/>
      <c r="AAC1" s="641"/>
      <c r="AAD1" s="645" t="s">
        <v>72</v>
      </c>
      <c r="AAE1" s="646"/>
      <c r="AAF1" s="646"/>
      <c r="AAG1" s="647"/>
      <c r="AAH1" s="597" t="s">
        <v>73</v>
      </c>
      <c r="AAI1" s="598"/>
      <c r="AAJ1" s="599"/>
      <c r="AAK1" s="571" t="s">
        <v>74</v>
      </c>
      <c r="AAL1" s="572"/>
      <c r="AAM1" s="573"/>
      <c r="AAN1" s="603" t="s">
        <v>75</v>
      </c>
      <c r="AAO1" s="604"/>
      <c r="AAP1" s="605"/>
      <c r="AAQ1" s="609" t="s">
        <v>76</v>
      </c>
      <c r="AAR1" s="610"/>
      <c r="AAS1" s="611"/>
      <c r="AAT1" s="615" t="s">
        <v>77</v>
      </c>
      <c r="AAU1" s="616"/>
      <c r="AAV1" s="616"/>
      <c r="AAW1" s="616"/>
      <c r="AAX1" s="617"/>
      <c r="AAY1" s="621" t="s">
        <v>78</v>
      </c>
      <c r="AAZ1" s="622"/>
      <c r="ABA1" s="623"/>
      <c r="ABB1" s="559" t="s">
        <v>79</v>
      </c>
      <c r="ABC1" s="560"/>
      <c r="ABD1" s="561"/>
      <c r="ABE1" s="565" t="s">
        <v>80</v>
      </c>
      <c r="ABF1" s="566"/>
      <c r="ABG1" s="567"/>
      <c r="ABH1" s="571" t="s">
        <v>81</v>
      </c>
      <c r="ABI1" s="572"/>
      <c r="ABJ1" s="573"/>
      <c r="ABK1" s="577" t="s">
        <v>82</v>
      </c>
      <c r="ABL1" s="578"/>
      <c r="ABM1" s="579"/>
      <c r="ABN1" s="583" t="s">
        <v>83</v>
      </c>
      <c r="ABO1" s="584"/>
      <c r="ABP1" s="585"/>
      <c r="ABQ1" s="589" t="s">
        <v>84</v>
      </c>
      <c r="ABR1" s="590"/>
      <c r="ABS1" s="591"/>
      <c r="ABT1" s="482" t="s">
        <v>85</v>
      </c>
      <c r="ABU1" s="483"/>
      <c r="ABV1" s="484"/>
      <c r="ABW1" s="488" t="s">
        <v>86</v>
      </c>
      <c r="ABX1" s="489"/>
      <c r="ABY1" s="489"/>
      <c r="ABZ1" s="490"/>
      <c r="ACA1" s="494" t="s">
        <v>87</v>
      </c>
      <c r="ACB1" s="495"/>
      <c r="ACC1" s="496"/>
      <c r="ACD1" s="500" t="s">
        <v>88</v>
      </c>
      <c r="ACE1" s="501"/>
      <c r="ACF1" s="501"/>
      <c r="ACG1" s="502"/>
      <c r="ACH1" s="506" t="s">
        <v>89</v>
      </c>
      <c r="ACI1" s="507"/>
      <c r="ACJ1" s="508"/>
      <c r="ACK1" s="470" t="s">
        <v>90</v>
      </c>
      <c r="ACL1" s="470" t="s">
        <v>91</v>
      </c>
      <c r="ACM1" s="470" t="s">
        <v>92</v>
      </c>
      <c r="ACN1" s="473" t="s">
        <v>93</v>
      </c>
      <c r="ACO1" s="476" t="s">
        <v>94</v>
      </c>
      <c r="ACP1" s="476" t="s">
        <v>95</v>
      </c>
      <c r="ACQ1" s="479" t="s">
        <v>96</v>
      </c>
      <c r="ACR1" s="479" t="s">
        <v>97</v>
      </c>
      <c r="ACS1" s="479" t="s">
        <v>98</v>
      </c>
      <c r="ACT1" s="526" t="s">
        <v>99</v>
      </c>
      <c r="ACU1" s="526" t="s">
        <v>100</v>
      </c>
      <c r="ACV1" s="526" t="s">
        <v>101</v>
      </c>
      <c r="ACW1" s="529" t="s">
        <v>102</v>
      </c>
      <c r="ACX1" s="530"/>
      <c r="ACY1" s="535" t="s">
        <v>103</v>
      </c>
      <c r="ACZ1" s="535" t="s">
        <v>104</v>
      </c>
      <c r="ADA1" s="538" t="s">
        <v>105</v>
      </c>
      <c r="ADB1" s="520" t="s">
        <v>106</v>
      </c>
      <c r="ADC1" s="520" t="s">
        <v>107</v>
      </c>
      <c r="ADD1" s="523" t="s">
        <v>108</v>
      </c>
      <c r="ADE1" s="523" t="s">
        <v>109</v>
      </c>
      <c r="ADF1" s="523" t="s">
        <v>110</v>
      </c>
      <c r="ADG1" s="546" t="s">
        <v>98</v>
      </c>
      <c r="ADH1" s="549" t="s">
        <v>111</v>
      </c>
      <c r="ADI1" s="549" t="s">
        <v>101</v>
      </c>
      <c r="ADJ1" s="549" t="s">
        <v>112</v>
      </c>
      <c r="ADK1" s="549" t="s">
        <v>113</v>
      </c>
      <c r="ADL1" s="552" t="s">
        <v>114</v>
      </c>
      <c r="ADM1" s="555" t="s">
        <v>98</v>
      </c>
      <c r="ADN1" s="541" t="s">
        <v>115</v>
      </c>
      <c r="ADO1" s="542" t="s">
        <v>116</v>
      </c>
      <c r="ADP1" s="2"/>
      <c r="ADQ1" s="3"/>
      <c r="ADR1" s="3"/>
      <c r="ADS1" s="3"/>
      <c r="ADT1" s="544" t="s">
        <v>102</v>
      </c>
      <c r="ADU1" s="545"/>
      <c r="ADV1" s="3"/>
    </row>
    <row r="2" spans="1:802" ht="22.5" x14ac:dyDescent="0.25">
      <c r="A2" s="706"/>
      <c r="B2" s="730"/>
      <c r="C2" s="706"/>
      <c r="D2" s="733"/>
      <c r="E2" s="733"/>
      <c r="F2" s="706"/>
      <c r="G2" s="706"/>
      <c r="H2" s="706"/>
      <c r="I2" s="706"/>
      <c r="J2" s="706"/>
      <c r="K2" s="706"/>
      <c r="L2" s="706"/>
      <c r="M2" s="706"/>
      <c r="N2" s="706"/>
      <c r="O2" s="706"/>
      <c r="P2" s="706"/>
      <c r="Q2" s="706"/>
      <c r="R2" s="706"/>
      <c r="S2" s="706"/>
      <c r="T2" s="706"/>
      <c r="U2" s="706"/>
      <c r="V2" s="471"/>
      <c r="W2" s="706"/>
      <c r="X2" s="706"/>
      <c r="Y2" s="706"/>
      <c r="Z2" s="1" t="s">
        <v>117</v>
      </c>
      <c r="AA2" s="723" t="s">
        <v>118</v>
      </c>
      <c r="AB2" s="724"/>
      <c r="AC2" s="725"/>
      <c r="AD2" s="723" t="s">
        <v>119</v>
      </c>
      <c r="AE2" s="724"/>
      <c r="AF2" s="725"/>
      <c r="AG2" s="452" t="s">
        <v>119</v>
      </c>
      <c r="AH2" s="453"/>
      <c r="AI2" s="454"/>
      <c r="AJ2" s="452" t="s">
        <v>118</v>
      </c>
      <c r="AK2" s="453"/>
      <c r="AL2" s="454"/>
      <c r="AM2" s="440" t="s">
        <v>119</v>
      </c>
      <c r="AN2" s="441"/>
      <c r="AO2" s="442"/>
      <c r="AP2" s="440" t="s">
        <v>118</v>
      </c>
      <c r="AQ2" s="441"/>
      <c r="AR2" s="442"/>
      <c r="AS2" s="446" t="s">
        <v>120</v>
      </c>
      <c r="AT2" s="447"/>
      <c r="AU2" s="448"/>
      <c r="AV2" s="371" t="s">
        <v>121</v>
      </c>
      <c r="AW2" s="372"/>
      <c r="AX2" s="373"/>
      <c r="AY2" s="455" t="s">
        <v>119</v>
      </c>
      <c r="AZ2" s="456"/>
      <c r="BA2" s="457"/>
      <c r="BB2" s="455" t="s">
        <v>118</v>
      </c>
      <c r="BC2" s="456"/>
      <c r="BD2" s="457"/>
      <c r="BE2" s="431" t="s">
        <v>119</v>
      </c>
      <c r="BF2" s="432"/>
      <c r="BG2" s="433"/>
      <c r="BH2" s="431" t="s">
        <v>118</v>
      </c>
      <c r="BI2" s="432"/>
      <c r="BJ2" s="433"/>
      <c r="BK2" s="425" t="s">
        <v>119</v>
      </c>
      <c r="BL2" s="426"/>
      <c r="BM2" s="427"/>
      <c r="BN2" s="425" t="s">
        <v>118</v>
      </c>
      <c r="BO2" s="426"/>
      <c r="BP2" s="427"/>
      <c r="BQ2" s="464" t="s">
        <v>122</v>
      </c>
      <c r="BR2" s="465"/>
      <c r="BS2" s="465"/>
      <c r="BT2" s="466"/>
      <c r="BU2" s="464" t="s">
        <v>121</v>
      </c>
      <c r="BV2" s="465"/>
      <c r="BW2" s="465"/>
      <c r="BX2" s="466"/>
      <c r="BY2" s="464" t="s">
        <v>123</v>
      </c>
      <c r="BZ2" s="465"/>
      <c r="CA2" s="465"/>
      <c r="CB2" s="465"/>
      <c r="CC2" s="466"/>
      <c r="CD2" s="467" t="s">
        <v>124</v>
      </c>
      <c r="CE2" s="468"/>
      <c r="CF2" s="468"/>
      <c r="CG2" s="469"/>
      <c r="CH2" s="407" t="s">
        <v>125</v>
      </c>
      <c r="CI2" s="408"/>
      <c r="CJ2" s="409"/>
      <c r="CK2" s="407" t="s">
        <v>118</v>
      </c>
      <c r="CL2" s="408"/>
      <c r="CM2" s="409"/>
      <c r="CN2" s="413" t="s">
        <v>125</v>
      </c>
      <c r="CO2" s="414"/>
      <c r="CP2" s="415"/>
      <c r="CQ2" s="413" t="s">
        <v>118</v>
      </c>
      <c r="CR2" s="414"/>
      <c r="CS2" s="415"/>
      <c r="CT2" s="410" t="s">
        <v>125</v>
      </c>
      <c r="CU2" s="411"/>
      <c r="CV2" s="412"/>
      <c r="CW2" s="410" t="s">
        <v>118</v>
      </c>
      <c r="CX2" s="411"/>
      <c r="CY2" s="412"/>
      <c r="CZ2" s="401" t="s">
        <v>126</v>
      </c>
      <c r="DA2" s="402"/>
      <c r="DB2" s="403"/>
      <c r="DC2" s="401" t="s">
        <v>127</v>
      </c>
      <c r="DD2" s="402"/>
      <c r="DE2" s="403"/>
      <c r="DF2" s="401" t="s">
        <v>128</v>
      </c>
      <c r="DG2" s="402"/>
      <c r="DH2" s="403"/>
      <c r="DI2" s="401" t="s">
        <v>129</v>
      </c>
      <c r="DJ2" s="402"/>
      <c r="DK2" s="403"/>
      <c r="DL2" s="392" t="s">
        <v>130</v>
      </c>
      <c r="DM2" s="393"/>
      <c r="DN2" s="394"/>
      <c r="DO2" s="392" t="s">
        <v>131</v>
      </c>
      <c r="DP2" s="393"/>
      <c r="DQ2" s="394"/>
      <c r="DR2" s="392" t="s">
        <v>129</v>
      </c>
      <c r="DS2" s="393"/>
      <c r="DT2" s="394"/>
      <c r="DU2" s="389" t="s">
        <v>126</v>
      </c>
      <c r="DV2" s="390"/>
      <c r="DW2" s="391"/>
      <c r="DX2" s="389" t="s">
        <v>131</v>
      </c>
      <c r="DY2" s="390"/>
      <c r="DZ2" s="391"/>
      <c r="EA2" s="389" t="s">
        <v>129</v>
      </c>
      <c r="EB2" s="390"/>
      <c r="EC2" s="391"/>
      <c r="ED2" s="386" t="s">
        <v>119</v>
      </c>
      <c r="EE2" s="387"/>
      <c r="EF2" s="388"/>
      <c r="EG2" s="386" t="s">
        <v>118</v>
      </c>
      <c r="EH2" s="387"/>
      <c r="EI2" s="388"/>
      <c r="EJ2" s="383" t="s">
        <v>132</v>
      </c>
      <c r="EK2" s="384"/>
      <c r="EL2" s="385"/>
      <c r="EM2" s="383" t="s">
        <v>133</v>
      </c>
      <c r="EN2" s="384"/>
      <c r="EO2" s="385"/>
      <c r="EP2" s="383" t="s">
        <v>134</v>
      </c>
      <c r="EQ2" s="384"/>
      <c r="ER2" s="385"/>
      <c r="ES2" s="383" t="s">
        <v>135</v>
      </c>
      <c r="ET2" s="384"/>
      <c r="EU2" s="385"/>
      <c r="EV2" s="383" t="s">
        <v>129</v>
      </c>
      <c r="EW2" s="384"/>
      <c r="EX2" s="385"/>
      <c r="EY2" s="368" t="s">
        <v>136</v>
      </c>
      <c r="EZ2" s="369"/>
      <c r="FA2" s="370"/>
      <c r="FB2" s="368" t="s">
        <v>133</v>
      </c>
      <c r="FC2" s="369"/>
      <c r="FD2" s="370"/>
      <c r="FE2" s="461" t="s">
        <v>137</v>
      </c>
      <c r="FF2" s="462"/>
      <c r="FG2" s="463"/>
      <c r="FH2" s="371" t="s">
        <v>136</v>
      </c>
      <c r="FI2" s="372"/>
      <c r="FJ2" s="373"/>
      <c r="FK2" s="371" t="s">
        <v>133</v>
      </c>
      <c r="FL2" s="372"/>
      <c r="FM2" s="373"/>
      <c r="FN2" s="371" t="s">
        <v>129</v>
      </c>
      <c r="FO2" s="372"/>
      <c r="FP2" s="373"/>
      <c r="FQ2" s="458" t="s">
        <v>138</v>
      </c>
      <c r="FR2" s="459"/>
      <c r="FS2" s="460"/>
      <c r="FT2" s="458" t="s">
        <v>139</v>
      </c>
      <c r="FU2" s="459"/>
      <c r="FV2" s="460"/>
      <c r="FW2" s="458" t="s">
        <v>129</v>
      </c>
      <c r="FX2" s="459"/>
      <c r="FY2" s="460"/>
      <c r="FZ2" s="455" t="s">
        <v>140</v>
      </c>
      <c r="GA2" s="456"/>
      <c r="GB2" s="457"/>
      <c r="GC2" s="455" t="s">
        <v>141</v>
      </c>
      <c r="GD2" s="456"/>
      <c r="GE2" s="457"/>
      <c r="GF2" s="455" t="s">
        <v>142</v>
      </c>
      <c r="GG2" s="456"/>
      <c r="GH2" s="457"/>
      <c r="GI2" s="455" t="s">
        <v>143</v>
      </c>
      <c r="GJ2" s="456"/>
      <c r="GK2" s="457"/>
      <c r="GL2" s="455" t="s">
        <v>144</v>
      </c>
      <c r="GM2" s="456"/>
      <c r="GN2" s="457"/>
      <c r="GO2" s="455" t="s">
        <v>145</v>
      </c>
      <c r="GP2" s="456"/>
      <c r="GQ2" s="457"/>
      <c r="GR2" s="455" t="s">
        <v>146</v>
      </c>
      <c r="GS2" s="456"/>
      <c r="GT2" s="457"/>
      <c r="GU2" s="455" t="s">
        <v>147</v>
      </c>
      <c r="GV2" s="456"/>
      <c r="GW2" s="457"/>
      <c r="GX2" s="452" t="s">
        <v>148</v>
      </c>
      <c r="GY2" s="453"/>
      <c r="GZ2" s="454"/>
      <c r="HA2" s="452" t="s">
        <v>149</v>
      </c>
      <c r="HB2" s="453"/>
      <c r="HC2" s="454"/>
      <c r="HD2" s="452" t="s">
        <v>150</v>
      </c>
      <c r="HE2" s="453"/>
      <c r="HF2" s="454"/>
      <c r="HG2" s="452" t="s">
        <v>151</v>
      </c>
      <c r="HH2" s="453"/>
      <c r="HI2" s="454"/>
      <c r="HJ2" s="452" t="s">
        <v>152</v>
      </c>
      <c r="HK2" s="453"/>
      <c r="HL2" s="454"/>
      <c r="HM2" s="452" t="s">
        <v>153</v>
      </c>
      <c r="HN2" s="453"/>
      <c r="HO2" s="454"/>
      <c r="HP2" s="452" t="s">
        <v>154</v>
      </c>
      <c r="HQ2" s="453"/>
      <c r="HR2" s="454"/>
      <c r="HS2" s="452" t="s">
        <v>155</v>
      </c>
      <c r="HT2" s="453"/>
      <c r="HU2" s="454"/>
      <c r="HV2" s="449" t="s">
        <v>148</v>
      </c>
      <c r="HW2" s="450"/>
      <c r="HX2" s="451"/>
      <c r="HY2" s="449" t="s">
        <v>156</v>
      </c>
      <c r="HZ2" s="450"/>
      <c r="IA2" s="451"/>
      <c r="IB2" s="449" t="s">
        <v>157</v>
      </c>
      <c r="IC2" s="450"/>
      <c r="ID2" s="451"/>
      <c r="IE2" s="449" t="s">
        <v>158</v>
      </c>
      <c r="IF2" s="450"/>
      <c r="IG2" s="451"/>
      <c r="IH2" s="449" t="s">
        <v>159</v>
      </c>
      <c r="II2" s="450"/>
      <c r="IJ2" s="451"/>
      <c r="IK2" s="449" t="s">
        <v>160</v>
      </c>
      <c r="IL2" s="450"/>
      <c r="IM2" s="451"/>
      <c r="IN2" s="446" t="s">
        <v>161</v>
      </c>
      <c r="IO2" s="447"/>
      <c r="IP2" s="448"/>
      <c r="IQ2" s="446" t="s">
        <v>162</v>
      </c>
      <c r="IR2" s="447"/>
      <c r="IS2" s="448"/>
      <c r="IT2" s="446" t="s">
        <v>163</v>
      </c>
      <c r="IU2" s="447"/>
      <c r="IV2" s="448"/>
      <c r="IW2" s="446" t="s">
        <v>164</v>
      </c>
      <c r="IX2" s="447"/>
      <c r="IY2" s="448"/>
      <c r="IZ2" s="446" t="s">
        <v>165</v>
      </c>
      <c r="JA2" s="447"/>
      <c r="JB2" s="448"/>
      <c r="JC2" s="446" t="s">
        <v>166</v>
      </c>
      <c r="JD2" s="447"/>
      <c r="JE2" s="448"/>
      <c r="JF2" s="446" t="s">
        <v>167</v>
      </c>
      <c r="JG2" s="447"/>
      <c r="JH2" s="448"/>
      <c r="JI2" s="446" t="s">
        <v>168</v>
      </c>
      <c r="JJ2" s="447"/>
      <c r="JK2" s="448"/>
      <c r="JL2" s="440" t="s">
        <v>169</v>
      </c>
      <c r="JM2" s="441"/>
      <c r="JN2" s="442"/>
      <c r="JO2" s="440" t="s">
        <v>170</v>
      </c>
      <c r="JP2" s="441"/>
      <c r="JQ2" s="442"/>
      <c r="JR2" s="440" t="s">
        <v>171</v>
      </c>
      <c r="JS2" s="441"/>
      <c r="JT2" s="442"/>
      <c r="JU2" s="440" t="s">
        <v>172</v>
      </c>
      <c r="JV2" s="441"/>
      <c r="JW2" s="442"/>
      <c r="JX2" s="440" t="s">
        <v>173</v>
      </c>
      <c r="JY2" s="441"/>
      <c r="JZ2" s="442"/>
      <c r="KA2" s="440" t="s">
        <v>174</v>
      </c>
      <c r="KB2" s="441"/>
      <c r="KC2" s="442"/>
      <c r="KD2" s="443" t="s">
        <v>175</v>
      </c>
      <c r="KE2" s="444"/>
      <c r="KF2" s="445"/>
      <c r="KG2" s="443" t="s">
        <v>176</v>
      </c>
      <c r="KH2" s="444"/>
      <c r="KI2" s="445"/>
      <c r="KJ2" s="437" t="s">
        <v>177</v>
      </c>
      <c r="KK2" s="438"/>
      <c r="KL2" s="439"/>
      <c r="KM2" s="437" t="s">
        <v>178</v>
      </c>
      <c r="KN2" s="438"/>
      <c r="KO2" s="439"/>
      <c r="KP2" s="437" t="s">
        <v>179</v>
      </c>
      <c r="KQ2" s="438"/>
      <c r="KR2" s="439"/>
      <c r="KS2" s="437" t="s">
        <v>180</v>
      </c>
      <c r="KT2" s="438"/>
      <c r="KU2" s="439"/>
      <c r="KV2" s="437" t="s">
        <v>181</v>
      </c>
      <c r="KW2" s="438"/>
      <c r="KX2" s="439"/>
      <c r="KY2" s="437" t="s">
        <v>178</v>
      </c>
      <c r="KZ2" s="438"/>
      <c r="LA2" s="439"/>
      <c r="LB2" s="437" t="s">
        <v>182</v>
      </c>
      <c r="LC2" s="438"/>
      <c r="LD2" s="439"/>
      <c r="LE2" s="431" t="s">
        <v>183</v>
      </c>
      <c r="LF2" s="432"/>
      <c r="LG2" s="433"/>
      <c r="LH2" s="431" t="s">
        <v>184</v>
      </c>
      <c r="LI2" s="432"/>
      <c r="LJ2" s="433"/>
      <c r="LK2" s="431" t="s">
        <v>185</v>
      </c>
      <c r="LL2" s="432"/>
      <c r="LM2" s="433"/>
      <c r="LN2" s="431" t="s">
        <v>186</v>
      </c>
      <c r="LO2" s="432"/>
      <c r="LP2" s="433"/>
      <c r="LQ2" s="431" t="s">
        <v>187</v>
      </c>
      <c r="LR2" s="432"/>
      <c r="LS2" s="433"/>
      <c r="LT2" s="431" t="s">
        <v>188</v>
      </c>
      <c r="LU2" s="432"/>
      <c r="LV2" s="433"/>
      <c r="LW2" s="425" t="s">
        <v>189</v>
      </c>
      <c r="LX2" s="426"/>
      <c r="LY2" s="427"/>
      <c r="LZ2" s="434" t="s">
        <v>190</v>
      </c>
      <c r="MA2" s="435"/>
      <c r="MB2" s="436"/>
      <c r="MC2" s="425" t="s">
        <v>191</v>
      </c>
      <c r="MD2" s="426"/>
      <c r="ME2" s="427"/>
      <c r="MF2" s="425" t="s">
        <v>192</v>
      </c>
      <c r="MG2" s="426"/>
      <c r="MH2" s="427"/>
      <c r="MI2" s="425" t="s">
        <v>193</v>
      </c>
      <c r="MJ2" s="426"/>
      <c r="MK2" s="427"/>
      <c r="ML2" s="425" t="s">
        <v>194</v>
      </c>
      <c r="MM2" s="426"/>
      <c r="MN2" s="427"/>
      <c r="MO2" s="425" t="s">
        <v>195</v>
      </c>
      <c r="MP2" s="426"/>
      <c r="MQ2" s="427"/>
      <c r="MR2" s="425" t="s">
        <v>196</v>
      </c>
      <c r="MS2" s="426"/>
      <c r="MT2" s="427"/>
      <c r="MU2" s="425" t="s">
        <v>197</v>
      </c>
      <c r="MV2" s="426"/>
      <c r="MW2" s="427"/>
      <c r="MX2" s="416" t="s">
        <v>198</v>
      </c>
      <c r="MY2" s="417"/>
      <c r="MZ2" s="417"/>
      <c r="NA2" s="418"/>
      <c r="NB2" s="428" t="s">
        <v>199</v>
      </c>
      <c r="NC2" s="429"/>
      <c r="ND2" s="429"/>
      <c r="NE2" s="430"/>
      <c r="NF2" s="416" t="s">
        <v>200</v>
      </c>
      <c r="NG2" s="417"/>
      <c r="NH2" s="417"/>
      <c r="NI2" s="418"/>
      <c r="NJ2" s="416" t="s">
        <v>201</v>
      </c>
      <c r="NK2" s="417"/>
      <c r="NL2" s="417"/>
      <c r="NM2" s="417"/>
      <c r="NN2" s="418"/>
      <c r="NO2" s="416" t="s">
        <v>202</v>
      </c>
      <c r="NP2" s="417"/>
      <c r="NQ2" s="417"/>
      <c r="NR2" s="418"/>
      <c r="NS2" s="419" t="s">
        <v>198</v>
      </c>
      <c r="NT2" s="420"/>
      <c r="NU2" s="420"/>
      <c r="NV2" s="421"/>
      <c r="NW2" s="422" t="s">
        <v>199</v>
      </c>
      <c r="NX2" s="423"/>
      <c r="NY2" s="423"/>
      <c r="NZ2" s="424"/>
      <c r="OA2" s="419" t="s">
        <v>200</v>
      </c>
      <c r="OB2" s="420"/>
      <c r="OC2" s="420"/>
      <c r="OD2" s="421"/>
      <c r="OE2" s="419" t="s">
        <v>201</v>
      </c>
      <c r="OF2" s="420"/>
      <c r="OG2" s="420"/>
      <c r="OH2" s="420"/>
      <c r="OI2" s="421"/>
      <c r="OJ2" s="419" t="s">
        <v>202</v>
      </c>
      <c r="OK2" s="420"/>
      <c r="OL2" s="420"/>
      <c r="OM2" s="421"/>
      <c r="ON2" s="407" t="s">
        <v>199</v>
      </c>
      <c r="OO2" s="408"/>
      <c r="OP2" s="408"/>
      <c r="OQ2" s="409"/>
      <c r="OR2" s="407" t="s">
        <v>203</v>
      </c>
      <c r="OS2" s="408"/>
      <c r="OT2" s="409"/>
      <c r="OU2" s="407" t="s">
        <v>204</v>
      </c>
      <c r="OV2" s="408"/>
      <c r="OW2" s="409"/>
      <c r="OX2" s="407" t="s">
        <v>205</v>
      </c>
      <c r="OY2" s="408"/>
      <c r="OZ2" s="409"/>
      <c r="PA2" s="407" t="s">
        <v>206</v>
      </c>
      <c r="PB2" s="408"/>
      <c r="PC2" s="409"/>
      <c r="PD2" s="407" t="s">
        <v>207</v>
      </c>
      <c r="PE2" s="408"/>
      <c r="PF2" s="408"/>
      <c r="PG2" s="409"/>
      <c r="PH2" s="407" t="s">
        <v>208</v>
      </c>
      <c r="PI2" s="408"/>
      <c r="PJ2" s="409"/>
      <c r="PK2" s="413" t="s">
        <v>209</v>
      </c>
      <c r="PL2" s="414"/>
      <c r="PM2" s="415"/>
      <c r="PN2" s="413" t="s">
        <v>210</v>
      </c>
      <c r="PO2" s="414"/>
      <c r="PP2" s="415"/>
      <c r="PQ2" s="413" t="s">
        <v>211</v>
      </c>
      <c r="PR2" s="414"/>
      <c r="PS2" s="415"/>
      <c r="PT2" s="413" t="s">
        <v>212</v>
      </c>
      <c r="PU2" s="414"/>
      <c r="PV2" s="415"/>
      <c r="PW2" s="413" t="s">
        <v>213</v>
      </c>
      <c r="PX2" s="414"/>
      <c r="PY2" s="415"/>
      <c r="PZ2" s="413" t="s">
        <v>214</v>
      </c>
      <c r="QA2" s="414"/>
      <c r="QB2" s="415"/>
      <c r="QC2" s="413" t="s">
        <v>215</v>
      </c>
      <c r="QD2" s="414"/>
      <c r="QE2" s="415"/>
      <c r="QF2" s="410" t="s">
        <v>216</v>
      </c>
      <c r="QG2" s="411"/>
      <c r="QH2" s="412"/>
      <c r="QI2" s="410" t="s">
        <v>217</v>
      </c>
      <c r="QJ2" s="411"/>
      <c r="QK2" s="412"/>
      <c r="QL2" s="410" t="s">
        <v>218</v>
      </c>
      <c r="QM2" s="411"/>
      <c r="QN2" s="412"/>
      <c r="QO2" s="410" t="s">
        <v>219</v>
      </c>
      <c r="QP2" s="411"/>
      <c r="QQ2" s="412"/>
      <c r="QR2" s="410" t="s">
        <v>220</v>
      </c>
      <c r="QS2" s="411"/>
      <c r="QT2" s="412"/>
      <c r="QU2" s="410" t="s">
        <v>221</v>
      </c>
      <c r="QV2" s="411"/>
      <c r="QW2" s="412"/>
      <c r="QX2" s="410" t="s">
        <v>222</v>
      </c>
      <c r="QY2" s="411"/>
      <c r="QZ2" s="412"/>
      <c r="RA2" s="410" t="s">
        <v>223</v>
      </c>
      <c r="RB2" s="411"/>
      <c r="RC2" s="412"/>
      <c r="RD2" s="401" t="s">
        <v>224</v>
      </c>
      <c r="RE2" s="402"/>
      <c r="RF2" s="403"/>
      <c r="RG2" s="401" t="s">
        <v>225</v>
      </c>
      <c r="RH2" s="402"/>
      <c r="RI2" s="403"/>
      <c r="RJ2" s="401" t="s">
        <v>226</v>
      </c>
      <c r="RK2" s="402"/>
      <c r="RL2" s="403"/>
      <c r="RM2" s="404" t="s">
        <v>227</v>
      </c>
      <c r="RN2" s="405"/>
      <c r="RO2" s="406"/>
      <c r="RP2" s="404" t="s">
        <v>228</v>
      </c>
      <c r="RQ2" s="405"/>
      <c r="RR2" s="405"/>
      <c r="RS2" s="406"/>
      <c r="RT2" s="404" t="s">
        <v>229</v>
      </c>
      <c r="RU2" s="405"/>
      <c r="RV2" s="406"/>
      <c r="RW2" s="392" t="s">
        <v>230</v>
      </c>
      <c r="RX2" s="393"/>
      <c r="RY2" s="394"/>
      <c r="RZ2" s="392" t="s">
        <v>231</v>
      </c>
      <c r="SA2" s="393"/>
      <c r="SB2" s="394"/>
      <c r="SC2" s="392" t="s">
        <v>232</v>
      </c>
      <c r="SD2" s="393"/>
      <c r="SE2" s="394"/>
      <c r="SF2" s="392" t="s">
        <v>233</v>
      </c>
      <c r="SG2" s="393"/>
      <c r="SH2" s="394"/>
      <c r="SI2" s="392" t="s">
        <v>234</v>
      </c>
      <c r="SJ2" s="393"/>
      <c r="SK2" s="394"/>
      <c r="SL2" s="392" t="s">
        <v>235</v>
      </c>
      <c r="SM2" s="393"/>
      <c r="SN2" s="394"/>
      <c r="SO2" s="392" t="s">
        <v>236</v>
      </c>
      <c r="SP2" s="393"/>
      <c r="SQ2" s="394"/>
      <c r="SR2" s="395" t="s">
        <v>237</v>
      </c>
      <c r="SS2" s="396"/>
      <c r="ST2" s="397"/>
      <c r="SU2" s="398" t="s">
        <v>212</v>
      </c>
      <c r="SV2" s="399"/>
      <c r="SW2" s="400"/>
      <c r="SX2" s="398" t="s">
        <v>194</v>
      </c>
      <c r="SY2" s="399"/>
      <c r="SZ2" s="400"/>
      <c r="TA2" s="389" t="s">
        <v>238</v>
      </c>
      <c r="TB2" s="390"/>
      <c r="TC2" s="391"/>
      <c r="TD2" s="389" t="s">
        <v>239</v>
      </c>
      <c r="TE2" s="390"/>
      <c r="TF2" s="391"/>
      <c r="TG2" s="389" t="s">
        <v>240</v>
      </c>
      <c r="TH2" s="390"/>
      <c r="TI2" s="391"/>
      <c r="TJ2" s="389" t="s">
        <v>241</v>
      </c>
      <c r="TK2" s="390"/>
      <c r="TL2" s="391"/>
      <c r="TM2" s="389" t="s">
        <v>242</v>
      </c>
      <c r="TN2" s="390"/>
      <c r="TO2" s="391"/>
      <c r="TP2" s="389" t="s">
        <v>134</v>
      </c>
      <c r="TQ2" s="390"/>
      <c r="TR2" s="391"/>
      <c r="TS2" s="386" t="s">
        <v>243</v>
      </c>
      <c r="TT2" s="387"/>
      <c r="TU2" s="388"/>
      <c r="TV2" s="386" t="s">
        <v>244</v>
      </c>
      <c r="TW2" s="387"/>
      <c r="TX2" s="388"/>
      <c r="TY2" s="386" t="s">
        <v>245</v>
      </c>
      <c r="TZ2" s="387"/>
      <c r="UA2" s="388"/>
      <c r="UB2" s="386" t="s">
        <v>246</v>
      </c>
      <c r="UC2" s="387"/>
      <c r="UD2" s="388"/>
      <c r="UE2" s="386" t="s">
        <v>247</v>
      </c>
      <c r="UF2" s="387"/>
      <c r="UG2" s="388"/>
      <c r="UH2" s="386" t="s">
        <v>248</v>
      </c>
      <c r="UI2" s="387"/>
      <c r="UJ2" s="388"/>
      <c r="UK2" s="386" t="s">
        <v>249</v>
      </c>
      <c r="UL2" s="387"/>
      <c r="UM2" s="388"/>
      <c r="UN2" s="383" t="s">
        <v>224</v>
      </c>
      <c r="UO2" s="384"/>
      <c r="UP2" s="384"/>
      <c r="UQ2" s="385"/>
      <c r="UR2" s="383" t="s">
        <v>225</v>
      </c>
      <c r="US2" s="384"/>
      <c r="UT2" s="385"/>
      <c r="UU2" s="383" t="s">
        <v>226</v>
      </c>
      <c r="UV2" s="384"/>
      <c r="UW2" s="385"/>
      <c r="UX2" s="383" t="s">
        <v>227</v>
      </c>
      <c r="UY2" s="384"/>
      <c r="UZ2" s="385"/>
      <c r="VA2" s="383" t="s">
        <v>250</v>
      </c>
      <c r="VB2" s="384"/>
      <c r="VC2" s="385"/>
      <c r="VD2" s="383" t="s">
        <v>251</v>
      </c>
      <c r="VE2" s="384"/>
      <c r="VF2" s="385"/>
      <c r="VG2" s="383" t="s">
        <v>252</v>
      </c>
      <c r="VH2" s="384"/>
      <c r="VI2" s="385"/>
      <c r="VJ2" s="368" t="s">
        <v>253</v>
      </c>
      <c r="VK2" s="369"/>
      <c r="VL2" s="370"/>
      <c r="VM2" s="368" t="s">
        <v>254</v>
      </c>
      <c r="VN2" s="369"/>
      <c r="VO2" s="370"/>
      <c r="VP2" s="368" t="s">
        <v>255</v>
      </c>
      <c r="VQ2" s="369"/>
      <c r="VR2" s="370"/>
      <c r="VS2" s="368" t="s">
        <v>256</v>
      </c>
      <c r="VT2" s="369"/>
      <c r="VU2" s="370"/>
      <c r="VV2" s="368" t="s">
        <v>257</v>
      </c>
      <c r="VW2" s="369"/>
      <c r="VX2" s="370"/>
      <c r="VY2" s="368" t="s">
        <v>258</v>
      </c>
      <c r="VZ2" s="369"/>
      <c r="WA2" s="370"/>
      <c r="WB2" s="368" t="s">
        <v>259</v>
      </c>
      <c r="WC2" s="369"/>
      <c r="WD2" s="370"/>
      <c r="WE2" s="368" t="s">
        <v>260</v>
      </c>
      <c r="WF2" s="369"/>
      <c r="WG2" s="370"/>
      <c r="WH2" s="368" t="s">
        <v>236</v>
      </c>
      <c r="WI2" s="369"/>
      <c r="WJ2" s="370"/>
      <c r="WK2" s="371" t="s">
        <v>261</v>
      </c>
      <c r="WL2" s="372"/>
      <c r="WM2" s="373"/>
      <c r="WN2" s="371" t="s">
        <v>262</v>
      </c>
      <c r="WO2" s="372"/>
      <c r="WP2" s="373"/>
      <c r="WQ2" s="371" t="s">
        <v>263</v>
      </c>
      <c r="WR2" s="372"/>
      <c r="WS2" s="373"/>
      <c r="WT2" s="371" t="s">
        <v>134</v>
      </c>
      <c r="WU2" s="372"/>
      <c r="WV2" s="373"/>
      <c r="WW2" s="371" t="s">
        <v>264</v>
      </c>
      <c r="WX2" s="372"/>
      <c r="WY2" s="373"/>
      <c r="WZ2" s="371" t="s">
        <v>265</v>
      </c>
      <c r="XA2" s="372"/>
      <c r="XB2" s="373"/>
      <c r="XC2" s="371" t="s">
        <v>266</v>
      </c>
      <c r="XD2" s="372"/>
      <c r="XE2" s="373"/>
      <c r="XF2" s="371" t="s">
        <v>267</v>
      </c>
      <c r="XG2" s="372"/>
      <c r="XH2" s="373"/>
      <c r="XI2" s="371" t="s">
        <v>268</v>
      </c>
      <c r="XJ2" s="372"/>
      <c r="XK2" s="373"/>
      <c r="XL2" s="293" t="s">
        <v>179</v>
      </c>
      <c r="XM2" s="294"/>
      <c r="XN2" s="295"/>
      <c r="XO2" s="293" t="s">
        <v>269</v>
      </c>
      <c r="XP2" s="294"/>
      <c r="XQ2" s="295"/>
      <c r="XR2" s="293" t="s">
        <v>177</v>
      </c>
      <c r="XS2" s="294"/>
      <c r="XT2" s="295"/>
      <c r="XU2" s="293" t="s">
        <v>182</v>
      </c>
      <c r="XV2" s="294"/>
      <c r="XW2" s="295"/>
      <c r="XX2" s="293" t="s">
        <v>270</v>
      </c>
      <c r="XY2" s="294"/>
      <c r="XZ2" s="295"/>
      <c r="YA2" s="293" t="s">
        <v>271</v>
      </c>
      <c r="YB2" s="294"/>
      <c r="YC2" s="295"/>
      <c r="YD2" s="293" t="s">
        <v>272</v>
      </c>
      <c r="YE2" s="294"/>
      <c r="YF2" s="295"/>
      <c r="YG2" s="374" t="s">
        <v>273</v>
      </c>
      <c r="YH2" s="375"/>
      <c r="YI2" s="376"/>
      <c r="YJ2" s="458" t="s">
        <v>134</v>
      </c>
      <c r="YK2" s="459"/>
      <c r="YL2" s="460"/>
      <c r="YM2" s="458" t="s">
        <v>274</v>
      </c>
      <c r="YN2" s="459"/>
      <c r="YO2" s="460"/>
      <c r="YP2" s="458" t="s">
        <v>275</v>
      </c>
      <c r="YQ2" s="459"/>
      <c r="YR2" s="460"/>
      <c r="YS2" s="458" t="s">
        <v>211</v>
      </c>
      <c r="YT2" s="459"/>
      <c r="YU2" s="460"/>
      <c r="YV2" s="458" t="s">
        <v>276</v>
      </c>
      <c r="YW2" s="459"/>
      <c r="YX2" s="460"/>
      <c r="YY2" s="458" t="s">
        <v>277</v>
      </c>
      <c r="YZ2" s="459"/>
      <c r="ZA2" s="460"/>
      <c r="ZB2" s="458" t="s">
        <v>278</v>
      </c>
      <c r="ZC2" s="459"/>
      <c r="ZD2" s="460"/>
      <c r="ZE2" s="458" t="s">
        <v>279</v>
      </c>
      <c r="ZF2" s="459"/>
      <c r="ZG2" s="460"/>
      <c r="ZH2" s="458" t="s">
        <v>280</v>
      </c>
      <c r="ZI2" s="459"/>
      <c r="ZJ2" s="460"/>
      <c r="ZK2" s="651" t="s">
        <v>223</v>
      </c>
      <c r="ZL2" s="652"/>
      <c r="ZM2" s="653"/>
      <c r="ZN2" s="651" t="s">
        <v>182</v>
      </c>
      <c r="ZO2" s="652"/>
      <c r="ZP2" s="653"/>
      <c r="ZQ2" s="633" t="s">
        <v>281</v>
      </c>
      <c r="ZR2" s="634"/>
      <c r="ZS2" s="634"/>
      <c r="ZT2" s="635"/>
      <c r="ZU2" s="633" t="s">
        <v>223</v>
      </c>
      <c r="ZV2" s="634"/>
      <c r="ZW2" s="635"/>
      <c r="ZX2" s="636" t="s">
        <v>282</v>
      </c>
      <c r="ZY2" s="637"/>
      <c r="ZZ2" s="638"/>
      <c r="AAA2" s="642"/>
      <c r="AAB2" s="643"/>
      <c r="AAC2" s="644"/>
      <c r="AAD2" s="648"/>
      <c r="AAE2" s="649"/>
      <c r="AAF2" s="649"/>
      <c r="AAG2" s="650"/>
      <c r="AAH2" s="600"/>
      <c r="AAI2" s="601"/>
      <c r="AAJ2" s="602"/>
      <c r="AAK2" s="574"/>
      <c r="AAL2" s="575"/>
      <c r="AAM2" s="576"/>
      <c r="AAN2" s="606"/>
      <c r="AAO2" s="607"/>
      <c r="AAP2" s="608"/>
      <c r="AAQ2" s="612"/>
      <c r="AAR2" s="613"/>
      <c r="AAS2" s="614"/>
      <c r="AAT2" s="618"/>
      <c r="AAU2" s="619"/>
      <c r="AAV2" s="619"/>
      <c r="AAW2" s="619"/>
      <c r="AAX2" s="620"/>
      <c r="AAY2" s="624"/>
      <c r="AAZ2" s="625"/>
      <c r="ABA2" s="626"/>
      <c r="ABB2" s="562"/>
      <c r="ABC2" s="563"/>
      <c r="ABD2" s="564"/>
      <c r="ABE2" s="568"/>
      <c r="ABF2" s="569"/>
      <c r="ABG2" s="570"/>
      <c r="ABH2" s="574"/>
      <c r="ABI2" s="575"/>
      <c r="ABJ2" s="576"/>
      <c r="ABK2" s="580"/>
      <c r="ABL2" s="581"/>
      <c r="ABM2" s="582"/>
      <c r="ABN2" s="586"/>
      <c r="ABO2" s="587"/>
      <c r="ABP2" s="588"/>
      <c r="ABQ2" s="592"/>
      <c r="ABR2" s="593"/>
      <c r="ABS2" s="594"/>
      <c r="ABT2" s="485"/>
      <c r="ABU2" s="486"/>
      <c r="ABV2" s="487"/>
      <c r="ABW2" s="491"/>
      <c r="ABX2" s="492"/>
      <c r="ABY2" s="492"/>
      <c r="ABZ2" s="493"/>
      <c r="ACA2" s="497"/>
      <c r="ACB2" s="498"/>
      <c r="ACC2" s="499"/>
      <c r="ACD2" s="503"/>
      <c r="ACE2" s="504"/>
      <c r="ACF2" s="504"/>
      <c r="ACG2" s="505"/>
      <c r="ACH2" s="509"/>
      <c r="ACI2" s="510"/>
      <c r="ACJ2" s="511"/>
      <c r="ACK2" s="471"/>
      <c r="ACL2" s="471"/>
      <c r="ACM2" s="471"/>
      <c r="ACN2" s="474"/>
      <c r="ACO2" s="477"/>
      <c r="ACP2" s="477"/>
      <c r="ACQ2" s="480"/>
      <c r="ACR2" s="480"/>
      <c r="ACS2" s="480"/>
      <c r="ACT2" s="527"/>
      <c r="ACU2" s="527"/>
      <c r="ACV2" s="527"/>
      <c r="ACW2" s="531"/>
      <c r="ACX2" s="532"/>
      <c r="ACY2" s="536"/>
      <c r="ACZ2" s="536"/>
      <c r="ADA2" s="539"/>
      <c r="ADB2" s="521"/>
      <c r="ADC2" s="521"/>
      <c r="ADD2" s="524"/>
      <c r="ADE2" s="524"/>
      <c r="ADF2" s="524"/>
      <c r="ADG2" s="547"/>
      <c r="ADH2" s="550"/>
      <c r="ADI2" s="550"/>
      <c r="ADJ2" s="550"/>
      <c r="ADK2" s="550"/>
      <c r="ADL2" s="553"/>
      <c r="ADM2" s="541"/>
      <c r="ADN2" s="541"/>
      <c r="ADO2" s="543"/>
      <c r="ADP2" s="5"/>
      <c r="ADQ2" s="6"/>
      <c r="ADR2" s="7"/>
      <c r="ADS2" s="8" t="s">
        <v>283</v>
      </c>
      <c r="ADT2" s="8" t="s">
        <v>284</v>
      </c>
      <c r="ADU2" s="8" t="s">
        <v>285</v>
      </c>
      <c r="ADV2" s="3"/>
    </row>
    <row r="3" spans="1:802" x14ac:dyDescent="0.25">
      <c r="A3" s="706"/>
      <c r="B3" s="730"/>
      <c r="C3" s="706"/>
      <c r="D3" s="733"/>
      <c r="E3" s="733"/>
      <c r="F3" s="706"/>
      <c r="G3" s="706"/>
      <c r="H3" s="706"/>
      <c r="I3" s="706"/>
      <c r="J3" s="706"/>
      <c r="K3" s="706"/>
      <c r="L3" s="706"/>
      <c r="M3" s="706"/>
      <c r="N3" s="706"/>
      <c r="O3" s="706"/>
      <c r="P3" s="706"/>
      <c r="Q3" s="706"/>
      <c r="R3" s="706"/>
      <c r="S3" s="706"/>
      <c r="T3" s="706"/>
      <c r="U3" s="706"/>
      <c r="V3" s="471"/>
      <c r="W3" s="706"/>
      <c r="X3" s="706"/>
      <c r="Y3" s="706"/>
      <c r="Z3" s="1" t="s">
        <v>286</v>
      </c>
      <c r="AA3" s="726">
        <v>0.15</v>
      </c>
      <c r="AB3" s="727"/>
      <c r="AC3" s="728"/>
      <c r="AD3" s="726">
        <v>0.15</v>
      </c>
      <c r="AE3" s="727"/>
      <c r="AF3" s="728"/>
      <c r="AG3" s="356">
        <v>0.15</v>
      </c>
      <c r="AH3" s="357"/>
      <c r="AI3" s="358"/>
      <c r="AJ3" s="356">
        <v>0.15</v>
      </c>
      <c r="AK3" s="357"/>
      <c r="AL3" s="358"/>
      <c r="AM3" s="347">
        <v>0.1</v>
      </c>
      <c r="AN3" s="348"/>
      <c r="AO3" s="349"/>
      <c r="AP3" s="347">
        <v>0.1</v>
      </c>
      <c r="AQ3" s="348"/>
      <c r="AR3" s="349"/>
      <c r="AS3" s="296">
        <v>0.15</v>
      </c>
      <c r="AT3" s="297"/>
      <c r="AU3" s="298"/>
      <c r="AV3" s="296">
        <v>0.15</v>
      </c>
      <c r="AW3" s="297"/>
      <c r="AX3" s="298"/>
      <c r="AY3" s="359">
        <v>0.15</v>
      </c>
      <c r="AZ3" s="360"/>
      <c r="BA3" s="361"/>
      <c r="BB3" s="359">
        <v>0.15</v>
      </c>
      <c r="BC3" s="360"/>
      <c r="BD3" s="361"/>
      <c r="BE3" s="341">
        <v>0.1</v>
      </c>
      <c r="BF3" s="342"/>
      <c r="BG3" s="343"/>
      <c r="BH3" s="341">
        <v>0.15</v>
      </c>
      <c r="BI3" s="342"/>
      <c r="BJ3" s="343"/>
      <c r="BK3" s="338">
        <v>0.1</v>
      </c>
      <c r="BL3" s="339"/>
      <c r="BM3" s="340"/>
      <c r="BN3" s="338">
        <v>0.1</v>
      </c>
      <c r="BO3" s="339"/>
      <c r="BP3" s="340"/>
      <c r="BQ3" s="377">
        <v>0.1</v>
      </c>
      <c r="BR3" s="378"/>
      <c r="BS3" s="378"/>
      <c r="BT3" s="379"/>
      <c r="BU3" s="377">
        <v>0.15</v>
      </c>
      <c r="BV3" s="378"/>
      <c r="BW3" s="378"/>
      <c r="BX3" s="379"/>
      <c r="BY3" s="377">
        <v>0.1</v>
      </c>
      <c r="BZ3" s="378"/>
      <c r="CA3" s="378"/>
      <c r="CB3" s="378"/>
      <c r="CC3" s="379"/>
      <c r="CD3" s="377">
        <v>0.15</v>
      </c>
      <c r="CE3" s="378"/>
      <c r="CF3" s="378"/>
      <c r="CG3" s="379"/>
      <c r="CH3" s="329">
        <v>0.2</v>
      </c>
      <c r="CI3" s="330"/>
      <c r="CJ3" s="331"/>
      <c r="CK3" s="329">
        <v>0.2</v>
      </c>
      <c r="CL3" s="330"/>
      <c r="CM3" s="331"/>
      <c r="CN3" s="326">
        <v>0.2</v>
      </c>
      <c r="CO3" s="327"/>
      <c r="CP3" s="328"/>
      <c r="CQ3" s="326">
        <v>0.2</v>
      </c>
      <c r="CR3" s="327"/>
      <c r="CS3" s="328"/>
      <c r="CT3" s="323">
        <v>0.1</v>
      </c>
      <c r="CU3" s="324"/>
      <c r="CV3" s="325"/>
      <c r="CW3" s="323">
        <v>0.1</v>
      </c>
      <c r="CX3" s="324"/>
      <c r="CY3" s="325"/>
      <c r="CZ3" s="317">
        <v>0.11</v>
      </c>
      <c r="DA3" s="318"/>
      <c r="DB3" s="319"/>
      <c r="DC3" s="317">
        <v>0.08</v>
      </c>
      <c r="DD3" s="318"/>
      <c r="DE3" s="319"/>
      <c r="DF3" s="317">
        <v>0.11</v>
      </c>
      <c r="DG3" s="318"/>
      <c r="DH3" s="319"/>
      <c r="DI3" s="365">
        <v>0.1</v>
      </c>
      <c r="DJ3" s="366"/>
      <c r="DK3" s="367"/>
      <c r="DL3" s="314">
        <v>0.1</v>
      </c>
      <c r="DM3" s="315"/>
      <c r="DN3" s="316"/>
      <c r="DO3" s="314">
        <v>0.1</v>
      </c>
      <c r="DP3" s="315"/>
      <c r="DQ3" s="316"/>
      <c r="DR3" s="314">
        <v>0.1</v>
      </c>
      <c r="DS3" s="315"/>
      <c r="DT3" s="316"/>
      <c r="DU3" s="308">
        <v>0.1</v>
      </c>
      <c r="DV3" s="309"/>
      <c r="DW3" s="310"/>
      <c r="DX3" s="308">
        <v>0.1</v>
      </c>
      <c r="DY3" s="309"/>
      <c r="DZ3" s="310"/>
      <c r="EA3" s="308">
        <v>0.1</v>
      </c>
      <c r="EB3" s="309"/>
      <c r="EC3" s="310"/>
      <c r="ED3" s="305">
        <v>0.1</v>
      </c>
      <c r="EE3" s="306"/>
      <c r="EF3" s="307"/>
      <c r="EG3" s="305">
        <v>0.15</v>
      </c>
      <c r="EH3" s="306"/>
      <c r="EI3" s="307"/>
      <c r="EJ3" s="302">
        <v>0.1</v>
      </c>
      <c r="EK3" s="303"/>
      <c r="EL3" s="304"/>
      <c r="EM3" s="302">
        <v>0.1</v>
      </c>
      <c r="EN3" s="303"/>
      <c r="EO3" s="304"/>
      <c r="EP3" s="302">
        <v>0.1</v>
      </c>
      <c r="EQ3" s="303"/>
      <c r="ER3" s="304"/>
      <c r="ES3" s="380">
        <v>0.1</v>
      </c>
      <c r="ET3" s="381"/>
      <c r="EU3" s="382"/>
      <c r="EV3" s="380">
        <v>0.1</v>
      </c>
      <c r="EW3" s="381"/>
      <c r="EX3" s="382"/>
      <c r="EY3" s="299">
        <v>0.1</v>
      </c>
      <c r="EZ3" s="300"/>
      <c r="FA3" s="301"/>
      <c r="FB3" s="299">
        <v>0.1</v>
      </c>
      <c r="FC3" s="300"/>
      <c r="FD3" s="301"/>
      <c r="FE3" s="362">
        <v>0.1</v>
      </c>
      <c r="FF3" s="363"/>
      <c r="FG3" s="364"/>
      <c r="FH3" s="296">
        <v>0.1</v>
      </c>
      <c r="FI3" s="297"/>
      <c r="FJ3" s="298"/>
      <c r="FK3" s="296">
        <v>0.1</v>
      </c>
      <c r="FL3" s="297"/>
      <c r="FM3" s="298"/>
      <c r="FN3" s="296">
        <v>0.1</v>
      </c>
      <c r="FO3" s="297"/>
      <c r="FP3" s="298"/>
      <c r="FQ3" s="287">
        <v>0.1</v>
      </c>
      <c r="FR3" s="288"/>
      <c r="FS3" s="289"/>
      <c r="FT3" s="287">
        <v>0.1</v>
      </c>
      <c r="FU3" s="288"/>
      <c r="FV3" s="289"/>
      <c r="FW3" s="287">
        <v>0.1</v>
      </c>
      <c r="FX3" s="288"/>
      <c r="FY3" s="289"/>
      <c r="FZ3" s="359">
        <v>0.1</v>
      </c>
      <c r="GA3" s="360"/>
      <c r="GB3" s="361"/>
      <c r="GC3" s="359">
        <v>0.1</v>
      </c>
      <c r="GD3" s="360"/>
      <c r="GE3" s="361"/>
      <c r="GF3" s="359">
        <v>0.1</v>
      </c>
      <c r="GG3" s="360"/>
      <c r="GH3" s="361"/>
      <c r="GI3" s="359">
        <v>0.1</v>
      </c>
      <c r="GJ3" s="360"/>
      <c r="GK3" s="361"/>
      <c r="GL3" s="359">
        <v>0.1</v>
      </c>
      <c r="GM3" s="360"/>
      <c r="GN3" s="361"/>
      <c r="GO3" s="359">
        <v>0.1</v>
      </c>
      <c r="GP3" s="360"/>
      <c r="GQ3" s="361"/>
      <c r="GR3" s="359">
        <v>0.05</v>
      </c>
      <c r="GS3" s="360"/>
      <c r="GT3" s="361"/>
      <c r="GU3" s="359">
        <v>0.05</v>
      </c>
      <c r="GV3" s="360"/>
      <c r="GW3" s="361"/>
      <c r="GX3" s="356">
        <v>0.1</v>
      </c>
      <c r="GY3" s="357"/>
      <c r="GZ3" s="358"/>
      <c r="HA3" s="356">
        <v>0.1</v>
      </c>
      <c r="HB3" s="357"/>
      <c r="HC3" s="358"/>
      <c r="HD3" s="356">
        <v>0.05</v>
      </c>
      <c r="HE3" s="357"/>
      <c r="HF3" s="358"/>
      <c r="HG3" s="356">
        <v>0.1</v>
      </c>
      <c r="HH3" s="357"/>
      <c r="HI3" s="358"/>
      <c r="HJ3" s="356">
        <v>0.1</v>
      </c>
      <c r="HK3" s="357"/>
      <c r="HL3" s="358"/>
      <c r="HM3" s="356">
        <v>0.1</v>
      </c>
      <c r="HN3" s="357"/>
      <c r="HO3" s="358"/>
      <c r="HP3" s="356">
        <v>0.05</v>
      </c>
      <c r="HQ3" s="357"/>
      <c r="HR3" s="358"/>
      <c r="HS3" s="356">
        <v>0.1</v>
      </c>
      <c r="HT3" s="357"/>
      <c r="HU3" s="358"/>
      <c r="HV3" s="353">
        <v>0.1</v>
      </c>
      <c r="HW3" s="354"/>
      <c r="HX3" s="355"/>
      <c r="HY3" s="353">
        <v>0.1</v>
      </c>
      <c r="HZ3" s="354"/>
      <c r="IA3" s="355"/>
      <c r="IB3" s="353">
        <v>0.15</v>
      </c>
      <c r="IC3" s="354"/>
      <c r="ID3" s="355"/>
      <c r="IE3" s="353">
        <v>0.15</v>
      </c>
      <c r="IF3" s="354"/>
      <c r="IG3" s="355"/>
      <c r="IH3" s="353">
        <v>0.15</v>
      </c>
      <c r="II3" s="354"/>
      <c r="IJ3" s="355"/>
      <c r="IK3" s="353">
        <v>0.05</v>
      </c>
      <c r="IL3" s="354"/>
      <c r="IM3" s="355"/>
      <c r="IN3" s="350">
        <v>0.1</v>
      </c>
      <c r="IO3" s="351"/>
      <c r="IP3" s="352"/>
      <c r="IQ3" s="350">
        <v>0.1</v>
      </c>
      <c r="IR3" s="351"/>
      <c r="IS3" s="352"/>
      <c r="IT3" s="350">
        <v>0.1</v>
      </c>
      <c r="IU3" s="351"/>
      <c r="IV3" s="352"/>
      <c r="IW3" s="350">
        <v>0.1</v>
      </c>
      <c r="IX3" s="351"/>
      <c r="IY3" s="352"/>
      <c r="IZ3" s="350">
        <v>0.05</v>
      </c>
      <c r="JA3" s="351"/>
      <c r="JB3" s="352"/>
      <c r="JC3" s="350">
        <v>0.05</v>
      </c>
      <c r="JD3" s="351"/>
      <c r="JE3" s="352"/>
      <c r="JF3" s="350">
        <v>0.1</v>
      </c>
      <c r="JG3" s="351"/>
      <c r="JH3" s="352"/>
      <c r="JI3" s="350">
        <v>0.1</v>
      </c>
      <c r="JJ3" s="351"/>
      <c r="JK3" s="352"/>
      <c r="JL3" s="347">
        <v>0.15</v>
      </c>
      <c r="JM3" s="348"/>
      <c r="JN3" s="349"/>
      <c r="JO3" s="347">
        <v>0.2</v>
      </c>
      <c r="JP3" s="348"/>
      <c r="JQ3" s="349"/>
      <c r="JR3" s="347">
        <v>0.1</v>
      </c>
      <c r="JS3" s="348"/>
      <c r="JT3" s="349"/>
      <c r="JU3" s="347">
        <v>0.05</v>
      </c>
      <c r="JV3" s="348"/>
      <c r="JW3" s="349"/>
      <c r="JX3" s="347">
        <v>0.15</v>
      </c>
      <c r="JY3" s="348"/>
      <c r="JZ3" s="349"/>
      <c r="KA3" s="347">
        <v>0.15</v>
      </c>
      <c r="KB3" s="348"/>
      <c r="KC3" s="349"/>
      <c r="KD3" s="344">
        <v>0.2</v>
      </c>
      <c r="KE3" s="345"/>
      <c r="KF3" s="346"/>
      <c r="KG3" s="344">
        <v>0.2</v>
      </c>
      <c r="KH3" s="345"/>
      <c r="KI3" s="346"/>
      <c r="KJ3" s="344">
        <v>0.15</v>
      </c>
      <c r="KK3" s="345"/>
      <c r="KL3" s="346"/>
      <c r="KM3" s="344">
        <v>0.15</v>
      </c>
      <c r="KN3" s="345"/>
      <c r="KO3" s="346"/>
      <c r="KP3" s="344">
        <v>0.2</v>
      </c>
      <c r="KQ3" s="345"/>
      <c r="KR3" s="346"/>
      <c r="KS3" s="344">
        <v>0.2</v>
      </c>
      <c r="KT3" s="345"/>
      <c r="KU3" s="346"/>
      <c r="KV3" s="344">
        <v>0.1</v>
      </c>
      <c r="KW3" s="345"/>
      <c r="KX3" s="346"/>
      <c r="KY3" s="344">
        <v>0.1</v>
      </c>
      <c r="KZ3" s="345"/>
      <c r="LA3" s="346"/>
      <c r="LB3" s="344">
        <v>0.1</v>
      </c>
      <c r="LC3" s="345"/>
      <c r="LD3" s="346"/>
      <c r="LE3" s="341">
        <v>0.15</v>
      </c>
      <c r="LF3" s="342"/>
      <c r="LG3" s="343"/>
      <c r="LH3" s="341">
        <v>0.15</v>
      </c>
      <c r="LI3" s="342"/>
      <c r="LJ3" s="343"/>
      <c r="LK3" s="341">
        <v>0.15</v>
      </c>
      <c r="LL3" s="342"/>
      <c r="LM3" s="343"/>
      <c r="LN3" s="341">
        <v>0.15</v>
      </c>
      <c r="LO3" s="342"/>
      <c r="LP3" s="343"/>
      <c r="LQ3" s="341">
        <v>0.1</v>
      </c>
      <c r="LR3" s="342"/>
      <c r="LS3" s="343"/>
      <c r="LT3" s="341">
        <v>0.05</v>
      </c>
      <c r="LU3" s="342"/>
      <c r="LV3" s="343"/>
      <c r="LW3" s="338">
        <v>0.1</v>
      </c>
      <c r="LX3" s="339"/>
      <c r="LY3" s="340"/>
      <c r="LZ3" s="338">
        <v>0.05</v>
      </c>
      <c r="MA3" s="339"/>
      <c r="MB3" s="340"/>
      <c r="MC3" s="338">
        <v>0.05</v>
      </c>
      <c r="MD3" s="339"/>
      <c r="ME3" s="340"/>
      <c r="MF3" s="338">
        <v>0.1</v>
      </c>
      <c r="MG3" s="339"/>
      <c r="MH3" s="340"/>
      <c r="MI3" s="338">
        <v>0.05</v>
      </c>
      <c r="MJ3" s="339"/>
      <c r="MK3" s="340"/>
      <c r="ML3" s="338">
        <v>0.1</v>
      </c>
      <c r="MM3" s="339"/>
      <c r="MN3" s="340"/>
      <c r="MO3" s="338">
        <v>0.15</v>
      </c>
      <c r="MP3" s="339"/>
      <c r="MQ3" s="340"/>
      <c r="MR3" s="338">
        <v>0.1</v>
      </c>
      <c r="MS3" s="339"/>
      <c r="MT3" s="340"/>
      <c r="MU3" s="338">
        <v>0.1</v>
      </c>
      <c r="MV3" s="339"/>
      <c r="MW3" s="340"/>
      <c r="MX3" s="332">
        <v>0.1</v>
      </c>
      <c r="MY3" s="333"/>
      <c r="MZ3" s="333"/>
      <c r="NA3" s="334"/>
      <c r="NB3" s="332">
        <v>0.1</v>
      </c>
      <c r="NC3" s="333"/>
      <c r="ND3" s="333"/>
      <c r="NE3" s="334"/>
      <c r="NF3" s="332">
        <v>0.08</v>
      </c>
      <c r="NG3" s="333"/>
      <c r="NH3" s="333"/>
      <c r="NI3" s="334"/>
      <c r="NJ3" s="332">
        <v>0.06</v>
      </c>
      <c r="NK3" s="333"/>
      <c r="NL3" s="333"/>
      <c r="NM3" s="333"/>
      <c r="NN3" s="334"/>
      <c r="NO3" s="332">
        <v>0.06</v>
      </c>
      <c r="NP3" s="333"/>
      <c r="NQ3" s="333"/>
      <c r="NR3" s="334"/>
      <c r="NS3" s="335">
        <v>0.08</v>
      </c>
      <c r="NT3" s="336"/>
      <c r="NU3" s="336"/>
      <c r="NV3" s="337"/>
      <c r="NW3" s="335">
        <v>0.08</v>
      </c>
      <c r="NX3" s="336"/>
      <c r="NY3" s="336"/>
      <c r="NZ3" s="337"/>
      <c r="OA3" s="335">
        <v>0.06</v>
      </c>
      <c r="OB3" s="336"/>
      <c r="OC3" s="336"/>
      <c r="OD3" s="337"/>
      <c r="OE3" s="335">
        <v>0.1</v>
      </c>
      <c r="OF3" s="336"/>
      <c r="OG3" s="336"/>
      <c r="OH3" s="336"/>
      <c r="OI3" s="337"/>
      <c r="OJ3" s="335">
        <v>0.08</v>
      </c>
      <c r="OK3" s="336"/>
      <c r="OL3" s="336"/>
      <c r="OM3" s="337"/>
      <c r="ON3" s="329">
        <v>0.15</v>
      </c>
      <c r="OO3" s="330"/>
      <c r="OP3" s="330"/>
      <c r="OQ3" s="331"/>
      <c r="OR3" s="329">
        <v>0.05</v>
      </c>
      <c r="OS3" s="330"/>
      <c r="OT3" s="331"/>
      <c r="OU3" s="329">
        <v>0.1</v>
      </c>
      <c r="OV3" s="330"/>
      <c r="OW3" s="331"/>
      <c r="OX3" s="329">
        <v>0.1</v>
      </c>
      <c r="OY3" s="330"/>
      <c r="OZ3" s="331"/>
      <c r="PA3" s="329">
        <v>0.1</v>
      </c>
      <c r="PB3" s="330"/>
      <c r="PC3" s="331"/>
      <c r="PD3" s="329">
        <v>0.05</v>
      </c>
      <c r="PE3" s="330"/>
      <c r="PF3" s="330"/>
      <c r="PG3" s="331"/>
      <c r="PH3" s="329">
        <v>0.05</v>
      </c>
      <c r="PI3" s="330"/>
      <c r="PJ3" s="331"/>
      <c r="PK3" s="326">
        <v>0.05</v>
      </c>
      <c r="PL3" s="327"/>
      <c r="PM3" s="328"/>
      <c r="PN3" s="326">
        <v>0.08</v>
      </c>
      <c r="PO3" s="327"/>
      <c r="PP3" s="328"/>
      <c r="PQ3" s="326">
        <v>0.1</v>
      </c>
      <c r="PR3" s="327"/>
      <c r="PS3" s="328"/>
      <c r="PT3" s="326">
        <v>0.1</v>
      </c>
      <c r="PU3" s="327"/>
      <c r="PV3" s="328"/>
      <c r="PW3" s="326">
        <v>0.05</v>
      </c>
      <c r="PX3" s="327"/>
      <c r="PY3" s="328"/>
      <c r="PZ3" s="326">
        <v>7.0000000000000007E-2</v>
      </c>
      <c r="QA3" s="327"/>
      <c r="QB3" s="328"/>
      <c r="QC3" s="326">
        <v>0.05</v>
      </c>
      <c r="QD3" s="327"/>
      <c r="QE3" s="328"/>
      <c r="QF3" s="323">
        <v>0.1</v>
      </c>
      <c r="QG3" s="324"/>
      <c r="QH3" s="325"/>
      <c r="QI3" s="323">
        <v>0.1</v>
      </c>
      <c r="QJ3" s="324"/>
      <c r="QK3" s="325"/>
      <c r="QL3" s="323">
        <v>0.1</v>
      </c>
      <c r="QM3" s="324"/>
      <c r="QN3" s="325"/>
      <c r="QO3" s="323">
        <v>0.1</v>
      </c>
      <c r="QP3" s="324"/>
      <c r="QQ3" s="325"/>
      <c r="QR3" s="323">
        <v>0.1</v>
      </c>
      <c r="QS3" s="324"/>
      <c r="QT3" s="325"/>
      <c r="QU3" s="323">
        <v>0.1</v>
      </c>
      <c r="QV3" s="324"/>
      <c r="QW3" s="325"/>
      <c r="QX3" s="323">
        <v>0.1</v>
      </c>
      <c r="QY3" s="324"/>
      <c r="QZ3" s="325"/>
      <c r="RA3" s="323">
        <v>0.1</v>
      </c>
      <c r="RB3" s="324"/>
      <c r="RC3" s="325"/>
      <c r="RD3" s="317">
        <v>0.05</v>
      </c>
      <c r="RE3" s="318"/>
      <c r="RF3" s="319"/>
      <c r="RG3" s="317">
        <v>0.1</v>
      </c>
      <c r="RH3" s="318"/>
      <c r="RI3" s="319"/>
      <c r="RJ3" s="317">
        <v>0.09</v>
      </c>
      <c r="RK3" s="318"/>
      <c r="RL3" s="319"/>
      <c r="RM3" s="320">
        <v>0.1</v>
      </c>
      <c r="RN3" s="321"/>
      <c r="RO3" s="322"/>
      <c r="RP3" s="320">
        <v>0.08</v>
      </c>
      <c r="RQ3" s="321"/>
      <c r="RR3" s="321"/>
      <c r="RS3" s="322"/>
      <c r="RT3" s="320">
        <v>0.08</v>
      </c>
      <c r="RU3" s="321"/>
      <c r="RV3" s="322"/>
      <c r="RW3" s="314">
        <v>0.1</v>
      </c>
      <c r="RX3" s="315"/>
      <c r="RY3" s="316"/>
      <c r="RZ3" s="314">
        <v>0.15</v>
      </c>
      <c r="SA3" s="315"/>
      <c r="SB3" s="316"/>
      <c r="SC3" s="314">
        <v>0.15</v>
      </c>
      <c r="SD3" s="315"/>
      <c r="SE3" s="316"/>
      <c r="SF3" s="314">
        <v>0.05</v>
      </c>
      <c r="SG3" s="315"/>
      <c r="SH3" s="316"/>
      <c r="SI3" s="314">
        <v>0.1</v>
      </c>
      <c r="SJ3" s="315"/>
      <c r="SK3" s="316"/>
      <c r="SL3" s="314">
        <v>0.1</v>
      </c>
      <c r="SM3" s="315"/>
      <c r="SN3" s="316"/>
      <c r="SO3" s="314">
        <v>0.05</v>
      </c>
      <c r="SP3" s="315"/>
      <c r="SQ3" s="316"/>
      <c r="SR3" s="311">
        <v>0.1</v>
      </c>
      <c r="SS3" s="312"/>
      <c r="ST3" s="313"/>
      <c r="SU3" s="311">
        <v>0.1</v>
      </c>
      <c r="SV3" s="312"/>
      <c r="SW3" s="313"/>
      <c r="SX3" s="311">
        <v>0.1</v>
      </c>
      <c r="SY3" s="312"/>
      <c r="SZ3" s="313"/>
      <c r="TA3" s="308">
        <v>0.05</v>
      </c>
      <c r="TB3" s="309"/>
      <c r="TC3" s="310"/>
      <c r="TD3" s="308">
        <v>0.05</v>
      </c>
      <c r="TE3" s="309"/>
      <c r="TF3" s="310"/>
      <c r="TG3" s="308">
        <v>0.1</v>
      </c>
      <c r="TH3" s="309"/>
      <c r="TI3" s="310"/>
      <c r="TJ3" s="308">
        <v>0.1</v>
      </c>
      <c r="TK3" s="309"/>
      <c r="TL3" s="310"/>
      <c r="TM3" s="308">
        <v>0.05</v>
      </c>
      <c r="TN3" s="309"/>
      <c r="TO3" s="310"/>
      <c r="TP3" s="308">
        <v>0.05</v>
      </c>
      <c r="TQ3" s="309"/>
      <c r="TR3" s="310"/>
      <c r="TS3" s="305">
        <v>0.1</v>
      </c>
      <c r="TT3" s="306"/>
      <c r="TU3" s="307"/>
      <c r="TV3" s="305">
        <v>0.2</v>
      </c>
      <c r="TW3" s="306"/>
      <c r="TX3" s="307"/>
      <c r="TY3" s="305">
        <v>0.1</v>
      </c>
      <c r="TZ3" s="306"/>
      <c r="UA3" s="307"/>
      <c r="UB3" s="305">
        <v>0.15</v>
      </c>
      <c r="UC3" s="306"/>
      <c r="UD3" s="307"/>
      <c r="UE3" s="305">
        <v>0.05</v>
      </c>
      <c r="UF3" s="306"/>
      <c r="UG3" s="307"/>
      <c r="UH3" s="305">
        <v>0.1</v>
      </c>
      <c r="UI3" s="306"/>
      <c r="UJ3" s="307"/>
      <c r="UK3" s="305">
        <v>0.05</v>
      </c>
      <c r="UL3" s="306"/>
      <c r="UM3" s="307"/>
      <c r="UN3" s="302">
        <v>0.08</v>
      </c>
      <c r="UO3" s="303"/>
      <c r="UP3" s="303"/>
      <c r="UQ3" s="304"/>
      <c r="UR3" s="302">
        <v>0.08</v>
      </c>
      <c r="US3" s="303"/>
      <c r="UT3" s="304"/>
      <c r="UU3" s="302">
        <v>0.06</v>
      </c>
      <c r="UV3" s="303"/>
      <c r="UW3" s="304"/>
      <c r="UX3" s="302">
        <v>0.08</v>
      </c>
      <c r="UY3" s="303"/>
      <c r="UZ3" s="304"/>
      <c r="VA3" s="302">
        <v>0.05</v>
      </c>
      <c r="VB3" s="303"/>
      <c r="VC3" s="304"/>
      <c r="VD3" s="302">
        <v>0.05</v>
      </c>
      <c r="VE3" s="303"/>
      <c r="VF3" s="304"/>
      <c r="VG3" s="302">
        <v>0.05</v>
      </c>
      <c r="VH3" s="303"/>
      <c r="VI3" s="304"/>
      <c r="VJ3" s="299">
        <v>0.1</v>
      </c>
      <c r="VK3" s="300"/>
      <c r="VL3" s="301"/>
      <c r="VM3" s="299">
        <v>0.1</v>
      </c>
      <c r="VN3" s="300"/>
      <c r="VO3" s="301"/>
      <c r="VP3" s="299">
        <v>0.05</v>
      </c>
      <c r="VQ3" s="300"/>
      <c r="VR3" s="301"/>
      <c r="VS3" s="299">
        <v>0.05</v>
      </c>
      <c r="VT3" s="300"/>
      <c r="VU3" s="301"/>
      <c r="VV3" s="299">
        <v>0.05</v>
      </c>
      <c r="VW3" s="300"/>
      <c r="VX3" s="301"/>
      <c r="VY3" s="299">
        <v>0.1</v>
      </c>
      <c r="VZ3" s="300"/>
      <c r="WA3" s="301"/>
      <c r="WB3" s="299">
        <v>0.1</v>
      </c>
      <c r="WC3" s="300"/>
      <c r="WD3" s="301"/>
      <c r="WE3" s="299">
        <v>0.1</v>
      </c>
      <c r="WF3" s="300"/>
      <c r="WG3" s="301"/>
      <c r="WH3" s="299">
        <v>0.05</v>
      </c>
      <c r="WI3" s="300"/>
      <c r="WJ3" s="301"/>
      <c r="WK3" s="296">
        <v>0.1</v>
      </c>
      <c r="WL3" s="297"/>
      <c r="WM3" s="298"/>
      <c r="WN3" s="296">
        <v>0.1</v>
      </c>
      <c r="WO3" s="297"/>
      <c r="WP3" s="298"/>
      <c r="WQ3" s="296">
        <v>0.05</v>
      </c>
      <c r="WR3" s="297"/>
      <c r="WS3" s="298"/>
      <c r="WT3" s="296">
        <v>0.05</v>
      </c>
      <c r="WU3" s="297"/>
      <c r="WV3" s="298"/>
      <c r="WW3" s="296">
        <v>0.1</v>
      </c>
      <c r="WX3" s="297"/>
      <c r="WY3" s="298"/>
      <c r="WZ3" s="296">
        <v>0.05</v>
      </c>
      <c r="XA3" s="297"/>
      <c r="XB3" s="298"/>
      <c r="XC3" s="296">
        <v>0.1</v>
      </c>
      <c r="XD3" s="297"/>
      <c r="XE3" s="298"/>
      <c r="XF3" s="296">
        <v>0.1</v>
      </c>
      <c r="XG3" s="297"/>
      <c r="XH3" s="298"/>
      <c r="XI3" s="296">
        <v>0.05</v>
      </c>
      <c r="XJ3" s="297"/>
      <c r="XK3" s="298"/>
      <c r="XL3" s="293">
        <v>0.1</v>
      </c>
      <c r="XM3" s="294"/>
      <c r="XN3" s="295"/>
      <c r="XO3" s="293">
        <v>0.1</v>
      </c>
      <c r="XP3" s="294"/>
      <c r="XQ3" s="295"/>
      <c r="XR3" s="293">
        <v>0.05</v>
      </c>
      <c r="XS3" s="294"/>
      <c r="XT3" s="295"/>
      <c r="XU3" s="293">
        <v>0.05</v>
      </c>
      <c r="XV3" s="294"/>
      <c r="XW3" s="295"/>
      <c r="XX3" s="293">
        <v>0.1</v>
      </c>
      <c r="XY3" s="294"/>
      <c r="XZ3" s="295"/>
      <c r="YA3" s="293">
        <v>0.1</v>
      </c>
      <c r="YB3" s="294"/>
      <c r="YC3" s="295"/>
      <c r="YD3" s="293">
        <v>0.1</v>
      </c>
      <c r="YE3" s="294"/>
      <c r="YF3" s="295"/>
      <c r="YG3" s="293">
        <v>0.1</v>
      </c>
      <c r="YH3" s="294"/>
      <c r="YI3" s="295"/>
      <c r="YJ3" s="287">
        <v>0.1</v>
      </c>
      <c r="YK3" s="288"/>
      <c r="YL3" s="289"/>
      <c r="YM3" s="287">
        <v>0.1</v>
      </c>
      <c r="YN3" s="288"/>
      <c r="YO3" s="289"/>
      <c r="YP3" s="287">
        <v>0.1</v>
      </c>
      <c r="YQ3" s="288"/>
      <c r="YR3" s="289"/>
      <c r="YS3" s="287">
        <v>7.0000000000000007E-2</v>
      </c>
      <c r="YT3" s="288"/>
      <c r="YU3" s="289"/>
      <c r="YV3" s="287">
        <v>0.05</v>
      </c>
      <c r="YW3" s="288"/>
      <c r="YX3" s="289"/>
      <c r="YY3" s="287">
        <v>0.09</v>
      </c>
      <c r="YZ3" s="288"/>
      <c r="ZA3" s="289"/>
      <c r="ZB3" s="287">
        <v>0.09</v>
      </c>
      <c r="ZC3" s="288"/>
      <c r="ZD3" s="289"/>
      <c r="ZE3" s="287">
        <v>0.05</v>
      </c>
      <c r="ZF3" s="288"/>
      <c r="ZG3" s="289"/>
      <c r="ZH3" s="287">
        <v>0.05</v>
      </c>
      <c r="ZI3" s="288"/>
      <c r="ZJ3" s="289"/>
      <c r="ZK3" s="290">
        <v>0.05</v>
      </c>
      <c r="ZL3" s="291"/>
      <c r="ZM3" s="292"/>
      <c r="ZN3" s="290">
        <v>0.05</v>
      </c>
      <c r="ZO3" s="291"/>
      <c r="ZP3" s="292"/>
      <c r="ZQ3" s="277">
        <v>0.05</v>
      </c>
      <c r="ZR3" s="278"/>
      <c r="ZS3" s="278"/>
      <c r="ZT3" s="279"/>
      <c r="ZU3" s="277">
        <v>0.05</v>
      </c>
      <c r="ZV3" s="278"/>
      <c r="ZW3" s="279"/>
      <c r="ZX3" s="280">
        <v>0.05</v>
      </c>
      <c r="ZY3" s="281"/>
      <c r="ZZ3" s="282"/>
      <c r="AAA3" s="283" t="s">
        <v>287</v>
      </c>
      <c r="AAB3" s="283" t="s">
        <v>288</v>
      </c>
      <c r="AAC3" s="283" t="s">
        <v>289</v>
      </c>
      <c r="AAD3" s="285" t="s">
        <v>290</v>
      </c>
      <c r="AAE3" s="273" t="s">
        <v>291</v>
      </c>
      <c r="AAF3" s="273" t="s">
        <v>292</v>
      </c>
      <c r="AAG3" s="273" t="s">
        <v>289</v>
      </c>
      <c r="AAH3" s="275" t="s">
        <v>287</v>
      </c>
      <c r="AAI3" s="275" t="s">
        <v>288</v>
      </c>
      <c r="AAJ3" s="275" t="s">
        <v>289</v>
      </c>
      <c r="AAK3" s="265" t="s">
        <v>287</v>
      </c>
      <c r="AAL3" s="265" t="s">
        <v>288</v>
      </c>
      <c r="AAM3" s="265" t="s">
        <v>289</v>
      </c>
      <c r="AAN3" s="271" t="s">
        <v>293</v>
      </c>
      <c r="AAO3" s="271" t="s">
        <v>294</v>
      </c>
      <c r="AAP3" s="271" t="s">
        <v>289</v>
      </c>
      <c r="AAQ3" s="269" t="s">
        <v>295</v>
      </c>
      <c r="AAR3" s="269" t="s">
        <v>296</v>
      </c>
      <c r="AAS3" s="269" t="s">
        <v>105</v>
      </c>
      <c r="AAT3" s="255" t="s">
        <v>297</v>
      </c>
      <c r="AAU3" s="255" t="s">
        <v>298</v>
      </c>
      <c r="AAV3" s="255" t="s">
        <v>299</v>
      </c>
      <c r="AAW3" s="255" t="s">
        <v>300</v>
      </c>
      <c r="AAX3" s="255" t="s">
        <v>301</v>
      </c>
      <c r="AAY3" s="257" t="s">
        <v>287</v>
      </c>
      <c r="AAZ3" s="257" t="s">
        <v>288</v>
      </c>
      <c r="ABA3" s="257" t="s">
        <v>289</v>
      </c>
      <c r="ABB3" s="259" t="s">
        <v>287</v>
      </c>
      <c r="ABC3" s="259" t="s">
        <v>288</v>
      </c>
      <c r="ABD3" s="259" t="s">
        <v>289</v>
      </c>
      <c r="ABE3" s="595" t="s">
        <v>287</v>
      </c>
      <c r="ABF3" s="595" t="s">
        <v>288</v>
      </c>
      <c r="ABG3" s="595" t="s">
        <v>105</v>
      </c>
      <c r="ABH3" s="265" t="s">
        <v>287</v>
      </c>
      <c r="ABI3" s="265" t="s">
        <v>288</v>
      </c>
      <c r="ABJ3" s="265" t="s">
        <v>105</v>
      </c>
      <c r="ABK3" s="267" t="s">
        <v>287</v>
      </c>
      <c r="ABL3" s="267" t="s">
        <v>288</v>
      </c>
      <c r="ABM3" s="267" t="s">
        <v>105</v>
      </c>
      <c r="ABN3" s="261" t="s">
        <v>295</v>
      </c>
      <c r="ABO3" s="261" t="s">
        <v>296</v>
      </c>
      <c r="ABP3" s="261" t="s">
        <v>105</v>
      </c>
      <c r="ABQ3" s="263" t="s">
        <v>295</v>
      </c>
      <c r="ABR3" s="263" t="s">
        <v>296</v>
      </c>
      <c r="ABS3" s="263" t="s">
        <v>105</v>
      </c>
      <c r="ABT3" s="512" t="s">
        <v>293</v>
      </c>
      <c r="ABU3" s="512" t="s">
        <v>294</v>
      </c>
      <c r="ABV3" s="512" t="s">
        <v>105</v>
      </c>
      <c r="ABW3" s="514" t="s">
        <v>302</v>
      </c>
      <c r="ABX3" s="514" t="s">
        <v>303</v>
      </c>
      <c r="ABY3" s="514" t="s">
        <v>304</v>
      </c>
      <c r="ABZ3" s="514" t="s">
        <v>105</v>
      </c>
      <c r="ACA3" s="557" t="s">
        <v>302</v>
      </c>
      <c r="ACB3" s="557" t="s">
        <v>305</v>
      </c>
      <c r="ACC3" s="557" t="s">
        <v>289</v>
      </c>
      <c r="ACD3" s="516" t="s">
        <v>306</v>
      </c>
      <c r="ACE3" s="516" t="s">
        <v>307</v>
      </c>
      <c r="ACF3" s="516" t="s">
        <v>308</v>
      </c>
      <c r="ACG3" s="516" t="s">
        <v>105</v>
      </c>
      <c r="ACH3" s="518" t="s">
        <v>287</v>
      </c>
      <c r="ACI3" s="518" t="s">
        <v>288</v>
      </c>
      <c r="ACJ3" s="518" t="s">
        <v>105</v>
      </c>
      <c r="ACK3" s="471"/>
      <c r="ACL3" s="471"/>
      <c r="ACM3" s="471"/>
      <c r="ACN3" s="474"/>
      <c r="ACO3" s="477"/>
      <c r="ACP3" s="477"/>
      <c r="ACQ3" s="480"/>
      <c r="ACR3" s="480"/>
      <c r="ACS3" s="480"/>
      <c r="ACT3" s="527"/>
      <c r="ACU3" s="527"/>
      <c r="ACV3" s="527"/>
      <c r="ACW3" s="533" t="s">
        <v>285</v>
      </c>
      <c r="ACX3" s="533" t="s">
        <v>284</v>
      </c>
      <c r="ACY3" s="536"/>
      <c r="ACZ3" s="536"/>
      <c r="ADA3" s="539"/>
      <c r="ADB3" s="521"/>
      <c r="ADC3" s="521"/>
      <c r="ADD3" s="524"/>
      <c r="ADE3" s="524"/>
      <c r="ADF3" s="524"/>
      <c r="ADG3" s="547"/>
      <c r="ADH3" s="550"/>
      <c r="ADI3" s="550"/>
      <c r="ADJ3" s="550"/>
      <c r="ADK3" s="550"/>
      <c r="ADL3" s="553"/>
      <c r="ADM3" s="541"/>
      <c r="ADN3" s="541"/>
      <c r="ADO3" s="543"/>
      <c r="ADP3" s="5"/>
      <c r="ADQ3" s="9" t="s">
        <v>309</v>
      </c>
      <c r="ADR3" s="10">
        <v>1000000</v>
      </c>
      <c r="ADS3" s="11">
        <v>500000</v>
      </c>
      <c r="ADT3" s="12">
        <v>250000</v>
      </c>
      <c r="ADU3" s="12">
        <v>250000</v>
      </c>
      <c r="ADV3" s="13">
        <v>1000000</v>
      </c>
    </row>
    <row r="4" spans="1:802" ht="22.5" x14ac:dyDescent="0.25">
      <c r="A4" s="707"/>
      <c r="B4" s="731"/>
      <c r="C4" s="707"/>
      <c r="D4" s="734"/>
      <c r="E4" s="734"/>
      <c r="F4" s="707"/>
      <c r="G4" s="707"/>
      <c r="H4" s="707"/>
      <c r="I4" s="707"/>
      <c r="J4" s="707"/>
      <c r="K4" s="707"/>
      <c r="L4" s="707"/>
      <c r="M4" s="707"/>
      <c r="N4" s="707"/>
      <c r="O4" s="707"/>
      <c r="P4" s="707"/>
      <c r="Q4" s="707"/>
      <c r="R4" s="707"/>
      <c r="S4" s="707"/>
      <c r="T4" s="707"/>
      <c r="U4" s="707"/>
      <c r="V4" s="472"/>
      <c r="W4" s="707"/>
      <c r="X4" s="707"/>
      <c r="Y4" s="707"/>
      <c r="Z4" s="1" t="s">
        <v>310</v>
      </c>
      <c r="AA4" s="14" t="s">
        <v>311</v>
      </c>
      <c r="AB4" s="15" t="s">
        <v>312</v>
      </c>
      <c r="AC4" s="15" t="s">
        <v>313</v>
      </c>
      <c r="AD4" s="14" t="s">
        <v>311</v>
      </c>
      <c r="AE4" s="15" t="s">
        <v>312</v>
      </c>
      <c r="AF4" s="15" t="s">
        <v>313</v>
      </c>
      <c r="AG4" s="16" t="s">
        <v>311</v>
      </c>
      <c r="AH4" s="17" t="s">
        <v>312</v>
      </c>
      <c r="AI4" s="17" t="s">
        <v>313</v>
      </c>
      <c r="AJ4" s="16" t="s">
        <v>311</v>
      </c>
      <c r="AK4" s="17" t="s">
        <v>312</v>
      </c>
      <c r="AL4" s="17" t="s">
        <v>313</v>
      </c>
      <c r="AM4" s="18" t="s">
        <v>313</v>
      </c>
      <c r="AN4" s="19" t="s">
        <v>311</v>
      </c>
      <c r="AO4" s="19" t="s">
        <v>312</v>
      </c>
      <c r="AP4" s="20" t="s">
        <v>311</v>
      </c>
      <c r="AQ4" s="19" t="s">
        <v>312</v>
      </c>
      <c r="AR4" s="21" t="s">
        <v>313</v>
      </c>
      <c r="AS4" s="22" t="s">
        <v>313</v>
      </c>
      <c r="AT4" s="23" t="s">
        <v>311</v>
      </c>
      <c r="AU4" s="23" t="s">
        <v>312</v>
      </c>
      <c r="AV4" s="22" t="s">
        <v>313</v>
      </c>
      <c r="AW4" s="23" t="s">
        <v>311</v>
      </c>
      <c r="AX4" s="23" t="s">
        <v>312</v>
      </c>
      <c r="AY4" s="24" t="s">
        <v>311</v>
      </c>
      <c r="AZ4" s="25" t="s">
        <v>312</v>
      </c>
      <c r="BA4" s="25" t="s">
        <v>313</v>
      </c>
      <c r="BB4" s="24" t="s">
        <v>311</v>
      </c>
      <c r="BC4" s="25" t="s">
        <v>312</v>
      </c>
      <c r="BD4" s="25" t="s">
        <v>313</v>
      </c>
      <c r="BE4" s="26" t="s">
        <v>311</v>
      </c>
      <c r="BF4" s="27" t="s">
        <v>312</v>
      </c>
      <c r="BG4" s="27" t="s">
        <v>313</v>
      </c>
      <c r="BH4" s="26" t="s">
        <v>311</v>
      </c>
      <c r="BI4" s="27" t="s">
        <v>312</v>
      </c>
      <c r="BJ4" s="27" t="s">
        <v>313</v>
      </c>
      <c r="BK4" s="28" t="s">
        <v>311</v>
      </c>
      <c r="BL4" s="29" t="s">
        <v>312</v>
      </c>
      <c r="BM4" s="29" t="s">
        <v>313</v>
      </c>
      <c r="BN4" s="28" t="s">
        <v>311</v>
      </c>
      <c r="BO4" s="29" t="s">
        <v>312</v>
      </c>
      <c r="BP4" s="29" t="s">
        <v>313</v>
      </c>
      <c r="BQ4" s="30" t="s">
        <v>314</v>
      </c>
      <c r="BR4" s="31" t="s">
        <v>315</v>
      </c>
      <c r="BS4" s="32" t="s">
        <v>316</v>
      </c>
      <c r="BT4" s="33" t="s">
        <v>317</v>
      </c>
      <c r="BU4" s="30" t="s">
        <v>314</v>
      </c>
      <c r="BV4" s="31" t="s">
        <v>315</v>
      </c>
      <c r="BW4" s="32" t="s">
        <v>316</v>
      </c>
      <c r="BX4" s="33" t="s">
        <v>317</v>
      </c>
      <c r="BY4" s="32" t="s">
        <v>318</v>
      </c>
      <c r="BZ4" s="30" t="s">
        <v>314</v>
      </c>
      <c r="CA4" s="34" t="s">
        <v>315</v>
      </c>
      <c r="CB4" s="32" t="s">
        <v>316</v>
      </c>
      <c r="CC4" s="33" t="s">
        <v>317</v>
      </c>
      <c r="CD4" s="32" t="s">
        <v>318</v>
      </c>
      <c r="CE4" s="35" t="s">
        <v>314</v>
      </c>
      <c r="CF4" s="32" t="s">
        <v>316</v>
      </c>
      <c r="CG4" s="33" t="s">
        <v>317</v>
      </c>
      <c r="CH4" s="36" t="s">
        <v>314</v>
      </c>
      <c r="CI4" s="37" t="s">
        <v>316</v>
      </c>
      <c r="CJ4" s="38" t="s">
        <v>319</v>
      </c>
      <c r="CK4" s="36" t="s">
        <v>314</v>
      </c>
      <c r="CL4" s="37" t="s">
        <v>316</v>
      </c>
      <c r="CM4" s="38" t="s">
        <v>319</v>
      </c>
      <c r="CN4" s="39" t="s">
        <v>311</v>
      </c>
      <c r="CO4" s="40" t="s">
        <v>312</v>
      </c>
      <c r="CP4" s="40" t="s">
        <v>313</v>
      </c>
      <c r="CQ4" s="39" t="s">
        <v>311</v>
      </c>
      <c r="CR4" s="40" t="s">
        <v>312</v>
      </c>
      <c r="CS4" s="40" t="s">
        <v>313</v>
      </c>
      <c r="CT4" s="41" t="s">
        <v>311</v>
      </c>
      <c r="CU4" s="42" t="s">
        <v>312</v>
      </c>
      <c r="CV4" s="42" t="s">
        <v>313</v>
      </c>
      <c r="CW4" s="41" t="s">
        <v>311</v>
      </c>
      <c r="CX4" s="42" t="s">
        <v>312</v>
      </c>
      <c r="CY4" s="42" t="s">
        <v>313</v>
      </c>
      <c r="CZ4" s="43" t="s">
        <v>314</v>
      </c>
      <c r="DA4" s="44" t="s">
        <v>316</v>
      </c>
      <c r="DB4" s="38" t="s">
        <v>319</v>
      </c>
      <c r="DC4" s="45" t="s">
        <v>314</v>
      </c>
      <c r="DD4" s="44" t="s">
        <v>316</v>
      </c>
      <c r="DE4" s="38" t="s">
        <v>319</v>
      </c>
      <c r="DF4" s="46" t="s">
        <v>314</v>
      </c>
      <c r="DG4" s="44" t="s">
        <v>316</v>
      </c>
      <c r="DH4" s="38" t="s">
        <v>319</v>
      </c>
      <c r="DI4" s="47" t="s">
        <v>314</v>
      </c>
      <c r="DJ4" s="44" t="s">
        <v>316</v>
      </c>
      <c r="DK4" s="38" t="s">
        <v>319</v>
      </c>
      <c r="DL4" s="48" t="s">
        <v>311</v>
      </c>
      <c r="DM4" s="49" t="s">
        <v>312</v>
      </c>
      <c r="DN4" s="50" t="s">
        <v>313</v>
      </c>
      <c r="DO4" s="48" t="s">
        <v>311</v>
      </c>
      <c r="DP4" s="49" t="s">
        <v>312</v>
      </c>
      <c r="DQ4" s="50" t="s">
        <v>313</v>
      </c>
      <c r="DR4" s="48" t="s">
        <v>311</v>
      </c>
      <c r="DS4" s="49" t="s">
        <v>312</v>
      </c>
      <c r="DT4" s="50" t="s">
        <v>313</v>
      </c>
      <c r="DU4" s="51" t="s">
        <v>311</v>
      </c>
      <c r="DV4" s="52" t="s">
        <v>312</v>
      </c>
      <c r="DW4" s="52" t="s">
        <v>313</v>
      </c>
      <c r="DX4" s="51" t="s">
        <v>311</v>
      </c>
      <c r="DY4" s="52" t="s">
        <v>312</v>
      </c>
      <c r="DZ4" s="52" t="s">
        <v>313</v>
      </c>
      <c r="EA4" s="51" t="s">
        <v>311</v>
      </c>
      <c r="EB4" s="52" t="s">
        <v>312</v>
      </c>
      <c r="EC4" s="52" t="s">
        <v>313</v>
      </c>
      <c r="ED4" s="53" t="s">
        <v>313</v>
      </c>
      <c r="EE4" s="54" t="s">
        <v>311</v>
      </c>
      <c r="EF4" s="54" t="s">
        <v>312</v>
      </c>
      <c r="EG4" s="53" t="s">
        <v>313</v>
      </c>
      <c r="EH4" s="54" t="s">
        <v>311</v>
      </c>
      <c r="EI4" s="54" t="s">
        <v>312</v>
      </c>
      <c r="EJ4" s="55" t="s">
        <v>314</v>
      </c>
      <c r="EK4" s="56" t="s">
        <v>316</v>
      </c>
      <c r="EL4" s="38" t="s">
        <v>319</v>
      </c>
      <c r="EM4" s="57" t="s">
        <v>314</v>
      </c>
      <c r="EN4" s="56" t="s">
        <v>316</v>
      </c>
      <c r="EO4" s="38" t="s">
        <v>319</v>
      </c>
      <c r="EP4" s="58" t="s">
        <v>314</v>
      </c>
      <c r="EQ4" s="56" t="s">
        <v>316</v>
      </c>
      <c r="ER4" s="38" t="s">
        <v>319</v>
      </c>
      <c r="ES4" s="59" t="s">
        <v>314</v>
      </c>
      <c r="ET4" s="60" t="s">
        <v>316</v>
      </c>
      <c r="EU4" s="61" t="s">
        <v>317</v>
      </c>
      <c r="EV4" s="59" t="s">
        <v>314</v>
      </c>
      <c r="EW4" s="60" t="s">
        <v>316</v>
      </c>
      <c r="EX4" s="61" t="s">
        <v>317</v>
      </c>
      <c r="EY4" s="62" t="s">
        <v>311</v>
      </c>
      <c r="EZ4" s="63" t="s">
        <v>312</v>
      </c>
      <c r="FA4" s="63" t="s">
        <v>313</v>
      </c>
      <c r="FB4" s="62" t="s">
        <v>311</v>
      </c>
      <c r="FC4" s="63" t="s">
        <v>312</v>
      </c>
      <c r="FD4" s="63" t="s">
        <v>313</v>
      </c>
      <c r="FE4" s="62" t="s">
        <v>311</v>
      </c>
      <c r="FF4" s="63" t="s">
        <v>312</v>
      </c>
      <c r="FG4" s="63" t="s">
        <v>313</v>
      </c>
      <c r="FH4" s="64" t="s">
        <v>311</v>
      </c>
      <c r="FI4" s="23" t="s">
        <v>312</v>
      </c>
      <c r="FJ4" s="23" t="s">
        <v>313</v>
      </c>
      <c r="FK4" s="64" t="s">
        <v>311</v>
      </c>
      <c r="FL4" s="23" t="s">
        <v>312</v>
      </c>
      <c r="FM4" s="23" t="s">
        <v>313</v>
      </c>
      <c r="FN4" s="64" t="s">
        <v>311</v>
      </c>
      <c r="FO4" s="23" t="s">
        <v>312</v>
      </c>
      <c r="FP4" s="23" t="s">
        <v>313</v>
      </c>
      <c r="FQ4" s="65" t="s">
        <v>311</v>
      </c>
      <c r="FR4" s="66" t="s">
        <v>312</v>
      </c>
      <c r="FS4" s="66" t="s">
        <v>313</v>
      </c>
      <c r="FT4" s="65" t="s">
        <v>311</v>
      </c>
      <c r="FU4" s="66" t="s">
        <v>312</v>
      </c>
      <c r="FV4" s="66" t="s">
        <v>313</v>
      </c>
      <c r="FW4" s="65" t="s">
        <v>311</v>
      </c>
      <c r="FX4" s="66" t="s">
        <v>312</v>
      </c>
      <c r="FY4" s="66" t="s">
        <v>313</v>
      </c>
      <c r="FZ4" s="24" t="s">
        <v>311</v>
      </c>
      <c r="GA4" s="25" t="s">
        <v>312</v>
      </c>
      <c r="GB4" s="25" t="s">
        <v>313</v>
      </c>
      <c r="GC4" s="24" t="s">
        <v>311</v>
      </c>
      <c r="GD4" s="25" t="s">
        <v>312</v>
      </c>
      <c r="GE4" s="25" t="s">
        <v>313</v>
      </c>
      <c r="GF4" s="24" t="s">
        <v>311</v>
      </c>
      <c r="GG4" s="25" t="s">
        <v>312</v>
      </c>
      <c r="GH4" s="25" t="s">
        <v>313</v>
      </c>
      <c r="GI4" s="24" t="s">
        <v>311</v>
      </c>
      <c r="GJ4" s="25" t="s">
        <v>312</v>
      </c>
      <c r="GK4" s="25" t="s">
        <v>313</v>
      </c>
      <c r="GL4" s="24" t="s">
        <v>311</v>
      </c>
      <c r="GM4" s="25" t="s">
        <v>312</v>
      </c>
      <c r="GN4" s="25" t="s">
        <v>313</v>
      </c>
      <c r="GO4" s="24" t="s">
        <v>311</v>
      </c>
      <c r="GP4" s="25" t="s">
        <v>312</v>
      </c>
      <c r="GQ4" s="25" t="s">
        <v>313</v>
      </c>
      <c r="GR4" s="24" t="s">
        <v>311</v>
      </c>
      <c r="GS4" s="25" t="s">
        <v>312</v>
      </c>
      <c r="GT4" s="25" t="s">
        <v>313</v>
      </c>
      <c r="GU4" s="24" t="s">
        <v>311</v>
      </c>
      <c r="GV4" s="25" t="s">
        <v>312</v>
      </c>
      <c r="GW4" s="25" t="s">
        <v>313</v>
      </c>
      <c r="GX4" s="16" t="s">
        <v>311</v>
      </c>
      <c r="GY4" s="17" t="s">
        <v>312</v>
      </c>
      <c r="GZ4" s="17" t="s">
        <v>313</v>
      </c>
      <c r="HA4" s="16" t="s">
        <v>311</v>
      </c>
      <c r="HB4" s="17" t="s">
        <v>312</v>
      </c>
      <c r="HC4" s="17" t="s">
        <v>313</v>
      </c>
      <c r="HD4" s="16" t="s">
        <v>311</v>
      </c>
      <c r="HE4" s="17" t="s">
        <v>312</v>
      </c>
      <c r="HF4" s="17" t="s">
        <v>313</v>
      </c>
      <c r="HG4" s="16" t="s">
        <v>311</v>
      </c>
      <c r="HH4" s="17" t="s">
        <v>312</v>
      </c>
      <c r="HI4" s="17" t="s">
        <v>313</v>
      </c>
      <c r="HJ4" s="16" t="s">
        <v>311</v>
      </c>
      <c r="HK4" s="17" t="s">
        <v>312</v>
      </c>
      <c r="HL4" s="17" t="s">
        <v>313</v>
      </c>
      <c r="HM4" s="16" t="s">
        <v>311</v>
      </c>
      <c r="HN4" s="17" t="s">
        <v>312</v>
      </c>
      <c r="HO4" s="17" t="s">
        <v>313</v>
      </c>
      <c r="HP4" s="16" t="s">
        <v>311</v>
      </c>
      <c r="HQ4" s="17" t="s">
        <v>312</v>
      </c>
      <c r="HR4" s="17" t="s">
        <v>313</v>
      </c>
      <c r="HS4" s="16" t="s">
        <v>311</v>
      </c>
      <c r="HT4" s="17" t="s">
        <v>312</v>
      </c>
      <c r="HU4" s="17" t="s">
        <v>313</v>
      </c>
      <c r="HV4" s="67" t="s">
        <v>311</v>
      </c>
      <c r="HW4" s="68" t="s">
        <v>312</v>
      </c>
      <c r="HX4" s="69" t="s">
        <v>313</v>
      </c>
      <c r="HY4" s="67" t="s">
        <v>311</v>
      </c>
      <c r="HZ4" s="68" t="s">
        <v>312</v>
      </c>
      <c r="IA4" s="69" t="s">
        <v>313</v>
      </c>
      <c r="IB4" s="67" t="s">
        <v>311</v>
      </c>
      <c r="IC4" s="68" t="s">
        <v>312</v>
      </c>
      <c r="ID4" s="69" t="s">
        <v>313</v>
      </c>
      <c r="IE4" s="67" t="s">
        <v>311</v>
      </c>
      <c r="IF4" s="68" t="s">
        <v>312</v>
      </c>
      <c r="IG4" s="69" t="s">
        <v>313</v>
      </c>
      <c r="IH4" s="67" t="s">
        <v>311</v>
      </c>
      <c r="II4" s="68" t="s">
        <v>312</v>
      </c>
      <c r="IJ4" s="69" t="s">
        <v>313</v>
      </c>
      <c r="IK4" s="67" t="s">
        <v>311</v>
      </c>
      <c r="IL4" s="68" t="s">
        <v>312</v>
      </c>
      <c r="IM4" s="69" t="s">
        <v>313</v>
      </c>
      <c r="IN4" s="22" t="s">
        <v>313</v>
      </c>
      <c r="IO4" s="23" t="s">
        <v>311</v>
      </c>
      <c r="IP4" s="23" t="s">
        <v>312</v>
      </c>
      <c r="IQ4" s="22" t="s">
        <v>313</v>
      </c>
      <c r="IR4" s="23" t="s">
        <v>311</v>
      </c>
      <c r="IS4" s="23" t="s">
        <v>312</v>
      </c>
      <c r="IT4" s="22" t="s">
        <v>313</v>
      </c>
      <c r="IU4" s="23" t="s">
        <v>311</v>
      </c>
      <c r="IV4" s="23" t="s">
        <v>312</v>
      </c>
      <c r="IW4" s="22" t="s">
        <v>313</v>
      </c>
      <c r="IX4" s="23" t="s">
        <v>311</v>
      </c>
      <c r="IY4" s="23" t="s">
        <v>312</v>
      </c>
      <c r="IZ4" s="22" t="s">
        <v>313</v>
      </c>
      <c r="JA4" s="23" t="s">
        <v>311</v>
      </c>
      <c r="JB4" s="23" t="s">
        <v>312</v>
      </c>
      <c r="JC4" s="22" t="s">
        <v>313</v>
      </c>
      <c r="JD4" s="23" t="s">
        <v>311</v>
      </c>
      <c r="JE4" s="23" t="s">
        <v>312</v>
      </c>
      <c r="JF4" s="22" t="s">
        <v>313</v>
      </c>
      <c r="JG4" s="23" t="s">
        <v>311</v>
      </c>
      <c r="JH4" s="23" t="s">
        <v>312</v>
      </c>
      <c r="JI4" s="22" t="s">
        <v>313</v>
      </c>
      <c r="JJ4" s="23" t="s">
        <v>311</v>
      </c>
      <c r="JK4" s="23" t="s">
        <v>312</v>
      </c>
      <c r="JL4" s="20" t="s">
        <v>311</v>
      </c>
      <c r="JM4" s="19" t="s">
        <v>312</v>
      </c>
      <c r="JN4" s="21" t="s">
        <v>313</v>
      </c>
      <c r="JO4" s="20" t="s">
        <v>311</v>
      </c>
      <c r="JP4" s="19" t="s">
        <v>312</v>
      </c>
      <c r="JQ4" s="21" t="s">
        <v>313</v>
      </c>
      <c r="JR4" s="20" t="s">
        <v>311</v>
      </c>
      <c r="JS4" s="19" t="s">
        <v>312</v>
      </c>
      <c r="JT4" s="21" t="s">
        <v>313</v>
      </c>
      <c r="JU4" s="20" t="s">
        <v>311</v>
      </c>
      <c r="JV4" s="19" t="s">
        <v>312</v>
      </c>
      <c r="JW4" s="21" t="s">
        <v>313</v>
      </c>
      <c r="JX4" s="20" t="s">
        <v>311</v>
      </c>
      <c r="JY4" s="19" t="s">
        <v>312</v>
      </c>
      <c r="JZ4" s="21" t="s">
        <v>313</v>
      </c>
      <c r="KA4" s="20" t="s">
        <v>311</v>
      </c>
      <c r="KB4" s="19" t="s">
        <v>312</v>
      </c>
      <c r="KC4" s="21" t="s">
        <v>313</v>
      </c>
      <c r="KD4" s="70" t="s">
        <v>311</v>
      </c>
      <c r="KE4" s="71" t="s">
        <v>312</v>
      </c>
      <c r="KF4" s="71" t="s">
        <v>313</v>
      </c>
      <c r="KG4" s="70" t="s">
        <v>311</v>
      </c>
      <c r="KH4" s="71" t="s">
        <v>312</v>
      </c>
      <c r="KI4" s="71" t="s">
        <v>313</v>
      </c>
      <c r="KJ4" s="70" t="s">
        <v>311</v>
      </c>
      <c r="KK4" s="71" t="s">
        <v>312</v>
      </c>
      <c r="KL4" s="71" t="s">
        <v>313</v>
      </c>
      <c r="KM4" s="70" t="s">
        <v>311</v>
      </c>
      <c r="KN4" s="71" t="s">
        <v>312</v>
      </c>
      <c r="KO4" s="71" t="s">
        <v>313</v>
      </c>
      <c r="KP4" s="70" t="s">
        <v>311</v>
      </c>
      <c r="KQ4" s="71" t="s">
        <v>312</v>
      </c>
      <c r="KR4" s="71" t="s">
        <v>313</v>
      </c>
      <c r="KS4" s="70" t="s">
        <v>311</v>
      </c>
      <c r="KT4" s="71" t="s">
        <v>312</v>
      </c>
      <c r="KU4" s="71" t="s">
        <v>313</v>
      </c>
      <c r="KV4" s="70" t="s">
        <v>311</v>
      </c>
      <c r="KW4" s="71" t="s">
        <v>312</v>
      </c>
      <c r="KX4" s="71" t="s">
        <v>313</v>
      </c>
      <c r="KY4" s="70" t="s">
        <v>311</v>
      </c>
      <c r="KZ4" s="71" t="s">
        <v>312</v>
      </c>
      <c r="LA4" s="71" t="s">
        <v>313</v>
      </c>
      <c r="LB4" s="70" t="s">
        <v>311</v>
      </c>
      <c r="LC4" s="71" t="s">
        <v>312</v>
      </c>
      <c r="LD4" s="71" t="s">
        <v>313</v>
      </c>
      <c r="LE4" s="72" t="s">
        <v>311</v>
      </c>
      <c r="LF4" s="73" t="s">
        <v>312</v>
      </c>
      <c r="LG4" s="73" t="s">
        <v>313</v>
      </c>
      <c r="LH4" s="72" t="s">
        <v>311</v>
      </c>
      <c r="LI4" s="73" t="s">
        <v>312</v>
      </c>
      <c r="LJ4" s="73" t="s">
        <v>313</v>
      </c>
      <c r="LK4" s="72" t="s">
        <v>311</v>
      </c>
      <c r="LL4" s="73" t="s">
        <v>312</v>
      </c>
      <c r="LM4" s="73" t="s">
        <v>313</v>
      </c>
      <c r="LN4" s="72" t="s">
        <v>311</v>
      </c>
      <c r="LO4" s="73" t="s">
        <v>312</v>
      </c>
      <c r="LP4" s="73" t="s">
        <v>313</v>
      </c>
      <c r="LQ4" s="72" t="s">
        <v>311</v>
      </c>
      <c r="LR4" s="73" t="s">
        <v>312</v>
      </c>
      <c r="LS4" s="73" t="s">
        <v>313</v>
      </c>
      <c r="LT4" s="72" t="s">
        <v>311</v>
      </c>
      <c r="LU4" s="73" t="s">
        <v>312</v>
      </c>
      <c r="LV4" s="73" t="s">
        <v>313</v>
      </c>
      <c r="LW4" s="28" t="s">
        <v>311</v>
      </c>
      <c r="LX4" s="29" t="s">
        <v>312</v>
      </c>
      <c r="LY4" s="29" t="s">
        <v>313</v>
      </c>
      <c r="LZ4" s="28" t="s">
        <v>311</v>
      </c>
      <c r="MA4" s="29" t="s">
        <v>312</v>
      </c>
      <c r="MB4" s="29" t="s">
        <v>313</v>
      </c>
      <c r="MC4" s="28" t="s">
        <v>311</v>
      </c>
      <c r="MD4" s="29" t="s">
        <v>312</v>
      </c>
      <c r="ME4" s="29" t="s">
        <v>313</v>
      </c>
      <c r="MF4" s="28" t="s">
        <v>311</v>
      </c>
      <c r="MG4" s="29" t="s">
        <v>312</v>
      </c>
      <c r="MH4" s="29" t="s">
        <v>313</v>
      </c>
      <c r="MI4" s="28" t="s">
        <v>311</v>
      </c>
      <c r="MJ4" s="29" t="s">
        <v>312</v>
      </c>
      <c r="MK4" s="29" t="s">
        <v>313</v>
      </c>
      <c r="ML4" s="28" t="s">
        <v>311</v>
      </c>
      <c r="MM4" s="29" t="s">
        <v>312</v>
      </c>
      <c r="MN4" s="29" t="s">
        <v>313</v>
      </c>
      <c r="MO4" s="28" t="s">
        <v>311</v>
      </c>
      <c r="MP4" s="29" t="s">
        <v>312</v>
      </c>
      <c r="MQ4" s="29" t="s">
        <v>313</v>
      </c>
      <c r="MR4" s="28" t="s">
        <v>311</v>
      </c>
      <c r="MS4" s="29" t="s">
        <v>312</v>
      </c>
      <c r="MT4" s="29" t="s">
        <v>313</v>
      </c>
      <c r="MU4" s="28" t="s">
        <v>311</v>
      </c>
      <c r="MV4" s="29" t="s">
        <v>312</v>
      </c>
      <c r="MW4" s="29" t="s">
        <v>313</v>
      </c>
      <c r="MX4" s="74" t="s">
        <v>320</v>
      </c>
      <c r="MY4" s="75" t="s">
        <v>314</v>
      </c>
      <c r="MZ4" s="76" t="s">
        <v>316</v>
      </c>
      <c r="NA4" s="77" t="s">
        <v>317</v>
      </c>
      <c r="NB4" s="78" t="s">
        <v>320</v>
      </c>
      <c r="NC4" s="79" t="s">
        <v>314</v>
      </c>
      <c r="ND4" s="76" t="s">
        <v>316</v>
      </c>
      <c r="NE4" s="77" t="s">
        <v>317</v>
      </c>
      <c r="NF4" s="74" t="s">
        <v>320</v>
      </c>
      <c r="NG4" s="80" t="s">
        <v>314</v>
      </c>
      <c r="NH4" s="76" t="s">
        <v>316</v>
      </c>
      <c r="NI4" s="77" t="s">
        <v>317</v>
      </c>
      <c r="NJ4" s="77" t="s">
        <v>320</v>
      </c>
      <c r="NK4" s="81" t="s">
        <v>314</v>
      </c>
      <c r="NL4" s="82" t="s">
        <v>321</v>
      </c>
      <c r="NM4" s="76" t="s">
        <v>316</v>
      </c>
      <c r="NN4" s="77" t="s">
        <v>317</v>
      </c>
      <c r="NO4" s="77" t="s">
        <v>320</v>
      </c>
      <c r="NP4" s="81" t="s">
        <v>314</v>
      </c>
      <c r="NQ4" s="76" t="s">
        <v>316</v>
      </c>
      <c r="NR4" s="77" t="s">
        <v>317</v>
      </c>
      <c r="NS4" s="83" t="s">
        <v>320</v>
      </c>
      <c r="NT4" s="84" t="s">
        <v>314</v>
      </c>
      <c r="NU4" s="85" t="s">
        <v>316</v>
      </c>
      <c r="NV4" s="86" t="s">
        <v>317</v>
      </c>
      <c r="NW4" s="86" t="s">
        <v>320</v>
      </c>
      <c r="NX4" s="87" t="s">
        <v>314</v>
      </c>
      <c r="NY4" s="85" t="s">
        <v>316</v>
      </c>
      <c r="NZ4" s="86" t="s">
        <v>317</v>
      </c>
      <c r="OA4" s="83" t="s">
        <v>320</v>
      </c>
      <c r="OB4" s="88" t="s">
        <v>314</v>
      </c>
      <c r="OC4" s="85" t="s">
        <v>316</v>
      </c>
      <c r="OD4" s="86" t="s">
        <v>317</v>
      </c>
      <c r="OE4" s="86" t="s">
        <v>320</v>
      </c>
      <c r="OF4" s="87" t="s">
        <v>314</v>
      </c>
      <c r="OG4" s="89" t="s">
        <v>321</v>
      </c>
      <c r="OH4" s="85" t="s">
        <v>316</v>
      </c>
      <c r="OI4" s="86" t="s">
        <v>317</v>
      </c>
      <c r="OJ4" s="86" t="s">
        <v>320</v>
      </c>
      <c r="OK4" s="87" t="s">
        <v>314</v>
      </c>
      <c r="OL4" s="85" t="s">
        <v>316</v>
      </c>
      <c r="OM4" s="86" t="s">
        <v>317</v>
      </c>
      <c r="ON4" s="90" t="s">
        <v>311</v>
      </c>
      <c r="OO4" s="91" t="s">
        <v>314</v>
      </c>
      <c r="OP4" s="92" t="s">
        <v>312</v>
      </c>
      <c r="OQ4" s="92" t="s">
        <v>313</v>
      </c>
      <c r="OR4" s="90" t="s">
        <v>311</v>
      </c>
      <c r="OS4" s="92" t="s">
        <v>312</v>
      </c>
      <c r="OT4" s="50" t="s">
        <v>314</v>
      </c>
      <c r="OU4" s="90" t="s">
        <v>311</v>
      </c>
      <c r="OV4" s="92" t="s">
        <v>312</v>
      </c>
      <c r="OW4" s="50" t="s">
        <v>314</v>
      </c>
      <c r="OX4" s="90" t="s">
        <v>311</v>
      </c>
      <c r="OY4" s="92" t="s">
        <v>312</v>
      </c>
      <c r="OZ4" s="50" t="s">
        <v>314</v>
      </c>
      <c r="PA4" s="90" t="s">
        <v>311</v>
      </c>
      <c r="PB4" s="92" t="s">
        <v>312</v>
      </c>
      <c r="PC4" s="50" t="s">
        <v>314</v>
      </c>
      <c r="PD4" s="90" t="s">
        <v>311</v>
      </c>
      <c r="PE4" s="93" t="s">
        <v>314</v>
      </c>
      <c r="PF4" s="92" t="s">
        <v>312</v>
      </c>
      <c r="PG4" s="50" t="s">
        <v>314</v>
      </c>
      <c r="PH4" s="90" t="s">
        <v>311</v>
      </c>
      <c r="PI4" s="92" t="s">
        <v>312</v>
      </c>
      <c r="PJ4" s="50" t="s">
        <v>314</v>
      </c>
      <c r="PK4" s="39" t="s">
        <v>311</v>
      </c>
      <c r="PL4" s="40" t="s">
        <v>312</v>
      </c>
      <c r="PM4" s="40" t="s">
        <v>313</v>
      </c>
      <c r="PN4" s="39" t="s">
        <v>311</v>
      </c>
      <c r="PO4" s="40" t="s">
        <v>312</v>
      </c>
      <c r="PP4" s="40" t="s">
        <v>313</v>
      </c>
      <c r="PQ4" s="39" t="s">
        <v>311</v>
      </c>
      <c r="PR4" s="40" t="s">
        <v>312</v>
      </c>
      <c r="PS4" s="40" t="s">
        <v>313</v>
      </c>
      <c r="PT4" s="39" t="s">
        <v>311</v>
      </c>
      <c r="PU4" s="40" t="s">
        <v>312</v>
      </c>
      <c r="PV4" s="40" t="s">
        <v>313</v>
      </c>
      <c r="PW4" s="39" t="s">
        <v>311</v>
      </c>
      <c r="PX4" s="40" t="s">
        <v>312</v>
      </c>
      <c r="PY4" s="40" t="s">
        <v>313</v>
      </c>
      <c r="PZ4" s="39" t="s">
        <v>311</v>
      </c>
      <c r="QA4" s="40" t="s">
        <v>312</v>
      </c>
      <c r="QB4" s="40" t="s">
        <v>313</v>
      </c>
      <c r="QC4" s="39" t="s">
        <v>311</v>
      </c>
      <c r="QD4" s="40" t="s">
        <v>312</v>
      </c>
      <c r="QE4" s="40" t="s">
        <v>313</v>
      </c>
      <c r="QF4" s="41" t="s">
        <v>311</v>
      </c>
      <c r="QG4" s="42" t="s">
        <v>312</v>
      </c>
      <c r="QH4" s="42" t="s">
        <v>313</v>
      </c>
      <c r="QI4" s="41" t="s">
        <v>311</v>
      </c>
      <c r="QJ4" s="42" t="s">
        <v>312</v>
      </c>
      <c r="QK4" s="42" t="s">
        <v>313</v>
      </c>
      <c r="QL4" s="41" t="s">
        <v>311</v>
      </c>
      <c r="QM4" s="42" t="s">
        <v>312</v>
      </c>
      <c r="QN4" s="42" t="s">
        <v>313</v>
      </c>
      <c r="QO4" s="41" t="s">
        <v>311</v>
      </c>
      <c r="QP4" s="42" t="s">
        <v>312</v>
      </c>
      <c r="QQ4" s="42" t="s">
        <v>313</v>
      </c>
      <c r="QR4" s="41" t="s">
        <v>311</v>
      </c>
      <c r="QS4" s="42" t="s">
        <v>312</v>
      </c>
      <c r="QT4" s="42" t="s">
        <v>313</v>
      </c>
      <c r="QU4" s="41" t="s">
        <v>311</v>
      </c>
      <c r="QV4" s="42" t="s">
        <v>312</v>
      </c>
      <c r="QW4" s="42" t="s">
        <v>313</v>
      </c>
      <c r="QX4" s="41" t="s">
        <v>311</v>
      </c>
      <c r="QY4" s="42" t="s">
        <v>312</v>
      </c>
      <c r="QZ4" s="42" t="s">
        <v>313</v>
      </c>
      <c r="RA4" s="41" t="s">
        <v>311</v>
      </c>
      <c r="RB4" s="42" t="s">
        <v>312</v>
      </c>
      <c r="RC4" s="42" t="s">
        <v>313</v>
      </c>
      <c r="RD4" s="94" t="s">
        <v>314</v>
      </c>
      <c r="RE4" s="95" t="s">
        <v>316</v>
      </c>
      <c r="RF4" s="96" t="s">
        <v>319</v>
      </c>
      <c r="RG4" s="94" t="s">
        <v>314</v>
      </c>
      <c r="RH4" s="95" t="s">
        <v>316</v>
      </c>
      <c r="RI4" s="96" t="s">
        <v>319</v>
      </c>
      <c r="RJ4" s="94" t="s">
        <v>314</v>
      </c>
      <c r="RK4" s="95" t="s">
        <v>316</v>
      </c>
      <c r="RL4" s="96" t="s">
        <v>319</v>
      </c>
      <c r="RM4" s="94" t="s">
        <v>314</v>
      </c>
      <c r="RN4" s="95" t="s">
        <v>316</v>
      </c>
      <c r="RO4" s="97" t="s">
        <v>319</v>
      </c>
      <c r="RP4" s="97" t="s">
        <v>320</v>
      </c>
      <c r="RQ4" s="94" t="s">
        <v>314</v>
      </c>
      <c r="RR4" s="95" t="s">
        <v>316</v>
      </c>
      <c r="RS4" s="96" t="s">
        <v>319</v>
      </c>
      <c r="RT4" s="94" t="s">
        <v>314</v>
      </c>
      <c r="RU4" s="95" t="s">
        <v>316</v>
      </c>
      <c r="RV4" s="96" t="s">
        <v>319</v>
      </c>
      <c r="RW4" s="48" t="s">
        <v>311</v>
      </c>
      <c r="RX4" s="49" t="s">
        <v>312</v>
      </c>
      <c r="RY4" s="50" t="s">
        <v>313</v>
      </c>
      <c r="RZ4" s="48" t="s">
        <v>311</v>
      </c>
      <c r="SA4" s="49" t="s">
        <v>312</v>
      </c>
      <c r="SB4" s="50" t="s">
        <v>313</v>
      </c>
      <c r="SC4" s="48" t="s">
        <v>311</v>
      </c>
      <c r="SD4" s="49" t="s">
        <v>312</v>
      </c>
      <c r="SE4" s="50" t="s">
        <v>313</v>
      </c>
      <c r="SF4" s="48" t="s">
        <v>311</v>
      </c>
      <c r="SG4" s="49" t="s">
        <v>312</v>
      </c>
      <c r="SH4" s="50" t="s">
        <v>313</v>
      </c>
      <c r="SI4" s="48" t="s">
        <v>311</v>
      </c>
      <c r="SJ4" s="49" t="s">
        <v>312</v>
      </c>
      <c r="SK4" s="50" t="s">
        <v>313</v>
      </c>
      <c r="SL4" s="48" t="s">
        <v>311</v>
      </c>
      <c r="SM4" s="49" t="s">
        <v>312</v>
      </c>
      <c r="SN4" s="50" t="s">
        <v>313</v>
      </c>
      <c r="SO4" s="48" t="s">
        <v>311</v>
      </c>
      <c r="SP4" s="49" t="s">
        <v>312</v>
      </c>
      <c r="SQ4" s="50" t="s">
        <v>313</v>
      </c>
      <c r="SR4" s="98" t="s">
        <v>311</v>
      </c>
      <c r="SS4" s="99" t="s">
        <v>312</v>
      </c>
      <c r="ST4" s="99" t="s">
        <v>313</v>
      </c>
      <c r="SU4" s="98" t="s">
        <v>311</v>
      </c>
      <c r="SV4" s="99" t="s">
        <v>312</v>
      </c>
      <c r="SW4" s="99" t="s">
        <v>313</v>
      </c>
      <c r="SX4" s="98" t="s">
        <v>311</v>
      </c>
      <c r="SY4" s="99" t="s">
        <v>312</v>
      </c>
      <c r="SZ4" s="99" t="s">
        <v>313</v>
      </c>
      <c r="TA4" s="98" t="s">
        <v>311</v>
      </c>
      <c r="TB4" s="99" t="s">
        <v>312</v>
      </c>
      <c r="TC4" s="99" t="s">
        <v>313</v>
      </c>
      <c r="TD4" s="98" t="s">
        <v>311</v>
      </c>
      <c r="TE4" s="99" t="s">
        <v>312</v>
      </c>
      <c r="TF4" s="99" t="s">
        <v>313</v>
      </c>
      <c r="TG4" s="98" t="s">
        <v>311</v>
      </c>
      <c r="TH4" s="99" t="s">
        <v>312</v>
      </c>
      <c r="TI4" s="99" t="s">
        <v>313</v>
      </c>
      <c r="TJ4" s="98" t="s">
        <v>311</v>
      </c>
      <c r="TK4" s="99" t="s">
        <v>312</v>
      </c>
      <c r="TL4" s="99" t="s">
        <v>313</v>
      </c>
      <c r="TM4" s="98" t="s">
        <v>311</v>
      </c>
      <c r="TN4" s="99" t="s">
        <v>312</v>
      </c>
      <c r="TO4" s="99" t="s">
        <v>313</v>
      </c>
      <c r="TP4" s="98" t="s">
        <v>311</v>
      </c>
      <c r="TQ4" s="99" t="s">
        <v>312</v>
      </c>
      <c r="TR4" s="99" t="s">
        <v>313</v>
      </c>
      <c r="TS4" s="53" t="s">
        <v>313</v>
      </c>
      <c r="TT4" s="54" t="s">
        <v>311</v>
      </c>
      <c r="TU4" s="54" t="s">
        <v>312</v>
      </c>
      <c r="TV4" s="53" t="s">
        <v>313</v>
      </c>
      <c r="TW4" s="54" t="s">
        <v>311</v>
      </c>
      <c r="TX4" s="54" t="s">
        <v>312</v>
      </c>
      <c r="TY4" s="53" t="s">
        <v>313</v>
      </c>
      <c r="TZ4" s="54" t="s">
        <v>311</v>
      </c>
      <c r="UA4" s="54" t="s">
        <v>312</v>
      </c>
      <c r="UB4" s="53" t="s">
        <v>313</v>
      </c>
      <c r="UC4" s="54" t="s">
        <v>311</v>
      </c>
      <c r="UD4" s="54" t="s">
        <v>312</v>
      </c>
      <c r="UE4" s="53" t="s">
        <v>313</v>
      </c>
      <c r="UF4" s="54" t="s">
        <v>311</v>
      </c>
      <c r="UG4" s="54" t="s">
        <v>312</v>
      </c>
      <c r="UH4" s="53" t="s">
        <v>313</v>
      </c>
      <c r="UI4" s="54" t="s">
        <v>311</v>
      </c>
      <c r="UJ4" s="54" t="s">
        <v>312</v>
      </c>
      <c r="UK4" s="53" t="s">
        <v>313</v>
      </c>
      <c r="UL4" s="54" t="s">
        <v>311</v>
      </c>
      <c r="UM4" s="54" t="s">
        <v>312</v>
      </c>
      <c r="UN4" s="100" t="s">
        <v>322</v>
      </c>
      <c r="UO4" s="45" t="s">
        <v>314</v>
      </c>
      <c r="UP4" s="56" t="s">
        <v>316</v>
      </c>
      <c r="UQ4" s="101" t="s">
        <v>319</v>
      </c>
      <c r="UR4" s="43" t="s">
        <v>314</v>
      </c>
      <c r="US4" s="56" t="s">
        <v>316</v>
      </c>
      <c r="UT4" s="102" t="s">
        <v>319</v>
      </c>
      <c r="UU4" s="45" t="s">
        <v>314</v>
      </c>
      <c r="UV4" s="56" t="s">
        <v>316</v>
      </c>
      <c r="UW4" s="38" t="s">
        <v>319</v>
      </c>
      <c r="UX4" s="45" t="s">
        <v>314</v>
      </c>
      <c r="UY4" s="56" t="s">
        <v>316</v>
      </c>
      <c r="UZ4" s="102" t="s">
        <v>319</v>
      </c>
      <c r="VA4" s="45" t="s">
        <v>314</v>
      </c>
      <c r="VB4" s="56" t="s">
        <v>316</v>
      </c>
      <c r="VC4" s="38" t="s">
        <v>319</v>
      </c>
      <c r="VD4" s="45" t="s">
        <v>314</v>
      </c>
      <c r="VE4" s="56" t="s">
        <v>316</v>
      </c>
      <c r="VF4" s="38" t="s">
        <v>319</v>
      </c>
      <c r="VG4" s="46" t="s">
        <v>314</v>
      </c>
      <c r="VH4" s="56" t="s">
        <v>316</v>
      </c>
      <c r="VI4" s="38" t="s">
        <v>319</v>
      </c>
      <c r="VJ4" s="62" t="s">
        <v>311</v>
      </c>
      <c r="VK4" s="63" t="s">
        <v>312</v>
      </c>
      <c r="VL4" s="63" t="s">
        <v>313</v>
      </c>
      <c r="VM4" s="62" t="s">
        <v>311</v>
      </c>
      <c r="VN4" s="63" t="s">
        <v>312</v>
      </c>
      <c r="VO4" s="63" t="s">
        <v>313</v>
      </c>
      <c r="VP4" s="62" t="s">
        <v>311</v>
      </c>
      <c r="VQ4" s="63" t="s">
        <v>312</v>
      </c>
      <c r="VR4" s="63" t="s">
        <v>313</v>
      </c>
      <c r="VS4" s="62" t="s">
        <v>311</v>
      </c>
      <c r="VT4" s="63" t="s">
        <v>312</v>
      </c>
      <c r="VU4" s="63" t="s">
        <v>313</v>
      </c>
      <c r="VV4" s="62" t="s">
        <v>311</v>
      </c>
      <c r="VW4" s="63" t="s">
        <v>312</v>
      </c>
      <c r="VX4" s="63" t="s">
        <v>313</v>
      </c>
      <c r="VY4" s="62" t="s">
        <v>311</v>
      </c>
      <c r="VZ4" s="63" t="s">
        <v>312</v>
      </c>
      <c r="WA4" s="63" t="s">
        <v>313</v>
      </c>
      <c r="WB4" s="62" t="s">
        <v>311</v>
      </c>
      <c r="WC4" s="63" t="s">
        <v>312</v>
      </c>
      <c r="WD4" s="63" t="s">
        <v>313</v>
      </c>
      <c r="WE4" s="62" t="s">
        <v>311</v>
      </c>
      <c r="WF4" s="63" t="s">
        <v>312</v>
      </c>
      <c r="WG4" s="63" t="s">
        <v>313</v>
      </c>
      <c r="WH4" s="62" t="s">
        <v>311</v>
      </c>
      <c r="WI4" s="63" t="s">
        <v>312</v>
      </c>
      <c r="WJ4" s="63" t="s">
        <v>313</v>
      </c>
      <c r="WK4" s="64" t="s">
        <v>311</v>
      </c>
      <c r="WL4" s="23" t="s">
        <v>312</v>
      </c>
      <c r="WM4" s="23" t="s">
        <v>313</v>
      </c>
      <c r="WN4" s="64" t="s">
        <v>311</v>
      </c>
      <c r="WO4" s="23" t="s">
        <v>312</v>
      </c>
      <c r="WP4" s="23" t="s">
        <v>313</v>
      </c>
      <c r="WQ4" s="64" t="s">
        <v>311</v>
      </c>
      <c r="WR4" s="23" t="s">
        <v>312</v>
      </c>
      <c r="WS4" s="23" t="s">
        <v>313</v>
      </c>
      <c r="WT4" s="64" t="s">
        <v>311</v>
      </c>
      <c r="WU4" s="23" t="s">
        <v>312</v>
      </c>
      <c r="WV4" s="23" t="s">
        <v>313</v>
      </c>
      <c r="WW4" s="64" t="s">
        <v>311</v>
      </c>
      <c r="WX4" s="23" t="s">
        <v>312</v>
      </c>
      <c r="WY4" s="23" t="s">
        <v>313</v>
      </c>
      <c r="WZ4" s="64" t="s">
        <v>311</v>
      </c>
      <c r="XA4" s="23" t="s">
        <v>312</v>
      </c>
      <c r="XB4" s="23" t="s">
        <v>313</v>
      </c>
      <c r="XC4" s="64" t="s">
        <v>311</v>
      </c>
      <c r="XD4" s="23" t="s">
        <v>312</v>
      </c>
      <c r="XE4" s="23" t="s">
        <v>313</v>
      </c>
      <c r="XF4" s="64" t="s">
        <v>311</v>
      </c>
      <c r="XG4" s="23" t="s">
        <v>312</v>
      </c>
      <c r="XH4" s="23" t="s">
        <v>313</v>
      </c>
      <c r="XI4" s="64" t="s">
        <v>311</v>
      </c>
      <c r="XJ4" s="23" t="s">
        <v>312</v>
      </c>
      <c r="XK4" s="23" t="s">
        <v>313</v>
      </c>
      <c r="XL4" s="103" t="s">
        <v>311</v>
      </c>
      <c r="XM4" s="104" t="s">
        <v>312</v>
      </c>
      <c r="XN4" s="104" t="s">
        <v>313</v>
      </c>
      <c r="XO4" s="103" t="s">
        <v>311</v>
      </c>
      <c r="XP4" s="104" t="s">
        <v>312</v>
      </c>
      <c r="XQ4" s="104" t="s">
        <v>313</v>
      </c>
      <c r="XR4" s="103" t="s">
        <v>311</v>
      </c>
      <c r="XS4" s="104" t="s">
        <v>312</v>
      </c>
      <c r="XT4" s="104" t="s">
        <v>313</v>
      </c>
      <c r="XU4" s="103" t="s">
        <v>311</v>
      </c>
      <c r="XV4" s="104" t="s">
        <v>312</v>
      </c>
      <c r="XW4" s="104" t="s">
        <v>313</v>
      </c>
      <c r="XX4" s="103" t="s">
        <v>311</v>
      </c>
      <c r="XY4" s="104" t="s">
        <v>312</v>
      </c>
      <c r="XZ4" s="104" t="s">
        <v>313</v>
      </c>
      <c r="YA4" s="103" t="s">
        <v>311</v>
      </c>
      <c r="YB4" s="104" t="s">
        <v>312</v>
      </c>
      <c r="YC4" s="104" t="s">
        <v>313</v>
      </c>
      <c r="YD4" s="103" t="s">
        <v>311</v>
      </c>
      <c r="YE4" s="104" t="s">
        <v>312</v>
      </c>
      <c r="YF4" s="104" t="s">
        <v>313</v>
      </c>
      <c r="YG4" s="103" t="s">
        <v>311</v>
      </c>
      <c r="YH4" s="104" t="s">
        <v>312</v>
      </c>
      <c r="YI4" s="104" t="s">
        <v>313</v>
      </c>
      <c r="YJ4" s="65" t="s">
        <v>311</v>
      </c>
      <c r="YK4" s="66" t="s">
        <v>312</v>
      </c>
      <c r="YL4" s="66" t="s">
        <v>313</v>
      </c>
      <c r="YM4" s="65" t="s">
        <v>311</v>
      </c>
      <c r="YN4" s="66" t="s">
        <v>312</v>
      </c>
      <c r="YO4" s="66" t="s">
        <v>313</v>
      </c>
      <c r="YP4" s="65" t="s">
        <v>311</v>
      </c>
      <c r="YQ4" s="66" t="s">
        <v>312</v>
      </c>
      <c r="YR4" s="66" t="s">
        <v>313</v>
      </c>
      <c r="YS4" s="65" t="s">
        <v>311</v>
      </c>
      <c r="YT4" s="66" t="s">
        <v>312</v>
      </c>
      <c r="YU4" s="66" t="s">
        <v>313</v>
      </c>
      <c r="YV4" s="65" t="s">
        <v>311</v>
      </c>
      <c r="YW4" s="66" t="s">
        <v>312</v>
      </c>
      <c r="YX4" s="66" t="s">
        <v>313</v>
      </c>
      <c r="YY4" s="65" t="s">
        <v>311</v>
      </c>
      <c r="YZ4" s="66" t="s">
        <v>312</v>
      </c>
      <c r="ZA4" s="66" t="s">
        <v>313</v>
      </c>
      <c r="ZB4" s="65" t="s">
        <v>311</v>
      </c>
      <c r="ZC4" s="66" t="s">
        <v>312</v>
      </c>
      <c r="ZD4" s="66" t="s">
        <v>313</v>
      </c>
      <c r="ZE4" s="65" t="s">
        <v>311</v>
      </c>
      <c r="ZF4" s="66" t="s">
        <v>312</v>
      </c>
      <c r="ZG4" s="66" t="s">
        <v>313</v>
      </c>
      <c r="ZH4" s="65" t="s">
        <v>311</v>
      </c>
      <c r="ZI4" s="66" t="s">
        <v>312</v>
      </c>
      <c r="ZJ4" s="66" t="s">
        <v>313</v>
      </c>
      <c r="ZK4" s="39" t="s">
        <v>311</v>
      </c>
      <c r="ZL4" s="40" t="s">
        <v>312</v>
      </c>
      <c r="ZM4" s="40" t="s">
        <v>313</v>
      </c>
      <c r="ZN4" s="39" t="s">
        <v>311</v>
      </c>
      <c r="ZO4" s="40" t="s">
        <v>312</v>
      </c>
      <c r="ZP4" s="40" t="s">
        <v>313</v>
      </c>
      <c r="ZQ4" s="105" t="s">
        <v>320</v>
      </c>
      <c r="ZR4" s="106" t="s">
        <v>314</v>
      </c>
      <c r="ZS4" s="107" t="s">
        <v>316</v>
      </c>
      <c r="ZT4" s="105" t="s">
        <v>317</v>
      </c>
      <c r="ZU4" s="108" t="s">
        <v>314</v>
      </c>
      <c r="ZV4" s="107" t="s">
        <v>316</v>
      </c>
      <c r="ZW4" s="105" t="s">
        <v>317</v>
      </c>
      <c r="ZX4" s="109" t="s">
        <v>314</v>
      </c>
      <c r="ZY4" s="110" t="s">
        <v>316</v>
      </c>
      <c r="ZZ4" s="111" t="s">
        <v>317</v>
      </c>
      <c r="AAA4" s="284"/>
      <c r="AAB4" s="284"/>
      <c r="AAC4" s="284"/>
      <c r="AAD4" s="286"/>
      <c r="AAE4" s="274"/>
      <c r="AAF4" s="274"/>
      <c r="AAG4" s="274"/>
      <c r="AAH4" s="276"/>
      <c r="AAI4" s="276"/>
      <c r="AAJ4" s="276"/>
      <c r="AAK4" s="266"/>
      <c r="AAL4" s="266"/>
      <c r="AAM4" s="266"/>
      <c r="AAN4" s="272"/>
      <c r="AAO4" s="272"/>
      <c r="AAP4" s="272"/>
      <c r="AAQ4" s="270"/>
      <c r="AAR4" s="270"/>
      <c r="AAS4" s="270"/>
      <c r="AAT4" s="256"/>
      <c r="AAU4" s="256"/>
      <c r="AAV4" s="256"/>
      <c r="AAW4" s="256"/>
      <c r="AAX4" s="256"/>
      <c r="AAY4" s="258"/>
      <c r="AAZ4" s="258"/>
      <c r="ABA4" s="258"/>
      <c r="ABB4" s="260"/>
      <c r="ABC4" s="260"/>
      <c r="ABD4" s="260"/>
      <c r="ABE4" s="596"/>
      <c r="ABF4" s="596"/>
      <c r="ABG4" s="596"/>
      <c r="ABH4" s="266"/>
      <c r="ABI4" s="266"/>
      <c r="ABJ4" s="266"/>
      <c r="ABK4" s="268"/>
      <c r="ABL4" s="268"/>
      <c r="ABM4" s="268"/>
      <c r="ABN4" s="262"/>
      <c r="ABO4" s="262"/>
      <c r="ABP4" s="262"/>
      <c r="ABQ4" s="264"/>
      <c r="ABR4" s="264"/>
      <c r="ABS4" s="264"/>
      <c r="ABT4" s="513"/>
      <c r="ABU4" s="513"/>
      <c r="ABV4" s="513"/>
      <c r="ABW4" s="515"/>
      <c r="ABX4" s="515"/>
      <c r="ABY4" s="515"/>
      <c r="ABZ4" s="515"/>
      <c r="ACA4" s="558"/>
      <c r="ACB4" s="558"/>
      <c r="ACC4" s="558"/>
      <c r="ACD4" s="517"/>
      <c r="ACE4" s="517"/>
      <c r="ACF4" s="517"/>
      <c r="ACG4" s="517"/>
      <c r="ACH4" s="519"/>
      <c r="ACI4" s="519"/>
      <c r="ACJ4" s="519"/>
      <c r="ACK4" s="472"/>
      <c r="ACL4" s="472"/>
      <c r="ACM4" s="472"/>
      <c r="ACN4" s="475"/>
      <c r="ACO4" s="478"/>
      <c r="ACP4" s="478"/>
      <c r="ACQ4" s="481"/>
      <c r="ACR4" s="481"/>
      <c r="ACS4" s="481"/>
      <c r="ACT4" s="528"/>
      <c r="ACU4" s="528"/>
      <c r="ACV4" s="528"/>
      <c r="ACW4" s="534"/>
      <c r="ACX4" s="534"/>
      <c r="ACY4" s="537"/>
      <c r="ACZ4" s="537"/>
      <c r="ADA4" s="540"/>
      <c r="ADB4" s="522"/>
      <c r="ADC4" s="522"/>
      <c r="ADD4" s="525"/>
      <c r="ADE4" s="525"/>
      <c r="ADF4" s="525"/>
      <c r="ADG4" s="548"/>
      <c r="ADH4" s="551"/>
      <c r="ADI4" s="551"/>
      <c r="ADJ4" s="551"/>
      <c r="ADK4" s="551"/>
      <c r="ADL4" s="554"/>
      <c r="ADM4" s="556"/>
      <c r="ADN4" s="541"/>
      <c r="ADO4" s="543"/>
      <c r="ADP4" s="5"/>
      <c r="ADR4" s="112"/>
      <c r="ADS4" s="113"/>
      <c r="ADT4" s="113"/>
      <c r="ADU4" s="113"/>
      <c r="ADV4" s="113"/>
    </row>
    <row r="5" spans="1:802" x14ac:dyDescent="0.25">
      <c r="A5" s="4">
        <f t="shared" ref="A5:A35" si="0">ROW()-4</f>
        <v>1</v>
      </c>
      <c r="B5" s="4">
        <v>105787</v>
      </c>
      <c r="C5" s="4" t="s">
        <v>345</v>
      </c>
      <c r="G5" s="4" t="s">
        <v>351</v>
      </c>
      <c r="O5" s="4">
        <v>22</v>
      </c>
      <c r="P5" s="4">
        <v>24</v>
      </c>
      <c r="Q5" s="4">
        <v>1</v>
      </c>
      <c r="R5" s="4">
        <v>1</v>
      </c>
      <c r="S5" s="4">
        <v>0</v>
      </c>
      <c r="T5" s="4">
        <v>2</v>
      </c>
      <c r="U5" s="4">
        <v>0</v>
      </c>
      <c r="V5" s="4">
        <f t="shared" ref="V5:V35" si="1">SUM(Q5:S5)</f>
        <v>2</v>
      </c>
      <c r="W5" s="4">
        <v>22</v>
      </c>
      <c r="X5" s="4">
        <v>22</v>
      </c>
      <c r="Y5" s="4">
        <v>7.75</v>
      </c>
      <c r="BQ5" s="4">
        <v>0</v>
      </c>
      <c r="BR5" s="114">
        <f t="shared" ref="BR5:BR35" si="2">(W5-BQ5)/W5</f>
        <v>1</v>
      </c>
      <c r="BS5" s="4">
        <f t="shared" ref="BS5:BS35" si="3">IF(R5&gt;0,0,IF(BQ5&gt;2,0,IF(BQ5=2,1,IF(BQ5=1,2,IF(BQ5&lt;=0,5)))))</f>
        <v>0</v>
      </c>
      <c r="BT5" s="114">
        <f t="shared" ref="BT5:BT35" si="4">BS5*$BQ$3/5</f>
        <v>0</v>
      </c>
      <c r="BU5" s="4">
        <v>2</v>
      </c>
      <c r="BV5" s="114">
        <f t="shared" ref="BV5:BV35" si="5">(W5-BU5)/W5</f>
        <v>0.90909090909090906</v>
      </c>
      <c r="BW5" s="4">
        <f t="shared" ref="BW5:BW35" si="6">IF(R5&gt;0,0,IF(BU5&lt;=0,5,IF(BU5=1,1,0)))</f>
        <v>0</v>
      </c>
      <c r="BX5" s="114">
        <f t="shared" ref="BX5:BX35" si="7">BW5*$BU$3/5</f>
        <v>0</v>
      </c>
      <c r="BY5" s="4">
        <f t="shared" ref="BY5:BY35" si="8">X5*(Y5*60)</f>
        <v>10230</v>
      </c>
      <c r="BZ5" s="4">
        <v>10556.898611111101</v>
      </c>
      <c r="CA5" s="115">
        <f t="shared" ref="CA5:CA35" si="9">BZ5/BY5</f>
        <v>1.031954898446833</v>
      </c>
      <c r="CB5" s="4">
        <f t="shared" ref="CB5:CB35" si="10">IF(CA5&lt;=90%,1,IF(AND(CA5&gt;90%,CA5&lt;100%),2,IF(CA5=100%,3,IF(AND(CA5&gt;100%,CA5&lt;=105%),4,5))))</f>
        <v>4</v>
      </c>
      <c r="CC5" s="114">
        <f t="shared" ref="CC5:CC35" si="11">CB5*$BY$3/5</f>
        <v>0.08</v>
      </c>
      <c r="CD5" s="4">
        <v>300</v>
      </c>
      <c r="CE5" s="116">
        <v>293.568431568432</v>
      </c>
      <c r="CF5" s="4">
        <f t="shared" ref="CF5:CF35" si="12">IF(CD5&gt;CE5,5,IF(CE5=CD5,3,1))</f>
        <v>5</v>
      </c>
      <c r="CG5" s="114">
        <f t="shared" ref="CG5:CG35" si="13">CF5*$CD$3/5</f>
        <v>0.15</v>
      </c>
      <c r="MX5" s="116">
        <v>95</v>
      </c>
      <c r="MY5" s="116">
        <v>96.25</v>
      </c>
      <c r="MZ5" s="4">
        <f t="shared" ref="MZ5:MZ35" si="14">IF(MY5&gt;MX5,5,IF(MY5=MX5,3,1))</f>
        <v>5</v>
      </c>
      <c r="NA5" s="114">
        <f t="shared" ref="NA5:NA35" si="15">MZ5*$MX$3/5</f>
        <v>0.1</v>
      </c>
      <c r="NB5" s="115">
        <v>0.92</v>
      </c>
      <c r="NC5" s="115">
        <v>0.90476190476190499</v>
      </c>
      <c r="ND5" s="4">
        <f t="shared" ref="ND5:ND35" si="16">IF(NC5&gt;NB5,5,IF(NC5=NB5,3,1))</f>
        <v>1</v>
      </c>
      <c r="NE5" s="114">
        <f t="shared" ref="NE5:NE35" si="17">ND5*$NB$3/5</f>
        <v>0.02</v>
      </c>
      <c r="NF5" s="116">
        <v>90</v>
      </c>
      <c r="NG5" s="118">
        <v>100</v>
      </c>
      <c r="NH5" s="4">
        <f t="shared" ref="NH5:NH35" si="18">IF(NG5&gt;NF5,5,IF(NG5=NF5,3,1))</f>
        <v>5</v>
      </c>
      <c r="NI5" s="114">
        <f t="shared" ref="NI5:NI35" si="19">NH5*$NF$3/5</f>
        <v>0.08</v>
      </c>
      <c r="NJ5" s="114">
        <v>0.85</v>
      </c>
      <c r="NK5" s="114">
        <v>0.84615384615384603</v>
      </c>
      <c r="NM5" s="4">
        <f t="shared" ref="NM5:NM35" si="20">IF(NL5=1,0,IF(NK5&gt;NJ5,5,IF(NJ5=NK5,4,IF(NK5="",3,1))))</f>
        <v>1</v>
      </c>
      <c r="NN5" s="114">
        <f t="shared" ref="NN5:NN35" si="21">NM5*$NJ$3/5</f>
        <v>1.2E-2</v>
      </c>
      <c r="NO5" s="114">
        <v>0.4</v>
      </c>
      <c r="NP5" s="114">
        <v>0.64285714285714302</v>
      </c>
      <c r="NQ5" s="4">
        <f t="shared" ref="NQ5:NQ35" si="22">IF(NP5&gt;NO5,5,IF(NP5=NO5,4,IF(NP5="",3,1)))</f>
        <v>5</v>
      </c>
      <c r="NR5" s="114">
        <f t="shared" ref="NR5:NR35" si="23">NQ5*$NO$3/5</f>
        <v>0.06</v>
      </c>
      <c r="ZQ5" s="114">
        <v>0.95</v>
      </c>
      <c r="ZR5" s="114">
        <v>0.99400599400599399</v>
      </c>
      <c r="ZS5" s="4">
        <f t="shared" ref="ZS5:ZS35" si="24">IF(ZR5&gt;ZQ5,5,IF(ZR5=ZQ5,4,IF(ZR5="",3,1)))</f>
        <v>5</v>
      </c>
      <c r="ZT5" s="114">
        <f t="shared" ref="ZT5:ZT35" si="25">ZS5*$ZQ$3/5</f>
        <v>0.05</v>
      </c>
      <c r="ZU5" s="4">
        <v>2</v>
      </c>
      <c r="ZV5" s="4">
        <f t="shared" ref="ZV5:ZV35" si="26">IF(ZU5&gt;1,5,IF(ZU5=1,3,1))</f>
        <v>5</v>
      </c>
      <c r="ZW5" s="114">
        <f t="shared" ref="ZW5:ZW35" si="27">ZV5*$ZU$3/5</f>
        <v>0.05</v>
      </c>
      <c r="ACD5" s="114">
        <f t="shared" ref="ACD5:ACD35" si="28">IFERROR(BT5+BX5+CC5+CG5,"")</f>
        <v>0.22999999999999998</v>
      </c>
      <c r="ACE5" s="114">
        <f t="shared" ref="ACE5:ACE35" si="29">NA5+NE5+NI5+NN5+NR5</f>
        <v>0.27200000000000002</v>
      </c>
      <c r="ACF5" s="114">
        <f t="shared" ref="ACF5:ACF35" si="30">ZT5+ZW5</f>
        <v>0.1</v>
      </c>
      <c r="ACG5" s="114">
        <f t="shared" ref="ACG5:ACG35" si="31">SUM(ACD5:ACF5)</f>
        <v>0.60199999999999998</v>
      </c>
      <c r="ACM5" s="4">
        <v>1</v>
      </c>
      <c r="ACN5" s="119" t="str">
        <f t="shared" ref="ACN5:ACN35" si="32">IF(AI5="TIDAK","GUGUR",IF(ACM5&gt;0,"GUGUR","TERIMA"))</f>
        <v>GUGUR</v>
      </c>
      <c r="ACO5" s="120">
        <f>IF(ACN5="GUGUR",0,IF(G5="AGENT IBC CC TELKOMSEL",0,IF(G5="AGENT IBC PRIORITY CC TELKOMSEL",0,IF(G5="AGENT PREPAID",0,))))</f>
        <v>0</v>
      </c>
      <c r="ACP5" s="120">
        <f t="shared" ref="ACP5:ACP35" si="33">ACO5*ACE5</f>
        <v>0</v>
      </c>
      <c r="ADH5" s="121">
        <f t="shared" ref="ADH5:ADH35" si="34">IFERROR(ACO5*ACD5,"")</f>
        <v>0</v>
      </c>
      <c r="ADI5" s="121">
        <f t="shared" ref="ADI5:ADI35" si="35">IFERROR(IF(M5="YA",(W5/O5)*ACP5,IF(N5="YA",(W5/O5)*ACP5,IF(U5&gt;0,(W5/O5)*ACP5,IF(ACK5&gt;0,ACP5*85%,IF(ACL5&gt;0,ACP5*60%,IF(ACM5&gt;0,ACP5*0%,ACP5)))))),"")</f>
        <v>0</v>
      </c>
      <c r="ADJ5" s="121">
        <f t="shared" ref="ADJ5:ADJ35" si="36">IFERROR(ACF5*ACO5,"")</f>
        <v>0</v>
      </c>
      <c r="ADL5" s="121">
        <f t="shared" ref="ADL5:ADL35" si="37">IFERROR(IF(ACN5="GUGUR",0,IF(ACG5=100%,200000,IF(AND(ACG5&gt;=98%,ACG5&lt;100%),100000,IF(AND(ACG5&gt;=97%,ACG5&lt;99%),50000,)))),"")</f>
        <v>0</v>
      </c>
      <c r="ADM5" s="121">
        <f t="shared" ref="ADM5:ADM35" si="38">SUM(ADH5:ADJ5,ADL5)</f>
        <v>0</v>
      </c>
      <c r="ADN5" s="121">
        <f t="shared" ref="ADN5:ADN35" si="39">IF(M5="cumil",0,IF(ADM5="",IF(ADG5="",ACS5,ADG5),ADM5))</f>
        <v>0</v>
      </c>
      <c r="ADO5" s="4" t="s">
        <v>1392</v>
      </c>
    </row>
    <row r="6" spans="1:802" x14ac:dyDescent="0.25">
      <c r="A6" s="4">
        <f t="shared" si="0"/>
        <v>2</v>
      </c>
      <c r="B6" s="4">
        <v>95694</v>
      </c>
      <c r="C6" s="4" t="s">
        <v>364</v>
      </c>
      <c r="G6" s="4" t="s">
        <v>351</v>
      </c>
      <c r="O6" s="4">
        <v>22</v>
      </c>
      <c r="P6" s="4">
        <v>24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f t="shared" si="1"/>
        <v>1</v>
      </c>
      <c r="W6" s="4">
        <v>24</v>
      </c>
      <c r="X6" s="4">
        <v>24</v>
      </c>
      <c r="Y6" s="4">
        <v>7.75</v>
      </c>
      <c r="BQ6" s="4">
        <v>0</v>
      </c>
      <c r="BR6" s="114">
        <f t="shared" si="2"/>
        <v>1</v>
      </c>
      <c r="BS6" s="4">
        <f t="shared" si="3"/>
        <v>5</v>
      </c>
      <c r="BT6" s="114">
        <f t="shared" si="4"/>
        <v>0.1</v>
      </c>
      <c r="BU6" s="4">
        <v>1</v>
      </c>
      <c r="BV6" s="114">
        <f t="shared" si="5"/>
        <v>0.95833333333333337</v>
      </c>
      <c r="BW6" s="4">
        <f t="shared" si="6"/>
        <v>1</v>
      </c>
      <c r="BX6" s="114">
        <f t="shared" si="7"/>
        <v>0.03</v>
      </c>
      <c r="BY6" s="4">
        <f t="shared" si="8"/>
        <v>11160</v>
      </c>
      <c r="BZ6" s="4">
        <v>10420.15</v>
      </c>
      <c r="CA6" s="115">
        <f t="shared" si="9"/>
        <v>0.93370519713261646</v>
      </c>
      <c r="CB6" s="4">
        <f t="shared" si="10"/>
        <v>2</v>
      </c>
      <c r="CC6" s="114">
        <f t="shared" si="11"/>
        <v>0.04</v>
      </c>
      <c r="CD6" s="4">
        <v>300</v>
      </c>
      <c r="CE6" s="116">
        <v>298.79020234291801</v>
      </c>
      <c r="CF6" s="4">
        <f t="shared" si="12"/>
        <v>5</v>
      </c>
      <c r="CG6" s="114">
        <f t="shared" si="13"/>
        <v>0.15</v>
      </c>
      <c r="MX6" s="116">
        <v>95</v>
      </c>
      <c r="MY6" s="116">
        <v>98.8888888888889</v>
      </c>
      <c r="MZ6" s="4">
        <f t="shared" si="14"/>
        <v>5</v>
      </c>
      <c r="NA6" s="114">
        <f t="shared" si="15"/>
        <v>0.1</v>
      </c>
      <c r="NB6" s="115">
        <v>0.92</v>
      </c>
      <c r="NC6" s="115">
        <v>0.93125000000000002</v>
      </c>
      <c r="ND6" s="4">
        <f t="shared" si="16"/>
        <v>5</v>
      </c>
      <c r="NE6" s="114">
        <f t="shared" si="17"/>
        <v>0.1</v>
      </c>
      <c r="NF6" s="116">
        <v>90</v>
      </c>
      <c r="NG6" s="118">
        <v>100</v>
      </c>
      <c r="NH6" s="4">
        <f t="shared" si="18"/>
        <v>5</v>
      </c>
      <c r="NI6" s="114">
        <f t="shared" si="19"/>
        <v>0.08</v>
      </c>
      <c r="NJ6" s="114">
        <v>0.85</v>
      </c>
      <c r="NK6" s="114">
        <v>0.93548387096774199</v>
      </c>
      <c r="NM6" s="4">
        <f t="shared" si="20"/>
        <v>5</v>
      </c>
      <c r="NN6" s="114">
        <f t="shared" si="21"/>
        <v>0.06</v>
      </c>
      <c r="NO6" s="114">
        <v>0.4</v>
      </c>
      <c r="NP6" s="114">
        <v>0.65625</v>
      </c>
      <c r="NQ6" s="4">
        <f t="shared" si="22"/>
        <v>5</v>
      </c>
      <c r="NR6" s="114">
        <f t="shared" si="23"/>
        <v>0.06</v>
      </c>
      <c r="ZQ6" s="114">
        <v>0.95</v>
      </c>
      <c r="ZR6" s="114">
        <v>0.99041533546325899</v>
      </c>
      <c r="ZS6" s="4">
        <f t="shared" si="24"/>
        <v>5</v>
      </c>
      <c r="ZT6" s="114">
        <f t="shared" si="25"/>
        <v>0.05</v>
      </c>
      <c r="ZU6" s="4">
        <v>2</v>
      </c>
      <c r="ZV6" s="4">
        <f t="shared" si="26"/>
        <v>5</v>
      </c>
      <c r="ZW6" s="114">
        <f t="shared" si="27"/>
        <v>0.05</v>
      </c>
      <c r="ACD6" s="114">
        <f t="shared" si="28"/>
        <v>0.32</v>
      </c>
      <c r="ACE6" s="114">
        <f t="shared" si="29"/>
        <v>0.4</v>
      </c>
      <c r="ACF6" s="114">
        <f t="shared" si="30"/>
        <v>0.1</v>
      </c>
      <c r="ACG6" s="114">
        <f t="shared" si="31"/>
        <v>0.82</v>
      </c>
      <c r="ACN6" s="119" t="str">
        <f t="shared" si="32"/>
        <v>TERIMA</v>
      </c>
      <c r="ACO6" s="120">
        <f t="shared" ref="ACO6:ACO14" si="40">IF(ACN6="GUGUR",0,IF(G6="AGENT IBC CC TELKOMSEL",670000,IF(G6="AGENT IBC PRIORITY CC TELKOMSEL",670000,IF(G6="AGENT PREPAID",670000,))))</f>
        <v>670000</v>
      </c>
      <c r="ACP6" s="120">
        <f t="shared" si="33"/>
        <v>268000</v>
      </c>
      <c r="ADH6" s="121">
        <f t="shared" si="34"/>
        <v>214400</v>
      </c>
      <c r="ADI6" s="121">
        <f t="shared" si="35"/>
        <v>268000</v>
      </c>
      <c r="ADJ6" s="121">
        <f t="shared" si="36"/>
        <v>67000</v>
      </c>
      <c r="ADL6" s="121">
        <f t="shared" si="37"/>
        <v>0</v>
      </c>
      <c r="ADM6" s="121">
        <f t="shared" si="38"/>
        <v>549400</v>
      </c>
      <c r="ADN6" s="121">
        <f t="shared" si="39"/>
        <v>549400</v>
      </c>
      <c r="ADO6" s="4" t="s">
        <v>1392</v>
      </c>
    </row>
    <row r="7" spans="1:802" x14ac:dyDescent="0.25">
      <c r="A7" s="4">
        <f t="shared" si="0"/>
        <v>3</v>
      </c>
      <c r="B7" s="4">
        <v>157011</v>
      </c>
      <c r="C7" s="4" t="s">
        <v>369</v>
      </c>
      <c r="G7" s="4" t="s">
        <v>351</v>
      </c>
      <c r="O7" s="4">
        <v>22</v>
      </c>
      <c r="P7" s="4">
        <v>22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f t="shared" si="1"/>
        <v>0</v>
      </c>
      <c r="W7" s="4">
        <v>22</v>
      </c>
      <c r="X7" s="4">
        <v>22</v>
      </c>
      <c r="Y7" s="4">
        <v>7.75</v>
      </c>
      <c r="BQ7" s="4">
        <v>0</v>
      </c>
      <c r="BR7" s="114">
        <f t="shared" si="2"/>
        <v>1</v>
      </c>
      <c r="BS7" s="4">
        <f t="shared" si="3"/>
        <v>5</v>
      </c>
      <c r="BT7" s="114">
        <f t="shared" si="4"/>
        <v>0.1</v>
      </c>
      <c r="BU7" s="4">
        <v>0</v>
      </c>
      <c r="BV7" s="114">
        <f t="shared" si="5"/>
        <v>1</v>
      </c>
      <c r="BW7" s="4">
        <f t="shared" si="6"/>
        <v>5</v>
      </c>
      <c r="BX7" s="114">
        <f t="shared" si="7"/>
        <v>0.15</v>
      </c>
      <c r="BY7" s="4">
        <f t="shared" si="8"/>
        <v>10230</v>
      </c>
      <c r="BZ7" s="4">
        <v>10741.5</v>
      </c>
      <c r="CA7" s="115">
        <f t="shared" si="9"/>
        <v>1.05</v>
      </c>
      <c r="CB7" s="4">
        <f t="shared" si="10"/>
        <v>4</v>
      </c>
      <c r="CC7" s="114">
        <f t="shared" si="11"/>
        <v>0.08</v>
      </c>
      <c r="CD7" s="4">
        <v>300</v>
      </c>
      <c r="CF7" s="4">
        <f t="shared" si="12"/>
        <v>5</v>
      </c>
      <c r="CG7" s="114">
        <f t="shared" si="13"/>
        <v>0.15</v>
      </c>
      <c r="MX7" s="116">
        <v>95</v>
      </c>
      <c r="MZ7" s="4">
        <f t="shared" si="14"/>
        <v>1</v>
      </c>
      <c r="NA7" s="114">
        <f t="shared" si="15"/>
        <v>0.02</v>
      </c>
      <c r="NB7" s="115">
        <v>0.92</v>
      </c>
      <c r="ND7" s="4">
        <f t="shared" si="16"/>
        <v>1</v>
      </c>
      <c r="NE7" s="114">
        <f t="shared" si="17"/>
        <v>0.02</v>
      </c>
      <c r="NF7" s="116">
        <v>90</v>
      </c>
      <c r="NG7" s="118">
        <v>100</v>
      </c>
      <c r="NH7" s="4">
        <f t="shared" si="18"/>
        <v>5</v>
      </c>
      <c r="NI7" s="114">
        <f t="shared" si="19"/>
        <v>0.08</v>
      </c>
      <c r="NJ7" s="114">
        <v>0.85</v>
      </c>
      <c r="NK7" s="114" t="s">
        <v>937</v>
      </c>
      <c r="NM7" s="4">
        <f t="shared" si="20"/>
        <v>5</v>
      </c>
      <c r="NN7" s="114">
        <f t="shared" si="21"/>
        <v>0.06</v>
      </c>
      <c r="NO7" s="114">
        <v>0.4</v>
      </c>
      <c r="NP7" s="114" t="s">
        <v>937</v>
      </c>
      <c r="NQ7" s="4">
        <f t="shared" si="22"/>
        <v>5</v>
      </c>
      <c r="NR7" s="114">
        <f t="shared" si="23"/>
        <v>0.06</v>
      </c>
      <c r="ZQ7" s="114">
        <v>0.95</v>
      </c>
      <c r="ZS7" s="4">
        <f t="shared" si="24"/>
        <v>3</v>
      </c>
      <c r="ZT7" s="114">
        <f t="shared" si="25"/>
        <v>3.0000000000000006E-2</v>
      </c>
      <c r="ZU7" s="4">
        <v>2</v>
      </c>
      <c r="ZV7" s="4">
        <f t="shared" si="26"/>
        <v>5</v>
      </c>
      <c r="ZW7" s="114">
        <f t="shared" si="27"/>
        <v>0.05</v>
      </c>
      <c r="ACD7" s="114">
        <f t="shared" si="28"/>
        <v>0.48</v>
      </c>
      <c r="ACE7" s="114">
        <f t="shared" si="29"/>
        <v>0.24</v>
      </c>
      <c r="ACF7" s="114">
        <f t="shared" si="30"/>
        <v>8.0000000000000016E-2</v>
      </c>
      <c r="ACG7" s="114">
        <f t="shared" si="31"/>
        <v>0.8</v>
      </c>
      <c r="ACN7" s="119" t="str">
        <f t="shared" si="32"/>
        <v>TERIMA</v>
      </c>
      <c r="ACO7" s="120">
        <f t="shared" si="40"/>
        <v>670000</v>
      </c>
      <c r="ACP7" s="120">
        <f t="shared" si="33"/>
        <v>160800</v>
      </c>
      <c r="ADH7" s="121">
        <f t="shared" si="34"/>
        <v>321600</v>
      </c>
      <c r="ADI7" s="121">
        <f t="shared" si="35"/>
        <v>160800</v>
      </c>
      <c r="ADJ7" s="121">
        <f t="shared" si="36"/>
        <v>53600.000000000007</v>
      </c>
      <c r="ADL7" s="121">
        <f t="shared" si="37"/>
        <v>0</v>
      </c>
      <c r="ADM7" s="121">
        <f t="shared" si="38"/>
        <v>536000</v>
      </c>
      <c r="ADN7" s="121">
        <f t="shared" si="39"/>
        <v>536000</v>
      </c>
      <c r="ADO7" s="4" t="s">
        <v>1392</v>
      </c>
    </row>
    <row r="8" spans="1:802" x14ac:dyDescent="0.25">
      <c r="A8" s="4">
        <f t="shared" si="0"/>
        <v>4</v>
      </c>
      <c r="B8" s="4">
        <v>72307</v>
      </c>
      <c r="C8" s="4" t="s">
        <v>376</v>
      </c>
      <c r="G8" s="4" t="s">
        <v>351</v>
      </c>
      <c r="O8" s="4">
        <v>22</v>
      </c>
      <c r="P8" s="4">
        <v>24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f t="shared" si="1"/>
        <v>0</v>
      </c>
      <c r="W8" s="4">
        <v>24</v>
      </c>
      <c r="X8" s="4">
        <v>24</v>
      </c>
      <c r="Y8" s="4">
        <v>7.75</v>
      </c>
      <c r="BQ8" s="4">
        <v>0</v>
      </c>
      <c r="BR8" s="114">
        <f t="shared" si="2"/>
        <v>1</v>
      </c>
      <c r="BS8" s="4">
        <f t="shared" si="3"/>
        <v>5</v>
      </c>
      <c r="BT8" s="114">
        <f t="shared" si="4"/>
        <v>0.1</v>
      </c>
      <c r="BU8" s="4">
        <v>0</v>
      </c>
      <c r="BV8" s="114">
        <f t="shared" si="5"/>
        <v>1</v>
      </c>
      <c r="BW8" s="4">
        <f t="shared" si="6"/>
        <v>5</v>
      </c>
      <c r="BX8" s="114">
        <f t="shared" si="7"/>
        <v>0.15</v>
      </c>
      <c r="BY8" s="4">
        <f t="shared" si="8"/>
        <v>11160</v>
      </c>
      <c r="BZ8" s="4">
        <v>13496.633333333401</v>
      </c>
      <c r="CA8" s="115">
        <f t="shared" si="9"/>
        <v>1.2093757467144624</v>
      </c>
      <c r="CB8" s="4">
        <f t="shared" si="10"/>
        <v>5</v>
      </c>
      <c r="CC8" s="114">
        <f t="shared" si="11"/>
        <v>0.1</v>
      </c>
      <c r="CD8" s="4">
        <v>300</v>
      </c>
      <c r="CE8" s="116">
        <v>294.55954518252503</v>
      </c>
      <c r="CF8" s="4">
        <f t="shared" si="12"/>
        <v>5</v>
      </c>
      <c r="CG8" s="114">
        <f t="shared" si="13"/>
        <v>0.15</v>
      </c>
      <c r="MX8" s="116">
        <v>95</v>
      </c>
      <c r="MY8" s="116">
        <v>98.8888888888889</v>
      </c>
      <c r="MZ8" s="4">
        <f t="shared" si="14"/>
        <v>5</v>
      </c>
      <c r="NA8" s="114">
        <f t="shared" si="15"/>
        <v>0.1</v>
      </c>
      <c r="NB8" s="115">
        <v>0.92</v>
      </c>
      <c r="NC8" s="115">
        <v>0.97073170731707303</v>
      </c>
      <c r="ND8" s="4">
        <f t="shared" si="16"/>
        <v>5</v>
      </c>
      <c r="NE8" s="114">
        <f t="shared" si="17"/>
        <v>0.1</v>
      </c>
      <c r="NF8" s="116">
        <v>90</v>
      </c>
      <c r="NG8" s="118">
        <v>100</v>
      </c>
      <c r="NH8" s="4">
        <f t="shared" si="18"/>
        <v>5</v>
      </c>
      <c r="NI8" s="114">
        <f t="shared" si="19"/>
        <v>0.08</v>
      </c>
      <c r="NJ8" s="114">
        <v>0.85</v>
      </c>
      <c r="NK8" s="114">
        <v>0.96250000000000002</v>
      </c>
      <c r="NL8" s="4">
        <v>1</v>
      </c>
      <c r="NM8" s="4">
        <f t="shared" si="20"/>
        <v>0</v>
      </c>
      <c r="NN8" s="114">
        <f t="shared" si="21"/>
        <v>0</v>
      </c>
      <c r="NO8" s="114">
        <v>0.4</v>
      </c>
      <c r="NP8" s="114">
        <v>0.68292682926829296</v>
      </c>
      <c r="NQ8" s="4">
        <f t="shared" si="22"/>
        <v>5</v>
      </c>
      <c r="NR8" s="114">
        <f t="shared" si="23"/>
        <v>0.06</v>
      </c>
      <c r="ZQ8" s="114">
        <v>0.95</v>
      </c>
      <c r="ZR8" s="114">
        <v>0.99341711549970102</v>
      </c>
      <c r="ZS8" s="4">
        <f t="shared" si="24"/>
        <v>5</v>
      </c>
      <c r="ZT8" s="114">
        <f t="shared" si="25"/>
        <v>0.05</v>
      </c>
      <c r="ZU8" s="4">
        <v>2</v>
      </c>
      <c r="ZV8" s="4">
        <f t="shared" si="26"/>
        <v>5</v>
      </c>
      <c r="ZW8" s="114">
        <f t="shared" si="27"/>
        <v>0.05</v>
      </c>
      <c r="ACD8" s="114">
        <f t="shared" si="28"/>
        <v>0.5</v>
      </c>
      <c r="ACE8" s="114">
        <f t="shared" si="29"/>
        <v>0.34</v>
      </c>
      <c r="ACF8" s="114">
        <f t="shared" si="30"/>
        <v>0.1</v>
      </c>
      <c r="ACG8" s="114">
        <f t="shared" si="31"/>
        <v>0.94000000000000006</v>
      </c>
      <c r="ACN8" s="119" t="str">
        <f t="shared" si="32"/>
        <v>TERIMA</v>
      </c>
      <c r="ACO8" s="120">
        <f t="shared" si="40"/>
        <v>670000</v>
      </c>
      <c r="ACP8" s="120">
        <f t="shared" si="33"/>
        <v>227800.00000000003</v>
      </c>
      <c r="ADH8" s="121">
        <f t="shared" si="34"/>
        <v>335000</v>
      </c>
      <c r="ADI8" s="121">
        <f t="shared" si="35"/>
        <v>227800.00000000003</v>
      </c>
      <c r="ADJ8" s="121">
        <f t="shared" si="36"/>
        <v>67000</v>
      </c>
      <c r="ADL8" s="121">
        <f t="shared" si="37"/>
        <v>0</v>
      </c>
      <c r="ADM8" s="121">
        <f t="shared" si="38"/>
        <v>629800</v>
      </c>
      <c r="ADN8" s="121">
        <f t="shared" si="39"/>
        <v>629800</v>
      </c>
      <c r="ADO8" s="4" t="s">
        <v>1392</v>
      </c>
    </row>
    <row r="9" spans="1:802" x14ac:dyDescent="0.25">
      <c r="A9" s="4">
        <f t="shared" si="0"/>
        <v>5</v>
      </c>
      <c r="B9" s="4">
        <v>156546</v>
      </c>
      <c r="C9" s="4" t="s">
        <v>386</v>
      </c>
      <c r="G9" s="4" t="s">
        <v>351</v>
      </c>
      <c r="O9" s="4">
        <v>22</v>
      </c>
      <c r="P9" s="4">
        <v>21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f t="shared" si="1"/>
        <v>0</v>
      </c>
      <c r="W9" s="4">
        <v>21</v>
      </c>
      <c r="X9" s="4">
        <v>21</v>
      </c>
      <c r="Y9" s="4">
        <v>7.75</v>
      </c>
      <c r="BQ9" s="4">
        <v>1</v>
      </c>
      <c r="BR9" s="114">
        <f t="shared" si="2"/>
        <v>0.95238095238095233</v>
      </c>
      <c r="BS9" s="4">
        <f t="shared" si="3"/>
        <v>2</v>
      </c>
      <c r="BT9" s="114">
        <f t="shared" si="4"/>
        <v>0.04</v>
      </c>
      <c r="BU9" s="4">
        <v>0</v>
      </c>
      <c r="BV9" s="114">
        <f t="shared" si="5"/>
        <v>1</v>
      </c>
      <c r="BW9" s="4">
        <f t="shared" si="6"/>
        <v>5</v>
      </c>
      <c r="BX9" s="114">
        <f t="shared" si="7"/>
        <v>0.15</v>
      </c>
      <c r="BY9" s="4">
        <f t="shared" si="8"/>
        <v>9765</v>
      </c>
      <c r="BZ9" s="4">
        <v>11958.0666666667</v>
      </c>
      <c r="CA9" s="115">
        <f t="shared" si="9"/>
        <v>1.2245844000682744</v>
      </c>
      <c r="CB9" s="4">
        <f t="shared" si="10"/>
        <v>5</v>
      </c>
      <c r="CC9" s="114">
        <f t="shared" si="11"/>
        <v>0.1</v>
      </c>
      <c r="CD9" s="4">
        <v>300</v>
      </c>
      <c r="CE9" s="116">
        <v>275.06363636363602</v>
      </c>
      <c r="CF9" s="4">
        <f t="shared" si="12"/>
        <v>5</v>
      </c>
      <c r="CG9" s="114">
        <f t="shared" si="13"/>
        <v>0.15</v>
      </c>
      <c r="MX9" s="116">
        <v>95</v>
      </c>
      <c r="MY9" s="116">
        <v>100</v>
      </c>
      <c r="MZ9" s="4">
        <f t="shared" si="14"/>
        <v>5</v>
      </c>
      <c r="NA9" s="114">
        <f t="shared" si="15"/>
        <v>0.1</v>
      </c>
      <c r="NB9" s="115">
        <v>0.92</v>
      </c>
      <c r="NC9" s="115">
        <v>0.95384615384615401</v>
      </c>
      <c r="ND9" s="4">
        <f t="shared" si="16"/>
        <v>5</v>
      </c>
      <c r="NE9" s="114">
        <f t="shared" si="17"/>
        <v>0.1</v>
      </c>
      <c r="NF9" s="116">
        <v>90</v>
      </c>
      <c r="NG9" s="118">
        <v>100</v>
      </c>
      <c r="NH9" s="4">
        <f t="shared" si="18"/>
        <v>5</v>
      </c>
      <c r="NI9" s="114">
        <f t="shared" si="19"/>
        <v>0.08</v>
      </c>
      <c r="NJ9" s="114">
        <v>0.85</v>
      </c>
      <c r="NK9" s="114">
        <v>0.81818181818181801</v>
      </c>
      <c r="NM9" s="4">
        <f t="shared" si="20"/>
        <v>1</v>
      </c>
      <c r="NN9" s="114">
        <f t="shared" si="21"/>
        <v>1.2E-2</v>
      </c>
      <c r="NO9" s="114">
        <v>0.4</v>
      </c>
      <c r="NP9" s="114">
        <v>0.69230769230769196</v>
      </c>
      <c r="NQ9" s="4">
        <f t="shared" si="22"/>
        <v>5</v>
      </c>
      <c r="NR9" s="114">
        <f t="shared" si="23"/>
        <v>0.06</v>
      </c>
      <c r="ZQ9" s="114">
        <v>0.95</v>
      </c>
      <c r="ZR9" s="114">
        <v>0.98295454545454497</v>
      </c>
      <c r="ZS9" s="4">
        <f t="shared" si="24"/>
        <v>5</v>
      </c>
      <c r="ZT9" s="114">
        <f t="shared" si="25"/>
        <v>0.05</v>
      </c>
      <c r="ZU9" s="4">
        <v>2</v>
      </c>
      <c r="ZV9" s="4">
        <f t="shared" si="26"/>
        <v>5</v>
      </c>
      <c r="ZW9" s="114">
        <f t="shared" si="27"/>
        <v>0.05</v>
      </c>
      <c r="ACD9" s="114">
        <f t="shared" si="28"/>
        <v>0.44000000000000006</v>
      </c>
      <c r="ACE9" s="114">
        <f t="shared" si="29"/>
        <v>0.35200000000000004</v>
      </c>
      <c r="ACF9" s="114">
        <f t="shared" si="30"/>
        <v>0.1</v>
      </c>
      <c r="ACG9" s="114">
        <f t="shared" si="31"/>
        <v>0.89200000000000002</v>
      </c>
      <c r="ACN9" s="119" t="str">
        <f t="shared" si="32"/>
        <v>TERIMA</v>
      </c>
      <c r="ACO9" s="120">
        <f t="shared" si="40"/>
        <v>670000</v>
      </c>
      <c r="ACP9" s="120">
        <f t="shared" si="33"/>
        <v>235840.00000000003</v>
      </c>
      <c r="ADH9" s="121">
        <f t="shared" si="34"/>
        <v>294800.00000000006</v>
      </c>
      <c r="ADI9" s="121">
        <f t="shared" si="35"/>
        <v>235840.00000000003</v>
      </c>
      <c r="ADJ9" s="121">
        <f t="shared" si="36"/>
        <v>67000</v>
      </c>
      <c r="ADL9" s="121">
        <f t="shared" si="37"/>
        <v>0</v>
      </c>
      <c r="ADM9" s="121">
        <f t="shared" si="38"/>
        <v>597640.00000000012</v>
      </c>
      <c r="ADN9" s="121">
        <f t="shared" si="39"/>
        <v>597640.00000000012</v>
      </c>
      <c r="ADO9" s="4" t="s">
        <v>1392</v>
      </c>
    </row>
    <row r="10" spans="1:802" x14ac:dyDescent="0.25">
      <c r="A10" s="4">
        <f t="shared" si="0"/>
        <v>6</v>
      </c>
      <c r="B10" s="4">
        <v>160066</v>
      </c>
      <c r="C10" s="4" t="s">
        <v>382</v>
      </c>
      <c r="G10" s="4" t="s">
        <v>351</v>
      </c>
      <c r="O10" s="4">
        <v>22</v>
      </c>
      <c r="P10" s="4">
        <v>21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f t="shared" si="1"/>
        <v>0</v>
      </c>
      <c r="W10" s="4">
        <v>21</v>
      </c>
      <c r="X10" s="4">
        <v>21</v>
      </c>
      <c r="Y10" s="4">
        <v>7.75</v>
      </c>
      <c r="BQ10" s="4">
        <v>0</v>
      </c>
      <c r="BR10" s="114">
        <f t="shared" si="2"/>
        <v>1</v>
      </c>
      <c r="BS10" s="4">
        <f t="shared" si="3"/>
        <v>5</v>
      </c>
      <c r="BT10" s="114">
        <f t="shared" si="4"/>
        <v>0.1</v>
      </c>
      <c r="BU10" s="4">
        <v>0</v>
      </c>
      <c r="BV10" s="114">
        <f t="shared" si="5"/>
        <v>1</v>
      </c>
      <c r="BW10" s="4">
        <f t="shared" si="6"/>
        <v>5</v>
      </c>
      <c r="BX10" s="114">
        <f t="shared" si="7"/>
        <v>0.15</v>
      </c>
      <c r="BY10" s="4">
        <f t="shared" si="8"/>
        <v>9765</v>
      </c>
      <c r="BZ10" s="4">
        <v>12099.416666666701</v>
      </c>
      <c r="CA10" s="115">
        <f t="shared" si="9"/>
        <v>1.2390595664789248</v>
      </c>
      <c r="CB10" s="4">
        <f t="shared" si="10"/>
        <v>5</v>
      </c>
      <c r="CC10" s="114">
        <f t="shared" si="11"/>
        <v>0.1</v>
      </c>
      <c r="CD10" s="4">
        <v>300</v>
      </c>
      <c r="CE10" s="116">
        <v>294.07631738340399</v>
      </c>
      <c r="CF10" s="4">
        <f t="shared" si="12"/>
        <v>5</v>
      </c>
      <c r="CG10" s="114">
        <f t="shared" si="13"/>
        <v>0.15</v>
      </c>
      <c r="MX10" s="116">
        <v>95</v>
      </c>
      <c r="MY10" s="116">
        <v>98.3333333333333</v>
      </c>
      <c r="MZ10" s="4">
        <f t="shared" si="14"/>
        <v>5</v>
      </c>
      <c r="NA10" s="114">
        <f t="shared" si="15"/>
        <v>0.1</v>
      </c>
      <c r="NB10" s="115">
        <v>0.92</v>
      </c>
      <c r="NC10" s="115">
        <v>0.94545454545454599</v>
      </c>
      <c r="ND10" s="4">
        <f t="shared" si="16"/>
        <v>5</v>
      </c>
      <c r="NE10" s="114">
        <f t="shared" si="17"/>
        <v>0.1</v>
      </c>
      <c r="NF10" s="116">
        <v>90</v>
      </c>
      <c r="NG10" s="118">
        <v>100</v>
      </c>
      <c r="NH10" s="4">
        <f t="shared" si="18"/>
        <v>5</v>
      </c>
      <c r="NI10" s="114">
        <f t="shared" si="19"/>
        <v>0.08</v>
      </c>
      <c r="NJ10" s="114">
        <v>0.85</v>
      </c>
      <c r="NK10" s="114">
        <v>0.92727272727272703</v>
      </c>
      <c r="NM10" s="4">
        <f t="shared" si="20"/>
        <v>5</v>
      </c>
      <c r="NN10" s="114">
        <f t="shared" si="21"/>
        <v>0.06</v>
      </c>
      <c r="NO10" s="114">
        <v>0.4</v>
      </c>
      <c r="NP10" s="114">
        <v>0.72727272727272696</v>
      </c>
      <c r="NQ10" s="4">
        <f t="shared" si="22"/>
        <v>5</v>
      </c>
      <c r="NR10" s="114">
        <f t="shared" si="23"/>
        <v>0.06</v>
      </c>
      <c r="ZQ10" s="114">
        <v>0.95</v>
      </c>
      <c r="ZR10" s="114">
        <v>0.99273167777104798</v>
      </c>
      <c r="ZS10" s="4">
        <f t="shared" si="24"/>
        <v>5</v>
      </c>
      <c r="ZT10" s="114">
        <f t="shared" si="25"/>
        <v>0.05</v>
      </c>
      <c r="ZU10" s="4">
        <v>2</v>
      </c>
      <c r="ZV10" s="4">
        <f t="shared" si="26"/>
        <v>5</v>
      </c>
      <c r="ZW10" s="114">
        <f t="shared" si="27"/>
        <v>0.05</v>
      </c>
      <c r="ACD10" s="114">
        <f t="shared" si="28"/>
        <v>0.5</v>
      </c>
      <c r="ACE10" s="114">
        <f t="shared" si="29"/>
        <v>0.4</v>
      </c>
      <c r="ACF10" s="114">
        <f t="shared" si="30"/>
        <v>0.1</v>
      </c>
      <c r="ACG10" s="114">
        <f t="shared" si="31"/>
        <v>1</v>
      </c>
      <c r="ACN10" s="119" t="str">
        <f t="shared" si="32"/>
        <v>TERIMA</v>
      </c>
      <c r="ACO10" s="120">
        <f t="shared" si="40"/>
        <v>670000</v>
      </c>
      <c r="ACP10" s="120">
        <f t="shared" si="33"/>
        <v>268000</v>
      </c>
      <c r="ADH10" s="121">
        <f t="shared" si="34"/>
        <v>335000</v>
      </c>
      <c r="ADI10" s="121">
        <f t="shared" si="35"/>
        <v>268000</v>
      </c>
      <c r="ADJ10" s="121">
        <f t="shared" si="36"/>
        <v>67000</v>
      </c>
      <c r="ADL10" s="121">
        <f t="shared" si="37"/>
        <v>200000</v>
      </c>
      <c r="ADM10" s="121">
        <f t="shared" si="38"/>
        <v>870000</v>
      </c>
      <c r="ADN10" s="121">
        <f t="shared" si="39"/>
        <v>870000</v>
      </c>
      <c r="ADO10" s="4" t="s">
        <v>1392</v>
      </c>
    </row>
    <row r="11" spans="1:802" x14ac:dyDescent="0.25">
      <c r="A11" s="4">
        <f t="shared" si="0"/>
        <v>7</v>
      </c>
      <c r="B11" s="4">
        <v>153878</v>
      </c>
      <c r="C11" s="4" t="s">
        <v>465</v>
      </c>
      <c r="G11" s="4" t="s">
        <v>351</v>
      </c>
      <c r="O11" s="4">
        <v>22</v>
      </c>
      <c r="P11" s="4">
        <v>21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f t="shared" si="1"/>
        <v>0</v>
      </c>
      <c r="W11" s="4">
        <v>21</v>
      </c>
      <c r="X11" s="4">
        <v>21</v>
      </c>
      <c r="Y11" s="4">
        <v>7.75</v>
      </c>
      <c r="BQ11" s="4">
        <v>0</v>
      </c>
      <c r="BR11" s="114">
        <f t="shared" si="2"/>
        <v>1</v>
      </c>
      <c r="BS11" s="4">
        <f t="shared" si="3"/>
        <v>5</v>
      </c>
      <c r="BT11" s="114">
        <f t="shared" si="4"/>
        <v>0.1</v>
      </c>
      <c r="BU11" s="4">
        <v>0</v>
      </c>
      <c r="BV11" s="114">
        <f t="shared" si="5"/>
        <v>1</v>
      </c>
      <c r="BW11" s="4">
        <f t="shared" si="6"/>
        <v>5</v>
      </c>
      <c r="BX11" s="114">
        <f t="shared" si="7"/>
        <v>0.15</v>
      </c>
      <c r="BY11" s="4">
        <f t="shared" si="8"/>
        <v>9765</v>
      </c>
      <c r="BZ11" s="4">
        <v>11559.45</v>
      </c>
      <c r="CA11" s="115">
        <f t="shared" si="9"/>
        <v>1.1837634408602151</v>
      </c>
      <c r="CB11" s="4">
        <f t="shared" si="10"/>
        <v>5</v>
      </c>
      <c r="CC11" s="114">
        <f t="shared" si="11"/>
        <v>0.1</v>
      </c>
      <c r="CD11" s="4">
        <v>300</v>
      </c>
      <c r="CE11" s="116">
        <v>298.572368421053</v>
      </c>
      <c r="CF11" s="4">
        <f t="shared" si="12"/>
        <v>5</v>
      </c>
      <c r="CG11" s="114">
        <f t="shared" si="13"/>
        <v>0.15</v>
      </c>
      <c r="MX11" s="116">
        <v>95</v>
      </c>
      <c r="MY11" s="116">
        <v>98.3333333333333</v>
      </c>
      <c r="MZ11" s="4">
        <f t="shared" si="14"/>
        <v>5</v>
      </c>
      <c r="NA11" s="114">
        <f t="shared" si="15"/>
        <v>0.1</v>
      </c>
      <c r="NB11" s="115">
        <v>0.92</v>
      </c>
      <c r="NC11" s="115">
        <v>0.88749999999999996</v>
      </c>
      <c r="ND11" s="4">
        <f t="shared" si="16"/>
        <v>1</v>
      </c>
      <c r="NE11" s="114">
        <f t="shared" si="17"/>
        <v>0.02</v>
      </c>
      <c r="NF11" s="116">
        <v>90</v>
      </c>
      <c r="NG11" s="118">
        <v>100</v>
      </c>
      <c r="NH11" s="4">
        <f t="shared" si="18"/>
        <v>5</v>
      </c>
      <c r="NI11" s="114">
        <f t="shared" si="19"/>
        <v>0.08</v>
      </c>
      <c r="NJ11" s="114">
        <v>0.85</v>
      </c>
      <c r="NK11" s="114">
        <v>0.88461538461538503</v>
      </c>
      <c r="NL11" s="4">
        <v>1</v>
      </c>
      <c r="NM11" s="4">
        <f t="shared" si="20"/>
        <v>0</v>
      </c>
      <c r="NN11" s="114">
        <f t="shared" si="21"/>
        <v>0</v>
      </c>
      <c r="NO11" s="114">
        <v>0.4</v>
      </c>
      <c r="NP11" s="114">
        <v>0.53125</v>
      </c>
      <c r="NQ11" s="4">
        <f t="shared" si="22"/>
        <v>5</v>
      </c>
      <c r="NR11" s="114">
        <f t="shared" si="23"/>
        <v>0.06</v>
      </c>
      <c r="ZQ11" s="114">
        <v>0.95</v>
      </c>
      <c r="ZR11" s="114">
        <v>0.99401913875598102</v>
      </c>
      <c r="ZS11" s="4">
        <f t="shared" si="24"/>
        <v>5</v>
      </c>
      <c r="ZT11" s="114">
        <f t="shared" si="25"/>
        <v>0.05</v>
      </c>
      <c r="ZU11" s="4">
        <v>2</v>
      </c>
      <c r="ZV11" s="4">
        <f t="shared" si="26"/>
        <v>5</v>
      </c>
      <c r="ZW11" s="114">
        <f t="shared" si="27"/>
        <v>0.05</v>
      </c>
      <c r="ACD11" s="114">
        <f t="shared" si="28"/>
        <v>0.5</v>
      </c>
      <c r="ACE11" s="114">
        <f t="shared" si="29"/>
        <v>0.26</v>
      </c>
      <c r="ACF11" s="114">
        <f t="shared" si="30"/>
        <v>0.1</v>
      </c>
      <c r="ACG11" s="114">
        <f t="shared" si="31"/>
        <v>0.86</v>
      </c>
      <c r="ACK11" s="4">
        <v>1</v>
      </c>
      <c r="ACN11" s="119" t="str">
        <f t="shared" si="32"/>
        <v>TERIMA</v>
      </c>
      <c r="ACO11" s="120">
        <f t="shared" si="40"/>
        <v>670000</v>
      </c>
      <c r="ACP11" s="120">
        <f t="shared" si="33"/>
        <v>174200</v>
      </c>
      <c r="ADH11" s="121">
        <f t="shared" si="34"/>
        <v>335000</v>
      </c>
      <c r="ADI11" s="121">
        <f t="shared" si="35"/>
        <v>148070</v>
      </c>
      <c r="ADJ11" s="121">
        <f t="shared" si="36"/>
        <v>67000</v>
      </c>
      <c r="ADL11" s="121">
        <f t="shared" si="37"/>
        <v>0</v>
      </c>
      <c r="ADM11" s="121">
        <f t="shared" si="38"/>
        <v>550070</v>
      </c>
      <c r="ADN11" s="121">
        <f t="shared" si="39"/>
        <v>550070</v>
      </c>
      <c r="ADO11" s="4" t="s">
        <v>1392</v>
      </c>
    </row>
    <row r="12" spans="1:802" x14ac:dyDescent="0.25">
      <c r="A12" s="4">
        <f t="shared" si="0"/>
        <v>8</v>
      </c>
      <c r="B12" s="4">
        <v>71958</v>
      </c>
      <c r="C12" s="4" t="s">
        <v>596</v>
      </c>
      <c r="G12" s="4" t="s">
        <v>351</v>
      </c>
      <c r="O12" s="4">
        <v>22</v>
      </c>
      <c r="P12" s="4">
        <v>21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f t="shared" si="1"/>
        <v>0</v>
      </c>
      <c r="W12" s="4">
        <v>21</v>
      </c>
      <c r="X12" s="4">
        <v>21</v>
      </c>
      <c r="Y12" s="4">
        <v>7.75</v>
      </c>
      <c r="BQ12" s="4">
        <v>0</v>
      </c>
      <c r="BR12" s="114">
        <f t="shared" si="2"/>
        <v>1</v>
      </c>
      <c r="BS12" s="4">
        <f t="shared" si="3"/>
        <v>5</v>
      </c>
      <c r="BT12" s="114">
        <f t="shared" si="4"/>
        <v>0.1</v>
      </c>
      <c r="BU12" s="4">
        <v>0</v>
      </c>
      <c r="BV12" s="114">
        <f t="shared" si="5"/>
        <v>1</v>
      </c>
      <c r="BW12" s="4">
        <f t="shared" si="6"/>
        <v>5</v>
      </c>
      <c r="BX12" s="114">
        <f t="shared" si="7"/>
        <v>0.15</v>
      </c>
      <c r="BY12" s="4">
        <f t="shared" si="8"/>
        <v>9765</v>
      </c>
      <c r="BZ12" s="4">
        <v>11460.5333333333</v>
      </c>
      <c r="CA12" s="115">
        <f t="shared" si="9"/>
        <v>1.173633725891787</v>
      </c>
      <c r="CB12" s="4">
        <f t="shared" si="10"/>
        <v>5</v>
      </c>
      <c r="CC12" s="114">
        <f t="shared" si="11"/>
        <v>0.1</v>
      </c>
      <c r="CD12" s="4">
        <v>300</v>
      </c>
      <c r="CE12" s="116">
        <v>294.58265241986197</v>
      </c>
      <c r="CF12" s="4">
        <f t="shared" si="12"/>
        <v>5</v>
      </c>
      <c r="CG12" s="114">
        <f t="shared" si="13"/>
        <v>0.15</v>
      </c>
      <c r="MX12" s="116">
        <v>95</v>
      </c>
      <c r="MY12" s="116">
        <v>98.75</v>
      </c>
      <c r="MZ12" s="4">
        <f t="shared" si="14"/>
        <v>5</v>
      </c>
      <c r="NA12" s="114">
        <f t="shared" si="15"/>
        <v>0.1</v>
      </c>
      <c r="NB12" s="115">
        <v>0.92</v>
      </c>
      <c r="NC12" s="115">
        <v>0.90476190476190499</v>
      </c>
      <c r="ND12" s="4">
        <f t="shared" si="16"/>
        <v>1</v>
      </c>
      <c r="NE12" s="114">
        <f t="shared" si="17"/>
        <v>0.02</v>
      </c>
      <c r="NF12" s="116">
        <v>90</v>
      </c>
      <c r="NG12" s="118">
        <v>100</v>
      </c>
      <c r="NH12" s="4">
        <f t="shared" si="18"/>
        <v>5</v>
      </c>
      <c r="NI12" s="114">
        <f t="shared" si="19"/>
        <v>0.08</v>
      </c>
      <c r="NJ12" s="114">
        <v>0.85</v>
      </c>
      <c r="NK12" s="114">
        <v>0.82352941176470595</v>
      </c>
      <c r="NM12" s="4">
        <f t="shared" si="20"/>
        <v>1</v>
      </c>
      <c r="NN12" s="114">
        <f t="shared" si="21"/>
        <v>1.2E-2</v>
      </c>
      <c r="NO12" s="114">
        <v>0.4</v>
      </c>
      <c r="NP12" s="114">
        <v>0.57142857142857095</v>
      </c>
      <c r="NQ12" s="4">
        <f t="shared" si="22"/>
        <v>5</v>
      </c>
      <c r="NR12" s="114">
        <f t="shared" si="23"/>
        <v>0.06</v>
      </c>
      <c r="ZQ12" s="114">
        <v>0.95</v>
      </c>
      <c r="ZR12" s="114">
        <v>0.99371464487743599</v>
      </c>
      <c r="ZS12" s="4">
        <f t="shared" si="24"/>
        <v>5</v>
      </c>
      <c r="ZT12" s="114">
        <f t="shared" si="25"/>
        <v>0.05</v>
      </c>
      <c r="ZU12" s="4">
        <v>2</v>
      </c>
      <c r="ZV12" s="4">
        <f t="shared" si="26"/>
        <v>5</v>
      </c>
      <c r="ZW12" s="114">
        <f t="shared" si="27"/>
        <v>0.05</v>
      </c>
      <c r="ACD12" s="114">
        <f t="shared" si="28"/>
        <v>0.5</v>
      </c>
      <c r="ACE12" s="114">
        <f t="shared" si="29"/>
        <v>0.27200000000000002</v>
      </c>
      <c r="ACF12" s="114">
        <f t="shared" si="30"/>
        <v>0.1</v>
      </c>
      <c r="ACG12" s="114">
        <f t="shared" si="31"/>
        <v>0.872</v>
      </c>
      <c r="ACL12" s="4">
        <v>1</v>
      </c>
      <c r="ACN12" s="119" t="str">
        <f t="shared" si="32"/>
        <v>TERIMA</v>
      </c>
      <c r="ACO12" s="120">
        <f t="shared" si="40"/>
        <v>670000</v>
      </c>
      <c r="ACP12" s="120">
        <f t="shared" si="33"/>
        <v>182240</v>
      </c>
      <c r="ADH12" s="121">
        <f t="shared" si="34"/>
        <v>335000</v>
      </c>
      <c r="ADI12" s="121">
        <f t="shared" si="35"/>
        <v>109344</v>
      </c>
      <c r="ADJ12" s="121">
        <f t="shared" si="36"/>
        <v>67000</v>
      </c>
      <c r="ADL12" s="121">
        <f t="shared" si="37"/>
        <v>0</v>
      </c>
      <c r="ADM12" s="121">
        <f t="shared" si="38"/>
        <v>511344</v>
      </c>
      <c r="ADN12" s="121">
        <f t="shared" si="39"/>
        <v>511344</v>
      </c>
      <c r="ADO12" s="4" t="s">
        <v>1392</v>
      </c>
    </row>
    <row r="13" spans="1:802" x14ac:dyDescent="0.25">
      <c r="A13" s="4">
        <f t="shared" si="0"/>
        <v>9</v>
      </c>
      <c r="B13" s="4">
        <v>71814</v>
      </c>
      <c r="C13" s="4" t="s">
        <v>633</v>
      </c>
      <c r="G13" s="4" t="s">
        <v>351</v>
      </c>
      <c r="O13" s="4">
        <v>22</v>
      </c>
      <c r="P13" s="4">
        <v>21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f t="shared" si="1"/>
        <v>0</v>
      </c>
      <c r="W13" s="4">
        <v>21</v>
      </c>
      <c r="X13" s="4">
        <v>21</v>
      </c>
      <c r="Y13" s="4">
        <v>7.75</v>
      </c>
      <c r="BQ13" s="4">
        <v>0</v>
      </c>
      <c r="BR13" s="114">
        <f t="shared" si="2"/>
        <v>1</v>
      </c>
      <c r="BS13" s="4">
        <f t="shared" si="3"/>
        <v>5</v>
      </c>
      <c r="BT13" s="114">
        <f t="shared" si="4"/>
        <v>0.1</v>
      </c>
      <c r="BU13" s="4">
        <v>0</v>
      </c>
      <c r="BV13" s="114">
        <f t="shared" si="5"/>
        <v>1</v>
      </c>
      <c r="BW13" s="4">
        <f t="shared" si="6"/>
        <v>5</v>
      </c>
      <c r="BX13" s="114">
        <f t="shared" si="7"/>
        <v>0.15</v>
      </c>
      <c r="BY13" s="4">
        <f t="shared" si="8"/>
        <v>9765</v>
      </c>
      <c r="BZ13" s="4">
        <v>11648.333333333299</v>
      </c>
      <c r="CA13" s="115">
        <f t="shared" si="9"/>
        <v>1.192865676736641</v>
      </c>
      <c r="CB13" s="4">
        <f t="shared" si="10"/>
        <v>5</v>
      </c>
      <c r="CC13" s="114">
        <f t="shared" si="11"/>
        <v>0.1</v>
      </c>
      <c r="CD13" s="4">
        <v>300</v>
      </c>
      <c r="CE13" s="116">
        <v>301.92246642246602</v>
      </c>
      <c r="CF13" s="4">
        <f t="shared" si="12"/>
        <v>1</v>
      </c>
      <c r="CG13" s="114">
        <f t="shared" si="13"/>
        <v>0.03</v>
      </c>
      <c r="MX13" s="116">
        <v>95</v>
      </c>
      <c r="MY13" s="116">
        <v>98.3333333333333</v>
      </c>
      <c r="MZ13" s="4">
        <f t="shared" si="14"/>
        <v>5</v>
      </c>
      <c r="NA13" s="114">
        <f t="shared" si="15"/>
        <v>0.1</v>
      </c>
      <c r="NB13" s="115">
        <v>0.92</v>
      </c>
      <c r="NC13" s="115">
        <v>0.92444444444444396</v>
      </c>
      <c r="ND13" s="4">
        <f t="shared" si="16"/>
        <v>5</v>
      </c>
      <c r="NE13" s="114">
        <f t="shared" si="17"/>
        <v>0.1</v>
      </c>
      <c r="NF13" s="116">
        <v>90</v>
      </c>
      <c r="NG13" s="118">
        <v>95</v>
      </c>
      <c r="NH13" s="4">
        <f t="shared" si="18"/>
        <v>5</v>
      </c>
      <c r="NI13" s="114">
        <f t="shared" si="19"/>
        <v>0.08</v>
      </c>
      <c r="NJ13" s="114">
        <v>0.85</v>
      </c>
      <c r="NK13" s="114">
        <v>0.875</v>
      </c>
      <c r="NM13" s="4">
        <f t="shared" si="20"/>
        <v>5</v>
      </c>
      <c r="NN13" s="114">
        <f t="shared" si="21"/>
        <v>0.06</v>
      </c>
      <c r="NO13" s="114">
        <v>0.4</v>
      </c>
      <c r="NP13" s="114">
        <v>0.62222222222222201</v>
      </c>
      <c r="NQ13" s="4">
        <f t="shared" si="22"/>
        <v>5</v>
      </c>
      <c r="NR13" s="114">
        <f t="shared" si="23"/>
        <v>0.06</v>
      </c>
      <c r="ZQ13" s="114">
        <v>0.95</v>
      </c>
      <c r="ZR13" s="114">
        <v>0.99267399267399303</v>
      </c>
      <c r="ZS13" s="4">
        <f t="shared" si="24"/>
        <v>5</v>
      </c>
      <c r="ZT13" s="114">
        <f t="shared" si="25"/>
        <v>0.05</v>
      </c>
      <c r="ZU13" s="4">
        <v>2</v>
      </c>
      <c r="ZV13" s="4">
        <f t="shared" si="26"/>
        <v>5</v>
      </c>
      <c r="ZW13" s="114">
        <f t="shared" si="27"/>
        <v>0.05</v>
      </c>
      <c r="ACD13" s="114">
        <f t="shared" si="28"/>
        <v>0.38</v>
      </c>
      <c r="ACE13" s="114">
        <f t="shared" si="29"/>
        <v>0.4</v>
      </c>
      <c r="ACF13" s="114">
        <f t="shared" si="30"/>
        <v>0.1</v>
      </c>
      <c r="ACG13" s="114">
        <f t="shared" si="31"/>
        <v>0.88</v>
      </c>
      <c r="ACN13" s="119" t="str">
        <f t="shared" si="32"/>
        <v>TERIMA</v>
      </c>
      <c r="ACO13" s="120">
        <f t="shared" si="40"/>
        <v>670000</v>
      </c>
      <c r="ACP13" s="120">
        <f t="shared" si="33"/>
        <v>268000</v>
      </c>
      <c r="ADH13" s="121">
        <f t="shared" si="34"/>
        <v>254600</v>
      </c>
      <c r="ADI13" s="121">
        <f t="shared" si="35"/>
        <v>268000</v>
      </c>
      <c r="ADJ13" s="121">
        <f t="shared" si="36"/>
        <v>67000</v>
      </c>
      <c r="ADL13" s="121">
        <f t="shared" si="37"/>
        <v>0</v>
      </c>
      <c r="ADM13" s="121">
        <f t="shared" si="38"/>
        <v>589600</v>
      </c>
      <c r="ADN13" s="121">
        <f t="shared" si="39"/>
        <v>589600</v>
      </c>
      <c r="ADO13" s="4" t="s">
        <v>1392</v>
      </c>
    </row>
    <row r="14" spans="1:802" x14ac:dyDescent="0.25">
      <c r="A14" s="4">
        <f t="shared" si="0"/>
        <v>10</v>
      </c>
      <c r="B14" s="4">
        <v>30540</v>
      </c>
      <c r="C14" s="4" t="s">
        <v>712</v>
      </c>
      <c r="G14" s="4" t="s">
        <v>351</v>
      </c>
      <c r="O14" s="4">
        <v>22</v>
      </c>
      <c r="P14" s="4">
        <v>21</v>
      </c>
      <c r="Q14" s="4">
        <v>1</v>
      </c>
      <c r="R14" s="4">
        <v>0</v>
      </c>
      <c r="S14" s="4">
        <v>0</v>
      </c>
      <c r="T14" s="4">
        <v>1</v>
      </c>
      <c r="U14" s="4">
        <v>0</v>
      </c>
      <c r="V14" s="4">
        <f t="shared" si="1"/>
        <v>1</v>
      </c>
      <c r="W14" s="4">
        <v>20</v>
      </c>
      <c r="X14" s="4">
        <v>20</v>
      </c>
      <c r="Y14" s="4">
        <v>7.75</v>
      </c>
      <c r="BQ14" s="4">
        <v>0</v>
      </c>
      <c r="BR14" s="114">
        <f t="shared" si="2"/>
        <v>1</v>
      </c>
      <c r="BS14" s="4">
        <f t="shared" si="3"/>
        <v>5</v>
      </c>
      <c r="BT14" s="114">
        <f t="shared" si="4"/>
        <v>0.1</v>
      </c>
      <c r="BU14" s="4">
        <v>1</v>
      </c>
      <c r="BV14" s="114">
        <f t="shared" si="5"/>
        <v>0.95</v>
      </c>
      <c r="BW14" s="4">
        <f t="shared" si="6"/>
        <v>1</v>
      </c>
      <c r="BX14" s="114">
        <f t="shared" si="7"/>
        <v>0.03</v>
      </c>
      <c r="BY14" s="4">
        <f t="shared" si="8"/>
        <v>9300</v>
      </c>
      <c r="BZ14" s="4">
        <v>10222.761904761899</v>
      </c>
      <c r="CA14" s="115">
        <f t="shared" si="9"/>
        <v>1.0992217101894515</v>
      </c>
      <c r="CB14" s="4">
        <f t="shared" si="10"/>
        <v>5</v>
      </c>
      <c r="CC14" s="114">
        <f t="shared" si="11"/>
        <v>0.1</v>
      </c>
      <c r="CD14" s="4">
        <v>300</v>
      </c>
      <c r="CE14" s="116">
        <v>286.29681978798601</v>
      </c>
      <c r="CF14" s="4">
        <f t="shared" si="12"/>
        <v>5</v>
      </c>
      <c r="CG14" s="114">
        <f t="shared" si="13"/>
        <v>0.15</v>
      </c>
      <c r="MX14" s="116">
        <v>95</v>
      </c>
      <c r="MY14" s="116">
        <v>88.75</v>
      </c>
      <c r="MZ14" s="4">
        <f t="shared" si="14"/>
        <v>1</v>
      </c>
      <c r="NA14" s="114">
        <f t="shared" si="15"/>
        <v>0.02</v>
      </c>
      <c r="NB14" s="115">
        <v>0.92</v>
      </c>
      <c r="NC14" s="115">
        <v>0.86666666666666703</v>
      </c>
      <c r="ND14" s="4">
        <f t="shared" si="16"/>
        <v>1</v>
      </c>
      <c r="NE14" s="114">
        <f t="shared" si="17"/>
        <v>0.02</v>
      </c>
      <c r="NF14" s="116">
        <v>90</v>
      </c>
      <c r="NG14" s="118">
        <v>100</v>
      </c>
      <c r="NH14" s="4">
        <f t="shared" si="18"/>
        <v>5</v>
      </c>
      <c r="NI14" s="114">
        <f t="shared" si="19"/>
        <v>0.08</v>
      </c>
      <c r="NJ14" s="114">
        <v>0.85</v>
      </c>
      <c r="NK14" s="114">
        <v>0.9</v>
      </c>
      <c r="NM14" s="4">
        <f t="shared" si="20"/>
        <v>5</v>
      </c>
      <c r="NN14" s="114">
        <f t="shared" si="21"/>
        <v>0.06</v>
      </c>
      <c r="NO14" s="114">
        <v>0.4</v>
      </c>
      <c r="NP14" s="114">
        <v>0.57142857142857095</v>
      </c>
      <c r="NQ14" s="4">
        <f t="shared" si="22"/>
        <v>5</v>
      </c>
      <c r="NR14" s="114">
        <f t="shared" si="23"/>
        <v>0.06</v>
      </c>
      <c r="ZQ14" s="114">
        <v>0.95</v>
      </c>
      <c r="ZR14" s="114">
        <v>0.98939929328621901</v>
      </c>
      <c r="ZS14" s="4">
        <f t="shared" si="24"/>
        <v>5</v>
      </c>
      <c r="ZT14" s="114">
        <f t="shared" si="25"/>
        <v>0.05</v>
      </c>
      <c r="ZU14" s="4">
        <v>2</v>
      </c>
      <c r="ZV14" s="4">
        <f t="shared" si="26"/>
        <v>5</v>
      </c>
      <c r="ZW14" s="114">
        <f t="shared" si="27"/>
        <v>0.05</v>
      </c>
      <c r="ACD14" s="114">
        <f t="shared" si="28"/>
        <v>0.38</v>
      </c>
      <c r="ACE14" s="114">
        <f t="shared" si="29"/>
        <v>0.24</v>
      </c>
      <c r="ACF14" s="114">
        <f t="shared" si="30"/>
        <v>0.1</v>
      </c>
      <c r="ACG14" s="114">
        <f t="shared" si="31"/>
        <v>0.72</v>
      </c>
      <c r="ACN14" s="119" t="str">
        <f t="shared" si="32"/>
        <v>TERIMA</v>
      </c>
      <c r="ACO14" s="120">
        <f t="shared" si="40"/>
        <v>670000</v>
      </c>
      <c r="ACP14" s="120">
        <f t="shared" si="33"/>
        <v>160800</v>
      </c>
      <c r="ADH14" s="121">
        <f t="shared" si="34"/>
        <v>254600</v>
      </c>
      <c r="ADI14" s="121">
        <f t="shared" si="35"/>
        <v>160800</v>
      </c>
      <c r="ADJ14" s="121">
        <f t="shared" si="36"/>
        <v>67000</v>
      </c>
      <c r="ADL14" s="121">
        <f t="shared" si="37"/>
        <v>0</v>
      </c>
      <c r="ADM14" s="121">
        <f t="shared" si="38"/>
        <v>482400</v>
      </c>
      <c r="ADN14" s="121">
        <f t="shared" si="39"/>
        <v>482400</v>
      </c>
      <c r="ADO14" s="4" t="s">
        <v>1392</v>
      </c>
    </row>
    <row r="15" spans="1:802" x14ac:dyDescent="0.25">
      <c r="A15" s="4">
        <f t="shared" si="0"/>
        <v>11</v>
      </c>
      <c r="B15" s="4">
        <v>104895</v>
      </c>
      <c r="C15" s="4" t="s">
        <v>716</v>
      </c>
      <c r="G15" s="4" t="s">
        <v>351</v>
      </c>
      <c r="O15" s="4">
        <v>22</v>
      </c>
      <c r="P15" s="4">
        <v>21</v>
      </c>
      <c r="Q15" s="4">
        <v>2</v>
      </c>
      <c r="R15" s="4">
        <v>0</v>
      </c>
      <c r="S15" s="4">
        <v>0</v>
      </c>
      <c r="T15" s="4">
        <v>2</v>
      </c>
      <c r="U15" s="4">
        <v>0</v>
      </c>
      <c r="V15" s="4">
        <f t="shared" si="1"/>
        <v>2</v>
      </c>
      <c r="W15" s="4">
        <v>19</v>
      </c>
      <c r="X15" s="4">
        <v>19</v>
      </c>
      <c r="Y15" s="4">
        <v>7.75</v>
      </c>
      <c r="BQ15" s="4">
        <v>0</v>
      </c>
      <c r="BR15" s="114">
        <f t="shared" si="2"/>
        <v>1</v>
      </c>
      <c r="BS15" s="4">
        <f t="shared" si="3"/>
        <v>5</v>
      </c>
      <c r="BT15" s="114">
        <f t="shared" si="4"/>
        <v>0.1</v>
      </c>
      <c r="BU15" s="4">
        <v>2</v>
      </c>
      <c r="BV15" s="114">
        <f t="shared" si="5"/>
        <v>0.89473684210526316</v>
      </c>
      <c r="BW15" s="4">
        <f t="shared" si="6"/>
        <v>0</v>
      </c>
      <c r="BX15" s="114">
        <f t="shared" si="7"/>
        <v>0</v>
      </c>
      <c r="BY15" s="4">
        <f t="shared" si="8"/>
        <v>8835</v>
      </c>
      <c r="BZ15" s="4">
        <v>9008.0206349206292</v>
      </c>
      <c r="CA15" s="115">
        <f t="shared" si="9"/>
        <v>1.0195835466803203</v>
      </c>
      <c r="CB15" s="4">
        <f t="shared" si="10"/>
        <v>4</v>
      </c>
      <c r="CC15" s="114">
        <f t="shared" si="11"/>
        <v>0.08</v>
      </c>
      <c r="CD15" s="4">
        <v>300</v>
      </c>
      <c r="CE15" s="116">
        <v>315.83170731707298</v>
      </c>
      <c r="CF15" s="4">
        <f t="shared" si="12"/>
        <v>1</v>
      </c>
      <c r="CG15" s="114">
        <f t="shared" si="13"/>
        <v>0.03</v>
      </c>
      <c r="MX15" s="116">
        <v>95</v>
      </c>
      <c r="MY15" s="116">
        <v>94.5833333333333</v>
      </c>
      <c r="MZ15" s="4">
        <f t="shared" si="14"/>
        <v>1</v>
      </c>
      <c r="NA15" s="114">
        <f t="shared" si="15"/>
        <v>0.02</v>
      </c>
      <c r="NB15" s="115">
        <v>0.92</v>
      </c>
      <c r="NC15" s="115">
        <v>0.89</v>
      </c>
      <c r="ND15" s="4">
        <f t="shared" si="16"/>
        <v>1</v>
      </c>
      <c r="NE15" s="114">
        <f t="shared" si="17"/>
        <v>0.02</v>
      </c>
      <c r="NF15" s="116">
        <v>90</v>
      </c>
      <c r="NG15" s="118">
        <v>100</v>
      </c>
      <c r="NH15" s="4">
        <f t="shared" si="18"/>
        <v>5</v>
      </c>
      <c r="NI15" s="114">
        <f t="shared" si="19"/>
        <v>0.08</v>
      </c>
      <c r="NJ15" s="114">
        <v>0.85</v>
      </c>
      <c r="NK15" s="114">
        <v>0.66666666666666696</v>
      </c>
      <c r="NM15" s="4">
        <f t="shared" si="20"/>
        <v>1</v>
      </c>
      <c r="NN15" s="114">
        <f t="shared" si="21"/>
        <v>1.2E-2</v>
      </c>
      <c r="NO15" s="114">
        <v>0.4</v>
      </c>
      <c r="NP15" s="114">
        <v>0.65</v>
      </c>
      <c r="NQ15" s="4">
        <f t="shared" si="22"/>
        <v>5</v>
      </c>
      <c r="NR15" s="114">
        <f t="shared" si="23"/>
        <v>0.06</v>
      </c>
      <c r="ZQ15" s="114">
        <v>0.95</v>
      </c>
      <c r="ZR15" s="114">
        <v>0.99105691056910605</v>
      </c>
      <c r="ZS15" s="4">
        <f t="shared" si="24"/>
        <v>5</v>
      </c>
      <c r="ZT15" s="114">
        <f t="shared" si="25"/>
        <v>0.05</v>
      </c>
      <c r="ZU15" s="4">
        <v>2</v>
      </c>
      <c r="ZV15" s="4">
        <f t="shared" si="26"/>
        <v>5</v>
      </c>
      <c r="ZW15" s="114">
        <f t="shared" si="27"/>
        <v>0.05</v>
      </c>
      <c r="ACD15" s="114">
        <f t="shared" si="28"/>
        <v>0.21</v>
      </c>
      <c r="ACE15" s="114">
        <f t="shared" si="29"/>
        <v>0.192</v>
      </c>
      <c r="ACF15" s="114">
        <f t="shared" si="30"/>
        <v>0.1</v>
      </c>
      <c r="ACG15" s="114">
        <f t="shared" si="31"/>
        <v>0.502</v>
      </c>
      <c r="ACM15" s="4">
        <v>1</v>
      </c>
      <c r="ACN15" s="119" t="str">
        <f t="shared" si="32"/>
        <v>GUGUR</v>
      </c>
      <c r="ACO15" s="120">
        <f>IF(ACN15="GUGUR",0,IF(G15="AGENT IBC CC TELKOMSEL",0,IF(G15="AGENT IBC PRIORITY CC TELKOMSEL",0,IF(G15="AGENT PREPAID",0,))))</f>
        <v>0</v>
      </c>
      <c r="ACP15" s="120">
        <f t="shared" si="33"/>
        <v>0</v>
      </c>
      <c r="ADH15" s="121">
        <f t="shared" si="34"/>
        <v>0</v>
      </c>
      <c r="ADI15" s="121">
        <f t="shared" si="35"/>
        <v>0</v>
      </c>
      <c r="ADJ15" s="121">
        <f t="shared" si="36"/>
        <v>0</v>
      </c>
      <c r="ADL15" s="121">
        <f t="shared" si="37"/>
        <v>0</v>
      </c>
      <c r="ADM15" s="121">
        <f t="shared" si="38"/>
        <v>0</v>
      </c>
      <c r="ADN15" s="121">
        <f t="shared" si="39"/>
        <v>0</v>
      </c>
      <c r="ADO15" s="4" t="s">
        <v>1392</v>
      </c>
    </row>
    <row r="16" spans="1:802" x14ac:dyDescent="0.25">
      <c r="A16" s="4">
        <f t="shared" si="0"/>
        <v>12</v>
      </c>
      <c r="B16" s="4">
        <v>76490</v>
      </c>
      <c r="C16" s="4" t="s">
        <v>728</v>
      </c>
      <c r="G16" s="4" t="s">
        <v>351</v>
      </c>
      <c r="O16" s="4">
        <v>22</v>
      </c>
      <c r="P16" s="4">
        <v>21</v>
      </c>
      <c r="Q16" s="4">
        <v>0</v>
      </c>
      <c r="R16" s="4">
        <v>3</v>
      </c>
      <c r="S16" s="4">
        <v>0</v>
      </c>
      <c r="T16" s="4">
        <v>3</v>
      </c>
      <c r="U16" s="4">
        <v>0</v>
      </c>
      <c r="V16" s="4">
        <f t="shared" si="1"/>
        <v>3</v>
      </c>
      <c r="W16" s="4">
        <v>18</v>
      </c>
      <c r="X16" s="4">
        <v>18</v>
      </c>
      <c r="Y16" s="4">
        <v>7.75</v>
      </c>
      <c r="BQ16" s="4">
        <v>0</v>
      </c>
      <c r="BR16" s="114">
        <f t="shared" si="2"/>
        <v>1</v>
      </c>
      <c r="BS16" s="4">
        <f t="shared" si="3"/>
        <v>0</v>
      </c>
      <c r="BT16" s="114">
        <f t="shared" si="4"/>
        <v>0</v>
      </c>
      <c r="BU16" s="4">
        <v>3</v>
      </c>
      <c r="BV16" s="114">
        <f t="shared" si="5"/>
        <v>0.83333333333333337</v>
      </c>
      <c r="BW16" s="4">
        <f t="shared" si="6"/>
        <v>0</v>
      </c>
      <c r="BX16" s="114">
        <f t="shared" si="7"/>
        <v>0</v>
      </c>
      <c r="BY16" s="4">
        <f t="shared" si="8"/>
        <v>8370</v>
      </c>
      <c r="BZ16" s="4">
        <v>8235.6142857142804</v>
      </c>
      <c r="CA16" s="115">
        <f t="shared" si="9"/>
        <v>0.98394435910564881</v>
      </c>
      <c r="CB16" s="4">
        <f t="shared" si="10"/>
        <v>2</v>
      </c>
      <c r="CC16" s="114">
        <f t="shared" si="11"/>
        <v>0.04</v>
      </c>
      <c r="CD16" s="4">
        <v>300</v>
      </c>
      <c r="CE16" s="116">
        <v>275.62916291629199</v>
      </c>
      <c r="CF16" s="4">
        <f t="shared" si="12"/>
        <v>5</v>
      </c>
      <c r="CG16" s="114">
        <f t="shared" si="13"/>
        <v>0.15</v>
      </c>
      <c r="MX16" s="116">
        <v>95</v>
      </c>
      <c r="MY16" s="116">
        <v>97.6388888888889</v>
      </c>
      <c r="MZ16" s="4">
        <f t="shared" si="14"/>
        <v>5</v>
      </c>
      <c r="NA16" s="114">
        <f t="shared" si="15"/>
        <v>0.1</v>
      </c>
      <c r="NB16" s="115">
        <v>0.92</v>
      </c>
      <c r="NC16" s="115">
        <v>0.9</v>
      </c>
      <c r="ND16" s="4">
        <f t="shared" si="16"/>
        <v>1</v>
      </c>
      <c r="NE16" s="114">
        <f t="shared" si="17"/>
        <v>0.02</v>
      </c>
      <c r="NF16" s="116">
        <v>90</v>
      </c>
      <c r="NG16" s="118">
        <v>100</v>
      </c>
      <c r="NH16" s="4">
        <f t="shared" si="18"/>
        <v>5</v>
      </c>
      <c r="NI16" s="114">
        <f t="shared" si="19"/>
        <v>0.08</v>
      </c>
      <c r="NJ16" s="114">
        <v>0.85</v>
      </c>
      <c r="NK16" s="114">
        <v>0.83333333333333304</v>
      </c>
      <c r="NM16" s="4">
        <f t="shared" si="20"/>
        <v>1</v>
      </c>
      <c r="NN16" s="114">
        <f t="shared" si="21"/>
        <v>1.2E-2</v>
      </c>
      <c r="NO16" s="114">
        <v>0.4</v>
      </c>
      <c r="NP16" s="114">
        <v>0.61111111111111105</v>
      </c>
      <c r="NQ16" s="4">
        <f t="shared" si="22"/>
        <v>5</v>
      </c>
      <c r="NR16" s="114">
        <f t="shared" si="23"/>
        <v>0.06</v>
      </c>
      <c r="ZQ16" s="114">
        <v>0.95</v>
      </c>
      <c r="ZR16" s="114">
        <v>0.98829882988298801</v>
      </c>
      <c r="ZS16" s="4">
        <f t="shared" si="24"/>
        <v>5</v>
      </c>
      <c r="ZT16" s="114">
        <f t="shared" si="25"/>
        <v>0.05</v>
      </c>
      <c r="ZU16" s="4">
        <v>2</v>
      </c>
      <c r="ZV16" s="4">
        <f t="shared" si="26"/>
        <v>5</v>
      </c>
      <c r="ZW16" s="114">
        <f t="shared" si="27"/>
        <v>0.05</v>
      </c>
      <c r="ACD16" s="114">
        <f t="shared" si="28"/>
        <v>0.19</v>
      </c>
      <c r="ACE16" s="114">
        <f t="shared" si="29"/>
        <v>0.27200000000000002</v>
      </c>
      <c r="ACF16" s="114">
        <f t="shared" si="30"/>
        <v>0.1</v>
      </c>
      <c r="ACG16" s="114">
        <f t="shared" si="31"/>
        <v>0.56200000000000006</v>
      </c>
      <c r="ACL16" s="4">
        <v>1</v>
      </c>
      <c r="ACN16" s="119" t="str">
        <f t="shared" si="32"/>
        <v>TERIMA</v>
      </c>
      <c r="ACO16" s="120">
        <f t="shared" ref="ACO16:ACO44" si="41">IF(ACN16="GUGUR",0,IF(G16="AGENT IBC CC TELKOMSEL",670000,IF(G16="AGENT IBC PRIORITY CC TELKOMSEL",670000,IF(G16="AGENT PREPAID",670000,))))</f>
        <v>670000</v>
      </c>
      <c r="ACP16" s="120">
        <f t="shared" si="33"/>
        <v>182240</v>
      </c>
      <c r="ADH16" s="121">
        <f t="shared" si="34"/>
        <v>127300</v>
      </c>
      <c r="ADI16" s="121">
        <f t="shared" si="35"/>
        <v>109344</v>
      </c>
      <c r="ADJ16" s="121">
        <f t="shared" si="36"/>
        <v>67000</v>
      </c>
      <c r="ADL16" s="121">
        <f t="shared" si="37"/>
        <v>0</v>
      </c>
      <c r="ADM16" s="121">
        <f t="shared" si="38"/>
        <v>303644</v>
      </c>
      <c r="ADN16" s="121">
        <f t="shared" si="39"/>
        <v>303644</v>
      </c>
      <c r="ADO16" s="4" t="s">
        <v>1392</v>
      </c>
    </row>
    <row r="17" spans="1:795" x14ac:dyDescent="0.25">
      <c r="A17" s="4">
        <f t="shared" si="0"/>
        <v>13</v>
      </c>
      <c r="B17" s="4">
        <v>95691</v>
      </c>
      <c r="C17" s="4" t="s">
        <v>798</v>
      </c>
      <c r="G17" s="4" t="s">
        <v>351</v>
      </c>
      <c r="O17" s="4">
        <v>22</v>
      </c>
      <c r="P17" s="4">
        <v>21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f t="shared" si="1"/>
        <v>0</v>
      </c>
      <c r="W17" s="4">
        <v>21</v>
      </c>
      <c r="X17" s="4">
        <v>21</v>
      </c>
      <c r="Y17" s="4">
        <v>7.75</v>
      </c>
      <c r="BQ17" s="4">
        <v>0</v>
      </c>
      <c r="BR17" s="114">
        <f t="shared" si="2"/>
        <v>1</v>
      </c>
      <c r="BS17" s="4">
        <f t="shared" si="3"/>
        <v>5</v>
      </c>
      <c r="BT17" s="114">
        <f t="shared" si="4"/>
        <v>0.1</v>
      </c>
      <c r="BU17" s="4">
        <v>0</v>
      </c>
      <c r="BV17" s="114">
        <f t="shared" si="5"/>
        <v>1</v>
      </c>
      <c r="BW17" s="4">
        <f t="shared" si="6"/>
        <v>5</v>
      </c>
      <c r="BX17" s="114">
        <f t="shared" si="7"/>
        <v>0.15</v>
      </c>
      <c r="BY17" s="4">
        <f t="shared" si="8"/>
        <v>9765</v>
      </c>
      <c r="BZ17" s="4">
        <v>10919.133333333401</v>
      </c>
      <c r="CA17" s="115">
        <f t="shared" si="9"/>
        <v>1.1181908175456632</v>
      </c>
      <c r="CB17" s="4">
        <f t="shared" si="10"/>
        <v>5</v>
      </c>
      <c r="CC17" s="114">
        <f t="shared" si="11"/>
        <v>0.1</v>
      </c>
      <c r="CD17" s="4">
        <v>300</v>
      </c>
      <c r="CE17" s="116">
        <v>300.34548104956298</v>
      </c>
      <c r="CF17" s="4">
        <f t="shared" si="12"/>
        <v>1</v>
      </c>
      <c r="CG17" s="114">
        <f t="shared" si="13"/>
        <v>0.03</v>
      </c>
      <c r="MX17" s="116">
        <v>95</v>
      </c>
      <c r="MY17" s="116">
        <v>98.3333333333333</v>
      </c>
      <c r="MZ17" s="4">
        <f t="shared" si="14"/>
        <v>5</v>
      </c>
      <c r="NA17" s="114">
        <f t="shared" si="15"/>
        <v>0.1</v>
      </c>
      <c r="NB17" s="115">
        <v>0.92</v>
      </c>
      <c r="NC17" s="115">
        <v>0.86315789473684201</v>
      </c>
      <c r="ND17" s="4">
        <f t="shared" si="16"/>
        <v>1</v>
      </c>
      <c r="NE17" s="114">
        <f t="shared" si="17"/>
        <v>0.02</v>
      </c>
      <c r="NF17" s="116">
        <v>90</v>
      </c>
      <c r="NG17" s="118">
        <v>100</v>
      </c>
      <c r="NH17" s="4">
        <f t="shared" si="18"/>
        <v>5</v>
      </c>
      <c r="NI17" s="114">
        <f t="shared" si="19"/>
        <v>0.08</v>
      </c>
      <c r="NJ17" s="114">
        <v>0.85</v>
      </c>
      <c r="NK17" s="114">
        <v>0.76923076923076905</v>
      </c>
      <c r="NL17" s="4">
        <v>1</v>
      </c>
      <c r="NM17" s="4">
        <f t="shared" si="20"/>
        <v>0</v>
      </c>
      <c r="NN17" s="114">
        <f t="shared" si="21"/>
        <v>0</v>
      </c>
      <c r="NO17" s="114">
        <v>0.4</v>
      </c>
      <c r="NP17" s="114">
        <v>0.52631578947368396</v>
      </c>
      <c r="NQ17" s="4">
        <f t="shared" si="22"/>
        <v>5</v>
      </c>
      <c r="NR17" s="114">
        <f t="shared" si="23"/>
        <v>0.06</v>
      </c>
      <c r="ZQ17" s="114">
        <v>0.95</v>
      </c>
      <c r="ZR17" s="114">
        <v>0.99125364431486895</v>
      </c>
      <c r="ZS17" s="4">
        <f t="shared" si="24"/>
        <v>5</v>
      </c>
      <c r="ZT17" s="114">
        <f t="shared" si="25"/>
        <v>0.05</v>
      </c>
      <c r="ZU17" s="4">
        <v>2</v>
      </c>
      <c r="ZV17" s="4">
        <f t="shared" si="26"/>
        <v>5</v>
      </c>
      <c r="ZW17" s="114">
        <f t="shared" si="27"/>
        <v>0.05</v>
      </c>
      <c r="ACD17" s="114">
        <f t="shared" si="28"/>
        <v>0.38</v>
      </c>
      <c r="ACE17" s="114">
        <f t="shared" si="29"/>
        <v>0.26</v>
      </c>
      <c r="ACF17" s="114">
        <f t="shared" si="30"/>
        <v>0.1</v>
      </c>
      <c r="ACG17" s="114">
        <f t="shared" si="31"/>
        <v>0.74</v>
      </c>
      <c r="ACL17" s="4">
        <v>1</v>
      </c>
      <c r="ACN17" s="119" t="str">
        <f t="shared" si="32"/>
        <v>TERIMA</v>
      </c>
      <c r="ACO17" s="120">
        <f t="shared" si="41"/>
        <v>670000</v>
      </c>
      <c r="ACP17" s="120">
        <f t="shared" si="33"/>
        <v>174200</v>
      </c>
      <c r="ADH17" s="121">
        <f t="shared" si="34"/>
        <v>254600</v>
      </c>
      <c r="ADI17" s="121">
        <f t="shared" si="35"/>
        <v>104520</v>
      </c>
      <c r="ADJ17" s="121">
        <f t="shared" si="36"/>
        <v>67000</v>
      </c>
      <c r="ADL17" s="121">
        <f t="shared" si="37"/>
        <v>0</v>
      </c>
      <c r="ADM17" s="121">
        <f t="shared" si="38"/>
        <v>426120</v>
      </c>
      <c r="ADN17" s="121">
        <f t="shared" si="39"/>
        <v>426120</v>
      </c>
      <c r="ADO17" s="4" t="s">
        <v>1392</v>
      </c>
    </row>
    <row r="18" spans="1:795" x14ac:dyDescent="0.25">
      <c r="A18" s="4">
        <f t="shared" si="0"/>
        <v>14</v>
      </c>
      <c r="B18" s="4">
        <v>102119</v>
      </c>
      <c r="C18" s="4" t="s">
        <v>403</v>
      </c>
      <c r="G18" s="4" t="s">
        <v>351</v>
      </c>
      <c r="O18" s="4">
        <v>22</v>
      </c>
      <c r="P18" s="4">
        <v>21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f t="shared" si="1"/>
        <v>0</v>
      </c>
      <c r="W18" s="4">
        <v>21</v>
      </c>
      <c r="X18" s="4">
        <v>21</v>
      </c>
      <c r="Y18" s="4">
        <v>7.75</v>
      </c>
      <c r="BQ18" s="4">
        <v>0</v>
      </c>
      <c r="BR18" s="114">
        <f t="shared" si="2"/>
        <v>1</v>
      </c>
      <c r="BS18" s="4">
        <f t="shared" si="3"/>
        <v>5</v>
      </c>
      <c r="BT18" s="114">
        <f t="shared" si="4"/>
        <v>0.1</v>
      </c>
      <c r="BU18" s="4">
        <v>0</v>
      </c>
      <c r="BV18" s="114">
        <f t="shared" si="5"/>
        <v>1</v>
      </c>
      <c r="BW18" s="4">
        <f t="shared" si="6"/>
        <v>5</v>
      </c>
      <c r="BX18" s="114">
        <f t="shared" si="7"/>
        <v>0.15</v>
      </c>
      <c r="BY18" s="4">
        <f t="shared" si="8"/>
        <v>9765</v>
      </c>
      <c r="BZ18" s="4">
        <v>11483.4333333334</v>
      </c>
      <c r="CA18" s="115">
        <f t="shared" si="9"/>
        <v>1.1759788359788428</v>
      </c>
      <c r="CB18" s="4">
        <f t="shared" si="10"/>
        <v>5</v>
      </c>
      <c r="CC18" s="114">
        <f t="shared" si="11"/>
        <v>0.1</v>
      </c>
      <c r="CD18" s="4">
        <v>300</v>
      </c>
      <c r="CE18" s="116">
        <v>299.30198019801998</v>
      </c>
      <c r="CF18" s="4">
        <f t="shared" si="12"/>
        <v>5</v>
      </c>
      <c r="CG18" s="114">
        <f t="shared" si="13"/>
        <v>0.15</v>
      </c>
      <c r="MX18" s="116">
        <v>95</v>
      </c>
      <c r="MY18" s="116">
        <v>98.3333333333333</v>
      </c>
      <c r="MZ18" s="4">
        <f t="shared" si="14"/>
        <v>5</v>
      </c>
      <c r="NA18" s="114">
        <f t="shared" si="15"/>
        <v>0.1</v>
      </c>
      <c r="NB18" s="115">
        <v>0.92</v>
      </c>
      <c r="NC18" s="115">
        <v>0.90769230769230802</v>
      </c>
      <c r="ND18" s="4">
        <f t="shared" si="16"/>
        <v>1</v>
      </c>
      <c r="NE18" s="114">
        <f t="shared" si="17"/>
        <v>0.02</v>
      </c>
      <c r="NF18" s="116">
        <v>90</v>
      </c>
      <c r="NG18" s="118">
        <v>100</v>
      </c>
      <c r="NH18" s="4">
        <f t="shared" si="18"/>
        <v>5</v>
      </c>
      <c r="NI18" s="114">
        <f t="shared" si="19"/>
        <v>0.08</v>
      </c>
      <c r="NJ18" s="114">
        <v>0.85</v>
      </c>
      <c r="NK18" s="114">
        <v>1</v>
      </c>
      <c r="NM18" s="4">
        <f t="shared" si="20"/>
        <v>5</v>
      </c>
      <c r="NN18" s="114">
        <f t="shared" si="21"/>
        <v>0.06</v>
      </c>
      <c r="NO18" s="114">
        <v>0.4</v>
      </c>
      <c r="NP18" s="114">
        <v>0.69230769230769196</v>
      </c>
      <c r="NQ18" s="4">
        <f t="shared" si="22"/>
        <v>5</v>
      </c>
      <c r="NR18" s="114">
        <f t="shared" si="23"/>
        <v>0.06</v>
      </c>
      <c r="ZQ18" s="114">
        <v>0.95</v>
      </c>
      <c r="ZR18" s="114">
        <v>0.96782178217821802</v>
      </c>
      <c r="ZS18" s="4">
        <f t="shared" si="24"/>
        <v>5</v>
      </c>
      <c r="ZT18" s="114">
        <f t="shared" si="25"/>
        <v>0.05</v>
      </c>
      <c r="ZU18" s="4">
        <v>2</v>
      </c>
      <c r="ZV18" s="4">
        <f t="shared" si="26"/>
        <v>5</v>
      </c>
      <c r="ZW18" s="114">
        <f t="shared" si="27"/>
        <v>0.05</v>
      </c>
      <c r="ACD18" s="114">
        <f t="shared" si="28"/>
        <v>0.5</v>
      </c>
      <c r="ACE18" s="114">
        <f t="shared" si="29"/>
        <v>0.32</v>
      </c>
      <c r="ACF18" s="114">
        <f t="shared" si="30"/>
        <v>0.1</v>
      </c>
      <c r="ACG18" s="114">
        <f t="shared" si="31"/>
        <v>0.92</v>
      </c>
      <c r="ACN18" s="119" t="str">
        <f t="shared" si="32"/>
        <v>TERIMA</v>
      </c>
      <c r="ACO18" s="120">
        <f t="shared" si="41"/>
        <v>670000</v>
      </c>
      <c r="ACP18" s="120">
        <f t="shared" si="33"/>
        <v>214400</v>
      </c>
      <c r="ADH18" s="121">
        <f t="shared" si="34"/>
        <v>335000</v>
      </c>
      <c r="ADI18" s="121">
        <f t="shared" si="35"/>
        <v>214400</v>
      </c>
      <c r="ADJ18" s="121">
        <f t="shared" si="36"/>
        <v>67000</v>
      </c>
      <c r="ADL18" s="121">
        <f t="shared" si="37"/>
        <v>0</v>
      </c>
      <c r="ADM18" s="121">
        <f t="shared" si="38"/>
        <v>616400</v>
      </c>
      <c r="ADN18" s="121">
        <f t="shared" si="39"/>
        <v>616400</v>
      </c>
      <c r="ADO18" s="4" t="s">
        <v>1392</v>
      </c>
    </row>
    <row r="19" spans="1:795" x14ac:dyDescent="0.25">
      <c r="A19" s="4">
        <f t="shared" si="0"/>
        <v>15</v>
      </c>
      <c r="B19" s="4">
        <v>105768</v>
      </c>
      <c r="C19" s="4" t="s">
        <v>411</v>
      </c>
      <c r="G19" s="4" t="s">
        <v>351</v>
      </c>
      <c r="O19" s="4">
        <v>22</v>
      </c>
      <c r="P19" s="4">
        <v>21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f t="shared" si="1"/>
        <v>0</v>
      </c>
      <c r="W19" s="4">
        <v>21</v>
      </c>
      <c r="X19" s="4">
        <v>21</v>
      </c>
      <c r="Y19" s="4">
        <v>7.75</v>
      </c>
      <c r="BQ19" s="4">
        <v>0</v>
      </c>
      <c r="BR19" s="114">
        <f t="shared" si="2"/>
        <v>1</v>
      </c>
      <c r="BS19" s="4">
        <f t="shared" si="3"/>
        <v>5</v>
      </c>
      <c r="BT19" s="114">
        <f t="shared" si="4"/>
        <v>0.1</v>
      </c>
      <c r="BU19" s="4">
        <v>0</v>
      </c>
      <c r="BV19" s="114">
        <f t="shared" si="5"/>
        <v>1</v>
      </c>
      <c r="BW19" s="4">
        <f t="shared" si="6"/>
        <v>5</v>
      </c>
      <c r="BX19" s="114">
        <f t="shared" si="7"/>
        <v>0.15</v>
      </c>
      <c r="BY19" s="4">
        <f t="shared" si="8"/>
        <v>9765</v>
      </c>
      <c r="BZ19" s="4">
        <v>11581.3833333333</v>
      </c>
      <c r="CA19" s="115">
        <f t="shared" si="9"/>
        <v>1.1860095579450385</v>
      </c>
      <c r="CB19" s="4">
        <f t="shared" si="10"/>
        <v>5</v>
      </c>
      <c r="CC19" s="114">
        <f t="shared" si="11"/>
        <v>0.1</v>
      </c>
      <c r="CD19" s="4">
        <v>300</v>
      </c>
      <c r="CE19" s="116">
        <v>284.58823529411802</v>
      </c>
      <c r="CF19" s="4">
        <f t="shared" si="12"/>
        <v>5</v>
      </c>
      <c r="CG19" s="114">
        <f t="shared" si="13"/>
        <v>0.15</v>
      </c>
      <c r="MX19" s="116">
        <v>95</v>
      </c>
      <c r="MY19" s="116">
        <v>100</v>
      </c>
      <c r="MZ19" s="4">
        <f t="shared" si="14"/>
        <v>5</v>
      </c>
      <c r="NA19" s="114">
        <f t="shared" si="15"/>
        <v>0.1</v>
      </c>
      <c r="NB19" s="115">
        <v>0.92</v>
      </c>
      <c r="NC19" s="115">
        <v>1</v>
      </c>
      <c r="ND19" s="4">
        <f t="shared" si="16"/>
        <v>5</v>
      </c>
      <c r="NE19" s="114">
        <f t="shared" si="17"/>
        <v>0.1</v>
      </c>
      <c r="NF19" s="116">
        <v>90</v>
      </c>
      <c r="NG19" s="118">
        <v>100</v>
      </c>
      <c r="NH19" s="4">
        <f t="shared" si="18"/>
        <v>5</v>
      </c>
      <c r="NI19" s="114">
        <f t="shared" si="19"/>
        <v>0.08</v>
      </c>
      <c r="NJ19" s="114">
        <v>0.85</v>
      </c>
      <c r="NK19" s="114">
        <v>0.93333333333333302</v>
      </c>
      <c r="NM19" s="4">
        <f t="shared" si="20"/>
        <v>5</v>
      </c>
      <c r="NN19" s="114">
        <f t="shared" si="21"/>
        <v>0.06</v>
      </c>
      <c r="NO19" s="114">
        <v>0.4</v>
      </c>
      <c r="NP19" s="114">
        <v>0.58823529411764697</v>
      </c>
      <c r="NQ19" s="4">
        <f t="shared" si="22"/>
        <v>5</v>
      </c>
      <c r="NR19" s="114">
        <f t="shared" si="23"/>
        <v>0.06</v>
      </c>
      <c r="ZQ19" s="114">
        <v>0.95</v>
      </c>
      <c r="ZR19" s="114">
        <v>0.98868778280543002</v>
      </c>
      <c r="ZS19" s="4">
        <f t="shared" si="24"/>
        <v>5</v>
      </c>
      <c r="ZT19" s="114">
        <f t="shared" si="25"/>
        <v>0.05</v>
      </c>
      <c r="ZU19" s="4">
        <v>2</v>
      </c>
      <c r="ZV19" s="4">
        <f t="shared" si="26"/>
        <v>5</v>
      </c>
      <c r="ZW19" s="114">
        <f t="shared" si="27"/>
        <v>0.05</v>
      </c>
      <c r="ACD19" s="114">
        <f t="shared" si="28"/>
        <v>0.5</v>
      </c>
      <c r="ACE19" s="114">
        <f t="shared" si="29"/>
        <v>0.4</v>
      </c>
      <c r="ACF19" s="114">
        <f t="shared" si="30"/>
        <v>0.1</v>
      </c>
      <c r="ACG19" s="114">
        <f t="shared" si="31"/>
        <v>1</v>
      </c>
      <c r="ACN19" s="119" t="str">
        <f t="shared" si="32"/>
        <v>TERIMA</v>
      </c>
      <c r="ACO19" s="120">
        <f t="shared" si="41"/>
        <v>670000</v>
      </c>
      <c r="ACP19" s="120">
        <f t="shared" si="33"/>
        <v>268000</v>
      </c>
      <c r="ADH19" s="121">
        <f t="shared" si="34"/>
        <v>335000</v>
      </c>
      <c r="ADI19" s="121">
        <f t="shared" si="35"/>
        <v>268000</v>
      </c>
      <c r="ADJ19" s="121">
        <f t="shared" si="36"/>
        <v>67000</v>
      </c>
      <c r="ADL19" s="121">
        <f t="shared" si="37"/>
        <v>200000</v>
      </c>
      <c r="ADM19" s="121">
        <f t="shared" si="38"/>
        <v>870000</v>
      </c>
      <c r="ADN19" s="121">
        <f t="shared" si="39"/>
        <v>870000</v>
      </c>
      <c r="ADO19" s="4" t="s">
        <v>1392</v>
      </c>
    </row>
    <row r="20" spans="1:795" x14ac:dyDescent="0.25">
      <c r="A20" s="4">
        <f t="shared" si="0"/>
        <v>16</v>
      </c>
      <c r="B20" s="4">
        <v>87812</v>
      </c>
      <c r="C20" s="4" t="s">
        <v>745</v>
      </c>
      <c r="G20" s="4" t="s">
        <v>351</v>
      </c>
      <c r="O20" s="4">
        <v>22</v>
      </c>
      <c r="P20" s="4">
        <v>21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f t="shared" si="1"/>
        <v>0</v>
      </c>
      <c r="W20" s="4">
        <v>21</v>
      </c>
      <c r="X20" s="4">
        <v>21</v>
      </c>
      <c r="Y20" s="4">
        <v>7.75</v>
      </c>
      <c r="BQ20" s="4">
        <v>0</v>
      </c>
      <c r="BR20" s="114">
        <f t="shared" si="2"/>
        <v>1</v>
      </c>
      <c r="BS20" s="4">
        <f t="shared" si="3"/>
        <v>5</v>
      </c>
      <c r="BT20" s="114">
        <f t="shared" si="4"/>
        <v>0.1</v>
      </c>
      <c r="BU20" s="4">
        <v>0</v>
      </c>
      <c r="BV20" s="114">
        <f t="shared" si="5"/>
        <v>1</v>
      </c>
      <c r="BW20" s="4">
        <f t="shared" si="6"/>
        <v>5</v>
      </c>
      <c r="BX20" s="114">
        <f t="shared" si="7"/>
        <v>0.15</v>
      </c>
      <c r="BY20" s="4">
        <f t="shared" si="8"/>
        <v>9765</v>
      </c>
      <c r="BZ20" s="4">
        <v>11314.45</v>
      </c>
      <c r="CA20" s="115">
        <f t="shared" si="9"/>
        <v>1.1586738351254482</v>
      </c>
      <c r="CB20" s="4">
        <f t="shared" si="10"/>
        <v>5</v>
      </c>
      <c r="CC20" s="114">
        <f t="shared" si="11"/>
        <v>0.1</v>
      </c>
      <c r="CD20" s="4">
        <v>300</v>
      </c>
      <c r="CE20" s="116">
        <v>280.599634369287</v>
      </c>
      <c r="CF20" s="4">
        <f t="shared" si="12"/>
        <v>5</v>
      </c>
      <c r="CG20" s="114">
        <f t="shared" si="13"/>
        <v>0.15</v>
      </c>
      <c r="MX20" s="116">
        <v>95</v>
      </c>
      <c r="MY20" s="116">
        <v>98.3333333333333</v>
      </c>
      <c r="MZ20" s="4">
        <f t="shared" si="14"/>
        <v>5</v>
      </c>
      <c r="NA20" s="114">
        <f t="shared" si="15"/>
        <v>0.1</v>
      </c>
      <c r="NB20" s="115">
        <v>0.92</v>
      </c>
      <c r="NC20" s="115">
        <v>1</v>
      </c>
      <c r="ND20" s="4">
        <f t="shared" si="16"/>
        <v>5</v>
      </c>
      <c r="NE20" s="114">
        <f t="shared" si="17"/>
        <v>0.1</v>
      </c>
      <c r="NF20" s="116">
        <v>90</v>
      </c>
      <c r="NG20" s="118">
        <v>100</v>
      </c>
      <c r="NH20" s="4">
        <f t="shared" si="18"/>
        <v>5</v>
      </c>
      <c r="NI20" s="114">
        <f t="shared" si="19"/>
        <v>0.08</v>
      </c>
      <c r="NJ20" s="114">
        <v>0.85</v>
      </c>
      <c r="NK20" s="114">
        <v>0.75</v>
      </c>
      <c r="NM20" s="4">
        <f t="shared" si="20"/>
        <v>1</v>
      </c>
      <c r="NN20" s="114">
        <f t="shared" si="21"/>
        <v>1.2E-2</v>
      </c>
      <c r="NO20" s="114">
        <v>0.4</v>
      </c>
      <c r="NP20" s="114">
        <v>0.875</v>
      </c>
      <c r="NQ20" s="4">
        <f t="shared" si="22"/>
        <v>5</v>
      </c>
      <c r="NR20" s="114">
        <f t="shared" si="23"/>
        <v>0.06</v>
      </c>
      <c r="ZQ20" s="114">
        <v>0.95</v>
      </c>
      <c r="ZR20" s="114">
        <v>0.98720292504570395</v>
      </c>
      <c r="ZS20" s="4">
        <f t="shared" si="24"/>
        <v>5</v>
      </c>
      <c r="ZT20" s="114">
        <f t="shared" si="25"/>
        <v>0.05</v>
      </c>
      <c r="ZU20" s="4">
        <v>2</v>
      </c>
      <c r="ZV20" s="4">
        <f t="shared" si="26"/>
        <v>5</v>
      </c>
      <c r="ZW20" s="114">
        <f t="shared" si="27"/>
        <v>0.05</v>
      </c>
      <c r="ACD20" s="114">
        <f t="shared" si="28"/>
        <v>0.5</v>
      </c>
      <c r="ACE20" s="114">
        <f t="shared" si="29"/>
        <v>0.35200000000000004</v>
      </c>
      <c r="ACF20" s="114">
        <f t="shared" si="30"/>
        <v>0.1</v>
      </c>
      <c r="ACG20" s="114">
        <f t="shared" si="31"/>
        <v>0.95200000000000007</v>
      </c>
      <c r="ACN20" s="119" t="str">
        <f t="shared" si="32"/>
        <v>TERIMA</v>
      </c>
      <c r="ACO20" s="120">
        <f t="shared" si="41"/>
        <v>670000</v>
      </c>
      <c r="ACP20" s="120">
        <f t="shared" si="33"/>
        <v>235840.00000000003</v>
      </c>
      <c r="ADH20" s="121">
        <f t="shared" si="34"/>
        <v>335000</v>
      </c>
      <c r="ADI20" s="121">
        <f t="shared" si="35"/>
        <v>235840.00000000003</v>
      </c>
      <c r="ADJ20" s="121">
        <f t="shared" si="36"/>
        <v>67000</v>
      </c>
      <c r="ADL20" s="121">
        <f t="shared" si="37"/>
        <v>0</v>
      </c>
      <c r="ADM20" s="121">
        <f t="shared" si="38"/>
        <v>637840</v>
      </c>
      <c r="ADN20" s="121">
        <f t="shared" si="39"/>
        <v>637840</v>
      </c>
      <c r="ADO20" s="4" t="s">
        <v>1392</v>
      </c>
    </row>
    <row r="21" spans="1:795" x14ac:dyDescent="0.25">
      <c r="A21" s="4">
        <f t="shared" si="0"/>
        <v>17</v>
      </c>
      <c r="B21" s="4">
        <v>74499</v>
      </c>
      <c r="C21" s="4" t="s">
        <v>665</v>
      </c>
      <c r="G21" s="4" t="s">
        <v>351</v>
      </c>
      <c r="O21" s="4">
        <v>22</v>
      </c>
      <c r="P21" s="4">
        <v>21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f t="shared" si="1"/>
        <v>0</v>
      </c>
      <c r="W21" s="4">
        <v>21</v>
      </c>
      <c r="X21" s="4">
        <v>21</v>
      </c>
      <c r="Y21" s="4">
        <v>7.75</v>
      </c>
      <c r="BQ21" s="4">
        <v>0</v>
      </c>
      <c r="BR21" s="114">
        <f t="shared" si="2"/>
        <v>1</v>
      </c>
      <c r="BS21" s="4">
        <f t="shared" si="3"/>
        <v>5</v>
      </c>
      <c r="BT21" s="114">
        <f t="shared" si="4"/>
        <v>0.1</v>
      </c>
      <c r="BU21" s="4">
        <v>0</v>
      </c>
      <c r="BV21" s="114">
        <f t="shared" si="5"/>
        <v>1</v>
      </c>
      <c r="BW21" s="4">
        <f t="shared" si="6"/>
        <v>5</v>
      </c>
      <c r="BX21" s="114">
        <f t="shared" si="7"/>
        <v>0.15</v>
      </c>
      <c r="BY21" s="4">
        <f t="shared" si="8"/>
        <v>9765</v>
      </c>
      <c r="BZ21" s="4">
        <v>11119.2833333333</v>
      </c>
      <c r="CA21" s="115">
        <f t="shared" si="9"/>
        <v>1.1386874893326473</v>
      </c>
      <c r="CB21" s="4">
        <f t="shared" si="10"/>
        <v>5</v>
      </c>
      <c r="CC21" s="114">
        <f t="shared" si="11"/>
        <v>0.1</v>
      </c>
      <c r="CD21" s="4">
        <v>300</v>
      </c>
      <c r="CE21" s="116">
        <v>286.29501385041601</v>
      </c>
      <c r="CF21" s="4">
        <f t="shared" si="12"/>
        <v>5</v>
      </c>
      <c r="CG21" s="114">
        <f t="shared" si="13"/>
        <v>0.15</v>
      </c>
      <c r="MX21" s="116">
        <v>95</v>
      </c>
      <c r="MY21" s="116">
        <v>98.3333333333333</v>
      </c>
      <c r="MZ21" s="4">
        <f t="shared" si="14"/>
        <v>5</v>
      </c>
      <c r="NA21" s="114">
        <f t="shared" si="15"/>
        <v>0.1</v>
      </c>
      <c r="NB21" s="115">
        <v>0.92</v>
      </c>
      <c r="NC21" s="115">
        <v>0.95428571428571396</v>
      </c>
      <c r="ND21" s="4">
        <f t="shared" si="16"/>
        <v>5</v>
      </c>
      <c r="NE21" s="114">
        <f t="shared" si="17"/>
        <v>0.1</v>
      </c>
      <c r="NF21" s="116">
        <v>90</v>
      </c>
      <c r="NG21" s="118">
        <v>100</v>
      </c>
      <c r="NH21" s="4">
        <f t="shared" si="18"/>
        <v>5</v>
      </c>
      <c r="NI21" s="114">
        <f t="shared" si="19"/>
        <v>0.08</v>
      </c>
      <c r="NJ21" s="114">
        <v>0.85</v>
      </c>
      <c r="NK21" s="114">
        <v>0.79310344827586199</v>
      </c>
      <c r="NM21" s="4">
        <f t="shared" si="20"/>
        <v>1</v>
      </c>
      <c r="NN21" s="114">
        <f t="shared" si="21"/>
        <v>1.2E-2</v>
      </c>
      <c r="NO21" s="114">
        <v>0.4</v>
      </c>
      <c r="NP21" s="114">
        <v>0.8</v>
      </c>
      <c r="NQ21" s="4">
        <f t="shared" si="22"/>
        <v>5</v>
      </c>
      <c r="NR21" s="114">
        <f t="shared" si="23"/>
        <v>0.06</v>
      </c>
      <c r="ZQ21" s="114">
        <v>0.95</v>
      </c>
      <c r="ZR21" s="114">
        <v>0.99168975069252097</v>
      </c>
      <c r="ZS21" s="4">
        <f t="shared" si="24"/>
        <v>5</v>
      </c>
      <c r="ZT21" s="114">
        <f t="shared" si="25"/>
        <v>0.05</v>
      </c>
      <c r="ZU21" s="4">
        <v>2</v>
      </c>
      <c r="ZV21" s="4">
        <f t="shared" si="26"/>
        <v>5</v>
      </c>
      <c r="ZW21" s="114">
        <f t="shared" si="27"/>
        <v>0.05</v>
      </c>
      <c r="ACD21" s="114">
        <f t="shared" si="28"/>
        <v>0.5</v>
      </c>
      <c r="ACE21" s="114">
        <f t="shared" si="29"/>
        <v>0.35200000000000004</v>
      </c>
      <c r="ACF21" s="114">
        <f t="shared" si="30"/>
        <v>0.1</v>
      </c>
      <c r="ACG21" s="114">
        <f t="shared" si="31"/>
        <v>0.95200000000000007</v>
      </c>
      <c r="ACN21" s="119" t="str">
        <f t="shared" si="32"/>
        <v>TERIMA</v>
      </c>
      <c r="ACO21" s="120">
        <f t="shared" si="41"/>
        <v>670000</v>
      </c>
      <c r="ACP21" s="120">
        <f t="shared" si="33"/>
        <v>235840.00000000003</v>
      </c>
      <c r="ADH21" s="121">
        <f t="shared" si="34"/>
        <v>335000</v>
      </c>
      <c r="ADI21" s="121">
        <f t="shared" si="35"/>
        <v>235840.00000000003</v>
      </c>
      <c r="ADJ21" s="121">
        <f t="shared" si="36"/>
        <v>67000</v>
      </c>
      <c r="ADL21" s="121">
        <f t="shared" si="37"/>
        <v>0</v>
      </c>
      <c r="ADM21" s="121">
        <f t="shared" si="38"/>
        <v>637840</v>
      </c>
      <c r="ADN21" s="121">
        <f t="shared" si="39"/>
        <v>637840</v>
      </c>
      <c r="ADO21" s="4" t="s">
        <v>1392</v>
      </c>
    </row>
    <row r="22" spans="1:795" x14ac:dyDescent="0.25">
      <c r="A22" s="4">
        <f t="shared" si="0"/>
        <v>18</v>
      </c>
      <c r="B22" s="4">
        <v>88169</v>
      </c>
      <c r="C22" s="4" t="s">
        <v>663</v>
      </c>
      <c r="G22" s="4" t="s">
        <v>351</v>
      </c>
      <c r="O22" s="4">
        <v>22</v>
      </c>
      <c r="P22" s="4">
        <v>21</v>
      </c>
      <c r="Q22" s="4">
        <v>3</v>
      </c>
      <c r="R22" s="4">
        <v>0</v>
      </c>
      <c r="S22" s="4">
        <v>0</v>
      </c>
      <c r="T22" s="4">
        <v>3</v>
      </c>
      <c r="U22" s="4">
        <v>0</v>
      </c>
      <c r="V22" s="4">
        <f t="shared" si="1"/>
        <v>3</v>
      </c>
      <c r="W22" s="4">
        <v>18</v>
      </c>
      <c r="X22" s="4">
        <v>18</v>
      </c>
      <c r="Y22" s="4">
        <v>7.75</v>
      </c>
      <c r="BQ22" s="4">
        <v>0</v>
      </c>
      <c r="BR22" s="114">
        <f t="shared" si="2"/>
        <v>1</v>
      </c>
      <c r="BS22" s="4">
        <f t="shared" si="3"/>
        <v>5</v>
      </c>
      <c r="BT22" s="114">
        <f t="shared" si="4"/>
        <v>0.1</v>
      </c>
      <c r="BU22" s="4">
        <v>3</v>
      </c>
      <c r="BV22" s="114">
        <f t="shared" si="5"/>
        <v>0.83333333333333337</v>
      </c>
      <c r="BW22" s="4">
        <f t="shared" si="6"/>
        <v>0</v>
      </c>
      <c r="BX22" s="114">
        <f t="shared" si="7"/>
        <v>0</v>
      </c>
      <c r="BY22" s="4">
        <f t="shared" si="8"/>
        <v>8370</v>
      </c>
      <c r="BZ22" s="4">
        <v>8806.2285714285499</v>
      </c>
      <c r="CA22" s="115">
        <f t="shared" si="9"/>
        <v>1.0521181088923</v>
      </c>
      <c r="CB22" s="4">
        <f t="shared" si="10"/>
        <v>5</v>
      </c>
      <c r="CC22" s="114">
        <f t="shared" si="11"/>
        <v>0.1</v>
      </c>
      <c r="CD22" s="4">
        <v>300</v>
      </c>
      <c r="CE22" s="116">
        <v>262.87874659400501</v>
      </c>
      <c r="CF22" s="4">
        <f t="shared" si="12"/>
        <v>5</v>
      </c>
      <c r="CG22" s="114">
        <f t="shared" si="13"/>
        <v>0.15</v>
      </c>
      <c r="MX22" s="116">
        <v>95</v>
      </c>
      <c r="MY22" s="116">
        <v>97.2222222222222</v>
      </c>
      <c r="MZ22" s="4">
        <f t="shared" si="14"/>
        <v>5</v>
      </c>
      <c r="NA22" s="114">
        <f t="shared" si="15"/>
        <v>0.1</v>
      </c>
      <c r="NB22" s="115">
        <v>0.92</v>
      </c>
      <c r="NC22" s="115">
        <v>0.88421052631579</v>
      </c>
      <c r="ND22" s="4">
        <f t="shared" si="16"/>
        <v>1</v>
      </c>
      <c r="NE22" s="114">
        <f t="shared" si="17"/>
        <v>0.02</v>
      </c>
      <c r="NF22" s="116">
        <v>90</v>
      </c>
      <c r="NG22" s="118">
        <v>100</v>
      </c>
      <c r="NH22" s="4">
        <f t="shared" si="18"/>
        <v>5</v>
      </c>
      <c r="NI22" s="114">
        <f t="shared" si="19"/>
        <v>0.08</v>
      </c>
      <c r="NJ22" s="114">
        <v>0.85</v>
      </c>
      <c r="NK22" s="114">
        <v>0.9375</v>
      </c>
      <c r="NM22" s="4">
        <f t="shared" si="20"/>
        <v>5</v>
      </c>
      <c r="NN22" s="114">
        <f t="shared" si="21"/>
        <v>0.06</v>
      </c>
      <c r="NO22" s="114">
        <v>0.4</v>
      </c>
      <c r="NP22" s="114">
        <v>0.36842105263157898</v>
      </c>
      <c r="NQ22" s="4">
        <f t="shared" si="22"/>
        <v>1</v>
      </c>
      <c r="NR22" s="114">
        <f t="shared" si="23"/>
        <v>1.2E-2</v>
      </c>
      <c r="ZQ22" s="114">
        <v>0.95</v>
      </c>
      <c r="ZR22" s="114">
        <v>0.99727520435967298</v>
      </c>
      <c r="ZS22" s="4">
        <f t="shared" si="24"/>
        <v>5</v>
      </c>
      <c r="ZT22" s="114">
        <f t="shared" si="25"/>
        <v>0.05</v>
      </c>
      <c r="ZU22" s="4">
        <v>2</v>
      </c>
      <c r="ZV22" s="4">
        <f t="shared" si="26"/>
        <v>5</v>
      </c>
      <c r="ZW22" s="114">
        <f t="shared" si="27"/>
        <v>0.05</v>
      </c>
      <c r="ACD22" s="114">
        <f t="shared" si="28"/>
        <v>0.35</v>
      </c>
      <c r="ACE22" s="114">
        <f t="shared" si="29"/>
        <v>0.27200000000000002</v>
      </c>
      <c r="ACF22" s="114">
        <f t="shared" si="30"/>
        <v>0.1</v>
      </c>
      <c r="ACG22" s="114">
        <f t="shared" si="31"/>
        <v>0.72199999999999998</v>
      </c>
      <c r="ACN22" s="119" t="str">
        <f t="shared" si="32"/>
        <v>TERIMA</v>
      </c>
      <c r="ACO22" s="120">
        <f t="shared" si="41"/>
        <v>670000</v>
      </c>
      <c r="ACP22" s="120">
        <f t="shared" si="33"/>
        <v>182240</v>
      </c>
      <c r="ADH22" s="121">
        <f t="shared" si="34"/>
        <v>234499.99999999997</v>
      </c>
      <c r="ADI22" s="121">
        <f t="shared" si="35"/>
        <v>182240</v>
      </c>
      <c r="ADJ22" s="121">
        <f t="shared" si="36"/>
        <v>67000</v>
      </c>
      <c r="ADL22" s="121">
        <f t="shared" si="37"/>
        <v>0</v>
      </c>
      <c r="ADM22" s="121">
        <f t="shared" si="38"/>
        <v>483740</v>
      </c>
      <c r="ADN22" s="121">
        <f t="shared" si="39"/>
        <v>483740</v>
      </c>
      <c r="ADO22" s="4" t="s">
        <v>1392</v>
      </c>
    </row>
    <row r="23" spans="1:795" x14ac:dyDescent="0.25">
      <c r="A23" s="4">
        <f t="shared" si="0"/>
        <v>19</v>
      </c>
      <c r="B23" s="4">
        <v>105566</v>
      </c>
      <c r="C23" s="4" t="s">
        <v>688</v>
      </c>
      <c r="G23" s="4" t="s">
        <v>351</v>
      </c>
      <c r="O23" s="4">
        <v>22</v>
      </c>
      <c r="P23" s="4">
        <v>21</v>
      </c>
      <c r="Q23" s="4">
        <v>1</v>
      </c>
      <c r="R23" s="4">
        <v>0</v>
      </c>
      <c r="S23" s="4">
        <v>0</v>
      </c>
      <c r="T23" s="4">
        <v>1</v>
      </c>
      <c r="U23" s="4">
        <v>0</v>
      </c>
      <c r="V23" s="4">
        <f t="shared" si="1"/>
        <v>1</v>
      </c>
      <c r="W23" s="4">
        <v>20</v>
      </c>
      <c r="X23" s="4">
        <v>20</v>
      </c>
      <c r="Y23" s="4">
        <v>7.75</v>
      </c>
      <c r="BQ23" s="4">
        <v>0</v>
      </c>
      <c r="BR23" s="114">
        <f t="shared" si="2"/>
        <v>1</v>
      </c>
      <c r="BS23" s="4">
        <f t="shared" si="3"/>
        <v>5</v>
      </c>
      <c r="BT23" s="114">
        <f t="shared" si="4"/>
        <v>0.1</v>
      </c>
      <c r="BU23" s="4">
        <v>1</v>
      </c>
      <c r="BV23" s="114">
        <f t="shared" si="5"/>
        <v>0.95</v>
      </c>
      <c r="BW23" s="4">
        <f t="shared" si="6"/>
        <v>1</v>
      </c>
      <c r="BX23" s="114">
        <f t="shared" si="7"/>
        <v>0.03</v>
      </c>
      <c r="BY23" s="4">
        <f t="shared" si="8"/>
        <v>9300</v>
      </c>
      <c r="BZ23" s="4">
        <v>11377.4444444444</v>
      </c>
      <c r="CA23" s="115">
        <f t="shared" si="9"/>
        <v>1.2233811230585376</v>
      </c>
      <c r="CB23" s="4">
        <f t="shared" si="10"/>
        <v>5</v>
      </c>
      <c r="CC23" s="114">
        <f t="shared" si="11"/>
        <v>0.1</v>
      </c>
      <c r="CD23" s="4">
        <v>300</v>
      </c>
      <c r="CE23" s="116">
        <v>297.29220779220799</v>
      </c>
      <c r="CF23" s="4">
        <f t="shared" si="12"/>
        <v>5</v>
      </c>
      <c r="CG23" s="114">
        <f t="shared" si="13"/>
        <v>0.15</v>
      </c>
      <c r="MX23" s="116">
        <v>95</v>
      </c>
      <c r="MY23" s="116">
        <v>100</v>
      </c>
      <c r="MZ23" s="4">
        <f t="shared" si="14"/>
        <v>5</v>
      </c>
      <c r="NA23" s="114">
        <f t="shared" si="15"/>
        <v>0.1</v>
      </c>
      <c r="NB23" s="115">
        <v>0.92</v>
      </c>
      <c r="NC23" s="115">
        <v>0.92692307692307696</v>
      </c>
      <c r="ND23" s="4">
        <f t="shared" si="16"/>
        <v>5</v>
      </c>
      <c r="NE23" s="114">
        <f t="shared" si="17"/>
        <v>0.1</v>
      </c>
      <c r="NF23" s="116">
        <v>90</v>
      </c>
      <c r="NG23" s="118">
        <v>100</v>
      </c>
      <c r="NH23" s="4">
        <f t="shared" si="18"/>
        <v>5</v>
      </c>
      <c r="NI23" s="114">
        <f t="shared" si="19"/>
        <v>0.08</v>
      </c>
      <c r="NJ23" s="114">
        <v>0.85</v>
      </c>
      <c r="NK23" s="114">
        <v>0.9375</v>
      </c>
      <c r="NM23" s="4">
        <f t="shared" si="20"/>
        <v>5</v>
      </c>
      <c r="NN23" s="114">
        <f t="shared" si="21"/>
        <v>0.06</v>
      </c>
      <c r="NO23" s="114">
        <v>0.4</v>
      </c>
      <c r="NP23" s="114">
        <v>0.61538461538461497</v>
      </c>
      <c r="NQ23" s="4">
        <f t="shared" si="22"/>
        <v>5</v>
      </c>
      <c r="NR23" s="114">
        <f t="shared" si="23"/>
        <v>0.06</v>
      </c>
      <c r="ZQ23" s="114">
        <v>0.95</v>
      </c>
      <c r="ZR23" s="114">
        <v>0.99711399711399695</v>
      </c>
      <c r="ZS23" s="4">
        <f t="shared" si="24"/>
        <v>5</v>
      </c>
      <c r="ZT23" s="114">
        <f t="shared" si="25"/>
        <v>0.05</v>
      </c>
      <c r="ZU23" s="4">
        <v>2</v>
      </c>
      <c r="ZV23" s="4">
        <f t="shared" si="26"/>
        <v>5</v>
      </c>
      <c r="ZW23" s="114">
        <f t="shared" si="27"/>
        <v>0.05</v>
      </c>
      <c r="ACD23" s="114">
        <f t="shared" si="28"/>
        <v>0.38</v>
      </c>
      <c r="ACE23" s="114">
        <f t="shared" si="29"/>
        <v>0.4</v>
      </c>
      <c r="ACF23" s="114">
        <f t="shared" si="30"/>
        <v>0.1</v>
      </c>
      <c r="ACG23" s="114">
        <f t="shared" si="31"/>
        <v>0.88</v>
      </c>
      <c r="ACN23" s="119" t="str">
        <f t="shared" si="32"/>
        <v>TERIMA</v>
      </c>
      <c r="ACO23" s="120">
        <f t="shared" si="41"/>
        <v>670000</v>
      </c>
      <c r="ACP23" s="120">
        <f t="shared" si="33"/>
        <v>268000</v>
      </c>
      <c r="ADH23" s="121">
        <f t="shared" si="34"/>
        <v>254600</v>
      </c>
      <c r="ADI23" s="121">
        <f t="shared" si="35"/>
        <v>268000</v>
      </c>
      <c r="ADJ23" s="121">
        <f t="shared" si="36"/>
        <v>67000</v>
      </c>
      <c r="ADL23" s="121">
        <f t="shared" si="37"/>
        <v>0</v>
      </c>
      <c r="ADM23" s="121">
        <f t="shared" si="38"/>
        <v>589600</v>
      </c>
      <c r="ADN23" s="121">
        <f t="shared" si="39"/>
        <v>589600</v>
      </c>
      <c r="ADO23" s="4" t="s">
        <v>1392</v>
      </c>
    </row>
    <row r="24" spans="1:795" x14ac:dyDescent="0.25">
      <c r="A24" s="4">
        <f t="shared" si="0"/>
        <v>20</v>
      </c>
      <c r="B24" s="4">
        <v>178147</v>
      </c>
      <c r="C24" s="4" t="s">
        <v>826</v>
      </c>
      <c r="G24" s="4" t="s">
        <v>351</v>
      </c>
      <c r="O24" s="4">
        <v>22</v>
      </c>
      <c r="P24" s="4">
        <v>21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f t="shared" si="1"/>
        <v>0</v>
      </c>
      <c r="W24" s="4">
        <v>21</v>
      </c>
      <c r="X24" s="4">
        <v>21</v>
      </c>
      <c r="Y24" s="4">
        <v>7.75</v>
      </c>
      <c r="BQ24" s="4">
        <v>0</v>
      </c>
      <c r="BR24" s="114">
        <f t="shared" si="2"/>
        <v>1</v>
      </c>
      <c r="BS24" s="4">
        <f t="shared" si="3"/>
        <v>5</v>
      </c>
      <c r="BT24" s="114">
        <f t="shared" si="4"/>
        <v>0.1</v>
      </c>
      <c r="BU24" s="4">
        <v>0</v>
      </c>
      <c r="BV24" s="114">
        <f t="shared" si="5"/>
        <v>1</v>
      </c>
      <c r="BW24" s="4">
        <f t="shared" si="6"/>
        <v>5</v>
      </c>
      <c r="BX24" s="114">
        <f t="shared" si="7"/>
        <v>0.15</v>
      </c>
      <c r="BY24" s="4">
        <f t="shared" si="8"/>
        <v>9765</v>
      </c>
      <c r="BZ24" s="4">
        <v>12023.45</v>
      </c>
      <c r="CA24" s="115">
        <f t="shared" si="9"/>
        <v>1.2312800819252432</v>
      </c>
      <c r="CB24" s="4">
        <f t="shared" si="10"/>
        <v>5</v>
      </c>
      <c r="CC24" s="114">
        <f t="shared" si="11"/>
        <v>0.1</v>
      </c>
      <c r="CD24" s="4">
        <v>300</v>
      </c>
      <c r="CE24" s="116">
        <v>292.26144455747698</v>
      </c>
      <c r="CF24" s="4">
        <f t="shared" si="12"/>
        <v>5</v>
      </c>
      <c r="CG24" s="114">
        <f t="shared" si="13"/>
        <v>0.15</v>
      </c>
      <c r="MX24" s="116">
        <v>95</v>
      </c>
      <c r="MY24" s="116">
        <v>100</v>
      </c>
      <c r="MZ24" s="4">
        <f t="shared" si="14"/>
        <v>5</v>
      </c>
      <c r="NA24" s="114">
        <f t="shared" si="15"/>
        <v>0.1</v>
      </c>
      <c r="NB24" s="115">
        <v>0.92</v>
      </c>
      <c r="NC24" s="115">
        <v>0.94285714285714295</v>
      </c>
      <c r="ND24" s="4">
        <f t="shared" si="16"/>
        <v>5</v>
      </c>
      <c r="NE24" s="114">
        <f t="shared" si="17"/>
        <v>0.1</v>
      </c>
      <c r="NF24" s="116">
        <v>90</v>
      </c>
      <c r="NG24" s="118">
        <v>100</v>
      </c>
      <c r="NH24" s="4">
        <f t="shared" si="18"/>
        <v>5</v>
      </c>
      <c r="NI24" s="114">
        <f t="shared" si="19"/>
        <v>0.08</v>
      </c>
      <c r="NJ24" s="114">
        <v>0.85</v>
      </c>
      <c r="NK24" s="114">
        <v>0.91489361702127703</v>
      </c>
      <c r="NM24" s="4">
        <f t="shared" si="20"/>
        <v>5</v>
      </c>
      <c r="NN24" s="114">
        <f t="shared" si="21"/>
        <v>0.06</v>
      </c>
      <c r="NO24" s="114">
        <v>0.4</v>
      </c>
      <c r="NP24" s="114">
        <v>0.65079365079365104</v>
      </c>
      <c r="NQ24" s="4">
        <f t="shared" si="22"/>
        <v>5</v>
      </c>
      <c r="NR24" s="114">
        <f t="shared" si="23"/>
        <v>0.06</v>
      </c>
      <c r="ZQ24" s="114">
        <v>0.95</v>
      </c>
      <c r="ZR24" s="114">
        <v>0.99643947100712105</v>
      </c>
      <c r="ZS24" s="4">
        <f t="shared" si="24"/>
        <v>5</v>
      </c>
      <c r="ZT24" s="114">
        <f t="shared" si="25"/>
        <v>0.05</v>
      </c>
      <c r="ZU24" s="4">
        <v>2</v>
      </c>
      <c r="ZV24" s="4">
        <f t="shared" si="26"/>
        <v>5</v>
      </c>
      <c r="ZW24" s="114">
        <f t="shared" si="27"/>
        <v>0.05</v>
      </c>
      <c r="ACD24" s="114">
        <f t="shared" si="28"/>
        <v>0.5</v>
      </c>
      <c r="ACE24" s="114">
        <f t="shared" si="29"/>
        <v>0.4</v>
      </c>
      <c r="ACF24" s="114">
        <f t="shared" si="30"/>
        <v>0.1</v>
      </c>
      <c r="ACG24" s="114">
        <f t="shared" si="31"/>
        <v>1</v>
      </c>
      <c r="ACN24" s="119" t="str">
        <f t="shared" si="32"/>
        <v>TERIMA</v>
      </c>
      <c r="ACO24" s="120">
        <f t="shared" si="41"/>
        <v>670000</v>
      </c>
      <c r="ACP24" s="120">
        <f t="shared" si="33"/>
        <v>268000</v>
      </c>
      <c r="ADH24" s="121">
        <f t="shared" si="34"/>
        <v>335000</v>
      </c>
      <c r="ADI24" s="121">
        <f t="shared" si="35"/>
        <v>268000</v>
      </c>
      <c r="ADJ24" s="121">
        <f t="shared" si="36"/>
        <v>67000</v>
      </c>
      <c r="ADL24" s="121">
        <f t="shared" si="37"/>
        <v>200000</v>
      </c>
      <c r="ADM24" s="121">
        <f t="shared" si="38"/>
        <v>870000</v>
      </c>
      <c r="ADN24" s="121">
        <f t="shared" si="39"/>
        <v>870000</v>
      </c>
      <c r="ADO24" s="4" t="s">
        <v>1392</v>
      </c>
    </row>
    <row r="25" spans="1:795" x14ac:dyDescent="0.25">
      <c r="A25" s="4">
        <f t="shared" si="0"/>
        <v>21</v>
      </c>
      <c r="B25" s="4">
        <v>160087</v>
      </c>
      <c r="C25" s="4" t="s">
        <v>620</v>
      </c>
      <c r="G25" s="4" t="s">
        <v>351</v>
      </c>
      <c r="O25" s="4">
        <v>22</v>
      </c>
      <c r="P25" s="4">
        <v>21</v>
      </c>
      <c r="Q25" s="4">
        <v>6</v>
      </c>
      <c r="R25" s="4">
        <v>0</v>
      </c>
      <c r="S25" s="4">
        <v>0</v>
      </c>
      <c r="T25" s="4">
        <v>6</v>
      </c>
      <c r="U25" s="4">
        <v>2</v>
      </c>
      <c r="V25" s="4">
        <f t="shared" si="1"/>
        <v>6</v>
      </c>
      <c r="W25" s="4">
        <v>13</v>
      </c>
      <c r="X25" s="4">
        <v>13</v>
      </c>
      <c r="Y25" s="4">
        <v>7.75</v>
      </c>
      <c r="BQ25" s="4">
        <v>0</v>
      </c>
      <c r="BR25" s="114">
        <f t="shared" si="2"/>
        <v>1</v>
      </c>
      <c r="BS25" s="4">
        <f t="shared" si="3"/>
        <v>5</v>
      </c>
      <c r="BT25" s="114">
        <f t="shared" si="4"/>
        <v>0.1</v>
      </c>
      <c r="BU25" s="4">
        <v>6</v>
      </c>
      <c r="BV25" s="114">
        <f t="shared" si="5"/>
        <v>0.53846153846153844</v>
      </c>
      <c r="BW25" s="4">
        <f t="shared" si="6"/>
        <v>0</v>
      </c>
      <c r="BX25" s="114">
        <f t="shared" si="7"/>
        <v>0</v>
      </c>
      <c r="BY25" s="4">
        <f t="shared" si="8"/>
        <v>6045</v>
      </c>
      <c r="BZ25" s="4">
        <v>5168.1706349206297</v>
      </c>
      <c r="CA25" s="115">
        <f t="shared" si="9"/>
        <v>0.8549496501109396</v>
      </c>
      <c r="CB25" s="4">
        <f t="shared" si="10"/>
        <v>1</v>
      </c>
      <c r="CC25" s="114">
        <f t="shared" si="11"/>
        <v>0.02</v>
      </c>
      <c r="CD25" s="4">
        <v>300</v>
      </c>
      <c r="CE25" s="116">
        <v>267.13147410358602</v>
      </c>
      <c r="CF25" s="4">
        <f t="shared" si="12"/>
        <v>5</v>
      </c>
      <c r="CG25" s="114">
        <f t="shared" si="13"/>
        <v>0.15</v>
      </c>
      <c r="MX25" s="116">
        <v>95</v>
      </c>
      <c r="MY25" s="116">
        <v>94.5833333333333</v>
      </c>
      <c r="MZ25" s="4">
        <f t="shared" si="14"/>
        <v>1</v>
      </c>
      <c r="NA25" s="114">
        <f t="shared" si="15"/>
        <v>0.02</v>
      </c>
      <c r="NB25" s="115">
        <v>0.92</v>
      </c>
      <c r="NC25" s="115">
        <v>0.94444444444444398</v>
      </c>
      <c r="ND25" s="4">
        <f t="shared" si="16"/>
        <v>5</v>
      </c>
      <c r="NE25" s="114">
        <f t="shared" si="17"/>
        <v>0.1</v>
      </c>
      <c r="NF25" s="116">
        <v>90</v>
      </c>
      <c r="NG25" s="118">
        <v>100</v>
      </c>
      <c r="NH25" s="4">
        <f t="shared" si="18"/>
        <v>5</v>
      </c>
      <c r="NI25" s="114">
        <f t="shared" si="19"/>
        <v>0.08</v>
      </c>
      <c r="NJ25" s="114">
        <v>0.85</v>
      </c>
      <c r="NK25" s="114">
        <v>0.8125</v>
      </c>
      <c r="NM25" s="4">
        <f t="shared" si="20"/>
        <v>1</v>
      </c>
      <c r="NN25" s="114">
        <f t="shared" si="21"/>
        <v>1.2E-2</v>
      </c>
      <c r="NO25" s="114">
        <v>0.4</v>
      </c>
      <c r="NP25" s="114">
        <v>0.77777777777777801</v>
      </c>
      <c r="NQ25" s="4">
        <f t="shared" si="22"/>
        <v>5</v>
      </c>
      <c r="NR25" s="114">
        <f t="shared" si="23"/>
        <v>0.06</v>
      </c>
      <c r="ZQ25" s="114">
        <v>0.95</v>
      </c>
      <c r="ZR25" s="114">
        <v>0.99302788844621503</v>
      </c>
      <c r="ZS25" s="4">
        <f t="shared" si="24"/>
        <v>5</v>
      </c>
      <c r="ZT25" s="114">
        <f t="shared" si="25"/>
        <v>0.05</v>
      </c>
      <c r="ZU25" s="4">
        <v>2</v>
      </c>
      <c r="ZV25" s="4">
        <f t="shared" si="26"/>
        <v>5</v>
      </c>
      <c r="ZW25" s="114">
        <f t="shared" si="27"/>
        <v>0.05</v>
      </c>
      <c r="ACD25" s="114">
        <f t="shared" si="28"/>
        <v>0.27</v>
      </c>
      <c r="ACE25" s="114">
        <f t="shared" si="29"/>
        <v>0.27200000000000002</v>
      </c>
      <c r="ACF25" s="114">
        <f t="shared" si="30"/>
        <v>0.1</v>
      </c>
      <c r="ACG25" s="114">
        <f t="shared" si="31"/>
        <v>0.64200000000000002</v>
      </c>
      <c r="ACN25" s="119" t="str">
        <f t="shared" si="32"/>
        <v>TERIMA</v>
      </c>
      <c r="ACO25" s="120">
        <f t="shared" si="41"/>
        <v>670000</v>
      </c>
      <c r="ACP25" s="120">
        <f t="shared" si="33"/>
        <v>182240</v>
      </c>
      <c r="ADH25" s="121">
        <f t="shared" si="34"/>
        <v>180900</v>
      </c>
      <c r="ADI25" s="121">
        <f t="shared" si="35"/>
        <v>107687.27272727274</v>
      </c>
      <c r="ADJ25" s="121">
        <f t="shared" si="36"/>
        <v>67000</v>
      </c>
      <c r="ADL25" s="121">
        <f t="shared" si="37"/>
        <v>0</v>
      </c>
      <c r="ADM25" s="121">
        <f t="shared" si="38"/>
        <v>355587.27272727271</v>
      </c>
      <c r="ADN25" s="121">
        <f t="shared" si="39"/>
        <v>355587.27272727271</v>
      </c>
      <c r="ADO25" s="4" t="s">
        <v>1392</v>
      </c>
    </row>
    <row r="26" spans="1:795" x14ac:dyDescent="0.25">
      <c r="A26" s="4">
        <f t="shared" si="0"/>
        <v>22</v>
      </c>
      <c r="B26" s="4">
        <v>103453</v>
      </c>
      <c r="C26" s="4" t="s">
        <v>415</v>
      </c>
      <c r="G26" s="4" t="s">
        <v>351</v>
      </c>
      <c r="O26" s="4">
        <v>22</v>
      </c>
      <c r="P26" s="4">
        <v>24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f t="shared" si="1"/>
        <v>0</v>
      </c>
      <c r="W26" s="4">
        <v>24</v>
      </c>
      <c r="X26" s="4">
        <v>24</v>
      </c>
      <c r="Y26" s="4">
        <v>7.75</v>
      </c>
      <c r="BQ26" s="4">
        <v>0</v>
      </c>
      <c r="BR26" s="114">
        <f t="shared" si="2"/>
        <v>1</v>
      </c>
      <c r="BS26" s="4">
        <f t="shared" si="3"/>
        <v>5</v>
      </c>
      <c r="BT26" s="114">
        <f t="shared" si="4"/>
        <v>0.1</v>
      </c>
      <c r="BU26" s="4">
        <v>0</v>
      </c>
      <c r="BV26" s="114">
        <f t="shared" si="5"/>
        <v>1</v>
      </c>
      <c r="BW26" s="4">
        <f t="shared" si="6"/>
        <v>5</v>
      </c>
      <c r="BX26" s="114">
        <f t="shared" si="7"/>
        <v>0.15</v>
      </c>
      <c r="BY26" s="4">
        <f t="shared" si="8"/>
        <v>11160</v>
      </c>
      <c r="BZ26" s="4">
        <v>12637.483333333401</v>
      </c>
      <c r="CA26" s="115">
        <f t="shared" si="9"/>
        <v>1.1323909796893727</v>
      </c>
      <c r="CB26" s="4">
        <f t="shared" si="10"/>
        <v>5</v>
      </c>
      <c r="CC26" s="114">
        <f t="shared" si="11"/>
        <v>0.1</v>
      </c>
      <c r="CD26" s="4">
        <v>300</v>
      </c>
      <c r="CE26" s="116">
        <v>295.42916666666702</v>
      </c>
      <c r="CF26" s="4">
        <f t="shared" si="12"/>
        <v>5</v>
      </c>
      <c r="CG26" s="114">
        <f t="shared" si="13"/>
        <v>0.15</v>
      </c>
      <c r="MX26" s="116">
        <v>95</v>
      </c>
      <c r="MY26" s="116">
        <v>98.8888888888889</v>
      </c>
      <c r="MZ26" s="4">
        <f t="shared" si="14"/>
        <v>5</v>
      </c>
      <c r="NA26" s="114">
        <f t="shared" si="15"/>
        <v>0.1</v>
      </c>
      <c r="NB26" s="115">
        <v>0.92</v>
      </c>
      <c r="NC26" s="115">
        <v>0.94285714285714295</v>
      </c>
      <c r="ND26" s="4">
        <f t="shared" si="16"/>
        <v>5</v>
      </c>
      <c r="NE26" s="114">
        <f t="shared" si="17"/>
        <v>0.1</v>
      </c>
      <c r="NF26" s="116">
        <v>90</v>
      </c>
      <c r="NG26" s="118">
        <v>100</v>
      </c>
      <c r="NH26" s="4">
        <f t="shared" si="18"/>
        <v>5</v>
      </c>
      <c r="NI26" s="114">
        <f t="shared" si="19"/>
        <v>0.08</v>
      </c>
      <c r="NJ26" s="114">
        <v>0.85</v>
      </c>
      <c r="NK26" s="114">
        <v>0.9375</v>
      </c>
      <c r="NM26" s="4">
        <f t="shared" si="20"/>
        <v>5</v>
      </c>
      <c r="NN26" s="114">
        <f t="shared" si="21"/>
        <v>0.06</v>
      </c>
      <c r="NO26" s="114">
        <v>0.4</v>
      </c>
      <c r="NP26" s="114">
        <v>0.57142857142857095</v>
      </c>
      <c r="NQ26" s="4">
        <f t="shared" si="22"/>
        <v>5</v>
      </c>
      <c r="NR26" s="114">
        <f t="shared" si="23"/>
        <v>0.06</v>
      </c>
      <c r="ZQ26" s="114">
        <v>0.95</v>
      </c>
      <c r="ZR26" s="114">
        <v>0.99416666666666698</v>
      </c>
      <c r="ZS26" s="4">
        <f t="shared" si="24"/>
        <v>5</v>
      </c>
      <c r="ZT26" s="114">
        <f t="shared" si="25"/>
        <v>0.05</v>
      </c>
      <c r="ZU26" s="4">
        <v>2</v>
      </c>
      <c r="ZV26" s="4">
        <f t="shared" si="26"/>
        <v>5</v>
      </c>
      <c r="ZW26" s="114">
        <f t="shared" si="27"/>
        <v>0.05</v>
      </c>
      <c r="ACD26" s="114">
        <f t="shared" si="28"/>
        <v>0.5</v>
      </c>
      <c r="ACE26" s="114">
        <f t="shared" si="29"/>
        <v>0.4</v>
      </c>
      <c r="ACF26" s="114">
        <f t="shared" si="30"/>
        <v>0.1</v>
      </c>
      <c r="ACG26" s="114">
        <f t="shared" si="31"/>
        <v>1</v>
      </c>
      <c r="ACN26" s="119" t="str">
        <f t="shared" si="32"/>
        <v>TERIMA</v>
      </c>
      <c r="ACO26" s="120">
        <f t="shared" si="41"/>
        <v>670000</v>
      </c>
      <c r="ACP26" s="120">
        <f t="shared" si="33"/>
        <v>268000</v>
      </c>
      <c r="ADH26" s="121">
        <f t="shared" si="34"/>
        <v>335000</v>
      </c>
      <c r="ADI26" s="121">
        <f t="shared" si="35"/>
        <v>268000</v>
      </c>
      <c r="ADJ26" s="121">
        <f t="shared" si="36"/>
        <v>67000</v>
      </c>
      <c r="ADL26" s="121">
        <f t="shared" si="37"/>
        <v>200000</v>
      </c>
      <c r="ADM26" s="121">
        <f t="shared" si="38"/>
        <v>870000</v>
      </c>
      <c r="ADN26" s="121">
        <f t="shared" si="39"/>
        <v>870000</v>
      </c>
      <c r="ADO26" s="4" t="s">
        <v>1392</v>
      </c>
    </row>
    <row r="27" spans="1:795" x14ac:dyDescent="0.25">
      <c r="A27" s="4">
        <f t="shared" si="0"/>
        <v>23</v>
      </c>
      <c r="B27" s="4">
        <v>105769</v>
      </c>
      <c r="C27" s="4" t="s">
        <v>419</v>
      </c>
      <c r="G27" s="4" t="s">
        <v>351</v>
      </c>
      <c r="O27" s="4">
        <v>22</v>
      </c>
      <c r="P27" s="4">
        <v>24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f t="shared" si="1"/>
        <v>0</v>
      </c>
      <c r="W27" s="4">
        <v>24</v>
      </c>
      <c r="X27" s="4">
        <v>24</v>
      </c>
      <c r="Y27" s="4">
        <v>7.75</v>
      </c>
      <c r="BQ27" s="4">
        <v>0</v>
      </c>
      <c r="BR27" s="114">
        <f t="shared" si="2"/>
        <v>1</v>
      </c>
      <c r="BS27" s="4">
        <f t="shared" si="3"/>
        <v>5</v>
      </c>
      <c r="BT27" s="114">
        <f t="shared" si="4"/>
        <v>0.1</v>
      </c>
      <c r="BU27" s="4">
        <v>0</v>
      </c>
      <c r="BV27" s="114">
        <f t="shared" si="5"/>
        <v>1</v>
      </c>
      <c r="BW27" s="4">
        <f t="shared" si="6"/>
        <v>5</v>
      </c>
      <c r="BX27" s="114">
        <f t="shared" si="7"/>
        <v>0.15</v>
      </c>
      <c r="BY27" s="4">
        <f t="shared" si="8"/>
        <v>11160</v>
      </c>
      <c r="BZ27" s="4">
        <v>12990</v>
      </c>
      <c r="CA27" s="115">
        <f t="shared" si="9"/>
        <v>1.163978494623656</v>
      </c>
      <c r="CB27" s="4">
        <f t="shared" si="10"/>
        <v>5</v>
      </c>
      <c r="CC27" s="114">
        <f t="shared" si="11"/>
        <v>0.1</v>
      </c>
      <c r="CD27" s="4">
        <v>300</v>
      </c>
      <c r="CE27" s="116">
        <v>276.87358062074202</v>
      </c>
      <c r="CF27" s="4">
        <f t="shared" si="12"/>
        <v>5</v>
      </c>
      <c r="CG27" s="114">
        <f t="shared" si="13"/>
        <v>0.15</v>
      </c>
      <c r="MX27" s="116">
        <v>95</v>
      </c>
      <c r="MY27" s="116">
        <v>100</v>
      </c>
      <c r="MZ27" s="4">
        <f t="shared" si="14"/>
        <v>5</v>
      </c>
      <c r="NA27" s="114">
        <f t="shared" si="15"/>
        <v>0.1</v>
      </c>
      <c r="NB27" s="115">
        <v>0.92</v>
      </c>
      <c r="NC27" s="115">
        <v>0.95272727272727298</v>
      </c>
      <c r="ND27" s="4">
        <f t="shared" si="16"/>
        <v>5</v>
      </c>
      <c r="NE27" s="114">
        <f t="shared" si="17"/>
        <v>0.1</v>
      </c>
      <c r="NF27" s="116">
        <v>90</v>
      </c>
      <c r="NG27" s="118">
        <v>100</v>
      </c>
      <c r="NH27" s="4">
        <f t="shared" si="18"/>
        <v>5</v>
      </c>
      <c r="NI27" s="114">
        <f t="shared" si="19"/>
        <v>0.08</v>
      </c>
      <c r="NJ27" s="114">
        <v>0.85</v>
      </c>
      <c r="NK27" s="114">
        <v>0.94</v>
      </c>
      <c r="NM27" s="4">
        <f t="shared" si="20"/>
        <v>5</v>
      </c>
      <c r="NN27" s="114">
        <f t="shared" si="21"/>
        <v>0.06</v>
      </c>
      <c r="NO27" s="114">
        <v>0.4</v>
      </c>
      <c r="NP27" s="114">
        <v>0.72727272727272696</v>
      </c>
      <c r="NQ27" s="4">
        <f t="shared" si="22"/>
        <v>5</v>
      </c>
      <c r="NR27" s="114">
        <f t="shared" si="23"/>
        <v>0.06</v>
      </c>
      <c r="ZQ27" s="114">
        <v>0.95</v>
      </c>
      <c r="ZR27" s="114">
        <v>0.998485995457986</v>
      </c>
      <c r="ZS27" s="4">
        <f t="shared" si="24"/>
        <v>5</v>
      </c>
      <c r="ZT27" s="114">
        <f t="shared" si="25"/>
        <v>0.05</v>
      </c>
      <c r="ZU27" s="4">
        <v>2</v>
      </c>
      <c r="ZV27" s="4">
        <f t="shared" si="26"/>
        <v>5</v>
      </c>
      <c r="ZW27" s="114">
        <f t="shared" si="27"/>
        <v>0.05</v>
      </c>
      <c r="ACD27" s="114">
        <f t="shared" si="28"/>
        <v>0.5</v>
      </c>
      <c r="ACE27" s="114">
        <f t="shared" si="29"/>
        <v>0.4</v>
      </c>
      <c r="ACF27" s="114">
        <f t="shared" si="30"/>
        <v>0.1</v>
      </c>
      <c r="ACG27" s="114">
        <f t="shared" si="31"/>
        <v>1</v>
      </c>
      <c r="ACN27" s="119" t="str">
        <f t="shared" si="32"/>
        <v>TERIMA</v>
      </c>
      <c r="ACO27" s="120">
        <f t="shared" si="41"/>
        <v>670000</v>
      </c>
      <c r="ACP27" s="120">
        <f t="shared" si="33"/>
        <v>268000</v>
      </c>
      <c r="ADH27" s="121">
        <f t="shared" si="34"/>
        <v>335000</v>
      </c>
      <c r="ADI27" s="121">
        <f t="shared" si="35"/>
        <v>268000</v>
      </c>
      <c r="ADJ27" s="121">
        <f t="shared" si="36"/>
        <v>67000</v>
      </c>
      <c r="ADL27" s="121">
        <f t="shared" si="37"/>
        <v>200000</v>
      </c>
      <c r="ADM27" s="121">
        <f t="shared" si="38"/>
        <v>870000</v>
      </c>
      <c r="ADN27" s="121">
        <f t="shared" si="39"/>
        <v>870000</v>
      </c>
      <c r="ADO27" s="4" t="s">
        <v>1392</v>
      </c>
    </row>
    <row r="28" spans="1:795" x14ac:dyDescent="0.25">
      <c r="A28" s="4">
        <f t="shared" si="0"/>
        <v>24</v>
      </c>
      <c r="B28" s="4">
        <v>160709</v>
      </c>
      <c r="C28" s="4" t="s">
        <v>422</v>
      </c>
      <c r="G28" s="4" t="s">
        <v>351</v>
      </c>
      <c r="O28" s="4">
        <v>22</v>
      </c>
      <c r="P28" s="4">
        <v>24</v>
      </c>
      <c r="Q28" s="4">
        <v>1</v>
      </c>
      <c r="R28" s="4">
        <v>0</v>
      </c>
      <c r="S28" s="4">
        <v>0</v>
      </c>
      <c r="T28" s="4">
        <v>1</v>
      </c>
      <c r="U28" s="4">
        <v>0</v>
      </c>
      <c r="V28" s="4">
        <f t="shared" si="1"/>
        <v>1</v>
      </c>
      <c r="W28" s="4">
        <v>23</v>
      </c>
      <c r="X28" s="4">
        <v>23</v>
      </c>
      <c r="Y28" s="4">
        <v>7.75</v>
      </c>
      <c r="BQ28" s="4">
        <v>0</v>
      </c>
      <c r="BR28" s="114">
        <f t="shared" si="2"/>
        <v>1</v>
      </c>
      <c r="BS28" s="4">
        <f t="shared" si="3"/>
        <v>5</v>
      </c>
      <c r="BT28" s="114">
        <f t="shared" si="4"/>
        <v>0.1</v>
      </c>
      <c r="BU28" s="4">
        <v>1</v>
      </c>
      <c r="BV28" s="114">
        <f t="shared" si="5"/>
        <v>0.95652173913043481</v>
      </c>
      <c r="BW28" s="4">
        <f t="shared" si="6"/>
        <v>1</v>
      </c>
      <c r="BX28" s="114">
        <f t="shared" si="7"/>
        <v>0.03</v>
      </c>
      <c r="BY28" s="4">
        <f t="shared" si="8"/>
        <v>10695</v>
      </c>
      <c r="BZ28" s="4">
        <v>12361.6854166666</v>
      </c>
      <c r="CA28" s="115">
        <f t="shared" si="9"/>
        <v>1.1558378136200655</v>
      </c>
      <c r="CB28" s="4">
        <f t="shared" si="10"/>
        <v>5</v>
      </c>
      <c r="CC28" s="114">
        <f t="shared" si="11"/>
        <v>0.1</v>
      </c>
      <c r="CD28" s="4">
        <v>300</v>
      </c>
      <c r="CE28" s="116">
        <v>297.81323225361803</v>
      </c>
      <c r="CF28" s="4">
        <f t="shared" si="12"/>
        <v>5</v>
      </c>
      <c r="CG28" s="114">
        <f t="shared" si="13"/>
        <v>0.15</v>
      </c>
      <c r="MX28" s="116">
        <v>95</v>
      </c>
      <c r="MY28" s="116">
        <v>97.7777777777778</v>
      </c>
      <c r="MZ28" s="4">
        <f t="shared" si="14"/>
        <v>5</v>
      </c>
      <c r="NA28" s="114">
        <f t="shared" si="15"/>
        <v>0.1</v>
      </c>
      <c r="NB28" s="115">
        <v>0.92</v>
      </c>
      <c r="NC28" s="115">
        <v>0.94444444444444398</v>
      </c>
      <c r="ND28" s="4">
        <f t="shared" si="16"/>
        <v>5</v>
      </c>
      <c r="NE28" s="114">
        <f t="shared" si="17"/>
        <v>0.1</v>
      </c>
      <c r="NF28" s="116">
        <v>90</v>
      </c>
      <c r="NG28" s="118">
        <v>100</v>
      </c>
      <c r="NH28" s="4">
        <f t="shared" si="18"/>
        <v>5</v>
      </c>
      <c r="NI28" s="114">
        <f t="shared" si="19"/>
        <v>0.08</v>
      </c>
      <c r="NJ28" s="114">
        <v>0.85</v>
      </c>
      <c r="NK28" s="114">
        <v>0.9375</v>
      </c>
      <c r="NM28" s="4">
        <f t="shared" si="20"/>
        <v>5</v>
      </c>
      <c r="NN28" s="114">
        <f t="shared" si="21"/>
        <v>0.06</v>
      </c>
      <c r="NO28" s="114">
        <v>0.4</v>
      </c>
      <c r="NP28" s="114">
        <v>0.63888888888888895</v>
      </c>
      <c r="NQ28" s="4">
        <f t="shared" si="22"/>
        <v>5</v>
      </c>
      <c r="NR28" s="114">
        <f t="shared" si="23"/>
        <v>0.06</v>
      </c>
      <c r="ZQ28" s="114">
        <v>0.95</v>
      </c>
      <c r="ZR28" s="114">
        <v>0.99862164024810496</v>
      </c>
      <c r="ZS28" s="4">
        <f t="shared" si="24"/>
        <v>5</v>
      </c>
      <c r="ZT28" s="114">
        <f t="shared" si="25"/>
        <v>0.05</v>
      </c>
      <c r="ZU28" s="4">
        <v>2</v>
      </c>
      <c r="ZV28" s="4">
        <f t="shared" si="26"/>
        <v>5</v>
      </c>
      <c r="ZW28" s="114">
        <f t="shared" si="27"/>
        <v>0.05</v>
      </c>
      <c r="ACD28" s="114">
        <f t="shared" si="28"/>
        <v>0.38</v>
      </c>
      <c r="ACE28" s="114">
        <f t="shared" si="29"/>
        <v>0.4</v>
      </c>
      <c r="ACF28" s="114">
        <f t="shared" si="30"/>
        <v>0.1</v>
      </c>
      <c r="ACG28" s="114">
        <f t="shared" si="31"/>
        <v>0.88</v>
      </c>
      <c r="ACN28" s="119" t="str">
        <f t="shared" si="32"/>
        <v>TERIMA</v>
      </c>
      <c r="ACO28" s="120">
        <f t="shared" si="41"/>
        <v>670000</v>
      </c>
      <c r="ACP28" s="120">
        <f t="shared" si="33"/>
        <v>268000</v>
      </c>
      <c r="ADH28" s="121">
        <f t="shared" si="34"/>
        <v>254600</v>
      </c>
      <c r="ADI28" s="121">
        <f t="shared" si="35"/>
        <v>268000</v>
      </c>
      <c r="ADJ28" s="121">
        <f t="shared" si="36"/>
        <v>67000</v>
      </c>
      <c r="ADL28" s="121">
        <f t="shared" si="37"/>
        <v>0</v>
      </c>
      <c r="ADM28" s="121">
        <f t="shared" si="38"/>
        <v>589600</v>
      </c>
      <c r="ADN28" s="121">
        <f t="shared" si="39"/>
        <v>589600</v>
      </c>
      <c r="ADO28" s="4" t="s">
        <v>1392</v>
      </c>
    </row>
    <row r="29" spans="1:795" x14ac:dyDescent="0.25">
      <c r="A29" s="4">
        <f t="shared" si="0"/>
        <v>25</v>
      </c>
      <c r="B29" s="4">
        <v>161143</v>
      </c>
      <c r="C29" s="4" t="s">
        <v>430</v>
      </c>
      <c r="G29" s="4" t="s">
        <v>351</v>
      </c>
      <c r="O29" s="4">
        <v>22</v>
      </c>
      <c r="P29" s="4">
        <v>24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f t="shared" si="1"/>
        <v>0</v>
      </c>
      <c r="W29" s="4">
        <v>24</v>
      </c>
      <c r="X29" s="4">
        <v>24</v>
      </c>
      <c r="Y29" s="4">
        <v>7.75</v>
      </c>
      <c r="BQ29" s="4">
        <v>0</v>
      </c>
      <c r="BR29" s="114">
        <f t="shared" si="2"/>
        <v>1</v>
      </c>
      <c r="BS29" s="4">
        <f t="shared" si="3"/>
        <v>5</v>
      </c>
      <c r="BT29" s="114">
        <f t="shared" si="4"/>
        <v>0.1</v>
      </c>
      <c r="BU29" s="4">
        <v>0</v>
      </c>
      <c r="BV29" s="114">
        <f t="shared" si="5"/>
        <v>1</v>
      </c>
      <c r="BW29" s="4">
        <f t="shared" si="6"/>
        <v>5</v>
      </c>
      <c r="BX29" s="114">
        <f t="shared" si="7"/>
        <v>0.15</v>
      </c>
      <c r="BY29" s="4">
        <f t="shared" si="8"/>
        <v>11160</v>
      </c>
      <c r="BZ29" s="4">
        <v>13210.7</v>
      </c>
      <c r="CA29" s="115">
        <f t="shared" si="9"/>
        <v>1.1837544802867384</v>
      </c>
      <c r="CB29" s="4">
        <f t="shared" si="10"/>
        <v>5</v>
      </c>
      <c r="CC29" s="114">
        <f t="shared" si="11"/>
        <v>0.1</v>
      </c>
      <c r="CD29" s="4">
        <v>300</v>
      </c>
      <c r="CE29" s="116">
        <v>294.21036814425202</v>
      </c>
      <c r="CF29" s="4">
        <f t="shared" si="12"/>
        <v>5</v>
      </c>
      <c r="CG29" s="114">
        <f t="shared" si="13"/>
        <v>0.15</v>
      </c>
      <c r="MX29" s="116">
        <v>95</v>
      </c>
      <c r="MY29" s="116">
        <v>98.8888888888889</v>
      </c>
      <c r="MZ29" s="4">
        <f t="shared" si="14"/>
        <v>5</v>
      </c>
      <c r="NA29" s="114">
        <f t="shared" si="15"/>
        <v>0.1</v>
      </c>
      <c r="NB29" s="115">
        <v>0.92</v>
      </c>
      <c r="NC29" s="115">
        <v>0.95</v>
      </c>
      <c r="ND29" s="4">
        <f t="shared" si="16"/>
        <v>5</v>
      </c>
      <c r="NE29" s="114">
        <f t="shared" si="17"/>
        <v>0.1</v>
      </c>
      <c r="NF29" s="116">
        <v>90</v>
      </c>
      <c r="NG29" s="118">
        <v>100</v>
      </c>
      <c r="NH29" s="4">
        <f t="shared" si="18"/>
        <v>5</v>
      </c>
      <c r="NI29" s="114">
        <f t="shared" si="19"/>
        <v>0.08</v>
      </c>
      <c r="NJ29" s="114">
        <v>0.85</v>
      </c>
      <c r="NK29" s="114">
        <v>0.85294117647058798</v>
      </c>
      <c r="NM29" s="4">
        <f t="shared" si="20"/>
        <v>5</v>
      </c>
      <c r="NN29" s="114">
        <f t="shared" si="21"/>
        <v>0.06</v>
      </c>
      <c r="NO29" s="114">
        <v>0.4</v>
      </c>
      <c r="NP29" s="114">
        <v>0.54545454545454497</v>
      </c>
      <c r="NQ29" s="4">
        <f t="shared" si="22"/>
        <v>5</v>
      </c>
      <c r="NR29" s="114">
        <f t="shared" si="23"/>
        <v>0.06</v>
      </c>
      <c r="ZQ29" s="114">
        <v>0.95</v>
      </c>
      <c r="ZR29" s="114">
        <v>0.99323816679188603</v>
      </c>
      <c r="ZS29" s="4">
        <f t="shared" si="24"/>
        <v>5</v>
      </c>
      <c r="ZT29" s="114">
        <f t="shared" si="25"/>
        <v>0.05</v>
      </c>
      <c r="ZU29" s="4">
        <v>2</v>
      </c>
      <c r="ZV29" s="4">
        <f t="shared" si="26"/>
        <v>5</v>
      </c>
      <c r="ZW29" s="114">
        <f t="shared" si="27"/>
        <v>0.05</v>
      </c>
      <c r="ACD29" s="114">
        <f t="shared" si="28"/>
        <v>0.5</v>
      </c>
      <c r="ACE29" s="114">
        <f t="shared" si="29"/>
        <v>0.4</v>
      </c>
      <c r="ACF29" s="114">
        <f t="shared" si="30"/>
        <v>0.1</v>
      </c>
      <c r="ACG29" s="114">
        <f t="shared" si="31"/>
        <v>1</v>
      </c>
      <c r="ACN29" s="119" t="str">
        <f t="shared" si="32"/>
        <v>TERIMA</v>
      </c>
      <c r="ACO29" s="120">
        <f t="shared" si="41"/>
        <v>670000</v>
      </c>
      <c r="ACP29" s="120">
        <f t="shared" si="33"/>
        <v>268000</v>
      </c>
      <c r="ADH29" s="121">
        <f t="shared" si="34"/>
        <v>335000</v>
      </c>
      <c r="ADI29" s="121">
        <f t="shared" si="35"/>
        <v>268000</v>
      </c>
      <c r="ADJ29" s="121">
        <f t="shared" si="36"/>
        <v>67000</v>
      </c>
      <c r="ADL29" s="121">
        <f t="shared" si="37"/>
        <v>200000</v>
      </c>
      <c r="ADM29" s="121">
        <f t="shared" si="38"/>
        <v>870000</v>
      </c>
      <c r="ADN29" s="121">
        <f t="shared" si="39"/>
        <v>870000</v>
      </c>
      <c r="ADO29" s="4" t="s">
        <v>1392</v>
      </c>
    </row>
    <row r="30" spans="1:795" x14ac:dyDescent="0.25">
      <c r="A30" s="4">
        <f t="shared" si="0"/>
        <v>26</v>
      </c>
      <c r="B30" s="4">
        <v>160079</v>
      </c>
      <c r="C30" s="4" t="s">
        <v>433</v>
      </c>
      <c r="G30" s="4" t="s">
        <v>351</v>
      </c>
      <c r="O30" s="4">
        <v>22</v>
      </c>
      <c r="P30" s="4">
        <v>24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f t="shared" si="1"/>
        <v>0</v>
      </c>
      <c r="W30" s="4">
        <v>24</v>
      </c>
      <c r="X30" s="4">
        <v>24</v>
      </c>
      <c r="Y30" s="4">
        <v>7.75</v>
      </c>
      <c r="BQ30" s="4">
        <v>0</v>
      </c>
      <c r="BR30" s="114">
        <f t="shared" si="2"/>
        <v>1</v>
      </c>
      <c r="BS30" s="4">
        <f t="shared" si="3"/>
        <v>5</v>
      </c>
      <c r="BT30" s="114">
        <f t="shared" si="4"/>
        <v>0.1</v>
      </c>
      <c r="BU30" s="4">
        <v>0</v>
      </c>
      <c r="BV30" s="114">
        <f t="shared" si="5"/>
        <v>1</v>
      </c>
      <c r="BW30" s="4">
        <f t="shared" si="6"/>
        <v>5</v>
      </c>
      <c r="BX30" s="114">
        <f t="shared" si="7"/>
        <v>0.15</v>
      </c>
      <c r="BY30" s="4">
        <f t="shared" si="8"/>
        <v>11160</v>
      </c>
      <c r="BZ30" s="4">
        <v>13938.766666666599</v>
      </c>
      <c r="CA30" s="115">
        <f t="shared" si="9"/>
        <v>1.2489934289127778</v>
      </c>
      <c r="CB30" s="4">
        <f t="shared" si="10"/>
        <v>5</v>
      </c>
      <c r="CC30" s="114">
        <f t="shared" si="11"/>
        <v>0.1</v>
      </c>
      <c r="CD30" s="4">
        <v>300</v>
      </c>
      <c r="CE30" s="116">
        <v>296.01718403547699</v>
      </c>
      <c r="CF30" s="4">
        <f t="shared" si="12"/>
        <v>5</v>
      </c>
      <c r="CG30" s="114">
        <f t="shared" si="13"/>
        <v>0.15</v>
      </c>
      <c r="MX30" s="116">
        <v>95</v>
      </c>
      <c r="MY30" s="116">
        <v>100</v>
      </c>
      <c r="MZ30" s="4">
        <f t="shared" si="14"/>
        <v>5</v>
      </c>
      <c r="NA30" s="114">
        <f t="shared" si="15"/>
        <v>0.1</v>
      </c>
      <c r="NB30" s="115">
        <v>0.92</v>
      </c>
      <c r="NC30" s="115">
        <v>0.95692307692307699</v>
      </c>
      <c r="ND30" s="4">
        <f t="shared" si="16"/>
        <v>5</v>
      </c>
      <c r="NE30" s="114">
        <f t="shared" si="17"/>
        <v>0.1</v>
      </c>
      <c r="NF30" s="116">
        <v>90</v>
      </c>
      <c r="NG30" s="118">
        <v>100</v>
      </c>
      <c r="NH30" s="4">
        <f t="shared" si="18"/>
        <v>5</v>
      </c>
      <c r="NI30" s="114">
        <f t="shared" si="19"/>
        <v>0.08</v>
      </c>
      <c r="NJ30" s="114">
        <v>0.85</v>
      </c>
      <c r="NK30" s="114">
        <v>0.96551724137931005</v>
      </c>
      <c r="NM30" s="4">
        <f t="shared" si="20"/>
        <v>5</v>
      </c>
      <c r="NN30" s="114">
        <f t="shared" si="21"/>
        <v>0.06</v>
      </c>
      <c r="NO30" s="114">
        <v>0.4</v>
      </c>
      <c r="NP30" s="114">
        <v>0.73846153846153895</v>
      </c>
      <c r="NQ30" s="4">
        <f t="shared" si="22"/>
        <v>5</v>
      </c>
      <c r="NR30" s="114">
        <f t="shared" si="23"/>
        <v>0.06</v>
      </c>
      <c r="ZQ30" s="114">
        <v>0.95</v>
      </c>
      <c r="ZR30" s="114">
        <v>0.99611973392461195</v>
      </c>
      <c r="ZS30" s="4">
        <f t="shared" si="24"/>
        <v>5</v>
      </c>
      <c r="ZT30" s="114">
        <f t="shared" si="25"/>
        <v>0.05</v>
      </c>
      <c r="ZU30" s="4">
        <v>2</v>
      </c>
      <c r="ZV30" s="4">
        <f t="shared" si="26"/>
        <v>5</v>
      </c>
      <c r="ZW30" s="114">
        <f t="shared" si="27"/>
        <v>0.05</v>
      </c>
      <c r="ACD30" s="114">
        <f t="shared" si="28"/>
        <v>0.5</v>
      </c>
      <c r="ACE30" s="114">
        <f t="shared" si="29"/>
        <v>0.4</v>
      </c>
      <c r="ACF30" s="114">
        <f t="shared" si="30"/>
        <v>0.1</v>
      </c>
      <c r="ACG30" s="114">
        <f t="shared" si="31"/>
        <v>1</v>
      </c>
      <c r="ACN30" s="119" t="str">
        <f t="shared" si="32"/>
        <v>TERIMA</v>
      </c>
      <c r="ACO30" s="120">
        <f t="shared" si="41"/>
        <v>670000</v>
      </c>
      <c r="ACP30" s="120">
        <f t="shared" si="33"/>
        <v>268000</v>
      </c>
      <c r="ADH30" s="121">
        <f t="shared" si="34"/>
        <v>335000</v>
      </c>
      <c r="ADI30" s="121">
        <f t="shared" si="35"/>
        <v>268000</v>
      </c>
      <c r="ADJ30" s="121">
        <f t="shared" si="36"/>
        <v>67000</v>
      </c>
      <c r="ADL30" s="121">
        <f t="shared" si="37"/>
        <v>200000</v>
      </c>
      <c r="ADM30" s="121">
        <f t="shared" si="38"/>
        <v>870000</v>
      </c>
      <c r="ADN30" s="121">
        <f t="shared" si="39"/>
        <v>870000</v>
      </c>
      <c r="ADO30" s="4" t="s">
        <v>1392</v>
      </c>
    </row>
    <row r="31" spans="1:795" x14ac:dyDescent="0.25">
      <c r="A31" s="4">
        <f t="shared" si="0"/>
        <v>27</v>
      </c>
      <c r="B31" s="4">
        <v>160028</v>
      </c>
      <c r="C31" s="4" t="s">
        <v>436</v>
      </c>
      <c r="G31" s="4" t="s">
        <v>351</v>
      </c>
      <c r="O31" s="4">
        <v>22</v>
      </c>
      <c r="P31" s="4">
        <v>24</v>
      </c>
      <c r="Q31" s="4">
        <v>1</v>
      </c>
      <c r="R31" s="4">
        <v>0</v>
      </c>
      <c r="S31" s="4">
        <v>0</v>
      </c>
      <c r="T31" s="4">
        <v>1</v>
      </c>
      <c r="U31" s="4">
        <v>0</v>
      </c>
      <c r="V31" s="4">
        <f t="shared" si="1"/>
        <v>1</v>
      </c>
      <c r="W31" s="4">
        <v>23</v>
      </c>
      <c r="X31" s="4">
        <v>23</v>
      </c>
      <c r="Y31" s="4">
        <v>7.75</v>
      </c>
      <c r="BQ31" s="4">
        <v>0</v>
      </c>
      <c r="BR31" s="114">
        <f t="shared" si="2"/>
        <v>1</v>
      </c>
      <c r="BS31" s="4">
        <f t="shared" si="3"/>
        <v>5</v>
      </c>
      <c r="BT31" s="114">
        <f t="shared" si="4"/>
        <v>0.1</v>
      </c>
      <c r="BU31" s="4">
        <v>1</v>
      </c>
      <c r="BV31" s="114">
        <f t="shared" si="5"/>
        <v>0.95652173913043481</v>
      </c>
      <c r="BW31" s="4">
        <f t="shared" si="6"/>
        <v>1</v>
      </c>
      <c r="BX31" s="114">
        <f t="shared" si="7"/>
        <v>0.03</v>
      </c>
      <c r="BY31" s="4">
        <f t="shared" si="8"/>
        <v>10695</v>
      </c>
      <c r="BZ31" s="4">
        <v>12106.0979166667</v>
      </c>
      <c r="CA31" s="115">
        <f t="shared" si="9"/>
        <v>1.1319399641577093</v>
      </c>
      <c r="CB31" s="4">
        <f t="shared" si="10"/>
        <v>5</v>
      </c>
      <c r="CC31" s="114">
        <f t="shared" si="11"/>
        <v>0.1</v>
      </c>
      <c r="CD31" s="4">
        <v>300</v>
      </c>
      <c r="CE31" s="116">
        <v>281.20734194425597</v>
      </c>
      <c r="CF31" s="4">
        <f t="shared" si="12"/>
        <v>5</v>
      </c>
      <c r="CG31" s="114">
        <f t="shared" si="13"/>
        <v>0.15</v>
      </c>
      <c r="MX31" s="116">
        <v>95</v>
      </c>
      <c r="MY31" s="116">
        <v>95.4166666666667</v>
      </c>
      <c r="MZ31" s="4">
        <f t="shared" si="14"/>
        <v>5</v>
      </c>
      <c r="NA31" s="114">
        <f t="shared" si="15"/>
        <v>0.1</v>
      </c>
      <c r="NB31" s="115">
        <v>0.92</v>
      </c>
      <c r="NC31" s="115">
        <v>0.93866666666666698</v>
      </c>
      <c r="ND31" s="4">
        <f t="shared" si="16"/>
        <v>5</v>
      </c>
      <c r="NE31" s="114">
        <f t="shared" si="17"/>
        <v>0.1</v>
      </c>
      <c r="NF31" s="116">
        <v>90</v>
      </c>
      <c r="NG31" s="118">
        <v>100</v>
      </c>
      <c r="NH31" s="4">
        <f t="shared" si="18"/>
        <v>5</v>
      </c>
      <c r="NI31" s="114">
        <f t="shared" si="19"/>
        <v>0.08</v>
      </c>
      <c r="NJ31" s="114">
        <v>0.85</v>
      </c>
      <c r="NK31" s="114">
        <v>0.90909090909090895</v>
      </c>
      <c r="NL31" s="4">
        <v>1</v>
      </c>
      <c r="NM31" s="4">
        <f t="shared" si="20"/>
        <v>0</v>
      </c>
      <c r="NN31" s="114">
        <f t="shared" si="21"/>
        <v>0</v>
      </c>
      <c r="NO31" s="114">
        <v>0.4</v>
      </c>
      <c r="NP31" s="114">
        <v>0.66666666666666696</v>
      </c>
      <c r="NQ31" s="4">
        <f t="shared" si="22"/>
        <v>5</v>
      </c>
      <c r="NR31" s="114">
        <f t="shared" si="23"/>
        <v>0.06</v>
      </c>
      <c r="ZQ31" s="114">
        <v>0.95</v>
      </c>
      <c r="ZR31" s="114">
        <v>0.99116247450713801</v>
      </c>
      <c r="ZS31" s="4">
        <f t="shared" si="24"/>
        <v>5</v>
      </c>
      <c r="ZT31" s="114">
        <f t="shared" si="25"/>
        <v>0.05</v>
      </c>
      <c r="ZU31" s="4">
        <v>2</v>
      </c>
      <c r="ZV31" s="4">
        <f t="shared" si="26"/>
        <v>5</v>
      </c>
      <c r="ZW31" s="114">
        <f t="shared" si="27"/>
        <v>0.05</v>
      </c>
      <c r="ACD31" s="114">
        <f t="shared" si="28"/>
        <v>0.38</v>
      </c>
      <c r="ACE31" s="114">
        <f t="shared" si="29"/>
        <v>0.34</v>
      </c>
      <c r="ACF31" s="114">
        <f t="shared" si="30"/>
        <v>0.1</v>
      </c>
      <c r="ACG31" s="114">
        <f t="shared" si="31"/>
        <v>0.82</v>
      </c>
      <c r="ACN31" s="119" t="str">
        <f t="shared" si="32"/>
        <v>TERIMA</v>
      </c>
      <c r="ACO31" s="120">
        <f t="shared" si="41"/>
        <v>670000</v>
      </c>
      <c r="ACP31" s="120">
        <f t="shared" si="33"/>
        <v>227800.00000000003</v>
      </c>
      <c r="ADH31" s="121">
        <f t="shared" si="34"/>
        <v>254600</v>
      </c>
      <c r="ADI31" s="121">
        <f t="shared" si="35"/>
        <v>227800.00000000003</v>
      </c>
      <c r="ADJ31" s="121">
        <f t="shared" si="36"/>
        <v>67000</v>
      </c>
      <c r="ADL31" s="121">
        <f t="shared" si="37"/>
        <v>0</v>
      </c>
      <c r="ADM31" s="121">
        <f t="shared" si="38"/>
        <v>549400</v>
      </c>
      <c r="ADN31" s="121">
        <f t="shared" si="39"/>
        <v>549400</v>
      </c>
      <c r="ADO31" s="4" t="s">
        <v>1392</v>
      </c>
    </row>
    <row r="32" spans="1:795" x14ac:dyDescent="0.25">
      <c r="A32" s="4">
        <f t="shared" si="0"/>
        <v>28</v>
      </c>
      <c r="B32" s="4">
        <v>153783</v>
      </c>
      <c r="C32" s="4" t="s">
        <v>439</v>
      </c>
      <c r="G32" s="4" t="s">
        <v>351</v>
      </c>
      <c r="O32" s="4">
        <v>22</v>
      </c>
      <c r="P32" s="4">
        <v>24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f t="shared" si="1"/>
        <v>0</v>
      </c>
      <c r="W32" s="4">
        <v>24</v>
      </c>
      <c r="X32" s="4">
        <v>24</v>
      </c>
      <c r="Y32" s="4">
        <v>7.75</v>
      </c>
      <c r="BQ32" s="4">
        <v>0</v>
      </c>
      <c r="BR32" s="114">
        <f t="shared" si="2"/>
        <v>1</v>
      </c>
      <c r="BS32" s="4">
        <f t="shared" si="3"/>
        <v>5</v>
      </c>
      <c r="BT32" s="114">
        <f t="shared" si="4"/>
        <v>0.1</v>
      </c>
      <c r="BU32" s="4">
        <v>0</v>
      </c>
      <c r="BV32" s="114">
        <f t="shared" si="5"/>
        <v>1</v>
      </c>
      <c r="BW32" s="4">
        <f t="shared" si="6"/>
        <v>5</v>
      </c>
      <c r="BX32" s="114">
        <f t="shared" si="7"/>
        <v>0.15</v>
      </c>
      <c r="BY32" s="4">
        <f t="shared" si="8"/>
        <v>11160</v>
      </c>
      <c r="BZ32" s="4">
        <v>13146.95</v>
      </c>
      <c r="CA32" s="115">
        <f t="shared" si="9"/>
        <v>1.1780421146953406</v>
      </c>
      <c r="CB32" s="4">
        <f t="shared" si="10"/>
        <v>5</v>
      </c>
      <c r="CC32" s="114">
        <f t="shared" si="11"/>
        <v>0.1</v>
      </c>
      <c r="CD32" s="4">
        <v>300</v>
      </c>
      <c r="CE32" s="116">
        <v>289.84635879218501</v>
      </c>
      <c r="CF32" s="4">
        <f t="shared" si="12"/>
        <v>5</v>
      </c>
      <c r="CG32" s="114">
        <f t="shared" si="13"/>
        <v>0.15</v>
      </c>
      <c r="MX32" s="116">
        <v>95</v>
      </c>
      <c r="MY32" s="116">
        <v>98.3333333333333</v>
      </c>
      <c r="MZ32" s="4">
        <f t="shared" si="14"/>
        <v>5</v>
      </c>
      <c r="NA32" s="114">
        <f t="shared" si="15"/>
        <v>0.1</v>
      </c>
      <c r="NB32" s="115">
        <v>0.92</v>
      </c>
      <c r="NC32" s="115">
        <v>0.97096774193548396</v>
      </c>
      <c r="ND32" s="4">
        <f t="shared" si="16"/>
        <v>5</v>
      </c>
      <c r="NE32" s="114">
        <f t="shared" si="17"/>
        <v>0.1</v>
      </c>
      <c r="NF32" s="116">
        <v>90</v>
      </c>
      <c r="NG32" s="118">
        <v>100</v>
      </c>
      <c r="NH32" s="4">
        <f t="shared" si="18"/>
        <v>5</v>
      </c>
      <c r="NI32" s="114">
        <f t="shared" si="19"/>
        <v>0.08</v>
      </c>
      <c r="NJ32" s="114">
        <v>0.85</v>
      </c>
      <c r="NK32" s="114">
        <v>0.88333333333333297</v>
      </c>
      <c r="NM32" s="4">
        <f t="shared" si="20"/>
        <v>5</v>
      </c>
      <c r="NN32" s="114">
        <f t="shared" si="21"/>
        <v>0.06</v>
      </c>
      <c r="NO32" s="114">
        <v>0.4</v>
      </c>
      <c r="NP32" s="114">
        <v>0.77419354838709697</v>
      </c>
      <c r="NQ32" s="4">
        <f t="shared" si="22"/>
        <v>5</v>
      </c>
      <c r="NR32" s="114">
        <f t="shared" si="23"/>
        <v>0.06</v>
      </c>
      <c r="ZQ32" s="114">
        <v>0.95</v>
      </c>
      <c r="ZR32" s="114">
        <v>0.99200710479573695</v>
      </c>
      <c r="ZS32" s="4">
        <f t="shared" si="24"/>
        <v>5</v>
      </c>
      <c r="ZT32" s="114">
        <f t="shared" si="25"/>
        <v>0.05</v>
      </c>
      <c r="ZU32" s="4">
        <v>2</v>
      </c>
      <c r="ZV32" s="4">
        <f t="shared" si="26"/>
        <v>5</v>
      </c>
      <c r="ZW32" s="114">
        <f t="shared" si="27"/>
        <v>0.05</v>
      </c>
      <c r="ACD32" s="114">
        <f t="shared" si="28"/>
        <v>0.5</v>
      </c>
      <c r="ACE32" s="114">
        <f t="shared" si="29"/>
        <v>0.4</v>
      </c>
      <c r="ACF32" s="114">
        <f t="shared" si="30"/>
        <v>0.1</v>
      </c>
      <c r="ACG32" s="114">
        <f t="shared" si="31"/>
        <v>1</v>
      </c>
      <c r="ACN32" s="119" t="str">
        <f t="shared" si="32"/>
        <v>TERIMA</v>
      </c>
      <c r="ACO32" s="120">
        <f t="shared" si="41"/>
        <v>670000</v>
      </c>
      <c r="ACP32" s="120">
        <f t="shared" si="33"/>
        <v>268000</v>
      </c>
      <c r="ADH32" s="121">
        <f t="shared" si="34"/>
        <v>335000</v>
      </c>
      <c r="ADI32" s="121">
        <f t="shared" si="35"/>
        <v>268000</v>
      </c>
      <c r="ADJ32" s="121">
        <f t="shared" si="36"/>
        <v>67000</v>
      </c>
      <c r="ADL32" s="121">
        <f t="shared" si="37"/>
        <v>200000</v>
      </c>
      <c r="ADM32" s="121">
        <f t="shared" si="38"/>
        <v>870000</v>
      </c>
      <c r="ADN32" s="121">
        <f t="shared" si="39"/>
        <v>870000</v>
      </c>
      <c r="ADO32" s="4" t="s">
        <v>1392</v>
      </c>
    </row>
    <row r="33" spans="1:795" x14ac:dyDescent="0.25">
      <c r="A33" s="4">
        <f t="shared" si="0"/>
        <v>29</v>
      </c>
      <c r="B33" s="4">
        <v>159687</v>
      </c>
      <c r="C33" s="4" t="s">
        <v>442</v>
      </c>
      <c r="G33" s="4" t="s">
        <v>351</v>
      </c>
      <c r="O33" s="4">
        <v>22</v>
      </c>
      <c r="P33" s="4">
        <v>16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f t="shared" si="1"/>
        <v>0</v>
      </c>
      <c r="W33" s="4">
        <v>16</v>
      </c>
      <c r="X33" s="4">
        <v>16</v>
      </c>
      <c r="Y33" s="4">
        <v>7.75</v>
      </c>
      <c r="BQ33" s="4">
        <v>0</v>
      </c>
      <c r="BR33" s="114">
        <f t="shared" si="2"/>
        <v>1</v>
      </c>
      <c r="BS33" s="4">
        <f t="shared" si="3"/>
        <v>5</v>
      </c>
      <c r="BT33" s="114">
        <f t="shared" si="4"/>
        <v>0.1</v>
      </c>
      <c r="BU33" s="4">
        <v>0</v>
      </c>
      <c r="BV33" s="114">
        <f t="shared" si="5"/>
        <v>1</v>
      </c>
      <c r="BW33" s="4">
        <f t="shared" si="6"/>
        <v>5</v>
      </c>
      <c r="BX33" s="114">
        <f t="shared" si="7"/>
        <v>0.15</v>
      </c>
      <c r="BY33" s="4">
        <f t="shared" si="8"/>
        <v>7440</v>
      </c>
      <c r="BZ33" s="4">
        <v>8661.7166666666708</v>
      </c>
      <c r="CA33" s="115">
        <f t="shared" si="9"/>
        <v>1.1642092293906816</v>
      </c>
      <c r="CB33" s="4">
        <f t="shared" si="10"/>
        <v>5</v>
      </c>
      <c r="CC33" s="114">
        <f t="shared" si="11"/>
        <v>0.1</v>
      </c>
      <c r="CD33" s="4">
        <v>300</v>
      </c>
      <c r="CE33" s="116">
        <v>309.78409090909099</v>
      </c>
      <c r="CF33" s="4">
        <f t="shared" si="12"/>
        <v>1</v>
      </c>
      <c r="CG33" s="114">
        <f t="shared" si="13"/>
        <v>0.03</v>
      </c>
      <c r="MX33" s="116">
        <v>95</v>
      </c>
      <c r="MY33" s="116">
        <v>94.1666666666667</v>
      </c>
      <c r="MZ33" s="4">
        <f t="shared" si="14"/>
        <v>1</v>
      </c>
      <c r="NA33" s="114">
        <f t="shared" si="15"/>
        <v>0.02</v>
      </c>
      <c r="NB33" s="115">
        <v>0.92</v>
      </c>
      <c r="NC33" s="115">
        <v>0.92777777777777803</v>
      </c>
      <c r="ND33" s="4">
        <f t="shared" si="16"/>
        <v>5</v>
      </c>
      <c r="NE33" s="114">
        <f t="shared" si="17"/>
        <v>0.1</v>
      </c>
      <c r="NF33" s="116">
        <v>90</v>
      </c>
      <c r="NG33" s="118">
        <v>100</v>
      </c>
      <c r="NH33" s="4">
        <f t="shared" si="18"/>
        <v>5</v>
      </c>
      <c r="NI33" s="114">
        <f t="shared" si="19"/>
        <v>0.08</v>
      </c>
      <c r="NJ33" s="114">
        <v>0.85</v>
      </c>
      <c r="NK33" s="114">
        <v>0.89655172413793105</v>
      </c>
      <c r="NM33" s="4">
        <f t="shared" si="20"/>
        <v>5</v>
      </c>
      <c r="NN33" s="114">
        <f t="shared" si="21"/>
        <v>0.06</v>
      </c>
      <c r="NO33" s="114">
        <v>0.4</v>
      </c>
      <c r="NP33" s="114">
        <v>0.72222222222222199</v>
      </c>
      <c r="NQ33" s="4">
        <f t="shared" si="22"/>
        <v>5</v>
      </c>
      <c r="NR33" s="114">
        <f t="shared" si="23"/>
        <v>0.06</v>
      </c>
      <c r="ZQ33" s="114">
        <v>0.95</v>
      </c>
      <c r="ZR33" s="114">
        <v>0.98409090909090902</v>
      </c>
      <c r="ZS33" s="4">
        <f t="shared" si="24"/>
        <v>5</v>
      </c>
      <c r="ZT33" s="114">
        <f t="shared" si="25"/>
        <v>0.05</v>
      </c>
      <c r="ZU33" s="4">
        <v>2</v>
      </c>
      <c r="ZV33" s="4">
        <f t="shared" si="26"/>
        <v>5</v>
      </c>
      <c r="ZW33" s="114">
        <f t="shared" si="27"/>
        <v>0.05</v>
      </c>
      <c r="ACD33" s="114">
        <f t="shared" si="28"/>
        <v>0.38</v>
      </c>
      <c r="ACE33" s="114">
        <f t="shared" si="29"/>
        <v>0.32</v>
      </c>
      <c r="ACF33" s="114">
        <f t="shared" si="30"/>
        <v>0.1</v>
      </c>
      <c r="ACG33" s="114">
        <f t="shared" si="31"/>
        <v>0.79999999999999993</v>
      </c>
      <c r="ACK33" s="4">
        <v>1</v>
      </c>
      <c r="ACN33" s="119" t="str">
        <f t="shared" si="32"/>
        <v>TERIMA</v>
      </c>
      <c r="ACO33" s="120">
        <f t="shared" si="41"/>
        <v>670000</v>
      </c>
      <c r="ACP33" s="120">
        <f t="shared" si="33"/>
        <v>214400</v>
      </c>
      <c r="ADH33" s="121">
        <f t="shared" si="34"/>
        <v>254600</v>
      </c>
      <c r="ADI33" s="121">
        <f t="shared" si="35"/>
        <v>182240</v>
      </c>
      <c r="ADJ33" s="121">
        <f t="shared" si="36"/>
        <v>67000</v>
      </c>
      <c r="ADL33" s="121">
        <f t="shared" si="37"/>
        <v>0</v>
      </c>
      <c r="ADM33" s="121">
        <f t="shared" si="38"/>
        <v>503840</v>
      </c>
      <c r="ADN33" s="121">
        <f t="shared" si="39"/>
        <v>503840</v>
      </c>
      <c r="ADO33" s="4" t="s">
        <v>1392</v>
      </c>
    </row>
    <row r="34" spans="1:795" x14ac:dyDescent="0.25">
      <c r="A34" s="4">
        <f t="shared" si="0"/>
        <v>30</v>
      </c>
      <c r="B34" s="4">
        <v>101574</v>
      </c>
      <c r="C34" s="4" t="s">
        <v>445</v>
      </c>
      <c r="G34" s="4" t="s">
        <v>351</v>
      </c>
      <c r="O34" s="4">
        <v>22</v>
      </c>
      <c r="P34" s="4">
        <v>24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f t="shared" si="1"/>
        <v>0</v>
      </c>
      <c r="W34" s="4">
        <v>24</v>
      </c>
      <c r="X34" s="4">
        <v>24</v>
      </c>
      <c r="Y34" s="4">
        <v>7.75</v>
      </c>
      <c r="BQ34" s="4">
        <v>0</v>
      </c>
      <c r="BR34" s="114">
        <f t="shared" si="2"/>
        <v>1</v>
      </c>
      <c r="BS34" s="4">
        <f t="shared" si="3"/>
        <v>5</v>
      </c>
      <c r="BT34" s="114">
        <f t="shared" si="4"/>
        <v>0.1</v>
      </c>
      <c r="BU34" s="4">
        <v>0</v>
      </c>
      <c r="BV34" s="114">
        <f t="shared" si="5"/>
        <v>1</v>
      </c>
      <c r="BW34" s="4">
        <f t="shared" si="6"/>
        <v>5</v>
      </c>
      <c r="BX34" s="114">
        <f t="shared" si="7"/>
        <v>0.15</v>
      </c>
      <c r="BY34" s="4">
        <f t="shared" si="8"/>
        <v>11160</v>
      </c>
      <c r="BZ34" s="4">
        <v>13457.5666666667</v>
      </c>
      <c r="CA34" s="115">
        <f t="shared" si="9"/>
        <v>1.2058751493428943</v>
      </c>
      <c r="CB34" s="4">
        <f t="shared" si="10"/>
        <v>5</v>
      </c>
      <c r="CC34" s="114">
        <f t="shared" si="11"/>
        <v>0.1</v>
      </c>
      <c r="CD34" s="4">
        <v>300</v>
      </c>
      <c r="CE34" s="116">
        <v>309.56012412722998</v>
      </c>
      <c r="CF34" s="4">
        <f t="shared" si="12"/>
        <v>1</v>
      </c>
      <c r="CG34" s="114">
        <f t="shared" si="13"/>
        <v>0.03</v>
      </c>
      <c r="MX34" s="116">
        <v>95</v>
      </c>
      <c r="MY34" s="116">
        <v>99.1666666666667</v>
      </c>
      <c r="MZ34" s="4">
        <f t="shared" si="14"/>
        <v>5</v>
      </c>
      <c r="NA34" s="114">
        <f t="shared" si="15"/>
        <v>0.1</v>
      </c>
      <c r="NB34" s="115">
        <v>0.92</v>
      </c>
      <c r="NC34" s="115">
        <v>0.92413793103448305</v>
      </c>
      <c r="ND34" s="4">
        <f t="shared" si="16"/>
        <v>5</v>
      </c>
      <c r="NE34" s="114">
        <f t="shared" si="17"/>
        <v>0.1</v>
      </c>
      <c r="NF34" s="116">
        <v>90</v>
      </c>
      <c r="NG34" s="118">
        <v>100</v>
      </c>
      <c r="NH34" s="4">
        <f t="shared" si="18"/>
        <v>5</v>
      </c>
      <c r="NI34" s="114">
        <f t="shared" si="19"/>
        <v>0.08</v>
      </c>
      <c r="NJ34" s="114">
        <v>0.85</v>
      </c>
      <c r="NK34" s="114">
        <v>0.91304347826086996</v>
      </c>
      <c r="NM34" s="4">
        <f t="shared" si="20"/>
        <v>5</v>
      </c>
      <c r="NN34" s="114">
        <f t="shared" si="21"/>
        <v>0.06</v>
      </c>
      <c r="NO34" s="114">
        <v>0.4</v>
      </c>
      <c r="NP34" s="114">
        <v>0.65517241379310298</v>
      </c>
      <c r="NQ34" s="4">
        <f t="shared" si="22"/>
        <v>5</v>
      </c>
      <c r="NR34" s="114">
        <f t="shared" si="23"/>
        <v>0.06</v>
      </c>
      <c r="ZQ34" s="114">
        <v>0.95</v>
      </c>
      <c r="ZR34" s="114">
        <v>0.98991466252909199</v>
      </c>
      <c r="ZS34" s="4">
        <f t="shared" si="24"/>
        <v>5</v>
      </c>
      <c r="ZT34" s="114">
        <f t="shared" si="25"/>
        <v>0.05</v>
      </c>
      <c r="ZU34" s="4">
        <v>2</v>
      </c>
      <c r="ZV34" s="4">
        <f t="shared" si="26"/>
        <v>5</v>
      </c>
      <c r="ZW34" s="114">
        <f t="shared" si="27"/>
        <v>0.05</v>
      </c>
      <c r="ACD34" s="114">
        <f t="shared" si="28"/>
        <v>0.38</v>
      </c>
      <c r="ACE34" s="114">
        <f t="shared" si="29"/>
        <v>0.4</v>
      </c>
      <c r="ACF34" s="114">
        <f t="shared" si="30"/>
        <v>0.1</v>
      </c>
      <c r="ACG34" s="114">
        <f t="shared" si="31"/>
        <v>0.88</v>
      </c>
      <c r="ACL34" s="4">
        <v>1</v>
      </c>
      <c r="ACN34" s="119" t="str">
        <f t="shared" si="32"/>
        <v>TERIMA</v>
      </c>
      <c r="ACO34" s="120">
        <f t="shared" si="41"/>
        <v>670000</v>
      </c>
      <c r="ACP34" s="120">
        <f t="shared" si="33"/>
        <v>268000</v>
      </c>
      <c r="ADH34" s="121">
        <f t="shared" si="34"/>
        <v>254600</v>
      </c>
      <c r="ADI34" s="121">
        <f t="shared" si="35"/>
        <v>160800</v>
      </c>
      <c r="ADJ34" s="121">
        <f t="shared" si="36"/>
        <v>67000</v>
      </c>
      <c r="ADL34" s="121">
        <f t="shared" si="37"/>
        <v>0</v>
      </c>
      <c r="ADM34" s="121">
        <f t="shared" si="38"/>
        <v>482400</v>
      </c>
      <c r="ADN34" s="121">
        <f t="shared" si="39"/>
        <v>482400</v>
      </c>
      <c r="ADO34" s="4" t="s">
        <v>1392</v>
      </c>
    </row>
    <row r="35" spans="1:795" x14ac:dyDescent="0.25">
      <c r="A35" s="4">
        <f t="shared" si="0"/>
        <v>31</v>
      </c>
      <c r="B35" s="4">
        <v>101063</v>
      </c>
      <c r="C35" s="4" t="s">
        <v>449</v>
      </c>
      <c r="G35" s="4" t="s">
        <v>351</v>
      </c>
      <c r="O35" s="4">
        <v>22</v>
      </c>
      <c r="P35" s="4">
        <v>24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f t="shared" si="1"/>
        <v>0</v>
      </c>
      <c r="W35" s="4">
        <v>24</v>
      </c>
      <c r="X35" s="4">
        <v>24</v>
      </c>
      <c r="Y35" s="4">
        <v>7.75</v>
      </c>
      <c r="BQ35" s="4">
        <v>0</v>
      </c>
      <c r="BR35" s="114">
        <f t="shared" si="2"/>
        <v>1</v>
      </c>
      <c r="BS35" s="4">
        <f t="shared" si="3"/>
        <v>5</v>
      </c>
      <c r="BT35" s="114">
        <f t="shared" si="4"/>
        <v>0.1</v>
      </c>
      <c r="BU35" s="4">
        <v>0</v>
      </c>
      <c r="BV35" s="114">
        <f t="shared" si="5"/>
        <v>1</v>
      </c>
      <c r="BW35" s="4">
        <f t="shared" si="6"/>
        <v>5</v>
      </c>
      <c r="BX35" s="114">
        <f t="shared" si="7"/>
        <v>0.15</v>
      </c>
      <c r="BY35" s="4">
        <f t="shared" si="8"/>
        <v>11160</v>
      </c>
      <c r="BZ35" s="4">
        <v>12989.016666666599</v>
      </c>
      <c r="CA35" s="115">
        <f t="shared" si="9"/>
        <v>1.1638903823177955</v>
      </c>
      <c r="CB35" s="4">
        <f t="shared" si="10"/>
        <v>5</v>
      </c>
      <c r="CC35" s="114">
        <f t="shared" si="11"/>
        <v>0.1</v>
      </c>
      <c r="CD35" s="4">
        <v>300</v>
      </c>
      <c r="CE35" s="116">
        <v>286.259903961585</v>
      </c>
      <c r="CF35" s="4">
        <f t="shared" si="12"/>
        <v>5</v>
      </c>
      <c r="CG35" s="114">
        <f t="shared" si="13"/>
        <v>0.15</v>
      </c>
      <c r="MX35" s="116">
        <v>95</v>
      </c>
      <c r="MY35" s="116">
        <v>98.75</v>
      </c>
      <c r="MZ35" s="4">
        <f t="shared" si="14"/>
        <v>5</v>
      </c>
      <c r="NA35" s="114">
        <f t="shared" si="15"/>
        <v>0.1</v>
      </c>
      <c r="NB35" s="115">
        <v>0.92</v>
      </c>
      <c r="NC35" s="115">
        <v>0.95932203389830495</v>
      </c>
      <c r="ND35" s="4">
        <f t="shared" si="16"/>
        <v>5</v>
      </c>
      <c r="NE35" s="114">
        <f t="shared" si="17"/>
        <v>0.1</v>
      </c>
      <c r="NF35" s="116">
        <v>90</v>
      </c>
      <c r="NG35" s="118">
        <v>95</v>
      </c>
      <c r="NH35" s="4">
        <f t="shared" si="18"/>
        <v>5</v>
      </c>
      <c r="NI35" s="114">
        <f t="shared" si="19"/>
        <v>0.08</v>
      </c>
      <c r="NJ35" s="114">
        <v>0.85</v>
      </c>
      <c r="NK35" s="114">
        <v>0.97959183673469397</v>
      </c>
      <c r="NM35" s="4">
        <f t="shared" si="20"/>
        <v>5</v>
      </c>
      <c r="NN35" s="114">
        <f t="shared" si="21"/>
        <v>0.06</v>
      </c>
      <c r="NO35" s="114">
        <v>0.4</v>
      </c>
      <c r="NP35" s="114">
        <v>0.677966101694915</v>
      </c>
      <c r="NQ35" s="4">
        <f t="shared" si="22"/>
        <v>5</v>
      </c>
      <c r="NR35" s="114">
        <f t="shared" si="23"/>
        <v>0.06</v>
      </c>
      <c r="ZQ35" s="114">
        <v>0.95</v>
      </c>
      <c r="ZR35" s="114">
        <v>0.99279711884753896</v>
      </c>
      <c r="ZS35" s="4">
        <f t="shared" si="24"/>
        <v>5</v>
      </c>
      <c r="ZT35" s="114">
        <f t="shared" si="25"/>
        <v>0.05</v>
      </c>
      <c r="ZU35" s="4">
        <v>2</v>
      </c>
      <c r="ZV35" s="4">
        <f t="shared" si="26"/>
        <v>5</v>
      </c>
      <c r="ZW35" s="114">
        <f t="shared" si="27"/>
        <v>0.05</v>
      </c>
      <c r="ACD35" s="114">
        <f t="shared" si="28"/>
        <v>0.5</v>
      </c>
      <c r="ACE35" s="114">
        <f t="shared" si="29"/>
        <v>0.4</v>
      </c>
      <c r="ACF35" s="114">
        <f t="shared" si="30"/>
        <v>0.1</v>
      </c>
      <c r="ACG35" s="114">
        <f t="shared" si="31"/>
        <v>1</v>
      </c>
      <c r="ACN35" s="119" t="str">
        <f t="shared" si="32"/>
        <v>TERIMA</v>
      </c>
      <c r="ACO35" s="120">
        <f t="shared" si="41"/>
        <v>670000</v>
      </c>
      <c r="ACP35" s="120">
        <f t="shared" si="33"/>
        <v>268000</v>
      </c>
      <c r="ADH35" s="121">
        <f t="shared" si="34"/>
        <v>335000</v>
      </c>
      <c r="ADI35" s="121">
        <f t="shared" si="35"/>
        <v>268000</v>
      </c>
      <c r="ADJ35" s="121">
        <f t="shared" si="36"/>
        <v>67000</v>
      </c>
      <c r="ADL35" s="121">
        <f t="shared" si="37"/>
        <v>200000</v>
      </c>
      <c r="ADM35" s="121">
        <f t="shared" si="38"/>
        <v>870000</v>
      </c>
      <c r="ADN35" s="121">
        <f t="shared" si="39"/>
        <v>870000</v>
      </c>
      <c r="ADO35" s="4" t="s">
        <v>1392</v>
      </c>
    </row>
    <row r="36" spans="1:795" x14ac:dyDescent="0.25">
      <c r="A36" s="4">
        <f t="shared" ref="A36:A66" si="42">ROW()-4</f>
        <v>32</v>
      </c>
      <c r="B36" s="4">
        <v>154502</v>
      </c>
      <c r="C36" s="4" t="s">
        <v>451</v>
      </c>
      <c r="G36" s="4" t="s">
        <v>351</v>
      </c>
      <c r="O36" s="4">
        <v>22</v>
      </c>
      <c r="P36" s="4">
        <v>24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f t="shared" ref="V36:V66" si="43">SUM(Q36:S36)</f>
        <v>0</v>
      </c>
      <c r="W36" s="4">
        <v>24</v>
      </c>
      <c r="X36" s="4">
        <v>24</v>
      </c>
      <c r="Y36" s="4">
        <v>7.75</v>
      </c>
      <c r="BQ36" s="4">
        <v>0</v>
      </c>
      <c r="BR36" s="114">
        <f t="shared" ref="BR36:BR66" si="44">(W36-BQ36)/W36</f>
        <v>1</v>
      </c>
      <c r="BS36" s="4">
        <f t="shared" ref="BS36:BS66" si="45">IF(R36&gt;0,0,IF(BQ36&gt;2,0,IF(BQ36=2,1,IF(BQ36=1,2,IF(BQ36&lt;=0,5)))))</f>
        <v>5</v>
      </c>
      <c r="BT36" s="114">
        <f t="shared" ref="BT36:BT66" si="46">BS36*$BQ$3/5</f>
        <v>0.1</v>
      </c>
      <c r="BU36" s="4">
        <v>0</v>
      </c>
      <c r="BV36" s="114">
        <f t="shared" ref="BV36:BV66" si="47">(W36-BU36)/W36</f>
        <v>1</v>
      </c>
      <c r="BW36" s="4">
        <f t="shared" ref="BW36:BW66" si="48">IF(R36&gt;0,0,IF(BU36&lt;=0,5,IF(BU36=1,1,0)))</f>
        <v>5</v>
      </c>
      <c r="BX36" s="114">
        <f t="shared" ref="BX36:BX66" si="49">BW36*$BU$3/5</f>
        <v>0.15</v>
      </c>
      <c r="BY36" s="4">
        <f t="shared" ref="BY36:BY66" si="50">X36*(Y36*60)</f>
        <v>11160</v>
      </c>
      <c r="BZ36" s="4">
        <v>13148</v>
      </c>
      <c r="CA36" s="115">
        <f t="shared" ref="CA36:CA66" si="51">BZ36/BY36</f>
        <v>1.1781362007168459</v>
      </c>
      <c r="CB36" s="4">
        <f t="shared" ref="CB36:CB66" si="52">IF(CA36&lt;=90%,1,IF(AND(CA36&gt;90%,CA36&lt;100%),2,IF(CA36=100%,3,IF(AND(CA36&gt;100%,CA36&lt;=105%),4,5))))</f>
        <v>5</v>
      </c>
      <c r="CC36" s="114">
        <f t="shared" ref="CC36:CC66" si="53">CB36*$BY$3/5</f>
        <v>0.1</v>
      </c>
      <c r="CD36" s="4">
        <v>300</v>
      </c>
      <c r="CE36" s="116">
        <v>291.52157738095201</v>
      </c>
      <c r="CF36" s="4">
        <f t="shared" ref="CF36:CF66" si="54">IF(CD36&gt;CE36,5,IF(CE36=CD36,3,1))</f>
        <v>5</v>
      </c>
      <c r="CG36" s="114">
        <f t="shared" ref="CG36:CG66" si="55">CF36*$CD$3/5</f>
        <v>0.15</v>
      </c>
      <c r="MX36" s="116">
        <v>95</v>
      </c>
      <c r="MY36" s="116">
        <v>96.8055555555555</v>
      </c>
      <c r="MZ36" s="4">
        <f t="shared" ref="MZ36:MZ66" si="56">IF(MY36&gt;MX36,5,IF(MY36=MX36,3,1))</f>
        <v>5</v>
      </c>
      <c r="NA36" s="114">
        <f t="shared" ref="NA36:NA66" si="57">MZ36*$MX$3/5</f>
        <v>0.1</v>
      </c>
      <c r="NB36" s="115">
        <v>0.92</v>
      </c>
      <c r="NC36" s="115">
        <v>0.94736842105263197</v>
      </c>
      <c r="ND36" s="4">
        <f t="shared" ref="ND36:ND66" si="58">IF(NC36&gt;NB36,5,IF(NC36=NB36,3,1))</f>
        <v>5</v>
      </c>
      <c r="NE36" s="114">
        <f t="shared" ref="NE36:NE66" si="59">ND36*$NB$3/5</f>
        <v>0.1</v>
      </c>
      <c r="NF36" s="116">
        <v>90</v>
      </c>
      <c r="NG36" s="118">
        <v>100</v>
      </c>
      <c r="NH36" s="4">
        <f t="shared" ref="NH36:NH66" si="60">IF(NG36&gt;NF36,5,IF(NG36=NF36,3,1))</f>
        <v>5</v>
      </c>
      <c r="NI36" s="114">
        <f t="shared" ref="NI36:NI66" si="61">NH36*$NF$3/5</f>
        <v>0.08</v>
      </c>
      <c r="NJ36" s="114">
        <v>0.85</v>
      </c>
      <c r="NK36" s="114">
        <v>0.92134831460674205</v>
      </c>
      <c r="NM36" s="4">
        <f t="shared" ref="NM36:NM66" si="62">IF(NL36=1,0,IF(NK36&gt;NJ36,5,IF(NJ36=NK36,4,IF(NK36="",3,1))))</f>
        <v>5</v>
      </c>
      <c r="NN36" s="114">
        <f t="shared" ref="NN36:NN66" si="63">NM36*$NJ$3/5</f>
        <v>0.06</v>
      </c>
      <c r="NO36" s="114">
        <v>0.4</v>
      </c>
      <c r="NP36" s="114">
        <v>0.69473684210526299</v>
      </c>
      <c r="NQ36" s="4">
        <f t="shared" ref="NQ36:NQ66" si="64">IF(NP36&gt;NO36,5,IF(NP36=NO36,4,IF(NP36="",3,1)))</f>
        <v>5</v>
      </c>
      <c r="NR36" s="114">
        <f t="shared" ref="NR36:NR66" si="65">NQ36*$NO$3/5</f>
        <v>0.06</v>
      </c>
      <c r="ZQ36" s="114">
        <v>0.95</v>
      </c>
      <c r="ZR36" s="114">
        <v>0.99404761904761896</v>
      </c>
      <c r="ZS36" s="4">
        <f t="shared" ref="ZS36:ZS66" si="66">IF(ZR36&gt;ZQ36,5,IF(ZR36=ZQ36,4,IF(ZR36="",3,1)))</f>
        <v>5</v>
      </c>
      <c r="ZT36" s="114">
        <f t="shared" ref="ZT36:ZT66" si="67">ZS36*$ZQ$3/5</f>
        <v>0.05</v>
      </c>
      <c r="ZU36" s="4">
        <v>2</v>
      </c>
      <c r="ZV36" s="4">
        <f t="shared" ref="ZV36:ZV66" si="68">IF(ZU36&gt;1,5,IF(ZU36=1,3,1))</f>
        <v>5</v>
      </c>
      <c r="ZW36" s="114">
        <f t="shared" ref="ZW36:ZW66" si="69">ZV36*$ZU$3/5</f>
        <v>0.05</v>
      </c>
      <c r="ACD36" s="114">
        <f t="shared" ref="ACD36:ACD66" si="70">IFERROR(BT36+BX36+CC36+CG36,"")</f>
        <v>0.5</v>
      </c>
      <c r="ACE36" s="114">
        <f t="shared" ref="ACE36:ACE66" si="71">NA36+NE36+NI36+NN36+NR36</f>
        <v>0.4</v>
      </c>
      <c r="ACF36" s="114">
        <f t="shared" ref="ACF36:ACF66" si="72">ZT36+ZW36</f>
        <v>0.1</v>
      </c>
      <c r="ACG36" s="114">
        <f t="shared" ref="ACG36:ACG66" si="73">SUM(ACD36:ACF36)</f>
        <v>1</v>
      </c>
      <c r="ACN36" s="119" t="str">
        <f t="shared" ref="ACN36:ACN66" si="74">IF(AI36="TIDAK","GUGUR",IF(ACM36&gt;0,"GUGUR","TERIMA"))</f>
        <v>TERIMA</v>
      </c>
      <c r="ACO36" s="120">
        <f t="shared" si="41"/>
        <v>670000</v>
      </c>
      <c r="ACP36" s="120">
        <f t="shared" ref="ACP36:ACP66" si="75">ACO36*ACE36</f>
        <v>268000</v>
      </c>
      <c r="ADH36" s="121">
        <f t="shared" ref="ADH36:ADH66" si="76">IFERROR(ACO36*ACD36,"")</f>
        <v>335000</v>
      </c>
      <c r="ADI36" s="121">
        <f t="shared" ref="ADI36:ADI66" si="77">IFERROR(IF(M36="YA",(W36/O36)*ACP36,IF(N36="YA",(W36/O36)*ACP36,IF(U36&gt;0,(W36/O36)*ACP36,IF(ACK36&gt;0,ACP36*85%,IF(ACL36&gt;0,ACP36*60%,IF(ACM36&gt;0,ACP36*0%,ACP36)))))),"")</f>
        <v>268000</v>
      </c>
      <c r="ADJ36" s="121">
        <f t="shared" ref="ADJ36:ADJ66" si="78">IFERROR(ACF36*ACO36,"")</f>
        <v>67000</v>
      </c>
      <c r="ADL36" s="121">
        <f t="shared" ref="ADL36:ADL66" si="79">IFERROR(IF(ACN36="GUGUR",0,IF(ACG36=100%,200000,IF(AND(ACG36&gt;=98%,ACG36&lt;100%),100000,IF(AND(ACG36&gt;=97%,ACG36&lt;99%),50000,)))),"")</f>
        <v>200000</v>
      </c>
      <c r="ADM36" s="121">
        <f t="shared" ref="ADM36:ADM66" si="80">SUM(ADH36:ADJ36,ADL36)</f>
        <v>870000</v>
      </c>
      <c r="ADN36" s="121">
        <f t="shared" ref="ADN36:ADN66" si="81">IF(M36="cumil",0,IF(ADM36="",IF(ADG36="",ACS36,ADG36),ADM36))</f>
        <v>870000</v>
      </c>
      <c r="ADO36" s="4" t="s">
        <v>1392</v>
      </c>
    </row>
    <row r="37" spans="1:795" x14ac:dyDescent="0.25">
      <c r="A37" s="4">
        <f t="shared" si="42"/>
        <v>33</v>
      </c>
      <c r="B37" s="4">
        <v>156228</v>
      </c>
      <c r="C37" s="4" t="s">
        <v>453</v>
      </c>
      <c r="G37" s="4" t="s">
        <v>351</v>
      </c>
      <c r="O37" s="4">
        <v>22</v>
      </c>
      <c r="P37" s="4">
        <v>24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f t="shared" si="43"/>
        <v>0</v>
      </c>
      <c r="W37" s="4">
        <v>24</v>
      </c>
      <c r="X37" s="4">
        <v>24</v>
      </c>
      <c r="Y37" s="4">
        <v>7.75</v>
      </c>
      <c r="BQ37" s="4">
        <v>0</v>
      </c>
      <c r="BR37" s="114">
        <f t="shared" si="44"/>
        <v>1</v>
      </c>
      <c r="BS37" s="4">
        <f t="shared" si="45"/>
        <v>5</v>
      </c>
      <c r="BT37" s="114">
        <f t="shared" si="46"/>
        <v>0.1</v>
      </c>
      <c r="BU37" s="4">
        <v>0</v>
      </c>
      <c r="BV37" s="114">
        <f t="shared" si="47"/>
        <v>1</v>
      </c>
      <c r="BW37" s="4">
        <f t="shared" si="48"/>
        <v>5</v>
      </c>
      <c r="BX37" s="114">
        <f t="shared" si="49"/>
        <v>0.15</v>
      </c>
      <c r="BY37" s="4">
        <f t="shared" si="50"/>
        <v>11160</v>
      </c>
      <c r="BZ37" s="4">
        <v>13176.0333333334</v>
      </c>
      <c r="CA37" s="115">
        <f t="shared" si="51"/>
        <v>1.1806481481481541</v>
      </c>
      <c r="CB37" s="4">
        <f t="shared" si="52"/>
        <v>5</v>
      </c>
      <c r="CC37" s="114">
        <f t="shared" si="53"/>
        <v>0.1</v>
      </c>
      <c r="CD37" s="4">
        <v>300</v>
      </c>
      <c r="CE37" s="116">
        <v>289.11689106487103</v>
      </c>
      <c r="CF37" s="4">
        <f t="shared" si="54"/>
        <v>5</v>
      </c>
      <c r="CG37" s="114">
        <f t="shared" si="55"/>
        <v>0.15</v>
      </c>
      <c r="MX37" s="116">
        <v>95</v>
      </c>
      <c r="MY37" s="116">
        <v>100</v>
      </c>
      <c r="MZ37" s="4">
        <f t="shared" si="56"/>
        <v>5</v>
      </c>
      <c r="NA37" s="114">
        <f t="shared" si="57"/>
        <v>0.1</v>
      </c>
      <c r="NB37" s="115">
        <v>0.92</v>
      </c>
      <c r="NC37" s="115">
        <v>0.96363636363636396</v>
      </c>
      <c r="ND37" s="4">
        <f t="shared" si="58"/>
        <v>5</v>
      </c>
      <c r="NE37" s="114">
        <f t="shared" si="59"/>
        <v>0.1</v>
      </c>
      <c r="NF37" s="116">
        <v>90</v>
      </c>
      <c r="NG37" s="118">
        <v>100</v>
      </c>
      <c r="NH37" s="4">
        <f t="shared" si="60"/>
        <v>5</v>
      </c>
      <c r="NI37" s="114">
        <f t="shared" si="61"/>
        <v>0.08</v>
      </c>
      <c r="NJ37" s="114">
        <v>0.85</v>
      </c>
      <c r="NK37" s="114">
        <v>0.93650793650793696</v>
      </c>
      <c r="NM37" s="4">
        <f t="shared" si="62"/>
        <v>5</v>
      </c>
      <c r="NN37" s="114">
        <f t="shared" si="63"/>
        <v>0.06</v>
      </c>
      <c r="NO37" s="114">
        <v>0.4</v>
      </c>
      <c r="NP37" s="114">
        <v>0.72727272727272696</v>
      </c>
      <c r="NQ37" s="4">
        <f t="shared" si="64"/>
        <v>5</v>
      </c>
      <c r="NR37" s="114">
        <f t="shared" si="65"/>
        <v>0.06</v>
      </c>
      <c r="ZQ37" s="114">
        <v>0.95</v>
      </c>
      <c r="ZR37" s="114">
        <v>0.99694002447980401</v>
      </c>
      <c r="ZS37" s="4">
        <f t="shared" si="66"/>
        <v>5</v>
      </c>
      <c r="ZT37" s="114">
        <f t="shared" si="67"/>
        <v>0.05</v>
      </c>
      <c r="ZU37" s="4">
        <v>2</v>
      </c>
      <c r="ZV37" s="4">
        <f t="shared" si="68"/>
        <v>5</v>
      </c>
      <c r="ZW37" s="114">
        <f t="shared" si="69"/>
        <v>0.05</v>
      </c>
      <c r="ACD37" s="114">
        <f t="shared" si="70"/>
        <v>0.5</v>
      </c>
      <c r="ACE37" s="114">
        <f t="shared" si="71"/>
        <v>0.4</v>
      </c>
      <c r="ACF37" s="114">
        <f t="shared" si="72"/>
        <v>0.1</v>
      </c>
      <c r="ACG37" s="114">
        <f t="shared" si="73"/>
        <v>1</v>
      </c>
      <c r="ACN37" s="119" t="str">
        <f t="shared" si="74"/>
        <v>TERIMA</v>
      </c>
      <c r="ACO37" s="120">
        <f t="shared" si="41"/>
        <v>670000</v>
      </c>
      <c r="ACP37" s="120">
        <f t="shared" si="75"/>
        <v>268000</v>
      </c>
      <c r="ADH37" s="121">
        <f t="shared" si="76"/>
        <v>335000</v>
      </c>
      <c r="ADI37" s="121">
        <f t="shared" si="77"/>
        <v>268000</v>
      </c>
      <c r="ADJ37" s="121">
        <f t="shared" si="78"/>
        <v>67000</v>
      </c>
      <c r="ADL37" s="121">
        <f t="shared" si="79"/>
        <v>200000</v>
      </c>
      <c r="ADM37" s="121">
        <f t="shared" si="80"/>
        <v>870000</v>
      </c>
      <c r="ADN37" s="121">
        <f t="shared" si="81"/>
        <v>870000</v>
      </c>
      <c r="ADO37" s="4" t="s">
        <v>1392</v>
      </c>
    </row>
    <row r="38" spans="1:795" x14ac:dyDescent="0.25">
      <c r="A38" s="4">
        <f t="shared" si="42"/>
        <v>34</v>
      </c>
      <c r="B38" s="4">
        <v>154682</v>
      </c>
      <c r="C38" s="4" t="s">
        <v>455</v>
      </c>
      <c r="G38" s="4" t="s">
        <v>351</v>
      </c>
      <c r="O38" s="4">
        <v>22</v>
      </c>
      <c r="P38" s="4">
        <v>24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f t="shared" si="43"/>
        <v>0</v>
      </c>
      <c r="W38" s="4">
        <v>24</v>
      </c>
      <c r="X38" s="4">
        <v>24</v>
      </c>
      <c r="Y38" s="4">
        <v>7.75</v>
      </c>
      <c r="BQ38" s="4">
        <v>0</v>
      </c>
      <c r="BR38" s="114">
        <f t="shared" si="44"/>
        <v>1</v>
      </c>
      <c r="BS38" s="4">
        <f t="shared" si="45"/>
        <v>5</v>
      </c>
      <c r="BT38" s="114">
        <f t="shared" si="46"/>
        <v>0.1</v>
      </c>
      <c r="BU38" s="4">
        <v>0</v>
      </c>
      <c r="BV38" s="114">
        <f t="shared" si="47"/>
        <v>1</v>
      </c>
      <c r="BW38" s="4">
        <f t="shared" si="48"/>
        <v>5</v>
      </c>
      <c r="BX38" s="114">
        <f t="shared" si="49"/>
        <v>0.15</v>
      </c>
      <c r="BY38" s="4">
        <f t="shared" si="50"/>
        <v>11160</v>
      </c>
      <c r="BZ38" s="4">
        <v>13162.833333333299</v>
      </c>
      <c r="CA38" s="115">
        <f t="shared" si="51"/>
        <v>1.1794653524492205</v>
      </c>
      <c r="CB38" s="4">
        <f t="shared" si="52"/>
        <v>5</v>
      </c>
      <c r="CC38" s="114">
        <f t="shared" si="53"/>
        <v>0.1</v>
      </c>
      <c r="CD38" s="4">
        <v>300</v>
      </c>
      <c r="CE38" s="116">
        <v>287.95720313441802</v>
      </c>
      <c r="CF38" s="4">
        <f t="shared" si="54"/>
        <v>5</v>
      </c>
      <c r="CG38" s="114">
        <f t="shared" si="55"/>
        <v>0.15</v>
      </c>
      <c r="MX38" s="116">
        <v>95</v>
      </c>
      <c r="MY38" s="116">
        <v>100</v>
      </c>
      <c r="MZ38" s="4">
        <f t="shared" si="56"/>
        <v>5</v>
      </c>
      <c r="NA38" s="114">
        <f t="shared" si="57"/>
        <v>0.1</v>
      </c>
      <c r="NB38" s="115">
        <v>0.92</v>
      </c>
      <c r="NC38" s="115">
        <v>0.93461538461538496</v>
      </c>
      <c r="ND38" s="4">
        <f t="shared" si="58"/>
        <v>5</v>
      </c>
      <c r="NE38" s="114">
        <f t="shared" si="59"/>
        <v>0.1</v>
      </c>
      <c r="NF38" s="116">
        <v>90</v>
      </c>
      <c r="NG38" s="118">
        <v>100</v>
      </c>
      <c r="NH38" s="4">
        <f t="shared" si="60"/>
        <v>5</v>
      </c>
      <c r="NI38" s="114">
        <f t="shared" si="61"/>
        <v>0.08</v>
      </c>
      <c r="NJ38" s="114">
        <v>0.85</v>
      </c>
      <c r="NK38" s="114">
        <v>0.91304347826086996</v>
      </c>
      <c r="NM38" s="4">
        <f t="shared" si="62"/>
        <v>5</v>
      </c>
      <c r="NN38" s="114">
        <f t="shared" si="63"/>
        <v>0.06</v>
      </c>
      <c r="NO38" s="114">
        <v>0.4</v>
      </c>
      <c r="NP38" s="114">
        <v>0.55769230769230804</v>
      </c>
      <c r="NQ38" s="4">
        <f t="shared" si="64"/>
        <v>5</v>
      </c>
      <c r="NR38" s="114">
        <f t="shared" si="65"/>
        <v>0.06</v>
      </c>
      <c r="ZQ38" s="114">
        <v>0.95</v>
      </c>
      <c r="ZR38" s="114">
        <v>0.99276672694394197</v>
      </c>
      <c r="ZS38" s="4">
        <f t="shared" si="66"/>
        <v>5</v>
      </c>
      <c r="ZT38" s="114">
        <f t="shared" si="67"/>
        <v>0.05</v>
      </c>
      <c r="ZU38" s="4">
        <v>2</v>
      </c>
      <c r="ZV38" s="4">
        <f t="shared" si="68"/>
        <v>5</v>
      </c>
      <c r="ZW38" s="114">
        <f t="shared" si="69"/>
        <v>0.05</v>
      </c>
      <c r="ACD38" s="114">
        <f t="shared" si="70"/>
        <v>0.5</v>
      </c>
      <c r="ACE38" s="114">
        <f t="shared" si="71"/>
        <v>0.4</v>
      </c>
      <c r="ACF38" s="114">
        <f t="shared" si="72"/>
        <v>0.1</v>
      </c>
      <c r="ACG38" s="114">
        <f t="shared" si="73"/>
        <v>1</v>
      </c>
      <c r="ACN38" s="119" t="str">
        <f t="shared" si="74"/>
        <v>TERIMA</v>
      </c>
      <c r="ACO38" s="120">
        <f t="shared" si="41"/>
        <v>670000</v>
      </c>
      <c r="ACP38" s="120">
        <f t="shared" si="75"/>
        <v>268000</v>
      </c>
      <c r="ADH38" s="121">
        <f t="shared" si="76"/>
        <v>335000</v>
      </c>
      <c r="ADI38" s="121">
        <f t="shared" si="77"/>
        <v>268000</v>
      </c>
      <c r="ADJ38" s="121">
        <f t="shared" si="78"/>
        <v>67000</v>
      </c>
      <c r="ADL38" s="121">
        <f t="shared" si="79"/>
        <v>200000</v>
      </c>
      <c r="ADM38" s="121">
        <f t="shared" si="80"/>
        <v>870000</v>
      </c>
      <c r="ADN38" s="121">
        <f t="shared" si="81"/>
        <v>870000</v>
      </c>
      <c r="ADO38" s="4" t="s">
        <v>1392</v>
      </c>
    </row>
    <row r="39" spans="1:795" x14ac:dyDescent="0.25">
      <c r="A39" s="4">
        <f t="shared" si="42"/>
        <v>35</v>
      </c>
      <c r="B39" s="4">
        <v>106036</v>
      </c>
      <c r="C39" s="4" t="s">
        <v>458</v>
      </c>
      <c r="G39" s="4" t="s">
        <v>351</v>
      </c>
      <c r="O39" s="4">
        <v>22</v>
      </c>
      <c r="P39" s="4">
        <v>24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f t="shared" si="43"/>
        <v>0</v>
      </c>
      <c r="W39" s="4">
        <v>24</v>
      </c>
      <c r="X39" s="4">
        <v>24</v>
      </c>
      <c r="Y39" s="4">
        <v>7.75</v>
      </c>
      <c r="BQ39" s="4">
        <v>0</v>
      </c>
      <c r="BR39" s="114">
        <f t="shared" si="44"/>
        <v>1</v>
      </c>
      <c r="BS39" s="4">
        <f t="shared" si="45"/>
        <v>5</v>
      </c>
      <c r="BT39" s="114">
        <f t="shared" si="46"/>
        <v>0.1</v>
      </c>
      <c r="BU39" s="4">
        <v>0</v>
      </c>
      <c r="BV39" s="114">
        <f t="shared" si="47"/>
        <v>1</v>
      </c>
      <c r="BW39" s="4">
        <f t="shared" si="48"/>
        <v>5</v>
      </c>
      <c r="BX39" s="114">
        <f t="shared" si="49"/>
        <v>0.15</v>
      </c>
      <c r="BY39" s="4">
        <f t="shared" si="50"/>
        <v>11160</v>
      </c>
      <c r="BZ39" s="4">
        <v>13150.3</v>
      </c>
      <c r="CA39" s="115">
        <f t="shared" si="51"/>
        <v>1.17834229390681</v>
      </c>
      <c r="CB39" s="4">
        <f t="shared" si="52"/>
        <v>5</v>
      </c>
      <c r="CC39" s="114">
        <f t="shared" si="53"/>
        <v>0.1</v>
      </c>
      <c r="CD39" s="4">
        <v>300</v>
      </c>
      <c r="CE39" s="116">
        <v>281.91554702495199</v>
      </c>
      <c r="CF39" s="4">
        <f t="shared" si="54"/>
        <v>5</v>
      </c>
      <c r="CG39" s="114">
        <f t="shared" si="55"/>
        <v>0.15</v>
      </c>
      <c r="MX39" s="116">
        <v>95</v>
      </c>
      <c r="MY39" s="116">
        <v>96.6666666666667</v>
      </c>
      <c r="MZ39" s="4">
        <f t="shared" si="56"/>
        <v>5</v>
      </c>
      <c r="NA39" s="114">
        <f t="shared" si="57"/>
        <v>0.1</v>
      </c>
      <c r="NB39" s="115">
        <v>0.92</v>
      </c>
      <c r="NC39" s="115">
        <v>0.919047619047619</v>
      </c>
      <c r="ND39" s="4">
        <f t="shared" si="58"/>
        <v>1</v>
      </c>
      <c r="NE39" s="114">
        <f t="shared" si="59"/>
        <v>0.02</v>
      </c>
      <c r="NF39" s="116">
        <v>90</v>
      </c>
      <c r="NG39" s="118">
        <v>100</v>
      </c>
      <c r="NH39" s="4">
        <f t="shared" si="60"/>
        <v>5</v>
      </c>
      <c r="NI39" s="114">
        <f t="shared" si="61"/>
        <v>0.08</v>
      </c>
      <c r="NJ39" s="114">
        <v>0.85</v>
      </c>
      <c r="NK39" s="114">
        <v>0.91428571428571404</v>
      </c>
      <c r="NM39" s="4">
        <f t="shared" si="62"/>
        <v>5</v>
      </c>
      <c r="NN39" s="114">
        <f t="shared" si="63"/>
        <v>0.06</v>
      </c>
      <c r="NO39" s="114">
        <v>0.4</v>
      </c>
      <c r="NP39" s="114">
        <v>0.61904761904761896</v>
      </c>
      <c r="NQ39" s="4">
        <f t="shared" si="64"/>
        <v>5</v>
      </c>
      <c r="NR39" s="114">
        <f t="shared" si="65"/>
        <v>0.06</v>
      </c>
      <c r="ZQ39" s="114">
        <v>0.95</v>
      </c>
      <c r="ZR39" s="114">
        <v>0.99552143314139496</v>
      </c>
      <c r="ZS39" s="4">
        <f t="shared" si="66"/>
        <v>5</v>
      </c>
      <c r="ZT39" s="114">
        <f t="shared" si="67"/>
        <v>0.05</v>
      </c>
      <c r="ZU39" s="4">
        <v>2</v>
      </c>
      <c r="ZV39" s="4">
        <f t="shared" si="68"/>
        <v>5</v>
      </c>
      <c r="ZW39" s="114">
        <f t="shared" si="69"/>
        <v>0.05</v>
      </c>
      <c r="ACD39" s="114">
        <f t="shared" si="70"/>
        <v>0.5</v>
      </c>
      <c r="ACE39" s="114">
        <f t="shared" si="71"/>
        <v>0.32</v>
      </c>
      <c r="ACF39" s="114">
        <f t="shared" si="72"/>
        <v>0.1</v>
      </c>
      <c r="ACG39" s="114">
        <f t="shared" si="73"/>
        <v>0.92</v>
      </c>
      <c r="ACK39" s="4">
        <v>1</v>
      </c>
      <c r="ACN39" s="119" t="str">
        <f t="shared" si="74"/>
        <v>TERIMA</v>
      </c>
      <c r="ACO39" s="120">
        <f t="shared" si="41"/>
        <v>670000</v>
      </c>
      <c r="ACP39" s="120">
        <f t="shared" si="75"/>
        <v>214400</v>
      </c>
      <c r="ADH39" s="121">
        <f t="shared" si="76"/>
        <v>335000</v>
      </c>
      <c r="ADI39" s="121">
        <f t="shared" si="77"/>
        <v>182240</v>
      </c>
      <c r="ADJ39" s="121">
        <f t="shared" si="78"/>
        <v>67000</v>
      </c>
      <c r="ADL39" s="121">
        <f t="shared" si="79"/>
        <v>0</v>
      </c>
      <c r="ADM39" s="121">
        <f t="shared" si="80"/>
        <v>584240</v>
      </c>
      <c r="ADN39" s="121">
        <f t="shared" si="81"/>
        <v>584240</v>
      </c>
      <c r="ADO39" s="4" t="s">
        <v>1392</v>
      </c>
    </row>
    <row r="40" spans="1:795" x14ac:dyDescent="0.25">
      <c r="A40" s="4">
        <f t="shared" si="42"/>
        <v>36</v>
      </c>
      <c r="B40" s="4">
        <v>154477</v>
      </c>
      <c r="C40" s="4" t="s">
        <v>460</v>
      </c>
      <c r="G40" s="4" t="s">
        <v>351</v>
      </c>
      <c r="O40" s="4">
        <v>22</v>
      </c>
      <c r="P40" s="4">
        <v>24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f t="shared" si="43"/>
        <v>0</v>
      </c>
      <c r="W40" s="4">
        <v>24</v>
      </c>
      <c r="X40" s="4">
        <v>24</v>
      </c>
      <c r="Y40" s="4">
        <v>7.75</v>
      </c>
      <c r="BQ40" s="4">
        <v>0</v>
      </c>
      <c r="BR40" s="114">
        <f t="shared" si="44"/>
        <v>1</v>
      </c>
      <c r="BS40" s="4">
        <f t="shared" si="45"/>
        <v>5</v>
      </c>
      <c r="BT40" s="114">
        <f t="shared" si="46"/>
        <v>0.1</v>
      </c>
      <c r="BU40" s="4">
        <v>0</v>
      </c>
      <c r="BV40" s="114">
        <f t="shared" si="47"/>
        <v>1</v>
      </c>
      <c r="BW40" s="4">
        <f t="shared" si="48"/>
        <v>5</v>
      </c>
      <c r="BX40" s="114">
        <f t="shared" si="49"/>
        <v>0.15</v>
      </c>
      <c r="BY40" s="4">
        <f t="shared" si="50"/>
        <v>11160</v>
      </c>
      <c r="BZ40" s="4">
        <v>13033.666666666701</v>
      </c>
      <c r="CA40" s="115">
        <f t="shared" si="51"/>
        <v>1.1678912783751523</v>
      </c>
      <c r="CB40" s="4">
        <f t="shared" si="52"/>
        <v>5</v>
      </c>
      <c r="CC40" s="114">
        <f t="shared" si="53"/>
        <v>0.1</v>
      </c>
      <c r="CD40" s="4">
        <v>300</v>
      </c>
      <c r="CE40" s="116">
        <v>283.20572124163101</v>
      </c>
      <c r="CF40" s="4">
        <f t="shared" si="54"/>
        <v>5</v>
      </c>
      <c r="CG40" s="114">
        <f t="shared" si="55"/>
        <v>0.15</v>
      </c>
      <c r="MX40" s="116">
        <v>95</v>
      </c>
      <c r="MY40" s="116">
        <v>92.7777777777778</v>
      </c>
      <c r="MZ40" s="4">
        <f t="shared" si="56"/>
        <v>1</v>
      </c>
      <c r="NA40" s="114">
        <f t="shared" si="57"/>
        <v>0.02</v>
      </c>
      <c r="NB40" s="115">
        <v>0.92</v>
      </c>
      <c r="NC40" s="115">
        <v>0.89583333333333304</v>
      </c>
      <c r="ND40" s="4">
        <f t="shared" si="58"/>
        <v>1</v>
      </c>
      <c r="NE40" s="114">
        <f t="shared" si="59"/>
        <v>0.02</v>
      </c>
      <c r="NF40" s="116">
        <v>90</v>
      </c>
      <c r="NG40" s="118">
        <v>100</v>
      </c>
      <c r="NH40" s="4">
        <f t="shared" si="60"/>
        <v>5</v>
      </c>
      <c r="NI40" s="114">
        <f t="shared" si="61"/>
        <v>0.08</v>
      </c>
      <c r="NJ40" s="114">
        <v>0.85</v>
      </c>
      <c r="NK40" s="114">
        <v>0.91891891891891897</v>
      </c>
      <c r="NM40" s="4">
        <f t="shared" si="62"/>
        <v>5</v>
      </c>
      <c r="NN40" s="114">
        <f t="shared" si="63"/>
        <v>0.06</v>
      </c>
      <c r="NO40" s="114">
        <v>0.4</v>
      </c>
      <c r="NP40" s="114">
        <v>0.5</v>
      </c>
      <c r="NQ40" s="4">
        <f t="shared" si="64"/>
        <v>5</v>
      </c>
      <c r="NR40" s="114">
        <f t="shared" si="65"/>
        <v>0.06</v>
      </c>
      <c r="ZQ40" s="114">
        <v>0.95</v>
      </c>
      <c r="ZR40" s="114">
        <v>0.99573950091296404</v>
      </c>
      <c r="ZS40" s="4">
        <f t="shared" si="66"/>
        <v>5</v>
      </c>
      <c r="ZT40" s="114">
        <f t="shared" si="67"/>
        <v>0.05</v>
      </c>
      <c r="ZU40" s="4">
        <v>2</v>
      </c>
      <c r="ZV40" s="4">
        <f t="shared" si="68"/>
        <v>5</v>
      </c>
      <c r="ZW40" s="114">
        <f t="shared" si="69"/>
        <v>0.05</v>
      </c>
      <c r="ACD40" s="114">
        <f t="shared" si="70"/>
        <v>0.5</v>
      </c>
      <c r="ACE40" s="114">
        <f t="shared" si="71"/>
        <v>0.24</v>
      </c>
      <c r="ACF40" s="114">
        <f t="shared" si="72"/>
        <v>0.1</v>
      </c>
      <c r="ACG40" s="114">
        <f t="shared" si="73"/>
        <v>0.84</v>
      </c>
      <c r="ACN40" s="119" t="str">
        <f t="shared" si="74"/>
        <v>TERIMA</v>
      </c>
      <c r="ACO40" s="120">
        <f t="shared" si="41"/>
        <v>670000</v>
      </c>
      <c r="ACP40" s="120">
        <f t="shared" si="75"/>
        <v>160800</v>
      </c>
      <c r="ADH40" s="121">
        <f t="shared" si="76"/>
        <v>335000</v>
      </c>
      <c r="ADI40" s="121">
        <f t="shared" si="77"/>
        <v>160800</v>
      </c>
      <c r="ADJ40" s="121">
        <f t="shared" si="78"/>
        <v>67000</v>
      </c>
      <c r="ADL40" s="121">
        <f t="shared" si="79"/>
        <v>0</v>
      </c>
      <c r="ADM40" s="121">
        <f t="shared" si="80"/>
        <v>562800</v>
      </c>
      <c r="ADN40" s="121">
        <f t="shared" si="81"/>
        <v>562800</v>
      </c>
      <c r="ADO40" s="4" t="s">
        <v>1392</v>
      </c>
    </row>
    <row r="41" spans="1:795" x14ac:dyDescent="0.25">
      <c r="A41" s="4">
        <f t="shared" si="42"/>
        <v>37</v>
      </c>
      <c r="B41" s="4">
        <v>154489</v>
      </c>
      <c r="C41" s="4" t="s">
        <v>463</v>
      </c>
      <c r="G41" s="4" t="s">
        <v>351</v>
      </c>
      <c r="O41" s="4">
        <v>22</v>
      </c>
      <c r="P41" s="4">
        <v>24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f t="shared" si="43"/>
        <v>0</v>
      </c>
      <c r="W41" s="4">
        <v>24</v>
      </c>
      <c r="X41" s="4">
        <v>24</v>
      </c>
      <c r="Y41" s="4">
        <v>7.75</v>
      </c>
      <c r="BQ41" s="4">
        <v>0</v>
      </c>
      <c r="BR41" s="114">
        <f t="shared" si="44"/>
        <v>1</v>
      </c>
      <c r="BS41" s="4">
        <f t="shared" si="45"/>
        <v>5</v>
      </c>
      <c r="BT41" s="114">
        <f t="shared" si="46"/>
        <v>0.1</v>
      </c>
      <c r="BU41" s="4">
        <v>0</v>
      </c>
      <c r="BV41" s="114">
        <f t="shared" si="47"/>
        <v>1</v>
      </c>
      <c r="BW41" s="4">
        <f t="shared" si="48"/>
        <v>5</v>
      </c>
      <c r="BX41" s="114">
        <f t="shared" si="49"/>
        <v>0.15</v>
      </c>
      <c r="BY41" s="4">
        <f t="shared" si="50"/>
        <v>11160</v>
      </c>
      <c r="BZ41" s="4">
        <v>12638.5</v>
      </c>
      <c r="CA41" s="115">
        <f t="shared" si="51"/>
        <v>1.1324820788530465</v>
      </c>
      <c r="CB41" s="4">
        <f t="shared" si="52"/>
        <v>5</v>
      </c>
      <c r="CC41" s="114">
        <f t="shared" si="53"/>
        <v>0.1</v>
      </c>
      <c r="CD41" s="4">
        <v>300</v>
      </c>
      <c r="CE41" s="116">
        <v>298.36278780335999</v>
      </c>
      <c r="CF41" s="4">
        <f t="shared" si="54"/>
        <v>5</v>
      </c>
      <c r="CG41" s="114">
        <f t="shared" si="55"/>
        <v>0.15</v>
      </c>
      <c r="MX41" s="116">
        <v>95</v>
      </c>
      <c r="MY41" s="116">
        <v>100</v>
      </c>
      <c r="MZ41" s="4">
        <f t="shared" si="56"/>
        <v>5</v>
      </c>
      <c r="NA41" s="114">
        <f t="shared" si="57"/>
        <v>0.1</v>
      </c>
      <c r="NB41" s="115">
        <v>0.92</v>
      </c>
      <c r="NC41" s="115">
        <v>0.94782608695652204</v>
      </c>
      <c r="ND41" s="4">
        <f t="shared" si="58"/>
        <v>5</v>
      </c>
      <c r="NE41" s="114">
        <f t="shared" si="59"/>
        <v>0.1</v>
      </c>
      <c r="NF41" s="116">
        <v>90</v>
      </c>
      <c r="NG41" s="118">
        <v>100</v>
      </c>
      <c r="NH41" s="4">
        <f t="shared" si="60"/>
        <v>5</v>
      </c>
      <c r="NI41" s="114">
        <f t="shared" si="61"/>
        <v>0.08</v>
      </c>
      <c r="NJ41" s="114">
        <v>0.85</v>
      </c>
      <c r="NK41" s="114">
        <v>0.83333333333333304</v>
      </c>
      <c r="NM41" s="4">
        <f t="shared" si="62"/>
        <v>1</v>
      </c>
      <c r="NN41" s="114">
        <f t="shared" si="63"/>
        <v>1.2E-2</v>
      </c>
      <c r="NO41" s="114">
        <v>0.4</v>
      </c>
      <c r="NP41" s="114">
        <v>0.69565217391304301</v>
      </c>
      <c r="NQ41" s="4">
        <f t="shared" si="64"/>
        <v>5</v>
      </c>
      <c r="NR41" s="114">
        <f t="shared" si="65"/>
        <v>0.06</v>
      </c>
      <c r="ZQ41" s="114">
        <v>0.95</v>
      </c>
      <c r="ZR41" s="114">
        <v>0.99751088985687597</v>
      </c>
      <c r="ZS41" s="4">
        <f t="shared" si="66"/>
        <v>5</v>
      </c>
      <c r="ZT41" s="114">
        <f t="shared" si="67"/>
        <v>0.05</v>
      </c>
      <c r="ZU41" s="4">
        <v>2</v>
      </c>
      <c r="ZV41" s="4">
        <f t="shared" si="68"/>
        <v>5</v>
      </c>
      <c r="ZW41" s="114">
        <f t="shared" si="69"/>
        <v>0.05</v>
      </c>
      <c r="ACD41" s="114">
        <f t="shared" si="70"/>
        <v>0.5</v>
      </c>
      <c r="ACE41" s="114">
        <f t="shared" si="71"/>
        <v>0.35200000000000004</v>
      </c>
      <c r="ACF41" s="114">
        <f t="shared" si="72"/>
        <v>0.1</v>
      </c>
      <c r="ACG41" s="114">
        <f t="shared" si="73"/>
        <v>0.95200000000000007</v>
      </c>
      <c r="ACN41" s="119" t="str">
        <f t="shared" si="74"/>
        <v>TERIMA</v>
      </c>
      <c r="ACO41" s="120">
        <f t="shared" si="41"/>
        <v>670000</v>
      </c>
      <c r="ACP41" s="120">
        <f t="shared" si="75"/>
        <v>235840.00000000003</v>
      </c>
      <c r="ADH41" s="121">
        <f t="shared" si="76"/>
        <v>335000</v>
      </c>
      <c r="ADI41" s="121">
        <f t="shared" si="77"/>
        <v>235840.00000000003</v>
      </c>
      <c r="ADJ41" s="121">
        <f t="shared" si="78"/>
        <v>67000</v>
      </c>
      <c r="ADL41" s="121">
        <f t="shared" si="79"/>
        <v>0</v>
      </c>
      <c r="ADM41" s="121">
        <f t="shared" si="80"/>
        <v>637840</v>
      </c>
      <c r="ADN41" s="121">
        <f t="shared" si="81"/>
        <v>637840</v>
      </c>
      <c r="ADO41" s="4" t="s">
        <v>1392</v>
      </c>
    </row>
    <row r="42" spans="1:795" x14ac:dyDescent="0.25">
      <c r="A42" s="4">
        <f t="shared" si="42"/>
        <v>38</v>
      </c>
      <c r="B42" s="4">
        <v>160065</v>
      </c>
      <c r="C42" s="4" t="s">
        <v>468</v>
      </c>
      <c r="G42" s="4" t="s">
        <v>351</v>
      </c>
      <c r="O42" s="4">
        <v>22</v>
      </c>
      <c r="P42" s="4">
        <v>24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f t="shared" si="43"/>
        <v>0</v>
      </c>
      <c r="W42" s="4">
        <v>24</v>
      </c>
      <c r="X42" s="4">
        <v>24</v>
      </c>
      <c r="Y42" s="4">
        <v>7.75</v>
      </c>
      <c r="BQ42" s="4">
        <v>0</v>
      </c>
      <c r="BR42" s="114">
        <f t="shared" si="44"/>
        <v>1</v>
      </c>
      <c r="BS42" s="4">
        <f t="shared" si="45"/>
        <v>5</v>
      </c>
      <c r="BT42" s="114">
        <f t="shared" si="46"/>
        <v>0.1</v>
      </c>
      <c r="BU42" s="4">
        <v>0</v>
      </c>
      <c r="BV42" s="114">
        <f t="shared" si="47"/>
        <v>1</v>
      </c>
      <c r="BW42" s="4">
        <f t="shared" si="48"/>
        <v>5</v>
      </c>
      <c r="BX42" s="114">
        <f t="shared" si="49"/>
        <v>0.15</v>
      </c>
      <c r="BY42" s="4">
        <f t="shared" si="50"/>
        <v>11160</v>
      </c>
      <c r="BZ42" s="4">
        <v>12679.633333333401</v>
      </c>
      <c r="CA42" s="115">
        <f t="shared" si="51"/>
        <v>1.136167861409803</v>
      </c>
      <c r="CB42" s="4">
        <f t="shared" si="52"/>
        <v>5</v>
      </c>
      <c r="CC42" s="114">
        <f t="shared" si="53"/>
        <v>0.1</v>
      </c>
      <c r="CD42" s="4">
        <v>300</v>
      </c>
      <c r="CE42" s="116">
        <v>294.98775216138301</v>
      </c>
      <c r="CF42" s="4">
        <f t="shared" si="54"/>
        <v>5</v>
      </c>
      <c r="CG42" s="114">
        <f t="shared" si="55"/>
        <v>0.15</v>
      </c>
      <c r="MX42" s="116">
        <v>95</v>
      </c>
      <c r="MY42" s="116">
        <v>100</v>
      </c>
      <c r="MZ42" s="4">
        <f t="shared" si="56"/>
        <v>5</v>
      </c>
      <c r="NA42" s="114">
        <f t="shared" si="57"/>
        <v>0.1</v>
      </c>
      <c r="NB42" s="115">
        <v>0.92</v>
      </c>
      <c r="NC42" s="115">
        <v>0.82</v>
      </c>
      <c r="ND42" s="4">
        <f t="shared" si="58"/>
        <v>1</v>
      </c>
      <c r="NE42" s="114">
        <f t="shared" si="59"/>
        <v>0.02</v>
      </c>
      <c r="NF42" s="116">
        <v>90</v>
      </c>
      <c r="NG42" s="118">
        <v>100</v>
      </c>
      <c r="NH42" s="4">
        <f t="shared" si="60"/>
        <v>5</v>
      </c>
      <c r="NI42" s="114">
        <f t="shared" si="61"/>
        <v>0.08</v>
      </c>
      <c r="NJ42" s="114">
        <v>0.85</v>
      </c>
      <c r="NK42" s="114">
        <v>0.93333333333333302</v>
      </c>
      <c r="NM42" s="4">
        <f t="shared" si="62"/>
        <v>5</v>
      </c>
      <c r="NN42" s="114">
        <f t="shared" si="63"/>
        <v>0.06</v>
      </c>
      <c r="NO42" s="114">
        <v>0.4</v>
      </c>
      <c r="NP42" s="114">
        <v>0.25</v>
      </c>
      <c r="NQ42" s="4">
        <f t="shared" si="64"/>
        <v>1</v>
      </c>
      <c r="NR42" s="114">
        <f t="shared" si="65"/>
        <v>1.2E-2</v>
      </c>
      <c r="ZQ42" s="114">
        <v>0.95</v>
      </c>
      <c r="ZR42" s="114">
        <v>0.98991354466858805</v>
      </c>
      <c r="ZS42" s="4">
        <f t="shared" si="66"/>
        <v>5</v>
      </c>
      <c r="ZT42" s="114">
        <f t="shared" si="67"/>
        <v>0.05</v>
      </c>
      <c r="ZU42" s="4">
        <v>2</v>
      </c>
      <c r="ZV42" s="4">
        <f t="shared" si="68"/>
        <v>5</v>
      </c>
      <c r="ZW42" s="114">
        <f t="shared" si="69"/>
        <v>0.05</v>
      </c>
      <c r="ACD42" s="114">
        <f t="shared" si="70"/>
        <v>0.5</v>
      </c>
      <c r="ACE42" s="114">
        <f t="shared" si="71"/>
        <v>0.27200000000000002</v>
      </c>
      <c r="ACF42" s="114">
        <f t="shared" si="72"/>
        <v>0.1</v>
      </c>
      <c r="ACG42" s="114">
        <f t="shared" si="73"/>
        <v>0.872</v>
      </c>
      <c r="ACN42" s="119" t="str">
        <f t="shared" si="74"/>
        <v>TERIMA</v>
      </c>
      <c r="ACO42" s="120">
        <f t="shared" si="41"/>
        <v>670000</v>
      </c>
      <c r="ACP42" s="120">
        <f t="shared" si="75"/>
        <v>182240</v>
      </c>
      <c r="ADH42" s="121">
        <f t="shared" si="76"/>
        <v>335000</v>
      </c>
      <c r="ADI42" s="121">
        <f t="shared" si="77"/>
        <v>182240</v>
      </c>
      <c r="ADJ42" s="121">
        <f t="shared" si="78"/>
        <v>67000</v>
      </c>
      <c r="ADL42" s="121">
        <f t="shared" si="79"/>
        <v>0</v>
      </c>
      <c r="ADM42" s="121">
        <f t="shared" si="80"/>
        <v>584240</v>
      </c>
      <c r="ADN42" s="121">
        <f t="shared" si="81"/>
        <v>584240</v>
      </c>
      <c r="ADO42" s="4" t="s">
        <v>1392</v>
      </c>
    </row>
    <row r="43" spans="1:795" x14ac:dyDescent="0.25">
      <c r="A43" s="4">
        <f t="shared" si="42"/>
        <v>39</v>
      </c>
      <c r="B43" s="4">
        <v>161151</v>
      </c>
      <c r="C43" s="4" t="s">
        <v>470</v>
      </c>
      <c r="G43" s="4" t="s">
        <v>351</v>
      </c>
      <c r="O43" s="4">
        <v>22</v>
      </c>
      <c r="P43" s="4">
        <v>21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f t="shared" si="43"/>
        <v>0</v>
      </c>
      <c r="W43" s="4">
        <v>21</v>
      </c>
      <c r="X43" s="4">
        <v>21</v>
      </c>
      <c r="Y43" s="4">
        <v>7.75</v>
      </c>
      <c r="BQ43" s="4">
        <v>0</v>
      </c>
      <c r="BR43" s="114">
        <f t="shared" si="44"/>
        <v>1</v>
      </c>
      <c r="BS43" s="4">
        <f t="shared" si="45"/>
        <v>5</v>
      </c>
      <c r="BT43" s="114">
        <f t="shared" si="46"/>
        <v>0.1</v>
      </c>
      <c r="BU43" s="4">
        <v>0</v>
      </c>
      <c r="BV43" s="114">
        <f t="shared" si="47"/>
        <v>1</v>
      </c>
      <c r="BW43" s="4">
        <f t="shared" si="48"/>
        <v>5</v>
      </c>
      <c r="BX43" s="114">
        <f t="shared" si="49"/>
        <v>0.15</v>
      </c>
      <c r="BY43" s="4">
        <f t="shared" si="50"/>
        <v>9765</v>
      </c>
      <c r="BZ43" s="4">
        <v>11464.6166666667</v>
      </c>
      <c r="CA43" s="115">
        <f t="shared" si="51"/>
        <v>1.1740518859873732</v>
      </c>
      <c r="CB43" s="4">
        <f t="shared" si="52"/>
        <v>5</v>
      </c>
      <c r="CC43" s="114">
        <f t="shared" si="53"/>
        <v>0.1</v>
      </c>
      <c r="CD43" s="4">
        <v>300</v>
      </c>
      <c r="CE43" s="116">
        <v>290.61234567901198</v>
      </c>
      <c r="CF43" s="4">
        <f t="shared" si="54"/>
        <v>5</v>
      </c>
      <c r="CG43" s="114">
        <f t="shared" si="55"/>
        <v>0.15</v>
      </c>
      <c r="MX43" s="116">
        <v>95</v>
      </c>
      <c r="MY43" s="116">
        <v>100</v>
      </c>
      <c r="MZ43" s="4">
        <f t="shared" si="56"/>
        <v>5</v>
      </c>
      <c r="NA43" s="114">
        <f t="shared" si="57"/>
        <v>0.1</v>
      </c>
      <c r="NB43" s="115">
        <v>0.92</v>
      </c>
      <c r="NC43" s="115">
        <v>0.91538461538461502</v>
      </c>
      <c r="ND43" s="4">
        <f t="shared" si="58"/>
        <v>1</v>
      </c>
      <c r="NE43" s="114">
        <f t="shared" si="59"/>
        <v>0.02</v>
      </c>
      <c r="NF43" s="116">
        <v>90</v>
      </c>
      <c r="NG43" s="118">
        <v>100</v>
      </c>
      <c r="NH43" s="4">
        <f t="shared" si="60"/>
        <v>5</v>
      </c>
      <c r="NI43" s="114">
        <f t="shared" si="61"/>
        <v>0.08</v>
      </c>
      <c r="NJ43" s="114">
        <v>0.85</v>
      </c>
      <c r="NK43" s="114">
        <v>0.94736842105263197</v>
      </c>
      <c r="NM43" s="4">
        <f t="shared" si="62"/>
        <v>5</v>
      </c>
      <c r="NN43" s="114">
        <f t="shared" si="63"/>
        <v>0.06</v>
      </c>
      <c r="NO43" s="114">
        <v>0.4</v>
      </c>
      <c r="NP43" s="114">
        <v>0.57692307692307698</v>
      </c>
      <c r="NQ43" s="4">
        <f t="shared" si="64"/>
        <v>5</v>
      </c>
      <c r="NR43" s="114">
        <f t="shared" si="65"/>
        <v>0.06</v>
      </c>
      <c r="ZQ43" s="114">
        <v>0.95</v>
      </c>
      <c r="ZR43" s="114">
        <v>0.99382716049382702</v>
      </c>
      <c r="ZS43" s="4">
        <f t="shared" si="66"/>
        <v>5</v>
      </c>
      <c r="ZT43" s="114">
        <f t="shared" si="67"/>
        <v>0.05</v>
      </c>
      <c r="ZU43" s="4">
        <v>2</v>
      </c>
      <c r="ZV43" s="4">
        <f t="shared" si="68"/>
        <v>5</v>
      </c>
      <c r="ZW43" s="114">
        <f t="shared" si="69"/>
        <v>0.05</v>
      </c>
      <c r="ACD43" s="114">
        <f t="shared" si="70"/>
        <v>0.5</v>
      </c>
      <c r="ACE43" s="114">
        <f t="shared" si="71"/>
        <v>0.32</v>
      </c>
      <c r="ACF43" s="114">
        <f t="shared" si="72"/>
        <v>0.1</v>
      </c>
      <c r="ACG43" s="114">
        <f t="shared" si="73"/>
        <v>0.92</v>
      </c>
      <c r="ACN43" s="119" t="str">
        <f t="shared" si="74"/>
        <v>TERIMA</v>
      </c>
      <c r="ACO43" s="120">
        <f t="shared" si="41"/>
        <v>670000</v>
      </c>
      <c r="ACP43" s="120">
        <f t="shared" si="75"/>
        <v>214400</v>
      </c>
      <c r="ADH43" s="121">
        <f t="shared" si="76"/>
        <v>335000</v>
      </c>
      <c r="ADI43" s="121">
        <f t="shared" si="77"/>
        <v>214400</v>
      </c>
      <c r="ADJ43" s="121">
        <f t="shared" si="78"/>
        <v>67000</v>
      </c>
      <c r="ADL43" s="121">
        <f t="shared" si="79"/>
        <v>0</v>
      </c>
      <c r="ADM43" s="121">
        <f t="shared" si="80"/>
        <v>616400</v>
      </c>
      <c r="ADN43" s="121">
        <f t="shared" si="81"/>
        <v>616400</v>
      </c>
      <c r="ADO43" s="4" t="s">
        <v>1392</v>
      </c>
    </row>
    <row r="44" spans="1:795" x14ac:dyDescent="0.25">
      <c r="A44" s="4">
        <f t="shared" si="42"/>
        <v>40</v>
      </c>
      <c r="B44" s="4">
        <v>160821</v>
      </c>
      <c r="C44" s="4" t="s">
        <v>472</v>
      </c>
      <c r="G44" s="4" t="s">
        <v>351</v>
      </c>
      <c r="O44" s="4">
        <v>22</v>
      </c>
      <c r="P44" s="4">
        <v>21</v>
      </c>
      <c r="Q44" s="4">
        <v>2</v>
      </c>
      <c r="R44" s="4">
        <v>0</v>
      </c>
      <c r="S44" s="4">
        <v>0</v>
      </c>
      <c r="T44" s="4">
        <v>2</v>
      </c>
      <c r="U44" s="4">
        <v>0</v>
      </c>
      <c r="V44" s="4">
        <f t="shared" si="43"/>
        <v>2</v>
      </c>
      <c r="W44" s="4">
        <v>19</v>
      </c>
      <c r="X44" s="4">
        <v>19</v>
      </c>
      <c r="Y44" s="4">
        <v>7.75</v>
      </c>
      <c r="BQ44" s="4">
        <v>1</v>
      </c>
      <c r="BR44" s="114">
        <f t="shared" si="44"/>
        <v>0.94736842105263153</v>
      </c>
      <c r="BS44" s="4">
        <f t="shared" si="45"/>
        <v>2</v>
      </c>
      <c r="BT44" s="114">
        <f t="shared" si="46"/>
        <v>0.04</v>
      </c>
      <c r="BU44" s="4">
        <v>2</v>
      </c>
      <c r="BV44" s="114">
        <f t="shared" si="47"/>
        <v>0.89473684210526316</v>
      </c>
      <c r="BW44" s="4">
        <f t="shared" si="48"/>
        <v>0</v>
      </c>
      <c r="BX44" s="114">
        <f t="shared" si="49"/>
        <v>0</v>
      </c>
      <c r="BY44" s="4">
        <f t="shared" si="50"/>
        <v>8835</v>
      </c>
      <c r="BZ44" s="4">
        <v>9224.0928571428794</v>
      </c>
      <c r="CA44" s="115">
        <f t="shared" si="51"/>
        <v>1.0440399385560701</v>
      </c>
      <c r="CB44" s="4">
        <f t="shared" si="52"/>
        <v>4</v>
      </c>
      <c r="CC44" s="114">
        <f t="shared" si="53"/>
        <v>0.08</v>
      </c>
      <c r="CD44" s="4">
        <v>300</v>
      </c>
      <c r="CE44" s="116">
        <v>285.75533249686299</v>
      </c>
      <c r="CF44" s="4">
        <f t="shared" si="54"/>
        <v>5</v>
      </c>
      <c r="CG44" s="114">
        <f t="shared" si="55"/>
        <v>0.15</v>
      </c>
      <c r="MX44" s="116">
        <v>95</v>
      </c>
      <c r="MY44" s="116">
        <v>100</v>
      </c>
      <c r="MZ44" s="4">
        <f t="shared" si="56"/>
        <v>5</v>
      </c>
      <c r="NA44" s="114">
        <f t="shared" si="57"/>
        <v>0.1</v>
      </c>
      <c r="NB44" s="115">
        <v>0.92</v>
      </c>
      <c r="NC44" s="115">
        <v>0.92941176470588205</v>
      </c>
      <c r="ND44" s="4">
        <f t="shared" si="58"/>
        <v>5</v>
      </c>
      <c r="NE44" s="114">
        <f t="shared" si="59"/>
        <v>0.1</v>
      </c>
      <c r="NF44" s="116">
        <v>90</v>
      </c>
      <c r="NG44" s="118">
        <v>100</v>
      </c>
      <c r="NH44" s="4">
        <f t="shared" si="60"/>
        <v>5</v>
      </c>
      <c r="NI44" s="114">
        <f t="shared" si="61"/>
        <v>0.08</v>
      </c>
      <c r="NJ44" s="114">
        <v>0.85</v>
      </c>
      <c r="NK44" s="114">
        <v>0.85714285714285698</v>
      </c>
      <c r="NM44" s="4">
        <f t="shared" si="62"/>
        <v>5</v>
      </c>
      <c r="NN44" s="114">
        <f t="shared" si="63"/>
        <v>0.06</v>
      </c>
      <c r="NO44" s="114">
        <v>0.4</v>
      </c>
      <c r="NP44" s="114">
        <v>0.52941176470588203</v>
      </c>
      <c r="NQ44" s="4">
        <f t="shared" si="64"/>
        <v>5</v>
      </c>
      <c r="NR44" s="114">
        <f t="shared" si="65"/>
        <v>0.06</v>
      </c>
      <c r="ZQ44" s="114">
        <v>0.95</v>
      </c>
      <c r="ZR44" s="114">
        <v>0.99121706398996201</v>
      </c>
      <c r="ZS44" s="4">
        <f t="shared" si="66"/>
        <v>5</v>
      </c>
      <c r="ZT44" s="114">
        <f t="shared" si="67"/>
        <v>0.05</v>
      </c>
      <c r="ZU44" s="4">
        <v>2</v>
      </c>
      <c r="ZV44" s="4">
        <f t="shared" si="68"/>
        <v>5</v>
      </c>
      <c r="ZW44" s="114">
        <f t="shared" si="69"/>
        <v>0.05</v>
      </c>
      <c r="ACD44" s="114">
        <f t="shared" si="70"/>
        <v>0.27</v>
      </c>
      <c r="ACE44" s="114">
        <f t="shared" si="71"/>
        <v>0.4</v>
      </c>
      <c r="ACF44" s="114">
        <f t="shared" si="72"/>
        <v>0.1</v>
      </c>
      <c r="ACG44" s="114">
        <f t="shared" si="73"/>
        <v>0.77</v>
      </c>
      <c r="ACN44" s="119" t="str">
        <f t="shared" si="74"/>
        <v>TERIMA</v>
      </c>
      <c r="ACO44" s="120">
        <f t="shared" si="41"/>
        <v>670000</v>
      </c>
      <c r="ACP44" s="120">
        <f t="shared" si="75"/>
        <v>268000</v>
      </c>
      <c r="ADH44" s="121">
        <f t="shared" si="76"/>
        <v>180900</v>
      </c>
      <c r="ADI44" s="121">
        <f t="shared" si="77"/>
        <v>268000</v>
      </c>
      <c r="ADJ44" s="121">
        <f t="shared" si="78"/>
        <v>67000</v>
      </c>
      <c r="ADL44" s="121">
        <f t="shared" si="79"/>
        <v>0</v>
      </c>
      <c r="ADM44" s="121">
        <f t="shared" si="80"/>
        <v>515900</v>
      </c>
      <c r="ADN44" s="121">
        <f t="shared" si="81"/>
        <v>515900</v>
      </c>
      <c r="ADO44" s="4" t="s">
        <v>1392</v>
      </c>
    </row>
    <row r="45" spans="1:795" x14ac:dyDescent="0.25">
      <c r="A45" s="4">
        <f t="shared" si="42"/>
        <v>41</v>
      </c>
      <c r="B45" s="4">
        <v>160829</v>
      </c>
      <c r="C45" s="4" t="s">
        <v>482</v>
      </c>
      <c r="G45" s="4" t="s">
        <v>351</v>
      </c>
      <c r="O45" s="4">
        <v>22</v>
      </c>
      <c r="P45" s="4">
        <v>21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f t="shared" si="43"/>
        <v>0</v>
      </c>
      <c r="W45" s="4">
        <v>21</v>
      </c>
      <c r="X45" s="4">
        <v>21</v>
      </c>
      <c r="Y45" s="4">
        <v>7.75</v>
      </c>
      <c r="BQ45" s="4">
        <v>0</v>
      </c>
      <c r="BR45" s="114">
        <f t="shared" si="44"/>
        <v>1</v>
      </c>
      <c r="BS45" s="4">
        <f t="shared" si="45"/>
        <v>5</v>
      </c>
      <c r="BT45" s="114">
        <f t="shared" si="46"/>
        <v>0.1</v>
      </c>
      <c r="BU45" s="4">
        <v>0</v>
      </c>
      <c r="BV45" s="114">
        <f t="shared" si="47"/>
        <v>1</v>
      </c>
      <c r="BW45" s="4">
        <f t="shared" si="48"/>
        <v>5</v>
      </c>
      <c r="BX45" s="114">
        <f t="shared" si="49"/>
        <v>0.15</v>
      </c>
      <c r="BY45" s="4">
        <f t="shared" si="50"/>
        <v>9765</v>
      </c>
      <c r="BZ45" s="4">
        <v>12031.8166666667</v>
      </c>
      <c r="CA45" s="115">
        <f t="shared" si="51"/>
        <v>1.2321368834272095</v>
      </c>
      <c r="CB45" s="4">
        <f t="shared" si="52"/>
        <v>5</v>
      </c>
      <c r="CC45" s="114">
        <f t="shared" si="53"/>
        <v>0.1</v>
      </c>
      <c r="CD45" s="4">
        <v>300</v>
      </c>
      <c r="CE45" s="116">
        <v>279.98288508557499</v>
      </c>
      <c r="CF45" s="4">
        <f t="shared" si="54"/>
        <v>5</v>
      </c>
      <c r="CG45" s="114">
        <f t="shared" si="55"/>
        <v>0.15</v>
      </c>
      <c r="MX45" s="116">
        <v>95</v>
      </c>
      <c r="MY45" s="116">
        <v>100</v>
      </c>
      <c r="MZ45" s="4">
        <f t="shared" si="56"/>
        <v>5</v>
      </c>
      <c r="NA45" s="114">
        <f t="shared" si="57"/>
        <v>0.1</v>
      </c>
      <c r="NB45" s="115">
        <v>0.92</v>
      </c>
      <c r="NC45" s="115">
        <v>0.98888888888888904</v>
      </c>
      <c r="ND45" s="4">
        <f t="shared" si="58"/>
        <v>5</v>
      </c>
      <c r="NE45" s="114">
        <f t="shared" si="59"/>
        <v>0.1</v>
      </c>
      <c r="NF45" s="116">
        <v>90</v>
      </c>
      <c r="NG45" s="118">
        <v>100</v>
      </c>
      <c r="NH45" s="4">
        <f t="shared" si="60"/>
        <v>5</v>
      </c>
      <c r="NI45" s="114">
        <f t="shared" si="61"/>
        <v>0.08</v>
      </c>
      <c r="NJ45" s="114">
        <v>0.85</v>
      </c>
      <c r="NK45" s="114">
        <v>0.8125</v>
      </c>
      <c r="NM45" s="4">
        <f t="shared" si="62"/>
        <v>1</v>
      </c>
      <c r="NN45" s="114">
        <f t="shared" si="63"/>
        <v>1.2E-2</v>
      </c>
      <c r="NO45" s="114">
        <v>0.4</v>
      </c>
      <c r="NP45" s="114">
        <v>0.88888888888888895</v>
      </c>
      <c r="NQ45" s="4">
        <f t="shared" si="64"/>
        <v>5</v>
      </c>
      <c r="NR45" s="114">
        <f t="shared" si="65"/>
        <v>0.06</v>
      </c>
      <c r="ZQ45" s="114">
        <v>0.95</v>
      </c>
      <c r="ZR45" s="114">
        <v>0.98533007334963296</v>
      </c>
      <c r="ZS45" s="4">
        <f t="shared" si="66"/>
        <v>5</v>
      </c>
      <c r="ZT45" s="114">
        <f t="shared" si="67"/>
        <v>0.05</v>
      </c>
      <c r="ZU45" s="4">
        <v>2</v>
      </c>
      <c r="ZV45" s="4">
        <f t="shared" si="68"/>
        <v>5</v>
      </c>
      <c r="ZW45" s="114">
        <f t="shared" si="69"/>
        <v>0.05</v>
      </c>
      <c r="ACD45" s="114">
        <f t="shared" si="70"/>
        <v>0.5</v>
      </c>
      <c r="ACE45" s="114">
        <f t="shared" si="71"/>
        <v>0.35200000000000004</v>
      </c>
      <c r="ACF45" s="114">
        <f t="shared" si="72"/>
        <v>0.1</v>
      </c>
      <c r="ACG45" s="114">
        <f t="shared" si="73"/>
        <v>0.95200000000000007</v>
      </c>
      <c r="ACN45" s="119" t="str">
        <f t="shared" si="74"/>
        <v>TERIMA</v>
      </c>
      <c r="ACO45" s="120">
        <f t="shared" ref="ACO45:ACO76" si="82">IF(ACN45="GUGUR",0,IF(G45="AGENT IBC CC TELKOMSEL",670000,IF(G45="AGENT IBC PRIORITY CC TELKOMSEL",670000,IF(G45="AGENT PREPAID",670000,))))</f>
        <v>670000</v>
      </c>
      <c r="ACP45" s="120">
        <f t="shared" si="75"/>
        <v>235840.00000000003</v>
      </c>
      <c r="ADH45" s="121">
        <f t="shared" si="76"/>
        <v>335000</v>
      </c>
      <c r="ADI45" s="121">
        <f t="shared" si="77"/>
        <v>235840.00000000003</v>
      </c>
      <c r="ADJ45" s="121">
        <f t="shared" si="78"/>
        <v>67000</v>
      </c>
      <c r="ADL45" s="121">
        <f t="shared" si="79"/>
        <v>0</v>
      </c>
      <c r="ADM45" s="121">
        <f t="shared" si="80"/>
        <v>637840</v>
      </c>
      <c r="ADN45" s="121">
        <f t="shared" si="81"/>
        <v>637840</v>
      </c>
      <c r="ADO45" s="4" t="s">
        <v>1392</v>
      </c>
    </row>
    <row r="46" spans="1:795" x14ac:dyDescent="0.25">
      <c r="A46" s="4">
        <f t="shared" si="42"/>
        <v>42</v>
      </c>
      <c r="B46" s="4">
        <v>170012</v>
      </c>
      <c r="C46" s="4" t="s">
        <v>484</v>
      </c>
      <c r="G46" s="4" t="s">
        <v>351</v>
      </c>
      <c r="O46" s="4">
        <v>22</v>
      </c>
      <c r="P46" s="4">
        <v>21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f t="shared" si="43"/>
        <v>0</v>
      </c>
      <c r="W46" s="4">
        <v>21</v>
      </c>
      <c r="X46" s="4">
        <v>21</v>
      </c>
      <c r="Y46" s="4">
        <v>7.75</v>
      </c>
      <c r="BQ46" s="4">
        <v>0</v>
      </c>
      <c r="BR46" s="114">
        <f t="shared" si="44"/>
        <v>1</v>
      </c>
      <c r="BS46" s="4">
        <f t="shared" si="45"/>
        <v>5</v>
      </c>
      <c r="BT46" s="114">
        <f t="shared" si="46"/>
        <v>0.1</v>
      </c>
      <c r="BU46" s="4">
        <v>0</v>
      </c>
      <c r="BV46" s="114">
        <f t="shared" si="47"/>
        <v>1</v>
      </c>
      <c r="BW46" s="4">
        <f t="shared" si="48"/>
        <v>5</v>
      </c>
      <c r="BX46" s="114">
        <f t="shared" si="49"/>
        <v>0.15</v>
      </c>
      <c r="BY46" s="4">
        <f t="shared" si="50"/>
        <v>9765</v>
      </c>
      <c r="BZ46" s="4">
        <v>11291.0666666666</v>
      </c>
      <c r="CA46" s="115">
        <f t="shared" si="51"/>
        <v>1.1562792285372863</v>
      </c>
      <c r="CB46" s="4">
        <f t="shared" si="52"/>
        <v>5</v>
      </c>
      <c r="CC46" s="114">
        <f t="shared" si="53"/>
        <v>0.1</v>
      </c>
      <c r="CD46" s="4">
        <v>300</v>
      </c>
      <c r="CE46" s="116">
        <v>248.84955257270701</v>
      </c>
      <c r="CF46" s="4">
        <f t="shared" si="54"/>
        <v>5</v>
      </c>
      <c r="CG46" s="114">
        <f t="shared" si="55"/>
        <v>0.15</v>
      </c>
      <c r="MX46" s="116">
        <v>95</v>
      </c>
      <c r="MY46" s="116">
        <v>100</v>
      </c>
      <c r="MZ46" s="4">
        <f t="shared" si="56"/>
        <v>5</v>
      </c>
      <c r="NA46" s="114">
        <f t="shared" si="57"/>
        <v>0.1</v>
      </c>
      <c r="NB46" s="115">
        <v>0.92</v>
      </c>
      <c r="NC46" s="115">
        <v>0.96153846153846101</v>
      </c>
      <c r="ND46" s="4">
        <f t="shared" si="58"/>
        <v>5</v>
      </c>
      <c r="NE46" s="114">
        <f t="shared" si="59"/>
        <v>0.1</v>
      </c>
      <c r="NF46" s="116">
        <v>90</v>
      </c>
      <c r="NG46" s="118">
        <v>100</v>
      </c>
      <c r="NH46" s="4">
        <f t="shared" si="60"/>
        <v>5</v>
      </c>
      <c r="NI46" s="114">
        <f t="shared" si="61"/>
        <v>0.08</v>
      </c>
      <c r="NJ46" s="114">
        <v>0.85</v>
      </c>
      <c r="NK46" s="114">
        <v>0.88888888888888895</v>
      </c>
      <c r="NM46" s="4">
        <f t="shared" si="62"/>
        <v>5</v>
      </c>
      <c r="NN46" s="114">
        <f t="shared" si="63"/>
        <v>0.06</v>
      </c>
      <c r="NO46" s="114">
        <v>0.4</v>
      </c>
      <c r="NP46" s="114">
        <v>0.76923076923076905</v>
      </c>
      <c r="NQ46" s="4">
        <f t="shared" si="64"/>
        <v>5</v>
      </c>
      <c r="NR46" s="114">
        <f t="shared" si="65"/>
        <v>0.06</v>
      </c>
      <c r="ZQ46" s="114">
        <v>0.95</v>
      </c>
      <c r="ZR46" s="114">
        <v>0.99328859060402697</v>
      </c>
      <c r="ZS46" s="4">
        <f t="shared" si="66"/>
        <v>5</v>
      </c>
      <c r="ZT46" s="114">
        <f t="shared" si="67"/>
        <v>0.05</v>
      </c>
      <c r="ZU46" s="4">
        <v>2</v>
      </c>
      <c r="ZV46" s="4">
        <f t="shared" si="68"/>
        <v>5</v>
      </c>
      <c r="ZW46" s="114">
        <f t="shared" si="69"/>
        <v>0.05</v>
      </c>
      <c r="ACD46" s="114">
        <f t="shared" si="70"/>
        <v>0.5</v>
      </c>
      <c r="ACE46" s="114">
        <f t="shared" si="71"/>
        <v>0.4</v>
      </c>
      <c r="ACF46" s="114">
        <f t="shared" si="72"/>
        <v>0.1</v>
      </c>
      <c r="ACG46" s="114">
        <f t="shared" si="73"/>
        <v>1</v>
      </c>
      <c r="ACN46" s="119" t="str">
        <f t="shared" si="74"/>
        <v>TERIMA</v>
      </c>
      <c r="ACO46" s="120">
        <f t="shared" si="82"/>
        <v>670000</v>
      </c>
      <c r="ACP46" s="120">
        <f t="shared" si="75"/>
        <v>268000</v>
      </c>
      <c r="ADH46" s="121">
        <f t="shared" si="76"/>
        <v>335000</v>
      </c>
      <c r="ADI46" s="121">
        <f t="shared" si="77"/>
        <v>268000</v>
      </c>
      <c r="ADJ46" s="121">
        <f t="shared" si="78"/>
        <v>67000</v>
      </c>
      <c r="ADL46" s="121">
        <f t="shared" si="79"/>
        <v>200000</v>
      </c>
      <c r="ADM46" s="121">
        <f t="shared" si="80"/>
        <v>870000</v>
      </c>
      <c r="ADN46" s="121">
        <f t="shared" si="81"/>
        <v>870000</v>
      </c>
      <c r="ADO46" s="4" t="s">
        <v>1392</v>
      </c>
    </row>
    <row r="47" spans="1:795" x14ac:dyDescent="0.25">
      <c r="A47" s="4">
        <f t="shared" si="42"/>
        <v>43</v>
      </c>
      <c r="B47" s="4">
        <v>157006</v>
      </c>
      <c r="C47" s="4" t="s">
        <v>486</v>
      </c>
      <c r="G47" s="4" t="s">
        <v>351</v>
      </c>
      <c r="O47" s="4">
        <v>22</v>
      </c>
      <c r="P47" s="4">
        <v>24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f t="shared" si="43"/>
        <v>0</v>
      </c>
      <c r="W47" s="4">
        <v>24</v>
      </c>
      <c r="X47" s="4">
        <v>24</v>
      </c>
      <c r="Y47" s="4">
        <v>7.75</v>
      </c>
      <c r="BQ47" s="4">
        <v>0</v>
      </c>
      <c r="BR47" s="114">
        <f t="shared" si="44"/>
        <v>1</v>
      </c>
      <c r="BS47" s="4">
        <f t="shared" si="45"/>
        <v>5</v>
      </c>
      <c r="BT47" s="114">
        <f t="shared" si="46"/>
        <v>0.1</v>
      </c>
      <c r="BU47" s="4">
        <v>0</v>
      </c>
      <c r="BV47" s="114">
        <f t="shared" si="47"/>
        <v>1</v>
      </c>
      <c r="BW47" s="4">
        <f t="shared" si="48"/>
        <v>5</v>
      </c>
      <c r="BX47" s="114">
        <f t="shared" si="49"/>
        <v>0.15</v>
      </c>
      <c r="BY47" s="4">
        <f t="shared" si="50"/>
        <v>11160</v>
      </c>
      <c r="BZ47" s="4">
        <v>12613.1</v>
      </c>
      <c r="CA47" s="115">
        <f t="shared" si="51"/>
        <v>1.1302060931899642</v>
      </c>
      <c r="CB47" s="4">
        <f t="shared" si="52"/>
        <v>5</v>
      </c>
      <c r="CC47" s="114">
        <f t="shared" si="53"/>
        <v>0.1</v>
      </c>
      <c r="CD47" s="4">
        <v>300</v>
      </c>
      <c r="CE47" s="116">
        <v>285.336902800659</v>
      </c>
      <c r="CF47" s="4">
        <f t="shared" si="54"/>
        <v>5</v>
      </c>
      <c r="CG47" s="114">
        <f t="shared" si="55"/>
        <v>0.15</v>
      </c>
      <c r="MX47" s="116">
        <v>95</v>
      </c>
      <c r="MY47" s="116">
        <v>96.6666666666667</v>
      </c>
      <c r="MZ47" s="4">
        <f t="shared" si="56"/>
        <v>5</v>
      </c>
      <c r="NA47" s="114">
        <f t="shared" si="57"/>
        <v>0.1</v>
      </c>
      <c r="NB47" s="115">
        <v>0.92</v>
      </c>
      <c r="NC47" s="115">
        <v>0.96</v>
      </c>
      <c r="ND47" s="4">
        <f t="shared" si="58"/>
        <v>5</v>
      </c>
      <c r="NE47" s="114">
        <f t="shared" si="59"/>
        <v>0.1</v>
      </c>
      <c r="NF47" s="116">
        <v>90</v>
      </c>
      <c r="NG47" s="118">
        <v>100</v>
      </c>
      <c r="NH47" s="4">
        <f t="shared" si="60"/>
        <v>5</v>
      </c>
      <c r="NI47" s="114">
        <f t="shared" si="61"/>
        <v>0.08</v>
      </c>
      <c r="NJ47" s="114">
        <v>0.85</v>
      </c>
      <c r="NK47" s="114">
        <v>0.92105263157894701</v>
      </c>
      <c r="NM47" s="4">
        <f t="shared" si="62"/>
        <v>5</v>
      </c>
      <c r="NN47" s="114">
        <f t="shared" si="63"/>
        <v>0.06</v>
      </c>
      <c r="NO47" s="114">
        <v>0.4</v>
      </c>
      <c r="NP47" s="114">
        <v>0.72499999999999998</v>
      </c>
      <c r="NQ47" s="4">
        <f t="shared" si="64"/>
        <v>5</v>
      </c>
      <c r="NR47" s="114">
        <f t="shared" si="65"/>
        <v>0.06</v>
      </c>
      <c r="ZQ47" s="114">
        <v>0.95</v>
      </c>
      <c r="ZR47" s="114">
        <v>0.98764415156507401</v>
      </c>
      <c r="ZS47" s="4">
        <f t="shared" si="66"/>
        <v>5</v>
      </c>
      <c r="ZT47" s="114">
        <f t="shared" si="67"/>
        <v>0.05</v>
      </c>
      <c r="ZU47" s="4">
        <v>2</v>
      </c>
      <c r="ZV47" s="4">
        <f t="shared" si="68"/>
        <v>5</v>
      </c>
      <c r="ZW47" s="114">
        <f t="shared" si="69"/>
        <v>0.05</v>
      </c>
      <c r="ACD47" s="114">
        <f t="shared" si="70"/>
        <v>0.5</v>
      </c>
      <c r="ACE47" s="114">
        <f t="shared" si="71"/>
        <v>0.4</v>
      </c>
      <c r="ACF47" s="114">
        <f t="shared" si="72"/>
        <v>0.1</v>
      </c>
      <c r="ACG47" s="114">
        <f t="shared" si="73"/>
        <v>1</v>
      </c>
      <c r="ACN47" s="119" t="str">
        <f t="shared" si="74"/>
        <v>TERIMA</v>
      </c>
      <c r="ACO47" s="120">
        <f t="shared" si="82"/>
        <v>670000</v>
      </c>
      <c r="ACP47" s="120">
        <f t="shared" si="75"/>
        <v>268000</v>
      </c>
      <c r="ADH47" s="121">
        <f t="shared" si="76"/>
        <v>335000</v>
      </c>
      <c r="ADI47" s="121">
        <f t="shared" si="77"/>
        <v>268000</v>
      </c>
      <c r="ADJ47" s="121">
        <f t="shared" si="78"/>
        <v>67000</v>
      </c>
      <c r="ADL47" s="121">
        <f t="shared" si="79"/>
        <v>200000</v>
      </c>
      <c r="ADM47" s="121">
        <f t="shared" si="80"/>
        <v>870000</v>
      </c>
      <c r="ADN47" s="121">
        <f t="shared" si="81"/>
        <v>870000</v>
      </c>
      <c r="ADO47" s="4" t="s">
        <v>1392</v>
      </c>
    </row>
    <row r="48" spans="1:795" x14ac:dyDescent="0.25">
      <c r="A48" s="4">
        <f t="shared" si="42"/>
        <v>44</v>
      </c>
      <c r="B48" s="4">
        <v>160020</v>
      </c>
      <c r="C48" s="4" t="s">
        <v>488</v>
      </c>
      <c r="G48" s="4" t="s">
        <v>351</v>
      </c>
      <c r="O48" s="4">
        <v>22</v>
      </c>
      <c r="P48" s="4">
        <v>24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f t="shared" si="43"/>
        <v>0</v>
      </c>
      <c r="W48" s="4">
        <v>24</v>
      </c>
      <c r="X48" s="4">
        <v>24</v>
      </c>
      <c r="Y48" s="4">
        <v>7.75</v>
      </c>
      <c r="BQ48" s="4">
        <v>0</v>
      </c>
      <c r="BR48" s="114">
        <f t="shared" si="44"/>
        <v>1</v>
      </c>
      <c r="BS48" s="4">
        <f t="shared" si="45"/>
        <v>5</v>
      </c>
      <c r="BT48" s="114">
        <f t="shared" si="46"/>
        <v>0.1</v>
      </c>
      <c r="BU48" s="4">
        <v>0</v>
      </c>
      <c r="BV48" s="114">
        <f t="shared" si="47"/>
        <v>1</v>
      </c>
      <c r="BW48" s="4">
        <f t="shared" si="48"/>
        <v>5</v>
      </c>
      <c r="BX48" s="114">
        <f t="shared" si="49"/>
        <v>0.15</v>
      </c>
      <c r="BY48" s="4">
        <f t="shared" si="50"/>
        <v>11160</v>
      </c>
      <c r="BZ48" s="4">
        <v>12642.199999999901</v>
      </c>
      <c r="CA48" s="115">
        <f t="shared" si="51"/>
        <v>1.1328136200716756</v>
      </c>
      <c r="CB48" s="4">
        <f t="shared" si="52"/>
        <v>5</v>
      </c>
      <c r="CC48" s="114">
        <f t="shared" si="53"/>
        <v>0.1</v>
      </c>
      <c r="CD48" s="4">
        <v>300</v>
      </c>
      <c r="CE48" s="116">
        <v>263.90439770554502</v>
      </c>
      <c r="CF48" s="4">
        <f t="shared" si="54"/>
        <v>5</v>
      </c>
      <c r="CG48" s="114">
        <f t="shared" si="55"/>
        <v>0.15</v>
      </c>
      <c r="MX48" s="116">
        <v>95</v>
      </c>
      <c r="MY48" s="116">
        <v>100</v>
      </c>
      <c r="MZ48" s="4">
        <f t="shared" si="56"/>
        <v>5</v>
      </c>
      <c r="NA48" s="114">
        <f t="shared" si="57"/>
        <v>0.1</v>
      </c>
      <c r="NB48" s="115">
        <v>0.92</v>
      </c>
      <c r="NC48" s="115">
        <v>0.96603773584905706</v>
      </c>
      <c r="ND48" s="4">
        <f t="shared" si="58"/>
        <v>5</v>
      </c>
      <c r="NE48" s="114">
        <f t="shared" si="59"/>
        <v>0.1</v>
      </c>
      <c r="NF48" s="116">
        <v>90</v>
      </c>
      <c r="NG48" s="118">
        <v>100</v>
      </c>
      <c r="NH48" s="4">
        <f t="shared" si="60"/>
        <v>5</v>
      </c>
      <c r="NI48" s="114">
        <f t="shared" si="61"/>
        <v>0.08</v>
      </c>
      <c r="NJ48" s="114">
        <v>0.85</v>
      </c>
      <c r="NK48" s="114">
        <v>0.96078431372549</v>
      </c>
      <c r="NM48" s="4">
        <f t="shared" si="62"/>
        <v>5</v>
      </c>
      <c r="NN48" s="114">
        <f t="shared" si="63"/>
        <v>0.06</v>
      </c>
      <c r="NO48" s="114">
        <v>0.4</v>
      </c>
      <c r="NP48" s="114">
        <v>0.79245283018867896</v>
      </c>
      <c r="NQ48" s="4">
        <f t="shared" si="64"/>
        <v>5</v>
      </c>
      <c r="NR48" s="114">
        <f t="shared" si="65"/>
        <v>0.06</v>
      </c>
      <c r="ZQ48" s="114">
        <v>0.95</v>
      </c>
      <c r="ZR48" s="114">
        <v>0.99426386233269604</v>
      </c>
      <c r="ZS48" s="4">
        <f t="shared" si="66"/>
        <v>5</v>
      </c>
      <c r="ZT48" s="114">
        <f t="shared" si="67"/>
        <v>0.05</v>
      </c>
      <c r="ZU48" s="4">
        <v>2</v>
      </c>
      <c r="ZV48" s="4">
        <f t="shared" si="68"/>
        <v>5</v>
      </c>
      <c r="ZW48" s="114">
        <f t="shared" si="69"/>
        <v>0.05</v>
      </c>
      <c r="ACD48" s="114">
        <f t="shared" si="70"/>
        <v>0.5</v>
      </c>
      <c r="ACE48" s="114">
        <f t="shared" si="71"/>
        <v>0.4</v>
      </c>
      <c r="ACF48" s="114">
        <f t="shared" si="72"/>
        <v>0.1</v>
      </c>
      <c r="ACG48" s="114">
        <f t="shared" si="73"/>
        <v>1</v>
      </c>
      <c r="ACN48" s="119" t="str">
        <f t="shared" si="74"/>
        <v>TERIMA</v>
      </c>
      <c r="ACO48" s="120">
        <f t="shared" si="82"/>
        <v>670000</v>
      </c>
      <c r="ACP48" s="120">
        <f t="shared" si="75"/>
        <v>268000</v>
      </c>
      <c r="ADH48" s="121">
        <f t="shared" si="76"/>
        <v>335000</v>
      </c>
      <c r="ADI48" s="121">
        <f t="shared" si="77"/>
        <v>268000</v>
      </c>
      <c r="ADJ48" s="121">
        <f t="shared" si="78"/>
        <v>67000</v>
      </c>
      <c r="ADL48" s="121">
        <f t="shared" si="79"/>
        <v>200000</v>
      </c>
      <c r="ADM48" s="121">
        <f t="shared" si="80"/>
        <v>870000</v>
      </c>
      <c r="ADN48" s="121">
        <f t="shared" si="81"/>
        <v>870000</v>
      </c>
      <c r="ADO48" s="4" t="s">
        <v>1392</v>
      </c>
    </row>
    <row r="49" spans="1:795" x14ac:dyDescent="0.25">
      <c r="A49" s="4">
        <f t="shared" si="42"/>
        <v>45</v>
      </c>
      <c r="B49" s="4">
        <v>159678</v>
      </c>
      <c r="C49" s="4" t="s">
        <v>492</v>
      </c>
      <c r="G49" s="4" t="s">
        <v>351</v>
      </c>
      <c r="O49" s="4">
        <v>22</v>
      </c>
      <c r="P49" s="4">
        <v>24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f t="shared" si="43"/>
        <v>0</v>
      </c>
      <c r="W49" s="4">
        <v>24</v>
      </c>
      <c r="X49" s="4">
        <v>24</v>
      </c>
      <c r="Y49" s="4">
        <v>7.75</v>
      </c>
      <c r="BQ49" s="4">
        <v>0</v>
      </c>
      <c r="BR49" s="114">
        <f t="shared" si="44"/>
        <v>1</v>
      </c>
      <c r="BS49" s="4">
        <f t="shared" si="45"/>
        <v>5</v>
      </c>
      <c r="BT49" s="114">
        <f t="shared" si="46"/>
        <v>0.1</v>
      </c>
      <c r="BU49" s="4">
        <v>0</v>
      </c>
      <c r="BV49" s="114">
        <f t="shared" si="47"/>
        <v>1</v>
      </c>
      <c r="BW49" s="4">
        <f t="shared" si="48"/>
        <v>5</v>
      </c>
      <c r="BX49" s="114">
        <f t="shared" si="49"/>
        <v>0.15</v>
      </c>
      <c r="BY49" s="4">
        <f t="shared" si="50"/>
        <v>11160</v>
      </c>
      <c r="BZ49" s="4">
        <v>12851.1</v>
      </c>
      <c r="CA49" s="115">
        <f t="shared" si="51"/>
        <v>1.1515322580645162</v>
      </c>
      <c r="CB49" s="4">
        <f t="shared" si="52"/>
        <v>5</v>
      </c>
      <c r="CC49" s="114">
        <f t="shared" si="53"/>
        <v>0.1</v>
      </c>
      <c r="CD49" s="4">
        <v>300</v>
      </c>
      <c r="CE49" s="116">
        <v>287.12733333333301</v>
      </c>
      <c r="CF49" s="4">
        <f t="shared" si="54"/>
        <v>5</v>
      </c>
      <c r="CG49" s="114">
        <f t="shared" si="55"/>
        <v>0.15</v>
      </c>
      <c r="MX49" s="116">
        <v>95</v>
      </c>
      <c r="MY49" s="116">
        <v>100</v>
      </c>
      <c r="MZ49" s="4">
        <f t="shared" si="56"/>
        <v>5</v>
      </c>
      <c r="NA49" s="114">
        <f t="shared" si="57"/>
        <v>0.1</v>
      </c>
      <c r="NB49" s="115">
        <v>0.92</v>
      </c>
      <c r="NC49" s="115">
        <v>0.97419354838709704</v>
      </c>
      <c r="ND49" s="4">
        <f t="shared" si="58"/>
        <v>5</v>
      </c>
      <c r="NE49" s="114">
        <f t="shared" si="59"/>
        <v>0.1</v>
      </c>
      <c r="NF49" s="116">
        <v>90</v>
      </c>
      <c r="NG49" s="118">
        <v>100</v>
      </c>
      <c r="NH49" s="4">
        <f t="shared" si="60"/>
        <v>5</v>
      </c>
      <c r="NI49" s="114">
        <f t="shared" si="61"/>
        <v>0.08</v>
      </c>
      <c r="NJ49" s="114">
        <v>0.85</v>
      </c>
      <c r="NK49" s="114">
        <v>1</v>
      </c>
      <c r="NM49" s="4">
        <f t="shared" si="62"/>
        <v>5</v>
      </c>
      <c r="NN49" s="114">
        <f t="shared" si="63"/>
        <v>0.06</v>
      </c>
      <c r="NO49" s="114">
        <v>0.4</v>
      </c>
      <c r="NP49" s="114">
        <v>0.77419354838709697</v>
      </c>
      <c r="NQ49" s="4">
        <f t="shared" si="64"/>
        <v>5</v>
      </c>
      <c r="NR49" s="114">
        <f t="shared" si="65"/>
        <v>0.06</v>
      </c>
      <c r="ZQ49" s="114">
        <v>0.95</v>
      </c>
      <c r="ZR49" s="114">
        <v>0.99266666666666703</v>
      </c>
      <c r="ZS49" s="4">
        <f t="shared" si="66"/>
        <v>5</v>
      </c>
      <c r="ZT49" s="114">
        <f t="shared" si="67"/>
        <v>0.05</v>
      </c>
      <c r="ZU49" s="4">
        <v>2</v>
      </c>
      <c r="ZV49" s="4">
        <f t="shared" si="68"/>
        <v>5</v>
      </c>
      <c r="ZW49" s="114">
        <f t="shared" si="69"/>
        <v>0.05</v>
      </c>
      <c r="ACD49" s="114">
        <f t="shared" si="70"/>
        <v>0.5</v>
      </c>
      <c r="ACE49" s="114">
        <f t="shared" si="71"/>
        <v>0.4</v>
      </c>
      <c r="ACF49" s="114">
        <f t="shared" si="72"/>
        <v>0.1</v>
      </c>
      <c r="ACG49" s="114">
        <f t="shared" si="73"/>
        <v>1</v>
      </c>
      <c r="ACN49" s="119" t="str">
        <f t="shared" si="74"/>
        <v>TERIMA</v>
      </c>
      <c r="ACO49" s="120">
        <f t="shared" si="82"/>
        <v>670000</v>
      </c>
      <c r="ACP49" s="120">
        <f t="shared" si="75"/>
        <v>268000</v>
      </c>
      <c r="ADH49" s="121">
        <f t="shared" si="76"/>
        <v>335000</v>
      </c>
      <c r="ADI49" s="121">
        <f t="shared" si="77"/>
        <v>268000</v>
      </c>
      <c r="ADJ49" s="121">
        <f t="shared" si="78"/>
        <v>67000</v>
      </c>
      <c r="ADL49" s="121">
        <f t="shared" si="79"/>
        <v>200000</v>
      </c>
      <c r="ADM49" s="121">
        <f t="shared" si="80"/>
        <v>870000</v>
      </c>
      <c r="ADN49" s="121">
        <f t="shared" si="81"/>
        <v>870000</v>
      </c>
      <c r="ADO49" s="4" t="s">
        <v>1392</v>
      </c>
    </row>
    <row r="50" spans="1:795" x14ac:dyDescent="0.25">
      <c r="A50" s="4">
        <f t="shared" si="42"/>
        <v>46</v>
      </c>
      <c r="B50" s="4">
        <v>154672</v>
      </c>
      <c r="C50" s="4" t="s">
        <v>494</v>
      </c>
      <c r="G50" s="4" t="s">
        <v>351</v>
      </c>
      <c r="O50" s="4">
        <v>22</v>
      </c>
      <c r="P50" s="4">
        <v>24</v>
      </c>
      <c r="Q50" s="4">
        <v>1</v>
      </c>
      <c r="R50" s="4">
        <v>0</v>
      </c>
      <c r="S50" s="4">
        <v>0</v>
      </c>
      <c r="T50" s="4">
        <v>1</v>
      </c>
      <c r="U50" s="4">
        <v>0</v>
      </c>
      <c r="V50" s="4">
        <f t="shared" si="43"/>
        <v>1</v>
      </c>
      <c r="W50" s="4">
        <v>23</v>
      </c>
      <c r="X50" s="4">
        <v>23</v>
      </c>
      <c r="Y50" s="4">
        <v>7.75</v>
      </c>
      <c r="BQ50" s="4">
        <v>0</v>
      </c>
      <c r="BR50" s="114">
        <f t="shared" si="44"/>
        <v>1</v>
      </c>
      <c r="BS50" s="4">
        <f t="shared" si="45"/>
        <v>5</v>
      </c>
      <c r="BT50" s="114">
        <f t="shared" si="46"/>
        <v>0.1</v>
      </c>
      <c r="BU50" s="4">
        <v>1</v>
      </c>
      <c r="BV50" s="114">
        <f t="shared" si="47"/>
        <v>0.95652173913043481</v>
      </c>
      <c r="BW50" s="4">
        <f t="shared" si="48"/>
        <v>1</v>
      </c>
      <c r="BX50" s="114">
        <f t="shared" si="49"/>
        <v>0.03</v>
      </c>
      <c r="BY50" s="4">
        <f t="shared" si="50"/>
        <v>10695</v>
      </c>
      <c r="BZ50" s="4">
        <v>11680.11875</v>
      </c>
      <c r="CA50" s="115">
        <f t="shared" si="51"/>
        <v>1.0921102150537634</v>
      </c>
      <c r="CB50" s="4">
        <f t="shared" si="52"/>
        <v>5</v>
      </c>
      <c r="CC50" s="114">
        <f t="shared" si="53"/>
        <v>0.1</v>
      </c>
      <c r="CD50" s="4">
        <v>300</v>
      </c>
      <c r="CE50" s="116">
        <v>278.67584308327599</v>
      </c>
      <c r="CF50" s="4">
        <f t="shared" si="54"/>
        <v>5</v>
      </c>
      <c r="CG50" s="114">
        <f t="shared" si="55"/>
        <v>0.15</v>
      </c>
      <c r="MX50" s="116">
        <v>95</v>
      </c>
      <c r="MY50" s="116">
        <v>90.5555555555556</v>
      </c>
      <c r="MZ50" s="4">
        <f t="shared" si="56"/>
        <v>1</v>
      </c>
      <c r="NA50" s="114">
        <f t="shared" si="57"/>
        <v>0.02</v>
      </c>
      <c r="NB50" s="115">
        <v>0.92</v>
      </c>
      <c r="NC50" s="115">
        <v>0.85853658536585398</v>
      </c>
      <c r="ND50" s="4">
        <f t="shared" si="58"/>
        <v>1</v>
      </c>
      <c r="NE50" s="114">
        <f t="shared" si="59"/>
        <v>0.02</v>
      </c>
      <c r="NF50" s="116">
        <v>90</v>
      </c>
      <c r="NG50" s="118">
        <v>100</v>
      </c>
      <c r="NH50" s="4">
        <f t="shared" si="60"/>
        <v>5</v>
      </c>
      <c r="NI50" s="114">
        <f t="shared" si="61"/>
        <v>0.08</v>
      </c>
      <c r="NJ50" s="114">
        <v>0.85</v>
      </c>
      <c r="NK50" s="114">
        <v>0.85714285714285698</v>
      </c>
      <c r="NM50" s="4">
        <f t="shared" si="62"/>
        <v>5</v>
      </c>
      <c r="NN50" s="114">
        <f t="shared" si="63"/>
        <v>0.06</v>
      </c>
      <c r="NO50" s="114">
        <v>0.4</v>
      </c>
      <c r="NP50" s="114">
        <v>0.51219512195121997</v>
      </c>
      <c r="NQ50" s="4">
        <f t="shared" si="64"/>
        <v>5</v>
      </c>
      <c r="NR50" s="114">
        <f t="shared" si="65"/>
        <v>0.06</v>
      </c>
      <c r="ZQ50" s="114">
        <v>0.95</v>
      </c>
      <c r="ZR50" s="114">
        <v>0.995870612525809</v>
      </c>
      <c r="ZS50" s="4">
        <f t="shared" si="66"/>
        <v>5</v>
      </c>
      <c r="ZT50" s="114">
        <f t="shared" si="67"/>
        <v>0.05</v>
      </c>
      <c r="ZU50" s="4">
        <v>2</v>
      </c>
      <c r="ZV50" s="4">
        <f t="shared" si="68"/>
        <v>5</v>
      </c>
      <c r="ZW50" s="114">
        <f t="shared" si="69"/>
        <v>0.05</v>
      </c>
      <c r="ACD50" s="114">
        <f t="shared" si="70"/>
        <v>0.38</v>
      </c>
      <c r="ACE50" s="114">
        <f t="shared" si="71"/>
        <v>0.24</v>
      </c>
      <c r="ACF50" s="114">
        <f t="shared" si="72"/>
        <v>0.1</v>
      </c>
      <c r="ACG50" s="114">
        <f t="shared" si="73"/>
        <v>0.72</v>
      </c>
      <c r="ACN50" s="119" t="str">
        <f t="shared" si="74"/>
        <v>TERIMA</v>
      </c>
      <c r="ACO50" s="120">
        <f t="shared" si="82"/>
        <v>670000</v>
      </c>
      <c r="ACP50" s="120">
        <f t="shared" si="75"/>
        <v>160800</v>
      </c>
      <c r="ADH50" s="121">
        <f t="shared" si="76"/>
        <v>254600</v>
      </c>
      <c r="ADI50" s="121">
        <f t="shared" si="77"/>
        <v>160800</v>
      </c>
      <c r="ADJ50" s="121">
        <f t="shared" si="78"/>
        <v>67000</v>
      </c>
      <c r="ADL50" s="121">
        <f t="shared" si="79"/>
        <v>0</v>
      </c>
      <c r="ADM50" s="121">
        <f t="shared" si="80"/>
        <v>482400</v>
      </c>
      <c r="ADN50" s="121">
        <f t="shared" si="81"/>
        <v>482400</v>
      </c>
      <c r="ADO50" s="4" t="s">
        <v>1392</v>
      </c>
    </row>
    <row r="51" spans="1:795" x14ac:dyDescent="0.25">
      <c r="A51" s="4">
        <f t="shared" si="42"/>
        <v>47</v>
      </c>
      <c r="B51" s="4">
        <v>159677</v>
      </c>
      <c r="C51" s="4" t="s">
        <v>496</v>
      </c>
      <c r="G51" s="4" t="s">
        <v>351</v>
      </c>
      <c r="O51" s="4">
        <v>22</v>
      </c>
      <c r="P51" s="4">
        <v>24</v>
      </c>
      <c r="Q51" s="4">
        <v>1</v>
      </c>
      <c r="R51" s="4">
        <v>0</v>
      </c>
      <c r="S51" s="4">
        <v>0</v>
      </c>
      <c r="T51" s="4">
        <v>1</v>
      </c>
      <c r="U51" s="4">
        <v>0</v>
      </c>
      <c r="V51" s="4">
        <f t="shared" si="43"/>
        <v>1</v>
      </c>
      <c r="W51" s="4">
        <v>23</v>
      </c>
      <c r="X51" s="4">
        <v>23</v>
      </c>
      <c r="Y51" s="4">
        <v>7.75</v>
      </c>
      <c r="BQ51" s="4">
        <v>0</v>
      </c>
      <c r="BR51" s="114">
        <f t="shared" si="44"/>
        <v>1</v>
      </c>
      <c r="BS51" s="4">
        <f t="shared" si="45"/>
        <v>5</v>
      </c>
      <c r="BT51" s="114">
        <f t="shared" si="46"/>
        <v>0.1</v>
      </c>
      <c r="BU51" s="4">
        <v>1</v>
      </c>
      <c r="BV51" s="114">
        <f t="shared" si="47"/>
        <v>0.95652173913043481</v>
      </c>
      <c r="BW51" s="4">
        <f t="shared" si="48"/>
        <v>1</v>
      </c>
      <c r="BX51" s="114">
        <f t="shared" si="49"/>
        <v>0.03</v>
      </c>
      <c r="BY51" s="4">
        <f t="shared" si="50"/>
        <v>10695</v>
      </c>
      <c r="BZ51" s="4">
        <v>12085.0625</v>
      </c>
      <c r="CA51" s="115">
        <f t="shared" si="51"/>
        <v>1.1299731182795698</v>
      </c>
      <c r="CB51" s="4">
        <f t="shared" si="52"/>
        <v>5</v>
      </c>
      <c r="CC51" s="114">
        <f t="shared" si="53"/>
        <v>0.1</v>
      </c>
      <c r="CD51" s="4">
        <v>300</v>
      </c>
      <c r="CE51" s="116">
        <v>298.57100591715999</v>
      </c>
      <c r="CF51" s="4">
        <f t="shared" si="54"/>
        <v>5</v>
      </c>
      <c r="CG51" s="114">
        <f t="shared" si="55"/>
        <v>0.15</v>
      </c>
      <c r="MX51" s="116">
        <v>95</v>
      </c>
      <c r="MY51" s="116">
        <v>100</v>
      </c>
      <c r="MZ51" s="4">
        <f t="shared" si="56"/>
        <v>5</v>
      </c>
      <c r="NA51" s="114">
        <f t="shared" si="57"/>
        <v>0.1</v>
      </c>
      <c r="NB51" s="115">
        <v>0.92</v>
      </c>
      <c r="NC51" s="115">
        <v>0.94871794871794901</v>
      </c>
      <c r="ND51" s="4">
        <f t="shared" si="58"/>
        <v>5</v>
      </c>
      <c r="NE51" s="114">
        <f t="shared" si="59"/>
        <v>0.1</v>
      </c>
      <c r="NF51" s="116">
        <v>90</v>
      </c>
      <c r="NG51" s="118">
        <v>100</v>
      </c>
      <c r="NH51" s="4">
        <f t="shared" si="60"/>
        <v>5</v>
      </c>
      <c r="NI51" s="114">
        <f t="shared" si="61"/>
        <v>0.08</v>
      </c>
      <c r="NJ51" s="114">
        <v>0.85</v>
      </c>
      <c r="NK51" s="114">
        <v>0.9375</v>
      </c>
      <c r="NM51" s="4">
        <f t="shared" si="62"/>
        <v>5</v>
      </c>
      <c r="NN51" s="114">
        <f t="shared" si="63"/>
        <v>0.06</v>
      </c>
      <c r="NO51" s="114">
        <v>0.4</v>
      </c>
      <c r="NP51" s="114">
        <v>0.58974358974358998</v>
      </c>
      <c r="NQ51" s="4">
        <f t="shared" si="64"/>
        <v>5</v>
      </c>
      <c r="NR51" s="114">
        <f t="shared" si="65"/>
        <v>0.06</v>
      </c>
      <c r="ZQ51" s="114">
        <v>0.95</v>
      </c>
      <c r="ZR51" s="114">
        <v>0.99704142011834296</v>
      </c>
      <c r="ZS51" s="4">
        <f t="shared" si="66"/>
        <v>5</v>
      </c>
      <c r="ZT51" s="114">
        <f t="shared" si="67"/>
        <v>0.05</v>
      </c>
      <c r="ZU51" s="4">
        <v>2</v>
      </c>
      <c r="ZV51" s="4">
        <f t="shared" si="68"/>
        <v>5</v>
      </c>
      <c r="ZW51" s="114">
        <f t="shared" si="69"/>
        <v>0.05</v>
      </c>
      <c r="ACD51" s="114">
        <f t="shared" si="70"/>
        <v>0.38</v>
      </c>
      <c r="ACE51" s="114">
        <f t="shared" si="71"/>
        <v>0.4</v>
      </c>
      <c r="ACF51" s="114">
        <f t="shared" si="72"/>
        <v>0.1</v>
      </c>
      <c r="ACG51" s="114">
        <f t="shared" si="73"/>
        <v>0.88</v>
      </c>
      <c r="ACN51" s="119" t="str">
        <f t="shared" si="74"/>
        <v>TERIMA</v>
      </c>
      <c r="ACO51" s="120">
        <f t="shared" si="82"/>
        <v>670000</v>
      </c>
      <c r="ACP51" s="120">
        <f t="shared" si="75"/>
        <v>268000</v>
      </c>
      <c r="ADH51" s="121">
        <f t="shared" si="76"/>
        <v>254600</v>
      </c>
      <c r="ADI51" s="121">
        <f t="shared" si="77"/>
        <v>268000</v>
      </c>
      <c r="ADJ51" s="121">
        <f t="shared" si="78"/>
        <v>67000</v>
      </c>
      <c r="ADL51" s="121">
        <f t="shared" si="79"/>
        <v>0</v>
      </c>
      <c r="ADM51" s="121">
        <f t="shared" si="80"/>
        <v>589600</v>
      </c>
      <c r="ADN51" s="121">
        <f t="shared" si="81"/>
        <v>589600</v>
      </c>
      <c r="ADO51" s="4" t="s">
        <v>1392</v>
      </c>
    </row>
    <row r="52" spans="1:795" x14ac:dyDescent="0.25">
      <c r="A52" s="4">
        <f t="shared" si="42"/>
        <v>48</v>
      </c>
      <c r="B52" s="4">
        <v>160712</v>
      </c>
      <c r="C52" s="4" t="s">
        <v>498</v>
      </c>
      <c r="G52" s="4" t="s">
        <v>351</v>
      </c>
      <c r="M52" s="4" t="s">
        <v>1387</v>
      </c>
      <c r="O52" s="4">
        <v>22</v>
      </c>
      <c r="P52" s="4">
        <v>31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f t="shared" si="43"/>
        <v>0</v>
      </c>
      <c r="W52" s="4">
        <v>31</v>
      </c>
      <c r="X52" s="4">
        <v>31</v>
      </c>
      <c r="Y52" s="4">
        <v>7.75</v>
      </c>
      <c r="BQ52" s="4">
        <v>0</v>
      </c>
      <c r="BR52" s="114">
        <f t="shared" si="44"/>
        <v>1</v>
      </c>
      <c r="BS52" s="4">
        <f t="shared" si="45"/>
        <v>5</v>
      </c>
      <c r="BT52" s="114">
        <f t="shared" si="46"/>
        <v>0.1</v>
      </c>
      <c r="BU52" s="4">
        <v>0</v>
      </c>
      <c r="BV52" s="114">
        <f t="shared" si="47"/>
        <v>1</v>
      </c>
      <c r="BW52" s="4">
        <f t="shared" si="48"/>
        <v>5</v>
      </c>
      <c r="BX52" s="114">
        <f t="shared" si="49"/>
        <v>0.15</v>
      </c>
      <c r="BY52" s="4">
        <f t="shared" si="50"/>
        <v>14415</v>
      </c>
      <c r="BZ52" s="4">
        <v>15135.75</v>
      </c>
      <c r="CA52" s="115">
        <f t="shared" si="51"/>
        <v>1.05</v>
      </c>
      <c r="CB52" s="4">
        <f t="shared" si="52"/>
        <v>4</v>
      </c>
      <c r="CC52" s="114">
        <f t="shared" si="53"/>
        <v>0.08</v>
      </c>
      <c r="CD52" s="4">
        <v>300</v>
      </c>
      <c r="CF52" s="4">
        <f t="shared" si="54"/>
        <v>5</v>
      </c>
      <c r="CG52" s="114">
        <f t="shared" si="55"/>
        <v>0.15</v>
      </c>
      <c r="MX52" s="116">
        <v>95</v>
      </c>
      <c r="MZ52" s="4">
        <f t="shared" si="56"/>
        <v>1</v>
      </c>
      <c r="NA52" s="114">
        <f t="shared" si="57"/>
        <v>0.02</v>
      </c>
      <c r="NB52" s="115">
        <v>0.92</v>
      </c>
      <c r="ND52" s="4">
        <f t="shared" si="58"/>
        <v>1</v>
      </c>
      <c r="NE52" s="114">
        <f t="shared" si="59"/>
        <v>0.02</v>
      </c>
      <c r="NF52" s="116">
        <v>90</v>
      </c>
      <c r="NH52" s="4">
        <f t="shared" si="60"/>
        <v>1</v>
      </c>
      <c r="NI52" s="114">
        <f t="shared" si="61"/>
        <v>1.6E-2</v>
      </c>
      <c r="NJ52" s="114">
        <v>0.85</v>
      </c>
      <c r="NK52" s="114" t="s">
        <v>937</v>
      </c>
      <c r="NM52" s="4">
        <f t="shared" si="62"/>
        <v>5</v>
      </c>
      <c r="NN52" s="114">
        <f t="shared" si="63"/>
        <v>0.06</v>
      </c>
      <c r="NO52" s="114">
        <v>0.4</v>
      </c>
      <c r="NP52" s="114" t="s">
        <v>937</v>
      </c>
      <c r="NQ52" s="4">
        <f t="shared" si="64"/>
        <v>5</v>
      </c>
      <c r="NR52" s="114">
        <f t="shared" si="65"/>
        <v>0.06</v>
      </c>
      <c r="ZQ52" s="114">
        <v>0.95</v>
      </c>
      <c r="ZS52" s="4">
        <f t="shared" si="66"/>
        <v>3</v>
      </c>
      <c r="ZT52" s="114">
        <f t="shared" si="67"/>
        <v>3.0000000000000006E-2</v>
      </c>
      <c r="ZU52" s="4">
        <v>2</v>
      </c>
      <c r="ZV52" s="4">
        <f t="shared" si="68"/>
        <v>5</v>
      </c>
      <c r="ZW52" s="114">
        <f t="shared" si="69"/>
        <v>0.05</v>
      </c>
      <c r="ACD52" s="114">
        <f t="shared" si="70"/>
        <v>0.48</v>
      </c>
      <c r="ACE52" s="114">
        <f t="shared" si="71"/>
        <v>0.17599999999999999</v>
      </c>
      <c r="ACF52" s="114">
        <f t="shared" si="72"/>
        <v>8.0000000000000016E-2</v>
      </c>
      <c r="ACG52" s="114">
        <f t="shared" si="73"/>
        <v>0.73599999999999999</v>
      </c>
      <c r="ACN52" s="119" t="str">
        <f t="shared" si="74"/>
        <v>TERIMA</v>
      </c>
      <c r="ACO52" s="120">
        <f t="shared" si="82"/>
        <v>670000</v>
      </c>
      <c r="ACP52" s="120">
        <f t="shared" si="75"/>
        <v>117920</v>
      </c>
      <c r="ADH52" s="121">
        <f t="shared" si="76"/>
        <v>321600</v>
      </c>
      <c r="ADI52" s="121">
        <f t="shared" si="77"/>
        <v>117920</v>
      </c>
      <c r="ADJ52" s="121">
        <f t="shared" si="78"/>
        <v>53600.000000000007</v>
      </c>
      <c r="ADL52" s="121">
        <f t="shared" si="79"/>
        <v>0</v>
      </c>
      <c r="ADM52" s="121">
        <f t="shared" si="80"/>
        <v>493120</v>
      </c>
      <c r="ADN52" s="121">
        <f t="shared" si="81"/>
        <v>0</v>
      </c>
      <c r="ADO52" s="4" t="s">
        <v>1392</v>
      </c>
    </row>
    <row r="53" spans="1:795" x14ac:dyDescent="0.25">
      <c r="A53" s="4">
        <f t="shared" si="42"/>
        <v>49</v>
      </c>
      <c r="B53" s="4">
        <v>160682</v>
      </c>
      <c r="C53" s="4" t="s">
        <v>500</v>
      </c>
      <c r="G53" s="4" t="s">
        <v>351</v>
      </c>
      <c r="O53" s="4">
        <v>22</v>
      </c>
      <c r="P53" s="4">
        <v>24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f t="shared" si="43"/>
        <v>0</v>
      </c>
      <c r="W53" s="4">
        <v>24</v>
      </c>
      <c r="X53" s="4">
        <v>24</v>
      </c>
      <c r="Y53" s="4">
        <v>7.75</v>
      </c>
      <c r="BQ53" s="4">
        <v>0</v>
      </c>
      <c r="BR53" s="114">
        <f t="shared" si="44"/>
        <v>1</v>
      </c>
      <c r="BS53" s="4">
        <f t="shared" si="45"/>
        <v>5</v>
      </c>
      <c r="BT53" s="114">
        <f t="shared" si="46"/>
        <v>0.1</v>
      </c>
      <c r="BU53" s="4">
        <v>0</v>
      </c>
      <c r="BV53" s="114">
        <f t="shared" si="47"/>
        <v>1</v>
      </c>
      <c r="BW53" s="4">
        <f t="shared" si="48"/>
        <v>5</v>
      </c>
      <c r="BX53" s="114">
        <f t="shared" si="49"/>
        <v>0.15</v>
      </c>
      <c r="BY53" s="4">
        <f t="shared" si="50"/>
        <v>11160</v>
      </c>
      <c r="BZ53" s="4">
        <v>12904.45</v>
      </c>
      <c r="CA53" s="115">
        <f t="shared" si="51"/>
        <v>1.1563127240143369</v>
      </c>
      <c r="CB53" s="4">
        <f t="shared" si="52"/>
        <v>5</v>
      </c>
      <c r="CC53" s="114">
        <f t="shared" si="53"/>
        <v>0.1</v>
      </c>
      <c r="CD53" s="4">
        <v>300</v>
      </c>
      <c r="CE53" s="116">
        <v>295.08461538461501</v>
      </c>
      <c r="CF53" s="4">
        <f t="shared" si="54"/>
        <v>5</v>
      </c>
      <c r="CG53" s="114">
        <f t="shared" si="55"/>
        <v>0.15</v>
      </c>
      <c r="MX53" s="116">
        <v>95</v>
      </c>
      <c r="MY53" s="116">
        <v>97.5</v>
      </c>
      <c r="MZ53" s="4">
        <f t="shared" si="56"/>
        <v>5</v>
      </c>
      <c r="NA53" s="114">
        <f t="shared" si="57"/>
        <v>0.1</v>
      </c>
      <c r="NB53" s="115">
        <v>0.92</v>
      </c>
      <c r="NC53" s="115">
        <v>0.94285714285714295</v>
      </c>
      <c r="ND53" s="4">
        <f t="shared" si="58"/>
        <v>5</v>
      </c>
      <c r="NE53" s="114">
        <f t="shared" si="59"/>
        <v>0.1</v>
      </c>
      <c r="NF53" s="116">
        <v>90</v>
      </c>
      <c r="NG53" s="118">
        <v>100</v>
      </c>
      <c r="NH53" s="4">
        <f t="shared" si="60"/>
        <v>5</v>
      </c>
      <c r="NI53" s="114">
        <f t="shared" si="61"/>
        <v>0.08</v>
      </c>
      <c r="NJ53" s="114">
        <v>0.85</v>
      </c>
      <c r="NK53" s="114">
        <v>0.875</v>
      </c>
      <c r="NM53" s="4">
        <f t="shared" si="62"/>
        <v>5</v>
      </c>
      <c r="NN53" s="114">
        <f t="shared" si="63"/>
        <v>0.06</v>
      </c>
      <c r="NO53" s="114">
        <v>0.4</v>
      </c>
      <c r="NP53" s="114">
        <v>0.76190476190476197</v>
      </c>
      <c r="NQ53" s="4">
        <f t="shared" si="64"/>
        <v>5</v>
      </c>
      <c r="NR53" s="114">
        <f t="shared" si="65"/>
        <v>0.06</v>
      </c>
      <c r="ZQ53" s="114">
        <v>0.95</v>
      </c>
      <c r="ZR53" s="114">
        <v>0.99572649572649596</v>
      </c>
      <c r="ZS53" s="4">
        <f t="shared" si="66"/>
        <v>5</v>
      </c>
      <c r="ZT53" s="114">
        <f t="shared" si="67"/>
        <v>0.05</v>
      </c>
      <c r="ZU53" s="4">
        <v>2</v>
      </c>
      <c r="ZV53" s="4">
        <f t="shared" si="68"/>
        <v>5</v>
      </c>
      <c r="ZW53" s="114">
        <f t="shared" si="69"/>
        <v>0.05</v>
      </c>
      <c r="ACD53" s="114">
        <f t="shared" si="70"/>
        <v>0.5</v>
      </c>
      <c r="ACE53" s="114">
        <f t="shared" si="71"/>
        <v>0.4</v>
      </c>
      <c r="ACF53" s="114">
        <f t="shared" si="72"/>
        <v>0.1</v>
      </c>
      <c r="ACG53" s="114">
        <f t="shared" si="73"/>
        <v>1</v>
      </c>
      <c r="ACN53" s="119" t="str">
        <f t="shared" si="74"/>
        <v>TERIMA</v>
      </c>
      <c r="ACO53" s="120">
        <f t="shared" si="82"/>
        <v>670000</v>
      </c>
      <c r="ACP53" s="120">
        <f t="shared" si="75"/>
        <v>268000</v>
      </c>
      <c r="ADH53" s="121">
        <f t="shared" si="76"/>
        <v>335000</v>
      </c>
      <c r="ADI53" s="121">
        <f t="shared" si="77"/>
        <v>268000</v>
      </c>
      <c r="ADJ53" s="121">
        <f t="shared" si="78"/>
        <v>67000</v>
      </c>
      <c r="ADL53" s="121">
        <f t="shared" si="79"/>
        <v>200000</v>
      </c>
      <c r="ADM53" s="121">
        <f t="shared" si="80"/>
        <v>870000</v>
      </c>
      <c r="ADN53" s="121">
        <f t="shared" si="81"/>
        <v>870000</v>
      </c>
      <c r="ADO53" s="4" t="s">
        <v>1392</v>
      </c>
    </row>
    <row r="54" spans="1:795" x14ac:dyDescent="0.25">
      <c r="A54" s="4">
        <f t="shared" si="42"/>
        <v>50</v>
      </c>
      <c r="B54" s="4">
        <v>160690</v>
      </c>
      <c r="C54" s="4" t="s">
        <v>503</v>
      </c>
      <c r="G54" s="4" t="s">
        <v>351</v>
      </c>
      <c r="O54" s="4">
        <v>22</v>
      </c>
      <c r="P54" s="4">
        <v>24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f t="shared" si="43"/>
        <v>0</v>
      </c>
      <c r="W54" s="4">
        <v>24</v>
      </c>
      <c r="X54" s="4">
        <v>24</v>
      </c>
      <c r="Y54" s="4">
        <v>7.75</v>
      </c>
      <c r="BQ54" s="4">
        <v>0</v>
      </c>
      <c r="BR54" s="114">
        <f t="shared" si="44"/>
        <v>1</v>
      </c>
      <c r="BS54" s="4">
        <f t="shared" si="45"/>
        <v>5</v>
      </c>
      <c r="BT54" s="114">
        <f t="shared" si="46"/>
        <v>0.1</v>
      </c>
      <c r="BU54" s="4">
        <v>0</v>
      </c>
      <c r="BV54" s="114">
        <f t="shared" si="47"/>
        <v>1</v>
      </c>
      <c r="BW54" s="4">
        <f t="shared" si="48"/>
        <v>5</v>
      </c>
      <c r="BX54" s="114">
        <f t="shared" si="49"/>
        <v>0.15</v>
      </c>
      <c r="BY54" s="4">
        <f t="shared" si="50"/>
        <v>11160</v>
      </c>
      <c r="BZ54" s="4">
        <v>13177.733333333301</v>
      </c>
      <c r="CA54" s="115">
        <f t="shared" si="51"/>
        <v>1.1808004778972492</v>
      </c>
      <c r="CB54" s="4">
        <f t="shared" si="52"/>
        <v>5</v>
      </c>
      <c r="CC54" s="114">
        <f t="shared" si="53"/>
        <v>0.1</v>
      </c>
      <c r="CD54" s="4">
        <v>300</v>
      </c>
      <c r="CE54" s="116">
        <v>292.73263433813901</v>
      </c>
      <c r="CF54" s="4">
        <f t="shared" si="54"/>
        <v>5</v>
      </c>
      <c r="CG54" s="114">
        <f t="shared" si="55"/>
        <v>0.15</v>
      </c>
      <c r="MX54" s="116">
        <v>95</v>
      </c>
      <c r="MY54" s="116">
        <v>100</v>
      </c>
      <c r="MZ54" s="4">
        <f t="shared" si="56"/>
        <v>5</v>
      </c>
      <c r="NA54" s="114">
        <f t="shared" si="57"/>
        <v>0.1</v>
      </c>
      <c r="NB54" s="115">
        <v>0.92</v>
      </c>
      <c r="NC54" s="115">
        <v>0.96111111111111103</v>
      </c>
      <c r="ND54" s="4">
        <f t="shared" si="58"/>
        <v>5</v>
      </c>
      <c r="NE54" s="114">
        <f t="shared" si="59"/>
        <v>0.1</v>
      </c>
      <c r="NF54" s="116">
        <v>90</v>
      </c>
      <c r="NG54" s="118">
        <v>100</v>
      </c>
      <c r="NH54" s="4">
        <f t="shared" si="60"/>
        <v>5</v>
      </c>
      <c r="NI54" s="114">
        <f t="shared" si="61"/>
        <v>0.08</v>
      </c>
      <c r="NJ54" s="114">
        <v>0.85</v>
      </c>
      <c r="NK54" s="114">
        <v>0.96969696969696995</v>
      </c>
      <c r="NM54" s="4">
        <f t="shared" si="62"/>
        <v>5</v>
      </c>
      <c r="NN54" s="114">
        <f t="shared" si="63"/>
        <v>0.06</v>
      </c>
      <c r="NO54" s="114">
        <v>0.4</v>
      </c>
      <c r="NP54" s="114">
        <v>0.61111111111111105</v>
      </c>
      <c r="NQ54" s="4">
        <f t="shared" si="64"/>
        <v>5</v>
      </c>
      <c r="NR54" s="114">
        <f t="shared" si="65"/>
        <v>0.06</v>
      </c>
      <c r="ZQ54" s="114">
        <v>0.95</v>
      </c>
      <c r="ZR54" s="114">
        <v>0.99475753604193995</v>
      </c>
      <c r="ZS54" s="4">
        <f t="shared" si="66"/>
        <v>5</v>
      </c>
      <c r="ZT54" s="114">
        <f t="shared" si="67"/>
        <v>0.05</v>
      </c>
      <c r="ZU54" s="4">
        <v>2</v>
      </c>
      <c r="ZV54" s="4">
        <f t="shared" si="68"/>
        <v>5</v>
      </c>
      <c r="ZW54" s="114">
        <f t="shared" si="69"/>
        <v>0.05</v>
      </c>
      <c r="ACD54" s="114">
        <f t="shared" si="70"/>
        <v>0.5</v>
      </c>
      <c r="ACE54" s="114">
        <f t="shared" si="71"/>
        <v>0.4</v>
      </c>
      <c r="ACF54" s="114">
        <f t="shared" si="72"/>
        <v>0.1</v>
      </c>
      <c r="ACG54" s="114">
        <f t="shared" si="73"/>
        <v>1</v>
      </c>
      <c r="ACN54" s="119" t="str">
        <f t="shared" si="74"/>
        <v>TERIMA</v>
      </c>
      <c r="ACO54" s="120">
        <f t="shared" si="82"/>
        <v>670000</v>
      </c>
      <c r="ACP54" s="120">
        <f t="shared" si="75"/>
        <v>268000</v>
      </c>
      <c r="ADH54" s="121">
        <f t="shared" si="76"/>
        <v>335000</v>
      </c>
      <c r="ADI54" s="121">
        <f t="shared" si="77"/>
        <v>268000</v>
      </c>
      <c r="ADJ54" s="121">
        <f t="shared" si="78"/>
        <v>67000</v>
      </c>
      <c r="ADL54" s="121">
        <f t="shared" si="79"/>
        <v>200000</v>
      </c>
      <c r="ADM54" s="121">
        <f t="shared" si="80"/>
        <v>870000</v>
      </c>
      <c r="ADN54" s="121">
        <f t="shared" si="81"/>
        <v>870000</v>
      </c>
      <c r="ADO54" s="4" t="s">
        <v>1392</v>
      </c>
    </row>
    <row r="55" spans="1:795" x14ac:dyDescent="0.25">
      <c r="A55" s="4">
        <f t="shared" si="42"/>
        <v>51</v>
      </c>
      <c r="B55" s="4">
        <v>160685</v>
      </c>
      <c r="C55" s="4" t="s">
        <v>507</v>
      </c>
      <c r="G55" s="4" t="s">
        <v>351</v>
      </c>
      <c r="O55" s="4">
        <v>22</v>
      </c>
      <c r="P55" s="4">
        <v>24</v>
      </c>
      <c r="Q55" s="4">
        <v>1</v>
      </c>
      <c r="R55" s="4">
        <v>0</v>
      </c>
      <c r="S55" s="4">
        <v>0</v>
      </c>
      <c r="T55" s="4">
        <v>1</v>
      </c>
      <c r="U55" s="4">
        <v>0</v>
      </c>
      <c r="V55" s="4">
        <f t="shared" si="43"/>
        <v>1</v>
      </c>
      <c r="W55" s="4">
        <v>23</v>
      </c>
      <c r="X55" s="4">
        <v>23</v>
      </c>
      <c r="Y55" s="4">
        <v>7.75</v>
      </c>
      <c r="BQ55" s="4">
        <v>0</v>
      </c>
      <c r="BR55" s="114">
        <f t="shared" si="44"/>
        <v>1</v>
      </c>
      <c r="BS55" s="4">
        <f t="shared" si="45"/>
        <v>5</v>
      </c>
      <c r="BT55" s="114">
        <f t="shared" si="46"/>
        <v>0.1</v>
      </c>
      <c r="BU55" s="4">
        <v>1</v>
      </c>
      <c r="BV55" s="114">
        <f t="shared" si="47"/>
        <v>0.95652173913043481</v>
      </c>
      <c r="BW55" s="4">
        <f t="shared" si="48"/>
        <v>1</v>
      </c>
      <c r="BX55" s="114">
        <f t="shared" si="49"/>
        <v>0.03</v>
      </c>
      <c r="BY55" s="4">
        <f t="shared" si="50"/>
        <v>10695</v>
      </c>
      <c r="BZ55" s="4">
        <v>11771.3520833333</v>
      </c>
      <c r="CA55" s="115">
        <f t="shared" si="51"/>
        <v>1.1006406810035811</v>
      </c>
      <c r="CB55" s="4">
        <f t="shared" si="52"/>
        <v>5</v>
      </c>
      <c r="CC55" s="114">
        <f t="shared" si="53"/>
        <v>0.1</v>
      </c>
      <c r="CD55" s="4">
        <v>300</v>
      </c>
      <c r="CE55" s="116">
        <v>280.077519379845</v>
      </c>
      <c r="CF55" s="4">
        <f t="shared" si="54"/>
        <v>5</v>
      </c>
      <c r="CG55" s="114">
        <f t="shared" si="55"/>
        <v>0.15</v>
      </c>
      <c r="MX55" s="116">
        <v>95</v>
      </c>
      <c r="MY55" s="116">
        <v>97.5</v>
      </c>
      <c r="MZ55" s="4">
        <f t="shared" si="56"/>
        <v>5</v>
      </c>
      <c r="NA55" s="114">
        <f t="shared" si="57"/>
        <v>0.1</v>
      </c>
      <c r="NB55" s="115">
        <v>0.92</v>
      </c>
      <c r="NC55" s="115">
        <v>0.93962264150943398</v>
      </c>
      <c r="ND55" s="4">
        <f t="shared" si="58"/>
        <v>5</v>
      </c>
      <c r="NE55" s="114">
        <f t="shared" si="59"/>
        <v>0.1</v>
      </c>
      <c r="NF55" s="116">
        <v>90</v>
      </c>
      <c r="NG55" s="118">
        <v>100</v>
      </c>
      <c r="NH55" s="4">
        <f t="shared" si="60"/>
        <v>5</v>
      </c>
      <c r="NI55" s="114">
        <f t="shared" si="61"/>
        <v>0.08</v>
      </c>
      <c r="NJ55" s="114">
        <v>0.85</v>
      </c>
      <c r="NK55" s="114">
        <v>0.85365853658536595</v>
      </c>
      <c r="NM55" s="4">
        <f t="shared" si="62"/>
        <v>5</v>
      </c>
      <c r="NN55" s="114">
        <f t="shared" si="63"/>
        <v>0.06</v>
      </c>
      <c r="NO55" s="114">
        <v>0.4</v>
      </c>
      <c r="NP55" s="114">
        <v>0.62264150943396201</v>
      </c>
      <c r="NQ55" s="4">
        <f t="shared" si="64"/>
        <v>5</v>
      </c>
      <c r="NR55" s="114">
        <f t="shared" si="65"/>
        <v>0.06</v>
      </c>
      <c r="ZQ55" s="114">
        <v>0.95</v>
      </c>
      <c r="ZR55" s="114">
        <v>0.99224806201550397</v>
      </c>
      <c r="ZS55" s="4">
        <f t="shared" si="66"/>
        <v>5</v>
      </c>
      <c r="ZT55" s="114">
        <f t="shared" si="67"/>
        <v>0.05</v>
      </c>
      <c r="ZU55" s="4">
        <v>2</v>
      </c>
      <c r="ZV55" s="4">
        <f t="shared" si="68"/>
        <v>5</v>
      </c>
      <c r="ZW55" s="114">
        <f t="shared" si="69"/>
        <v>0.05</v>
      </c>
      <c r="ACD55" s="114">
        <f t="shared" si="70"/>
        <v>0.38</v>
      </c>
      <c r="ACE55" s="114">
        <f t="shared" si="71"/>
        <v>0.4</v>
      </c>
      <c r="ACF55" s="114">
        <f t="shared" si="72"/>
        <v>0.1</v>
      </c>
      <c r="ACG55" s="114">
        <f t="shared" si="73"/>
        <v>0.88</v>
      </c>
      <c r="ACN55" s="119" t="str">
        <f t="shared" si="74"/>
        <v>TERIMA</v>
      </c>
      <c r="ACO55" s="120">
        <f t="shared" si="82"/>
        <v>670000</v>
      </c>
      <c r="ACP55" s="120">
        <f t="shared" si="75"/>
        <v>268000</v>
      </c>
      <c r="ADH55" s="121">
        <f t="shared" si="76"/>
        <v>254600</v>
      </c>
      <c r="ADI55" s="121">
        <f t="shared" si="77"/>
        <v>268000</v>
      </c>
      <c r="ADJ55" s="121">
        <f t="shared" si="78"/>
        <v>67000</v>
      </c>
      <c r="ADL55" s="121">
        <f t="shared" si="79"/>
        <v>0</v>
      </c>
      <c r="ADM55" s="121">
        <f t="shared" si="80"/>
        <v>589600</v>
      </c>
      <c r="ADN55" s="121">
        <f t="shared" si="81"/>
        <v>589600</v>
      </c>
      <c r="ADO55" s="4" t="s">
        <v>1392</v>
      </c>
    </row>
    <row r="56" spans="1:795" x14ac:dyDescent="0.25">
      <c r="A56" s="4">
        <f t="shared" si="42"/>
        <v>52</v>
      </c>
      <c r="B56" s="4">
        <v>160033</v>
      </c>
      <c r="C56" s="4" t="s">
        <v>509</v>
      </c>
      <c r="G56" s="4" t="s">
        <v>351</v>
      </c>
      <c r="O56" s="4">
        <v>22</v>
      </c>
      <c r="P56" s="4">
        <v>24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f t="shared" si="43"/>
        <v>0</v>
      </c>
      <c r="W56" s="4">
        <v>24</v>
      </c>
      <c r="X56" s="4">
        <v>24</v>
      </c>
      <c r="Y56" s="4">
        <v>7.75</v>
      </c>
      <c r="BQ56" s="4">
        <v>0</v>
      </c>
      <c r="BR56" s="114">
        <f t="shared" si="44"/>
        <v>1</v>
      </c>
      <c r="BS56" s="4">
        <f t="shared" si="45"/>
        <v>5</v>
      </c>
      <c r="BT56" s="114">
        <f t="shared" si="46"/>
        <v>0.1</v>
      </c>
      <c r="BU56" s="4">
        <v>0</v>
      </c>
      <c r="BV56" s="114">
        <f t="shared" si="47"/>
        <v>1</v>
      </c>
      <c r="BW56" s="4">
        <f t="shared" si="48"/>
        <v>5</v>
      </c>
      <c r="BX56" s="114">
        <f t="shared" si="49"/>
        <v>0.15</v>
      </c>
      <c r="BY56" s="4">
        <f t="shared" si="50"/>
        <v>11160</v>
      </c>
      <c r="BZ56" s="4">
        <v>12951.7</v>
      </c>
      <c r="CA56" s="115">
        <f t="shared" si="51"/>
        <v>1.160546594982079</v>
      </c>
      <c r="CB56" s="4">
        <f t="shared" si="52"/>
        <v>5</v>
      </c>
      <c r="CC56" s="114">
        <f t="shared" si="53"/>
        <v>0.1</v>
      </c>
      <c r="CD56" s="4">
        <v>300</v>
      </c>
      <c r="CE56" s="116">
        <v>260.31884057971001</v>
      </c>
      <c r="CF56" s="4">
        <f t="shared" si="54"/>
        <v>5</v>
      </c>
      <c r="CG56" s="114">
        <f t="shared" si="55"/>
        <v>0.15</v>
      </c>
      <c r="MX56" s="116">
        <v>95</v>
      </c>
      <c r="MY56" s="116">
        <v>100</v>
      </c>
      <c r="MZ56" s="4">
        <f t="shared" si="56"/>
        <v>5</v>
      </c>
      <c r="NA56" s="114">
        <f t="shared" si="57"/>
        <v>0.1</v>
      </c>
      <c r="NB56" s="115">
        <v>0.92</v>
      </c>
      <c r="NC56" s="115">
        <v>0.98148148148148195</v>
      </c>
      <c r="ND56" s="4">
        <f t="shared" si="58"/>
        <v>5</v>
      </c>
      <c r="NE56" s="114">
        <f t="shared" si="59"/>
        <v>0.1</v>
      </c>
      <c r="NF56" s="116">
        <v>90</v>
      </c>
      <c r="NG56" s="118">
        <v>100</v>
      </c>
      <c r="NH56" s="4">
        <f t="shared" si="60"/>
        <v>5</v>
      </c>
      <c r="NI56" s="114">
        <f t="shared" si="61"/>
        <v>0.08</v>
      </c>
      <c r="NJ56" s="114">
        <v>0.85</v>
      </c>
      <c r="NK56" s="114">
        <v>0.91836734693877597</v>
      </c>
      <c r="NM56" s="4">
        <f t="shared" si="62"/>
        <v>5</v>
      </c>
      <c r="NN56" s="114">
        <f t="shared" si="63"/>
        <v>0.06</v>
      </c>
      <c r="NO56" s="114">
        <v>0.4</v>
      </c>
      <c r="NP56" s="114">
        <v>0.74074074074074103</v>
      </c>
      <c r="NQ56" s="4">
        <f t="shared" si="64"/>
        <v>5</v>
      </c>
      <c r="NR56" s="114">
        <f t="shared" si="65"/>
        <v>0.06</v>
      </c>
      <c r="ZQ56" s="114">
        <v>0.95</v>
      </c>
      <c r="ZR56" s="114">
        <v>0.99341238471673299</v>
      </c>
      <c r="ZS56" s="4">
        <f t="shared" si="66"/>
        <v>5</v>
      </c>
      <c r="ZT56" s="114">
        <f t="shared" si="67"/>
        <v>0.05</v>
      </c>
      <c r="ZU56" s="4">
        <v>2</v>
      </c>
      <c r="ZV56" s="4">
        <f t="shared" si="68"/>
        <v>5</v>
      </c>
      <c r="ZW56" s="114">
        <f t="shared" si="69"/>
        <v>0.05</v>
      </c>
      <c r="ACD56" s="114">
        <f t="shared" si="70"/>
        <v>0.5</v>
      </c>
      <c r="ACE56" s="114">
        <f t="shared" si="71"/>
        <v>0.4</v>
      </c>
      <c r="ACF56" s="114">
        <f t="shared" si="72"/>
        <v>0.1</v>
      </c>
      <c r="ACG56" s="114">
        <f t="shared" si="73"/>
        <v>1</v>
      </c>
      <c r="ACN56" s="119" t="str">
        <f t="shared" si="74"/>
        <v>TERIMA</v>
      </c>
      <c r="ACO56" s="120">
        <f t="shared" si="82"/>
        <v>670000</v>
      </c>
      <c r="ACP56" s="120">
        <f t="shared" si="75"/>
        <v>268000</v>
      </c>
      <c r="ADH56" s="121">
        <f t="shared" si="76"/>
        <v>335000</v>
      </c>
      <c r="ADI56" s="121">
        <f t="shared" si="77"/>
        <v>268000</v>
      </c>
      <c r="ADJ56" s="121">
        <f t="shared" si="78"/>
        <v>67000</v>
      </c>
      <c r="ADL56" s="121">
        <f t="shared" si="79"/>
        <v>200000</v>
      </c>
      <c r="ADM56" s="121">
        <f t="shared" si="80"/>
        <v>870000</v>
      </c>
      <c r="ADN56" s="121">
        <f t="shared" si="81"/>
        <v>870000</v>
      </c>
      <c r="ADO56" s="4" t="s">
        <v>1392</v>
      </c>
    </row>
    <row r="57" spans="1:795" x14ac:dyDescent="0.25">
      <c r="A57" s="4">
        <f t="shared" si="42"/>
        <v>53</v>
      </c>
      <c r="B57" s="4">
        <v>87990</v>
      </c>
      <c r="C57" s="4" t="s">
        <v>511</v>
      </c>
      <c r="G57" s="4" t="s">
        <v>351</v>
      </c>
      <c r="O57" s="4">
        <v>22</v>
      </c>
      <c r="P57" s="4">
        <v>24</v>
      </c>
      <c r="Q57" s="4">
        <v>5</v>
      </c>
      <c r="R57" s="4">
        <v>0</v>
      </c>
      <c r="S57" s="4">
        <v>0</v>
      </c>
      <c r="T57" s="4">
        <v>5</v>
      </c>
      <c r="U57" s="4">
        <v>0</v>
      </c>
      <c r="V57" s="4">
        <f t="shared" si="43"/>
        <v>5</v>
      </c>
      <c r="W57" s="4">
        <v>19</v>
      </c>
      <c r="X57" s="4">
        <v>19</v>
      </c>
      <c r="Y57" s="4">
        <v>7.75</v>
      </c>
      <c r="BQ57" s="4">
        <v>0</v>
      </c>
      <c r="BR57" s="114">
        <f t="shared" si="44"/>
        <v>1</v>
      </c>
      <c r="BS57" s="4">
        <f t="shared" si="45"/>
        <v>5</v>
      </c>
      <c r="BT57" s="114">
        <f t="shared" si="46"/>
        <v>0.1</v>
      </c>
      <c r="BU57" s="4">
        <v>5</v>
      </c>
      <c r="BV57" s="114">
        <f t="shared" si="47"/>
        <v>0.73684210526315785</v>
      </c>
      <c r="BW57" s="4">
        <f t="shared" si="48"/>
        <v>0</v>
      </c>
      <c r="BX57" s="114">
        <f t="shared" si="49"/>
        <v>0</v>
      </c>
      <c r="BY57" s="4">
        <f t="shared" si="50"/>
        <v>8835</v>
      </c>
      <c r="BZ57" s="4">
        <v>8412.5930555555606</v>
      </c>
      <c r="CA57" s="115">
        <f t="shared" si="51"/>
        <v>0.95218936678614152</v>
      </c>
      <c r="CB57" s="4">
        <f t="shared" si="52"/>
        <v>2</v>
      </c>
      <c r="CC57" s="114">
        <f t="shared" si="53"/>
        <v>0.04</v>
      </c>
      <c r="CD57" s="4">
        <v>300</v>
      </c>
      <c r="CE57" s="116">
        <v>306.939597315436</v>
      </c>
      <c r="CF57" s="4">
        <f t="shared" si="54"/>
        <v>1</v>
      </c>
      <c r="CG57" s="114">
        <f t="shared" si="55"/>
        <v>0.03</v>
      </c>
      <c r="MX57" s="116">
        <v>95</v>
      </c>
      <c r="MY57" s="116">
        <v>98.3333333333333</v>
      </c>
      <c r="MZ57" s="4">
        <f t="shared" si="56"/>
        <v>5</v>
      </c>
      <c r="NA57" s="114">
        <f t="shared" si="57"/>
        <v>0.1</v>
      </c>
      <c r="NB57" s="115">
        <v>0.92</v>
      </c>
      <c r="NC57" s="115">
        <v>0.944827586206897</v>
      </c>
      <c r="ND57" s="4">
        <f t="shared" si="58"/>
        <v>5</v>
      </c>
      <c r="NE57" s="114">
        <f t="shared" si="59"/>
        <v>0.1</v>
      </c>
      <c r="NF57" s="116">
        <v>90</v>
      </c>
      <c r="NG57" s="118">
        <v>100</v>
      </c>
      <c r="NH57" s="4">
        <f t="shared" si="60"/>
        <v>5</v>
      </c>
      <c r="NI57" s="114">
        <f t="shared" si="61"/>
        <v>0.08</v>
      </c>
      <c r="NJ57" s="114">
        <v>0.85</v>
      </c>
      <c r="NK57" s="114">
        <v>0.94339622641509402</v>
      </c>
      <c r="NM57" s="4">
        <f t="shared" si="62"/>
        <v>5</v>
      </c>
      <c r="NN57" s="114">
        <f t="shared" si="63"/>
        <v>0.06</v>
      </c>
      <c r="NO57" s="114">
        <v>0.4</v>
      </c>
      <c r="NP57" s="114">
        <v>0.74137931034482796</v>
      </c>
      <c r="NQ57" s="4">
        <f t="shared" si="64"/>
        <v>5</v>
      </c>
      <c r="NR57" s="114">
        <f t="shared" si="65"/>
        <v>0.06</v>
      </c>
      <c r="ZQ57" s="114">
        <v>0.95</v>
      </c>
      <c r="ZR57" s="114">
        <v>0.99412751677852396</v>
      </c>
      <c r="ZS57" s="4">
        <f t="shared" si="66"/>
        <v>5</v>
      </c>
      <c r="ZT57" s="114">
        <f t="shared" si="67"/>
        <v>0.05</v>
      </c>
      <c r="ZU57" s="4">
        <v>2</v>
      </c>
      <c r="ZV57" s="4">
        <f t="shared" si="68"/>
        <v>5</v>
      </c>
      <c r="ZW57" s="114">
        <f t="shared" si="69"/>
        <v>0.05</v>
      </c>
      <c r="ACD57" s="114">
        <f t="shared" si="70"/>
        <v>0.17</v>
      </c>
      <c r="ACE57" s="114">
        <f t="shared" si="71"/>
        <v>0.4</v>
      </c>
      <c r="ACF57" s="114">
        <f t="shared" si="72"/>
        <v>0.1</v>
      </c>
      <c r="ACG57" s="114">
        <f t="shared" si="73"/>
        <v>0.67</v>
      </c>
      <c r="ACN57" s="119" t="str">
        <f t="shared" si="74"/>
        <v>TERIMA</v>
      </c>
      <c r="ACO57" s="120">
        <f t="shared" si="82"/>
        <v>670000</v>
      </c>
      <c r="ACP57" s="120">
        <f t="shared" si="75"/>
        <v>268000</v>
      </c>
      <c r="ADH57" s="121">
        <f t="shared" si="76"/>
        <v>113900.00000000001</v>
      </c>
      <c r="ADI57" s="121">
        <f t="shared" si="77"/>
        <v>268000</v>
      </c>
      <c r="ADJ57" s="121">
        <f t="shared" si="78"/>
        <v>67000</v>
      </c>
      <c r="ADL57" s="121">
        <f t="shared" si="79"/>
        <v>0</v>
      </c>
      <c r="ADM57" s="121">
        <f t="shared" si="80"/>
        <v>448900</v>
      </c>
      <c r="ADN57" s="121">
        <f t="shared" si="81"/>
        <v>448900</v>
      </c>
      <c r="ADO57" s="4" t="s">
        <v>1392</v>
      </c>
    </row>
    <row r="58" spans="1:795" x14ac:dyDescent="0.25">
      <c r="A58" s="4">
        <f t="shared" si="42"/>
        <v>54</v>
      </c>
      <c r="B58" s="4">
        <v>160027</v>
      </c>
      <c r="C58" s="4" t="s">
        <v>513</v>
      </c>
      <c r="G58" s="4" t="s">
        <v>351</v>
      </c>
      <c r="O58" s="4">
        <v>22</v>
      </c>
      <c r="P58" s="4">
        <v>24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f t="shared" si="43"/>
        <v>0</v>
      </c>
      <c r="W58" s="4">
        <v>24</v>
      </c>
      <c r="X58" s="4">
        <v>24</v>
      </c>
      <c r="Y58" s="4">
        <v>7.75</v>
      </c>
      <c r="BQ58" s="4">
        <v>0</v>
      </c>
      <c r="BR58" s="114">
        <f t="shared" si="44"/>
        <v>1</v>
      </c>
      <c r="BS58" s="4">
        <f t="shared" si="45"/>
        <v>5</v>
      </c>
      <c r="BT58" s="114">
        <f t="shared" si="46"/>
        <v>0.1</v>
      </c>
      <c r="BU58" s="4">
        <v>0</v>
      </c>
      <c r="BV58" s="114">
        <f t="shared" si="47"/>
        <v>1</v>
      </c>
      <c r="BW58" s="4">
        <f t="shared" si="48"/>
        <v>5</v>
      </c>
      <c r="BX58" s="114">
        <f t="shared" si="49"/>
        <v>0.15</v>
      </c>
      <c r="BY58" s="4">
        <f t="shared" si="50"/>
        <v>11160</v>
      </c>
      <c r="BZ58" s="4">
        <v>12617.6166666667</v>
      </c>
      <c r="CA58" s="115">
        <f t="shared" si="51"/>
        <v>1.1306108124253316</v>
      </c>
      <c r="CB58" s="4">
        <f t="shared" si="52"/>
        <v>5</v>
      </c>
      <c r="CC58" s="114">
        <f t="shared" si="53"/>
        <v>0.1</v>
      </c>
      <c r="CD58" s="4">
        <v>300</v>
      </c>
      <c r="CE58" s="116">
        <v>281.72856261566898</v>
      </c>
      <c r="CF58" s="4">
        <f t="shared" si="54"/>
        <v>5</v>
      </c>
      <c r="CG58" s="114">
        <f t="shared" si="55"/>
        <v>0.15</v>
      </c>
      <c r="MX58" s="116">
        <v>95</v>
      </c>
      <c r="MY58" s="116">
        <v>96.5833333333333</v>
      </c>
      <c r="MZ58" s="4">
        <f t="shared" si="56"/>
        <v>5</v>
      </c>
      <c r="NA58" s="114">
        <f t="shared" si="57"/>
        <v>0.1</v>
      </c>
      <c r="NB58" s="115">
        <v>0.92</v>
      </c>
      <c r="NC58" s="115">
        <v>0.94018691588784997</v>
      </c>
      <c r="ND58" s="4">
        <f t="shared" si="58"/>
        <v>5</v>
      </c>
      <c r="NE58" s="114">
        <f t="shared" si="59"/>
        <v>0.1</v>
      </c>
      <c r="NF58" s="116">
        <v>90</v>
      </c>
      <c r="NG58" s="118">
        <v>100</v>
      </c>
      <c r="NH58" s="4">
        <f t="shared" si="60"/>
        <v>5</v>
      </c>
      <c r="NI58" s="114">
        <f t="shared" si="61"/>
        <v>0.08</v>
      </c>
      <c r="NJ58" s="114">
        <v>0.85</v>
      </c>
      <c r="NK58" s="114">
        <v>0.92708333333333304</v>
      </c>
      <c r="NM58" s="4">
        <f t="shared" si="62"/>
        <v>5</v>
      </c>
      <c r="NN58" s="114">
        <f t="shared" si="63"/>
        <v>0.06</v>
      </c>
      <c r="NO58" s="114">
        <v>0.4</v>
      </c>
      <c r="NP58" s="114">
        <v>0.68224299065420602</v>
      </c>
      <c r="NQ58" s="4">
        <f t="shared" si="64"/>
        <v>5</v>
      </c>
      <c r="NR58" s="114">
        <f t="shared" si="65"/>
        <v>0.06</v>
      </c>
      <c r="ZQ58" s="114">
        <v>0.95</v>
      </c>
      <c r="ZR58" s="114">
        <v>0.99568167797655804</v>
      </c>
      <c r="ZS58" s="4">
        <f t="shared" si="66"/>
        <v>5</v>
      </c>
      <c r="ZT58" s="114">
        <f t="shared" si="67"/>
        <v>0.05</v>
      </c>
      <c r="ZU58" s="4">
        <v>2</v>
      </c>
      <c r="ZV58" s="4">
        <f t="shared" si="68"/>
        <v>5</v>
      </c>
      <c r="ZW58" s="114">
        <f t="shared" si="69"/>
        <v>0.05</v>
      </c>
      <c r="ACD58" s="114">
        <f t="shared" si="70"/>
        <v>0.5</v>
      </c>
      <c r="ACE58" s="114">
        <f t="shared" si="71"/>
        <v>0.4</v>
      </c>
      <c r="ACF58" s="114">
        <f t="shared" si="72"/>
        <v>0.1</v>
      </c>
      <c r="ACG58" s="114">
        <f t="shared" si="73"/>
        <v>1</v>
      </c>
      <c r="ACN58" s="119" t="str">
        <f t="shared" si="74"/>
        <v>TERIMA</v>
      </c>
      <c r="ACO58" s="120">
        <f t="shared" si="82"/>
        <v>670000</v>
      </c>
      <c r="ACP58" s="120">
        <f t="shared" si="75"/>
        <v>268000</v>
      </c>
      <c r="ADH58" s="121">
        <f t="shared" si="76"/>
        <v>335000</v>
      </c>
      <c r="ADI58" s="121">
        <f t="shared" si="77"/>
        <v>268000</v>
      </c>
      <c r="ADJ58" s="121">
        <f t="shared" si="78"/>
        <v>67000</v>
      </c>
      <c r="ADL58" s="121">
        <f t="shared" si="79"/>
        <v>200000</v>
      </c>
      <c r="ADM58" s="121">
        <f t="shared" si="80"/>
        <v>870000</v>
      </c>
      <c r="ADN58" s="121">
        <f t="shared" si="81"/>
        <v>870000</v>
      </c>
      <c r="ADO58" s="4" t="s">
        <v>1392</v>
      </c>
    </row>
    <row r="59" spans="1:795" x14ac:dyDescent="0.25">
      <c r="A59" s="4">
        <f t="shared" si="42"/>
        <v>55</v>
      </c>
      <c r="B59" s="4">
        <v>150752</v>
      </c>
      <c r="C59" s="4" t="s">
        <v>517</v>
      </c>
      <c r="G59" s="4" t="s">
        <v>351</v>
      </c>
      <c r="O59" s="4">
        <v>22</v>
      </c>
      <c r="P59" s="4">
        <v>24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f t="shared" si="43"/>
        <v>0</v>
      </c>
      <c r="W59" s="4">
        <v>24</v>
      </c>
      <c r="X59" s="4">
        <v>24</v>
      </c>
      <c r="Y59" s="4">
        <v>7.75</v>
      </c>
      <c r="BQ59" s="4">
        <v>0</v>
      </c>
      <c r="BR59" s="114">
        <f t="shared" si="44"/>
        <v>1</v>
      </c>
      <c r="BS59" s="4">
        <f t="shared" si="45"/>
        <v>5</v>
      </c>
      <c r="BT59" s="114">
        <f t="shared" si="46"/>
        <v>0.1</v>
      </c>
      <c r="BU59" s="4">
        <v>0</v>
      </c>
      <c r="BV59" s="114">
        <f t="shared" si="47"/>
        <v>1</v>
      </c>
      <c r="BW59" s="4">
        <f t="shared" si="48"/>
        <v>5</v>
      </c>
      <c r="BX59" s="114">
        <f t="shared" si="49"/>
        <v>0.15</v>
      </c>
      <c r="BY59" s="4">
        <f t="shared" si="50"/>
        <v>11160</v>
      </c>
      <c r="BZ59" s="4">
        <v>12632.6833333333</v>
      </c>
      <c r="CA59" s="115">
        <f t="shared" si="51"/>
        <v>1.1319608721624821</v>
      </c>
      <c r="CB59" s="4">
        <f t="shared" si="52"/>
        <v>5</v>
      </c>
      <c r="CC59" s="114">
        <f t="shared" si="53"/>
        <v>0.1</v>
      </c>
      <c r="CD59" s="4">
        <v>300</v>
      </c>
      <c r="CE59" s="116">
        <v>278.85610465116298</v>
      </c>
      <c r="CF59" s="4">
        <f t="shared" si="54"/>
        <v>5</v>
      </c>
      <c r="CG59" s="114">
        <f t="shared" si="55"/>
        <v>0.15</v>
      </c>
      <c r="MX59" s="116">
        <v>95</v>
      </c>
      <c r="MY59" s="116">
        <v>100</v>
      </c>
      <c r="MZ59" s="4">
        <f t="shared" si="56"/>
        <v>5</v>
      </c>
      <c r="NA59" s="114">
        <f t="shared" si="57"/>
        <v>0.1</v>
      </c>
      <c r="NB59" s="115">
        <v>0.92</v>
      </c>
      <c r="NC59" s="115">
        <v>0.93469387755101996</v>
      </c>
      <c r="ND59" s="4">
        <f t="shared" si="58"/>
        <v>5</v>
      </c>
      <c r="NE59" s="114">
        <f t="shared" si="59"/>
        <v>0.1</v>
      </c>
      <c r="NF59" s="116">
        <v>90</v>
      </c>
      <c r="NG59" s="118">
        <v>100</v>
      </c>
      <c r="NH59" s="4">
        <f t="shared" si="60"/>
        <v>5</v>
      </c>
      <c r="NI59" s="114">
        <f t="shared" si="61"/>
        <v>0.08</v>
      </c>
      <c r="NJ59" s="114">
        <v>0.85</v>
      </c>
      <c r="NK59" s="114">
        <v>0.86956521739130399</v>
      </c>
      <c r="NM59" s="4">
        <f t="shared" si="62"/>
        <v>5</v>
      </c>
      <c r="NN59" s="114">
        <f t="shared" si="63"/>
        <v>0.06</v>
      </c>
      <c r="NO59" s="114">
        <v>0.4</v>
      </c>
      <c r="NP59" s="114">
        <v>0.61224489795918402</v>
      </c>
      <c r="NQ59" s="4">
        <f t="shared" si="64"/>
        <v>5</v>
      </c>
      <c r="NR59" s="114">
        <f t="shared" si="65"/>
        <v>0.06</v>
      </c>
      <c r="ZQ59" s="114">
        <v>0.95</v>
      </c>
      <c r="ZR59" s="114">
        <v>0.99636627906976705</v>
      </c>
      <c r="ZS59" s="4">
        <f t="shared" si="66"/>
        <v>5</v>
      </c>
      <c r="ZT59" s="114">
        <f t="shared" si="67"/>
        <v>0.05</v>
      </c>
      <c r="ZU59" s="4">
        <v>2</v>
      </c>
      <c r="ZV59" s="4">
        <f t="shared" si="68"/>
        <v>5</v>
      </c>
      <c r="ZW59" s="114">
        <f t="shared" si="69"/>
        <v>0.05</v>
      </c>
      <c r="ACD59" s="114">
        <f t="shared" si="70"/>
        <v>0.5</v>
      </c>
      <c r="ACE59" s="114">
        <f t="shared" si="71"/>
        <v>0.4</v>
      </c>
      <c r="ACF59" s="114">
        <f t="shared" si="72"/>
        <v>0.1</v>
      </c>
      <c r="ACG59" s="114">
        <f t="shared" si="73"/>
        <v>1</v>
      </c>
      <c r="ACN59" s="119" t="str">
        <f t="shared" si="74"/>
        <v>TERIMA</v>
      </c>
      <c r="ACO59" s="120">
        <f t="shared" si="82"/>
        <v>670000</v>
      </c>
      <c r="ACP59" s="120">
        <f t="shared" si="75"/>
        <v>268000</v>
      </c>
      <c r="ADH59" s="121">
        <f t="shared" si="76"/>
        <v>335000</v>
      </c>
      <c r="ADI59" s="121">
        <f t="shared" si="77"/>
        <v>268000</v>
      </c>
      <c r="ADJ59" s="121">
        <f t="shared" si="78"/>
        <v>67000</v>
      </c>
      <c r="ADL59" s="121">
        <f t="shared" si="79"/>
        <v>200000</v>
      </c>
      <c r="ADM59" s="121">
        <f t="shared" si="80"/>
        <v>870000</v>
      </c>
      <c r="ADN59" s="121">
        <f t="shared" si="81"/>
        <v>870000</v>
      </c>
      <c r="ADO59" s="4" t="s">
        <v>1392</v>
      </c>
    </row>
    <row r="60" spans="1:795" x14ac:dyDescent="0.25">
      <c r="A60" s="4">
        <f t="shared" si="42"/>
        <v>56</v>
      </c>
      <c r="B60" s="4">
        <v>178137</v>
      </c>
      <c r="C60" s="4" t="s">
        <v>521</v>
      </c>
      <c r="G60" s="4" t="s">
        <v>351</v>
      </c>
      <c r="O60" s="4">
        <v>22</v>
      </c>
      <c r="P60" s="4">
        <v>15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f t="shared" si="43"/>
        <v>0</v>
      </c>
      <c r="W60" s="4">
        <v>15</v>
      </c>
      <c r="X60" s="4">
        <v>15</v>
      </c>
      <c r="Y60" s="4">
        <v>7.75</v>
      </c>
      <c r="BQ60" s="4">
        <v>0</v>
      </c>
      <c r="BR60" s="114">
        <f t="shared" si="44"/>
        <v>1</v>
      </c>
      <c r="BS60" s="4">
        <f t="shared" si="45"/>
        <v>5</v>
      </c>
      <c r="BT60" s="114">
        <f t="shared" si="46"/>
        <v>0.1</v>
      </c>
      <c r="BU60" s="4">
        <v>0</v>
      </c>
      <c r="BV60" s="114">
        <f t="shared" si="47"/>
        <v>1</v>
      </c>
      <c r="BW60" s="4">
        <f t="shared" si="48"/>
        <v>5</v>
      </c>
      <c r="BX60" s="114">
        <f t="shared" si="49"/>
        <v>0.15</v>
      </c>
      <c r="BY60" s="4">
        <f t="shared" si="50"/>
        <v>6975</v>
      </c>
      <c r="BZ60" s="4">
        <v>6113.5</v>
      </c>
      <c r="CA60" s="115">
        <f t="shared" si="51"/>
        <v>0.87648745519713267</v>
      </c>
      <c r="CB60" s="4">
        <f t="shared" si="52"/>
        <v>1</v>
      </c>
      <c r="CC60" s="114">
        <f t="shared" si="53"/>
        <v>0.02</v>
      </c>
      <c r="CD60" s="4">
        <v>300</v>
      </c>
      <c r="CE60" s="116">
        <v>289.97909967845698</v>
      </c>
      <c r="CF60" s="4">
        <f t="shared" si="54"/>
        <v>5</v>
      </c>
      <c r="CG60" s="114">
        <f t="shared" si="55"/>
        <v>0.15</v>
      </c>
      <c r="MX60" s="116">
        <v>95</v>
      </c>
      <c r="MY60" s="116">
        <v>96.6666666666667</v>
      </c>
      <c r="MZ60" s="4">
        <f t="shared" si="56"/>
        <v>5</v>
      </c>
      <c r="NA60" s="114">
        <f t="shared" si="57"/>
        <v>0.1</v>
      </c>
      <c r="NB60" s="115">
        <v>0.92</v>
      </c>
      <c r="NC60" s="115">
        <v>0.93125000000000002</v>
      </c>
      <c r="ND60" s="4">
        <f t="shared" si="58"/>
        <v>5</v>
      </c>
      <c r="NE60" s="114">
        <f t="shared" si="59"/>
        <v>0.1</v>
      </c>
      <c r="NF60" s="116">
        <v>90</v>
      </c>
      <c r="NG60" s="118">
        <v>100</v>
      </c>
      <c r="NH60" s="4">
        <f t="shared" si="60"/>
        <v>5</v>
      </c>
      <c r="NI60" s="114">
        <f t="shared" si="61"/>
        <v>0.08</v>
      </c>
      <c r="NJ60" s="114">
        <v>0.85</v>
      </c>
      <c r="NK60" s="114">
        <v>0.86363636363636398</v>
      </c>
      <c r="NM60" s="4">
        <f t="shared" si="62"/>
        <v>5</v>
      </c>
      <c r="NN60" s="114">
        <f t="shared" si="63"/>
        <v>0.06</v>
      </c>
      <c r="NO60" s="114">
        <v>0.4</v>
      </c>
      <c r="NP60" s="114">
        <v>0.59375</v>
      </c>
      <c r="NQ60" s="4">
        <f t="shared" si="64"/>
        <v>5</v>
      </c>
      <c r="NR60" s="114">
        <f t="shared" si="65"/>
        <v>0.06</v>
      </c>
      <c r="ZQ60" s="114">
        <v>0.95</v>
      </c>
      <c r="ZR60" s="114">
        <v>0.99437299035369797</v>
      </c>
      <c r="ZS60" s="4">
        <f t="shared" si="66"/>
        <v>5</v>
      </c>
      <c r="ZT60" s="114">
        <f t="shared" si="67"/>
        <v>0.05</v>
      </c>
      <c r="ZU60" s="4">
        <v>2</v>
      </c>
      <c r="ZV60" s="4">
        <f t="shared" si="68"/>
        <v>5</v>
      </c>
      <c r="ZW60" s="114">
        <f t="shared" si="69"/>
        <v>0.05</v>
      </c>
      <c r="ACD60" s="114">
        <f t="shared" si="70"/>
        <v>0.42000000000000004</v>
      </c>
      <c r="ACE60" s="114">
        <f t="shared" si="71"/>
        <v>0.4</v>
      </c>
      <c r="ACF60" s="114">
        <f t="shared" si="72"/>
        <v>0.1</v>
      </c>
      <c r="ACG60" s="114">
        <f t="shared" si="73"/>
        <v>0.92</v>
      </c>
      <c r="ACN60" s="119" t="str">
        <f t="shared" si="74"/>
        <v>TERIMA</v>
      </c>
      <c r="ACO60" s="120">
        <f t="shared" si="82"/>
        <v>670000</v>
      </c>
      <c r="ACP60" s="120">
        <f t="shared" si="75"/>
        <v>268000</v>
      </c>
      <c r="ADH60" s="121">
        <f t="shared" si="76"/>
        <v>281400</v>
      </c>
      <c r="ADI60" s="121">
        <f t="shared" si="77"/>
        <v>268000</v>
      </c>
      <c r="ADJ60" s="121">
        <f t="shared" si="78"/>
        <v>67000</v>
      </c>
      <c r="ADL60" s="121">
        <f t="shared" si="79"/>
        <v>0</v>
      </c>
      <c r="ADM60" s="121">
        <f t="shared" si="80"/>
        <v>616400</v>
      </c>
      <c r="ADN60" s="121">
        <f t="shared" si="81"/>
        <v>616400</v>
      </c>
      <c r="ADO60" s="4" t="s">
        <v>1392</v>
      </c>
    </row>
    <row r="61" spans="1:795" x14ac:dyDescent="0.25">
      <c r="A61" s="4">
        <f t="shared" si="42"/>
        <v>57</v>
      </c>
      <c r="B61" s="4">
        <v>160824</v>
      </c>
      <c r="C61" s="4" t="s">
        <v>525</v>
      </c>
      <c r="G61" s="4" t="s">
        <v>351</v>
      </c>
      <c r="O61" s="4">
        <v>22</v>
      </c>
      <c r="P61" s="4">
        <v>21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f t="shared" si="43"/>
        <v>0</v>
      </c>
      <c r="W61" s="4">
        <v>21</v>
      </c>
      <c r="X61" s="4">
        <v>21</v>
      </c>
      <c r="Y61" s="4">
        <v>7.75</v>
      </c>
      <c r="BQ61" s="4">
        <v>0</v>
      </c>
      <c r="BR61" s="114">
        <f t="shared" si="44"/>
        <v>1</v>
      </c>
      <c r="BS61" s="4">
        <f t="shared" si="45"/>
        <v>5</v>
      </c>
      <c r="BT61" s="114">
        <f t="shared" si="46"/>
        <v>0.1</v>
      </c>
      <c r="BU61" s="4">
        <v>0</v>
      </c>
      <c r="BV61" s="114">
        <f t="shared" si="47"/>
        <v>1</v>
      </c>
      <c r="BW61" s="4">
        <f t="shared" si="48"/>
        <v>5</v>
      </c>
      <c r="BX61" s="114">
        <f t="shared" si="49"/>
        <v>0.15</v>
      </c>
      <c r="BY61" s="4">
        <f t="shared" si="50"/>
        <v>9765</v>
      </c>
      <c r="BZ61" s="4">
        <v>11590.166666666601</v>
      </c>
      <c r="CA61" s="115">
        <f t="shared" si="51"/>
        <v>1.1869090288445059</v>
      </c>
      <c r="CB61" s="4">
        <f t="shared" si="52"/>
        <v>5</v>
      </c>
      <c r="CC61" s="114">
        <f t="shared" si="53"/>
        <v>0.1</v>
      </c>
      <c r="CD61" s="4">
        <v>300</v>
      </c>
      <c r="CE61" s="116">
        <v>277.005988023952</v>
      </c>
      <c r="CF61" s="4">
        <f t="shared" si="54"/>
        <v>5</v>
      </c>
      <c r="CG61" s="114">
        <f t="shared" si="55"/>
        <v>0.15</v>
      </c>
      <c r="MX61" s="116">
        <v>95</v>
      </c>
      <c r="MY61" s="116">
        <v>100</v>
      </c>
      <c r="MZ61" s="4">
        <f t="shared" si="56"/>
        <v>5</v>
      </c>
      <c r="NA61" s="114">
        <f t="shared" si="57"/>
        <v>0.1</v>
      </c>
      <c r="NB61" s="115">
        <v>0.92</v>
      </c>
      <c r="NC61" s="115">
        <v>0.94285714285714295</v>
      </c>
      <c r="ND61" s="4">
        <f t="shared" si="58"/>
        <v>5</v>
      </c>
      <c r="NE61" s="114">
        <f t="shared" si="59"/>
        <v>0.1</v>
      </c>
      <c r="NF61" s="116">
        <v>90</v>
      </c>
      <c r="NG61" s="118">
        <v>95</v>
      </c>
      <c r="NH61" s="4">
        <f t="shared" si="60"/>
        <v>5</v>
      </c>
      <c r="NI61" s="114">
        <f t="shared" si="61"/>
        <v>0.08</v>
      </c>
      <c r="NJ61" s="114">
        <v>0.85</v>
      </c>
      <c r="NK61" s="114">
        <v>0.77777777777777801</v>
      </c>
      <c r="NM61" s="4">
        <f t="shared" si="62"/>
        <v>1</v>
      </c>
      <c r="NN61" s="114">
        <f t="shared" si="63"/>
        <v>1.2E-2</v>
      </c>
      <c r="NO61" s="114">
        <v>0.4</v>
      </c>
      <c r="NP61" s="114">
        <v>0.42857142857142899</v>
      </c>
      <c r="NQ61" s="4">
        <f t="shared" si="64"/>
        <v>5</v>
      </c>
      <c r="NR61" s="114">
        <f t="shared" si="65"/>
        <v>0.06</v>
      </c>
      <c r="ZQ61" s="114">
        <v>0.95</v>
      </c>
      <c r="ZR61" s="114">
        <v>0.98203592814371299</v>
      </c>
      <c r="ZS61" s="4">
        <f t="shared" si="66"/>
        <v>5</v>
      </c>
      <c r="ZT61" s="114">
        <f t="shared" si="67"/>
        <v>0.05</v>
      </c>
      <c r="ZU61" s="4">
        <v>2</v>
      </c>
      <c r="ZV61" s="4">
        <f t="shared" si="68"/>
        <v>5</v>
      </c>
      <c r="ZW61" s="114">
        <f t="shared" si="69"/>
        <v>0.05</v>
      </c>
      <c r="ACD61" s="114">
        <f t="shared" si="70"/>
        <v>0.5</v>
      </c>
      <c r="ACE61" s="114">
        <f t="shared" si="71"/>
        <v>0.35200000000000004</v>
      </c>
      <c r="ACF61" s="114">
        <f t="shared" si="72"/>
        <v>0.1</v>
      </c>
      <c r="ACG61" s="114">
        <f t="shared" si="73"/>
        <v>0.95200000000000007</v>
      </c>
      <c r="ACN61" s="119" t="str">
        <f t="shared" si="74"/>
        <v>TERIMA</v>
      </c>
      <c r="ACO61" s="120">
        <f t="shared" si="82"/>
        <v>670000</v>
      </c>
      <c r="ACP61" s="120">
        <f t="shared" si="75"/>
        <v>235840.00000000003</v>
      </c>
      <c r="ADH61" s="121">
        <f t="shared" si="76"/>
        <v>335000</v>
      </c>
      <c r="ADI61" s="121">
        <f t="shared" si="77"/>
        <v>235840.00000000003</v>
      </c>
      <c r="ADJ61" s="121">
        <f t="shared" si="78"/>
        <v>67000</v>
      </c>
      <c r="ADL61" s="121">
        <f t="shared" si="79"/>
        <v>0</v>
      </c>
      <c r="ADM61" s="121">
        <f t="shared" si="80"/>
        <v>637840</v>
      </c>
      <c r="ADN61" s="121">
        <f t="shared" si="81"/>
        <v>637840</v>
      </c>
      <c r="ADO61" s="4" t="s">
        <v>1392</v>
      </c>
    </row>
    <row r="62" spans="1:795" x14ac:dyDescent="0.25">
      <c r="A62" s="4">
        <f t="shared" si="42"/>
        <v>58</v>
      </c>
      <c r="B62" s="4">
        <v>168590</v>
      </c>
      <c r="C62" s="4" t="s">
        <v>527</v>
      </c>
      <c r="G62" s="4" t="s">
        <v>351</v>
      </c>
      <c r="O62" s="4">
        <v>22</v>
      </c>
      <c r="P62" s="4">
        <v>21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f t="shared" si="43"/>
        <v>0</v>
      </c>
      <c r="W62" s="4">
        <v>21</v>
      </c>
      <c r="X62" s="4">
        <v>21</v>
      </c>
      <c r="Y62" s="4">
        <v>7.75</v>
      </c>
      <c r="BQ62" s="4">
        <v>0</v>
      </c>
      <c r="BR62" s="114">
        <f t="shared" si="44"/>
        <v>1</v>
      </c>
      <c r="BS62" s="4">
        <f t="shared" si="45"/>
        <v>5</v>
      </c>
      <c r="BT62" s="114">
        <f t="shared" si="46"/>
        <v>0.1</v>
      </c>
      <c r="BU62" s="4">
        <v>0</v>
      </c>
      <c r="BV62" s="114">
        <f t="shared" si="47"/>
        <v>1</v>
      </c>
      <c r="BW62" s="4">
        <f t="shared" si="48"/>
        <v>5</v>
      </c>
      <c r="BX62" s="114">
        <f t="shared" si="49"/>
        <v>0.15</v>
      </c>
      <c r="BY62" s="4">
        <f t="shared" si="50"/>
        <v>9765</v>
      </c>
      <c r="BZ62" s="4">
        <v>12023.583333333399</v>
      </c>
      <c r="CA62" s="115">
        <f t="shared" si="51"/>
        <v>1.2312937361324525</v>
      </c>
      <c r="CB62" s="4">
        <f t="shared" si="52"/>
        <v>5</v>
      </c>
      <c r="CC62" s="114">
        <f t="shared" si="53"/>
        <v>0.1</v>
      </c>
      <c r="CD62" s="4">
        <v>300</v>
      </c>
      <c r="CE62" s="116">
        <v>288.50256410256401</v>
      </c>
      <c r="CF62" s="4">
        <f t="shared" si="54"/>
        <v>5</v>
      </c>
      <c r="CG62" s="114">
        <f t="shared" si="55"/>
        <v>0.15</v>
      </c>
      <c r="MX62" s="116">
        <v>95</v>
      </c>
      <c r="MY62" s="116">
        <v>100</v>
      </c>
      <c r="MZ62" s="4">
        <f t="shared" si="56"/>
        <v>5</v>
      </c>
      <c r="NA62" s="114">
        <f t="shared" si="57"/>
        <v>0.1</v>
      </c>
      <c r="NB62" s="115">
        <v>0.92</v>
      </c>
      <c r="NC62" s="115">
        <v>0.95714285714285696</v>
      </c>
      <c r="ND62" s="4">
        <f t="shared" si="58"/>
        <v>5</v>
      </c>
      <c r="NE62" s="114">
        <f t="shared" si="59"/>
        <v>0.1</v>
      </c>
      <c r="NF62" s="116">
        <v>90</v>
      </c>
      <c r="NG62" s="118">
        <v>100</v>
      </c>
      <c r="NH62" s="4">
        <f t="shared" si="60"/>
        <v>5</v>
      </c>
      <c r="NI62" s="114">
        <f t="shared" si="61"/>
        <v>0.08</v>
      </c>
      <c r="NJ62" s="114">
        <v>0.85</v>
      </c>
      <c r="NK62" s="114">
        <v>0.875</v>
      </c>
      <c r="NM62" s="4">
        <f t="shared" si="62"/>
        <v>5</v>
      </c>
      <c r="NN62" s="114">
        <f t="shared" si="63"/>
        <v>0.06</v>
      </c>
      <c r="NO62" s="114">
        <v>0.4</v>
      </c>
      <c r="NP62" s="114">
        <v>0.64285714285714302</v>
      </c>
      <c r="NQ62" s="4">
        <f t="shared" si="64"/>
        <v>5</v>
      </c>
      <c r="NR62" s="114">
        <f t="shared" si="65"/>
        <v>0.06</v>
      </c>
      <c r="ZQ62" s="114">
        <v>0.95</v>
      </c>
      <c r="ZR62" s="114">
        <v>0.98754578754578803</v>
      </c>
      <c r="ZS62" s="4">
        <f t="shared" si="66"/>
        <v>5</v>
      </c>
      <c r="ZT62" s="114">
        <f t="shared" si="67"/>
        <v>0.05</v>
      </c>
      <c r="ZU62" s="4">
        <v>2</v>
      </c>
      <c r="ZV62" s="4">
        <f t="shared" si="68"/>
        <v>5</v>
      </c>
      <c r="ZW62" s="114">
        <f t="shared" si="69"/>
        <v>0.05</v>
      </c>
      <c r="ACD62" s="114">
        <f t="shared" si="70"/>
        <v>0.5</v>
      </c>
      <c r="ACE62" s="114">
        <f t="shared" si="71"/>
        <v>0.4</v>
      </c>
      <c r="ACF62" s="114">
        <f t="shared" si="72"/>
        <v>0.1</v>
      </c>
      <c r="ACG62" s="114">
        <f t="shared" si="73"/>
        <v>1</v>
      </c>
      <c r="ACN62" s="119" t="str">
        <f t="shared" si="74"/>
        <v>TERIMA</v>
      </c>
      <c r="ACO62" s="120">
        <f t="shared" si="82"/>
        <v>670000</v>
      </c>
      <c r="ACP62" s="120">
        <f t="shared" si="75"/>
        <v>268000</v>
      </c>
      <c r="ADH62" s="121">
        <f t="shared" si="76"/>
        <v>335000</v>
      </c>
      <c r="ADI62" s="121">
        <f t="shared" si="77"/>
        <v>268000</v>
      </c>
      <c r="ADJ62" s="121">
        <f t="shared" si="78"/>
        <v>67000</v>
      </c>
      <c r="ADL62" s="121">
        <f t="shared" si="79"/>
        <v>200000</v>
      </c>
      <c r="ADM62" s="121">
        <f t="shared" si="80"/>
        <v>870000</v>
      </c>
      <c r="ADN62" s="121">
        <f t="shared" si="81"/>
        <v>870000</v>
      </c>
      <c r="ADO62" s="4" t="s">
        <v>1392</v>
      </c>
    </row>
    <row r="63" spans="1:795" x14ac:dyDescent="0.25">
      <c r="A63" s="4">
        <f t="shared" si="42"/>
        <v>59</v>
      </c>
      <c r="B63" s="4">
        <v>170002</v>
      </c>
      <c r="C63" s="4" t="s">
        <v>529</v>
      </c>
      <c r="G63" s="4" t="s">
        <v>351</v>
      </c>
      <c r="O63" s="4">
        <v>22</v>
      </c>
      <c r="P63" s="4">
        <v>21</v>
      </c>
      <c r="Q63" s="4">
        <v>2</v>
      </c>
      <c r="R63" s="4">
        <v>0</v>
      </c>
      <c r="S63" s="4">
        <v>0</v>
      </c>
      <c r="T63" s="4">
        <v>2</v>
      </c>
      <c r="U63" s="4">
        <v>0</v>
      </c>
      <c r="V63" s="4">
        <f t="shared" si="43"/>
        <v>2</v>
      </c>
      <c r="W63" s="4">
        <v>19</v>
      </c>
      <c r="X63" s="4">
        <v>19</v>
      </c>
      <c r="Y63" s="4">
        <v>7.75</v>
      </c>
      <c r="BQ63" s="4">
        <v>0</v>
      </c>
      <c r="BR63" s="114">
        <f t="shared" si="44"/>
        <v>1</v>
      </c>
      <c r="BS63" s="4">
        <f t="shared" si="45"/>
        <v>5</v>
      </c>
      <c r="BT63" s="114">
        <f t="shared" si="46"/>
        <v>0.1</v>
      </c>
      <c r="BU63" s="4">
        <v>2</v>
      </c>
      <c r="BV63" s="114">
        <f t="shared" si="47"/>
        <v>0.89473684210526316</v>
      </c>
      <c r="BW63" s="4">
        <f t="shared" si="48"/>
        <v>0</v>
      </c>
      <c r="BX63" s="114">
        <f t="shared" si="49"/>
        <v>0</v>
      </c>
      <c r="BY63" s="4">
        <f t="shared" si="50"/>
        <v>8835</v>
      </c>
      <c r="BZ63" s="4">
        <v>9071.0976190476395</v>
      </c>
      <c r="CA63" s="115">
        <f t="shared" si="51"/>
        <v>1.0267229902713797</v>
      </c>
      <c r="CB63" s="4">
        <f t="shared" si="52"/>
        <v>4</v>
      </c>
      <c r="CC63" s="114">
        <f t="shared" si="53"/>
        <v>0.08</v>
      </c>
      <c r="CD63" s="4">
        <v>300</v>
      </c>
      <c r="CE63" s="116">
        <v>292.24765729584999</v>
      </c>
      <c r="CF63" s="4">
        <f t="shared" si="54"/>
        <v>5</v>
      </c>
      <c r="CG63" s="114">
        <f t="shared" si="55"/>
        <v>0.15</v>
      </c>
      <c r="MX63" s="116">
        <v>95</v>
      </c>
      <c r="MY63" s="116">
        <v>98.8888888888889</v>
      </c>
      <c r="MZ63" s="4">
        <f t="shared" si="56"/>
        <v>5</v>
      </c>
      <c r="NA63" s="114">
        <f t="shared" si="57"/>
        <v>0.1</v>
      </c>
      <c r="NB63" s="115">
        <v>0.92</v>
      </c>
      <c r="NC63" s="115">
        <v>0.83428571428571396</v>
      </c>
      <c r="ND63" s="4">
        <f t="shared" si="58"/>
        <v>1</v>
      </c>
      <c r="NE63" s="114">
        <f t="shared" si="59"/>
        <v>0.02</v>
      </c>
      <c r="NF63" s="116">
        <v>90</v>
      </c>
      <c r="NG63" s="118">
        <v>100</v>
      </c>
      <c r="NH63" s="4">
        <f t="shared" si="60"/>
        <v>5</v>
      </c>
      <c r="NI63" s="114">
        <f t="shared" si="61"/>
        <v>0.08</v>
      </c>
      <c r="NJ63" s="114">
        <v>0.85</v>
      </c>
      <c r="NK63" s="114">
        <v>0.82608695652173902</v>
      </c>
      <c r="NM63" s="4">
        <f t="shared" si="62"/>
        <v>1</v>
      </c>
      <c r="NN63" s="114">
        <f t="shared" si="63"/>
        <v>1.2E-2</v>
      </c>
      <c r="NO63" s="114">
        <v>0.4</v>
      </c>
      <c r="NP63" s="114">
        <v>0.14285714285714299</v>
      </c>
      <c r="NQ63" s="4">
        <f t="shared" si="64"/>
        <v>1</v>
      </c>
      <c r="NR63" s="114">
        <f t="shared" si="65"/>
        <v>1.2E-2</v>
      </c>
      <c r="ZQ63" s="114">
        <v>0.95</v>
      </c>
      <c r="ZR63" s="114">
        <v>0.98929049531459201</v>
      </c>
      <c r="ZS63" s="4">
        <f t="shared" si="66"/>
        <v>5</v>
      </c>
      <c r="ZT63" s="114">
        <f t="shared" si="67"/>
        <v>0.05</v>
      </c>
      <c r="ZU63" s="4">
        <v>2</v>
      </c>
      <c r="ZV63" s="4">
        <f t="shared" si="68"/>
        <v>5</v>
      </c>
      <c r="ZW63" s="114">
        <f t="shared" si="69"/>
        <v>0.05</v>
      </c>
      <c r="ACD63" s="114">
        <f t="shared" si="70"/>
        <v>0.32999999999999996</v>
      </c>
      <c r="ACE63" s="114">
        <f t="shared" si="71"/>
        <v>0.22400000000000003</v>
      </c>
      <c r="ACF63" s="114">
        <f t="shared" si="72"/>
        <v>0.1</v>
      </c>
      <c r="ACG63" s="114">
        <f t="shared" si="73"/>
        <v>0.65400000000000003</v>
      </c>
      <c r="ACN63" s="119" t="str">
        <f t="shared" si="74"/>
        <v>TERIMA</v>
      </c>
      <c r="ACO63" s="120">
        <f t="shared" si="82"/>
        <v>670000</v>
      </c>
      <c r="ACP63" s="120">
        <f t="shared" si="75"/>
        <v>150080.00000000003</v>
      </c>
      <c r="ADH63" s="121">
        <f t="shared" si="76"/>
        <v>221099.99999999997</v>
      </c>
      <c r="ADI63" s="121">
        <f t="shared" si="77"/>
        <v>150080.00000000003</v>
      </c>
      <c r="ADJ63" s="121">
        <f t="shared" si="78"/>
        <v>67000</v>
      </c>
      <c r="ADL63" s="121">
        <f t="shared" si="79"/>
        <v>0</v>
      </c>
      <c r="ADM63" s="121">
        <f t="shared" si="80"/>
        <v>438180</v>
      </c>
      <c r="ADN63" s="121">
        <f t="shared" si="81"/>
        <v>438180</v>
      </c>
      <c r="ADO63" s="4" t="s">
        <v>1392</v>
      </c>
    </row>
    <row r="64" spans="1:795" x14ac:dyDescent="0.25">
      <c r="A64" s="4">
        <f t="shared" si="42"/>
        <v>60</v>
      </c>
      <c r="B64" s="4">
        <v>170001</v>
      </c>
      <c r="C64" s="4" t="s">
        <v>532</v>
      </c>
      <c r="G64" s="4" t="s">
        <v>351</v>
      </c>
      <c r="O64" s="4">
        <v>22</v>
      </c>
      <c r="P64" s="4">
        <v>21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f t="shared" si="43"/>
        <v>0</v>
      </c>
      <c r="W64" s="4">
        <v>21</v>
      </c>
      <c r="X64" s="4">
        <v>21</v>
      </c>
      <c r="Y64" s="4">
        <v>7.75</v>
      </c>
      <c r="BQ64" s="4">
        <v>0</v>
      </c>
      <c r="BR64" s="114">
        <f t="shared" si="44"/>
        <v>1</v>
      </c>
      <c r="BS64" s="4">
        <f t="shared" si="45"/>
        <v>5</v>
      </c>
      <c r="BT64" s="114">
        <f t="shared" si="46"/>
        <v>0.1</v>
      </c>
      <c r="BU64" s="4">
        <v>0</v>
      </c>
      <c r="BV64" s="114">
        <f t="shared" si="47"/>
        <v>1</v>
      </c>
      <c r="BW64" s="4">
        <f t="shared" si="48"/>
        <v>5</v>
      </c>
      <c r="BX64" s="114">
        <f t="shared" si="49"/>
        <v>0.15</v>
      </c>
      <c r="BY64" s="4">
        <f t="shared" si="50"/>
        <v>9765</v>
      </c>
      <c r="BZ64" s="4">
        <v>10074.116666666599</v>
      </c>
      <c r="CA64" s="115">
        <f t="shared" si="51"/>
        <v>1.0316555726233076</v>
      </c>
      <c r="CB64" s="4">
        <f t="shared" si="52"/>
        <v>4</v>
      </c>
      <c r="CC64" s="114">
        <f t="shared" si="53"/>
        <v>0.08</v>
      </c>
      <c r="CD64" s="4">
        <v>300</v>
      </c>
      <c r="CE64" s="116">
        <v>285.88385093167699</v>
      </c>
      <c r="CF64" s="4">
        <f t="shared" si="54"/>
        <v>5</v>
      </c>
      <c r="CG64" s="114">
        <f t="shared" si="55"/>
        <v>0.15</v>
      </c>
      <c r="MX64" s="116">
        <v>95</v>
      </c>
      <c r="MY64" s="116">
        <v>100</v>
      </c>
      <c r="MZ64" s="4">
        <f t="shared" si="56"/>
        <v>5</v>
      </c>
      <c r="NA64" s="114">
        <f t="shared" si="57"/>
        <v>0.1</v>
      </c>
      <c r="NB64" s="115">
        <v>0.92</v>
      </c>
      <c r="NC64" s="115">
        <v>0.90204081632653099</v>
      </c>
      <c r="ND64" s="4">
        <f t="shared" si="58"/>
        <v>1</v>
      </c>
      <c r="NE64" s="114">
        <f t="shared" si="59"/>
        <v>0.02</v>
      </c>
      <c r="NF64" s="116">
        <v>90</v>
      </c>
      <c r="NG64" s="118">
        <v>100</v>
      </c>
      <c r="NH64" s="4">
        <f t="shared" si="60"/>
        <v>5</v>
      </c>
      <c r="NI64" s="114">
        <f t="shared" si="61"/>
        <v>0.08</v>
      </c>
      <c r="NJ64" s="114">
        <v>0.85</v>
      </c>
      <c r="NK64" s="114">
        <v>0.89473684210526305</v>
      </c>
      <c r="NM64" s="4">
        <f t="shared" si="62"/>
        <v>5</v>
      </c>
      <c r="NN64" s="114">
        <f t="shared" si="63"/>
        <v>0.06</v>
      </c>
      <c r="NO64" s="114">
        <v>0.4</v>
      </c>
      <c r="NP64" s="114">
        <v>0.469387755102041</v>
      </c>
      <c r="NQ64" s="4">
        <f t="shared" si="64"/>
        <v>5</v>
      </c>
      <c r="NR64" s="114">
        <f t="shared" si="65"/>
        <v>0.06</v>
      </c>
      <c r="ZQ64" s="114">
        <v>0.95</v>
      </c>
      <c r="ZR64" s="114">
        <v>0.99689440993788803</v>
      </c>
      <c r="ZS64" s="4">
        <f t="shared" si="66"/>
        <v>5</v>
      </c>
      <c r="ZT64" s="114">
        <f t="shared" si="67"/>
        <v>0.05</v>
      </c>
      <c r="ZU64" s="4">
        <v>2</v>
      </c>
      <c r="ZV64" s="4">
        <f t="shared" si="68"/>
        <v>5</v>
      </c>
      <c r="ZW64" s="114">
        <f t="shared" si="69"/>
        <v>0.05</v>
      </c>
      <c r="ACD64" s="114">
        <f t="shared" si="70"/>
        <v>0.48</v>
      </c>
      <c r="ACE64" s="114">
        <f t="shared" si="71"/>
        <v>0.32</v>
      </c>
      <c r="ACF64" s="114">
        <f t="shared" si="72"/>
        <v>0.1</v>
      </c>
      <c r="ACG64" s="114">
        <f t="shared" si="73"/>
        <v>0.9</v>
      </c>
      <c r="ACK64" s="4">
        <v>1</v>
      </c>
      <c r="ACN64" s="119" t="str">
        <f t="shared" si="74"/>
        <v>TERIMA</v>
      </c>
      <c r="ACO64" s="120">
        <f t="shared" si="82"/>
        <v>670000</v>
      </c>
      <c r="ACP64" s="120">
        <f t="shared" si="75"/>
        <v>214400</v>
      </c>
      <c r="ADH64" s="121">
        <f t="shared" si="76"/>
        <v>321600</v>
      </c>
      <c r="ADI64" s="121">
        <f t="shared" si="77"/>
        <v>182240</v>
      </c>
      <c r="ADJ64" s="121">
        <f t="shared" si="78"/>
        <v>67000</v>
      </c>
      <c r="ADL64" s="121">
        <f t="shared" si="79"/>
        <v>0</v>
      </c>
      <c r="ADM64" s="121">
        <f t="shared" si="80"/>
        <v>570840</v>
      </c>
      <c r="ADN64" s="121">
        <f t="shared" si="81"/>
        <v>570840</v>
      </c>
      <c r="ADO64" s="4" t="s">
        <v>1392</v>
      </c>
    </row>
    <row r="65" spans="1:795" x14ac:dyDescent="0.25">
      <c r="A65" s="4">
        <f t="shared" si="42"/>
        <v>61</v>
      </c>
      <c r="B65" s="4">
        <v>160831</v>
      </c>
      <c r="C65" s="4" t="s">
        <v>534</v>
      </c>
      <c r="G65" s="4" t="s">
        <v>351</v>
      </c>
      <c r="O65" s="4">
        <v>22</v>
      </c>
      <c r="P65" s="4">
        <v>21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f t="shared" si="43"/>
        <v>0</v>
      </c>
      <c r="W65" s="4">
        <v>21</v>
      </c>
      <c r="X65" s="4">
        <v>21</v>
      </c>
      <c r="Y65" s="4">
        <v>7.75</v>
      </c>
      <c r="BQ65" s="4">
        <v>0</v>
      </c>
      <c r="BR65" s="114">
        <f t="shared" si="44"/>
        <v>1</v>
      </c>
      <c r="BS65" s="4">
        <f t="shared" si="45"/>
        <v>5</v>
      </c>
      <c r="BT65" s="114">
        <f t="shared" si="46"/>
        <v>0.1</v>
      </c>
      <c r="BU65" s="4">
        <v>0</v>
      </c>
      <c r="BV65" s="114">
        <f t="shared" si="47"/>
        <v>1</v>
      </c>
      <c r="BW65" s="4">
        <f t="shared" si="48"/>
        <v>5</v>
      </c>
      <c r="BX65" s="114">
        <f t="shared" si="49"/>
        <v>0.15</v>
      </c>
      <c r="BY65" s="4">
        <f t="shared" si="50"/>
        <v>9765</v>
      </c>
      <c r="BZ65" s="4">
        <v>11280.333333333299</v>
      </c>
      <c r="CA65" s="115">
        <f t="shared" si="51"/>
        <v>1.1551800648574808</v>
      </c>
      <c r="CB65" s="4">
        <f t="shared" si="52"/>
        <v>5</v>
      </c>
      <c r="CC65" s="114">
        <f t="shared" si="53"/>
        <v>0.1</v>
      </c>
      <c r="CD65" s="4">
        <v>300</v>
      </c>
      <c r="CE65" s="116">
        <v>285.82871536523902</v>
      </c>
      <c r="CF65" s="4">
        <f t="shared" si="54"/>
        <v>5</v>
      </c>
      <c r="CG65" s="114">
        <f t="shared" si="55"/>
        <v>0.15</v>
      </c>
      <c r="MX65" s="116">
        <v>95</v>
      </c>
      <c r="MY65" s="116">
        <v>100</v>
      </c>
      <c r="MZ65" s="4">
        <f t="shared" si="56"/>
        <v>5</v>
      </c>
      <c r="NA65" s="114">
        <f t="shared" si="57"/>
        <v>0.1</v>
      </c>
      <c r="NB65" s="115">
        <v>0.92</v>
      </c>
      <c r="NC65" s="115">
        <v>0.91851851851851896</v>
      </c>
      <c r="ND65" s="4">
        <f t="shared" si="58"/>
        <v>1</v>
      </c>
      <c r="NE65" s="114">
        <f t="shared" si="59"/>
        <v>0.02</v>
      </c>
      <c r="NF65" s="116">
        <v>90</v>
      </c>
      <c r="NG65" s="118">
        <v>100</v>
      </c>
      <c r="NH65" s="4">
        <f t="shared" si="60"/>
        <v>5</v>
      </c>
      <c r="NI65" s="114">
        <f t="shared" si="61"/>
        <v>0.08</v>
      </c>
      <c r="NJ65" s="114">
        <v>0.85</v>
      </c>
      <c r="NK65" s="114">
        <v>0.91304347826086996</v>
      </c>
      <c r="NM65" s="4">
        <f t="shared" si="62"/>
        <v>5</v>
      </c>
      <c r="NN65" s="114">
        <f t="shared" si="63"/>
        <v>0.06</v>
      </c>
      <c r="NO65" s="114">
        <v>0.4</v>
      </c>
      <c r="NP65" s="114">
        <v>0.55555555555555602</v>
      </c>
      <c r="NQ65" s="4">
        <f t="shared" si="64"/>
        <v>5</v>
      </c>
      <c r="NR65" s="114">
        <f t="shared" si="65"/>
        <v>0.06</v>
      </c>
      <c r="ZQ65" s="114">
        <v>0.95</v>
      </c>
      <c r="ZR65" s="114">
        <v>0.99118387909319905</v>
      </c>
      <c r="ZS65" s="4">
        <f t="shared" si="66"/>
        <v>5</v>
      </c>
      <c r="ZT65" s="114">
        <f t="shared" si="67"/>
        <v>0.05</v>
      </c>
      <c r="ZU65" s="4">
        <v>2</v>
      </c>
      <c r="ZV65" s="4">
        <f t="shared" si="68"/>
        <v>5</v>
      </c>
      <c r="ZW65" s="114">
        <f t="shared" si="69"/>
        <v>0.05</v>
      </c>
      <c r="ACD65" s="114">
        <f t="shared" si="70"/>
        <v>0.5</v>
      </c>
      <c r="ACE65" s="114">
        <f t="shared" si="71"/>
        <v>0.32</v>
      </c>
      <c r="ACF65" s="114">
        <f t="shared" si="72"/>
        <v>0.1</v>
      </c>
      <c r="ACG65" s="114">
        <f t="shared" si="73"/>
        <v>0.92</v>
      </c>
      <c r="ACN65" s="119" t="str">
        <f t="shared" si="74"/>
        <v>TERIMA</v>
      </c>
      <c r="ACO65" s="120">
        <f t="shared" si="82"/>
        <v>670000</v>
      </c>
      <c r="ACP65" s="120">
        <f t="shared" si="75"/>
        <v>214400</v>
      </c>
      <c r="ADH65" s="121">
        <f t="shared" si="76"/>
        <v>335000</v>
      </c>
      <c r="ADI65" s="121">
        <f t="shared" si="77"/>
        <v>214400</v>
      </c>
      <c r="ADJ65" s="121">
        <f t="shared" si="78"/>
        <v>67000</v>
      </c>
      <c r="ADL65" s="121">
        <f t="shared" si="79"/>
        <v>0</v>
      </c>
      <c r="ADM65" s="121">
        <f t="shared" si="80"/>
        <v>616400</v>
      </c>
      <c r="ADN65" s="121">
        <f t="shared" si="81"/>
        <v>616400</v>
      </c>
      <c r="ADO65" s="4" t="s">
        <v>1392</v>
      </c>
    </row>
    <row r="66" spans="1:795" x14ac:dyDescent="0.25">
      <c r="A66" s="4">
        <f t="shared" si="42"/>
        <v>62</v>
      </c>
      <c r="B66" s="4">
        <v>156542</v>
      </c>
      <c r="C66" s="4" t="s">
        <v>536</v>
      </c>
      <c r="G66" s="4" t="s">
        <v>351</v>
      </c>
      <c r="O66" s="4">
        <v>22</v>
      </c>
      <c r="P66" s="4">
        <v>24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f t="shared" si="43"/>
        <v>0</v>
      </c>
      <c r="W66" s="4">
        <v>24</v>
      </c>
      <c r="X66" s="4">
        <v>24</v>
      </c>
      <c r="Y66" s="4">
        <v>7.75</v>
      </c>
      <c r="BQ66" s="4">
        <v>1</v>
      </c>
      <c r="BR66" s="114">
        <f t="shared" si="44"/>
        <v>0.95833333333333337</v>
      </c>
      <c r="BS66" s="4">
        <f t="shared" si="45"/>
        <v>2</v>
      </c>
      <c r="BT66" s="114">
        <f t="shared" si="46"/>
        <v>0.04</v>
      </c>
      <c r="BU66" s="4">
        <v>0</v>
      </c>
      <c r="BV66" s="114">
        <f t="shared" si="47"/>
        <v>1</v>
      </c>
      <c r="BW66" s="4">
        <f t="shared" si="48"/>
        <v>5</v>
      </c>
      <c r="BX66" s="114">
        <f t="shared" si="49"/>
        <v>0.15</v>
      </c>
      <c r="BY66" s="4">
        <f t="shared" si="50"/>
        <v>11160</v>
      </c>
      <c r="BZ66" s="4">
        <v>12862.916666666701</v>
      </c>
      <c r="CA66" s="115">
        <f t="shared" si="51"/>
        <v>1.1525910991636827</v>
      </c>
      <c r="CB66" s="4">
        <f t="shared" si="52"/>
        <v>5</v>
      </c>
      <c r="CC66" s="114">
        <f t="shared" si="53"/>
        <v>0.1</v>
      </c>
      <c r="CD66" s="4">
        <v>300</v>
      </c>
      <c r="CE66" s="116">
        <v>346.13412408759098</v>
      </c>
      <c r="CF66" s="4">
        <f t="shared" si="54"/>
        <v>1</v>
      </c>
      <c r="CG66" s="114">
        <f t="shared" si="55"/>
        <v>0.03</v>
      </c>
      <c r="MX66" s="116">
        <v>95</v>
      </c>
      <c r="MY66" s="116">
        <v>100</v>
      </c>
      <c r="MZ66" s="4">
        <f t="shared" si="56"/>
        <v>5</v>
      </c>
      <c r="NA66" s="114">
        <f t="shared" si="57"/>
        <v>0.1</v>
      </c>
      <c r="NB66" s="115">
        <v>0.92</v>
      </c>
      <c r="NC66" s="115">
        <v>0.942105263157895</v>
      </c>
      <c r="ND66" s="4">
        <f t="shared" si="58"/>
        <v>5</v>
      </c>
      <c r="NE66" s="114">
        <f t="shared" si="59"/>
        <v>0.1</v>
      </c>
      <c r="NF66" s="116">
        <v>90</v>
      </c>
      <c r="NG66" s="118">
        <v>100</v>
      </c>
      <c r="NH66" s="4">
        <f t="shared" si="60"/>
        <v>5</v>
      </c>
      <c r="NI66" s="114">
        <f t="shared" si="61"/>
        <v>0.08</v>
      </c>
      <c r="NJ66" s="114">
        <v>0.85</v>
      </c>
      <c r="NK66" s="114">
        <v>0.875</v>
      </c>
      <c r="NM66" s="4">
        <f t="shared" si="62"/>
        <v>5</v>
      </c>
      <c r="NN66" s="114">
        <f t="shared" si="63"/>
        <v>0.06</v>
      </c>
      <c r="NO66" s="114">
        <v>0.4</v>
      </c>
      <c r="NP66" s="114">
        <v>0.65789473684210498</v>
      </c>
      <c r="NQ66" s="4">
        <f t="shared" si="64"/>
        <v>5</v>
      </c>
      <c r="NR66" s="114">
        <f t="shared" si="65"/>
        <v>0.06</v>
      </c>
      <c r="ZQ66" s="114">
        <v>0.95</v>
      </c>
      <c r="ZR66" s="114">
        <v>0.99087591240875905</v>
      </c>
      <c r="ZS66" s="4">
        <f t="shared" si="66"/>
        <v>5</v>
      </c>
      <c r="ZT66" s="114">
        <f t="shared" si="67"/>
        <v>0.05</v>
      </c>
      <c r="ZU66" s="4">
        <v>2</v>
      </c>
      <c r="ZV66" s="4">
        <f t="shared" si="68"/>
        <v>5</v>
      </c>
      <c r="ZW66" s="114">
        <f t="shared" si="69"/>
        <v>0.05</v>
      </c>
      <c r="ACD66" s="114">
        <f t="shared" si="70"/>
        <v>0.32000000000000006</v>
      </c>
      <c r="ACE66" s="114">
        <f t="shared" si="71"/>
        <v>0.4</v>
      </c>
      <c r="ACF66" s="114">
        <f t="shared" si="72"/>
        <v>0.1</v>
      </c>
      <c r="ACG66" s="114">
        <f t="shared" si="73"/>
        <v>0.82000000000000006</v>
      </c>
      <c r="ACN66" s="119" t="str">
        <f t="shared" si="74"/>
        <v>TERIMA</v>
      </c>
      <c r="ACO66" s="120">
        <f t="shared" si="82"/>
        <v>670000</v>
      </c>
      <c r="ACP66" s="120">
        <f t="shared" si="75"/>
        <v>268000</v>
      </c>
      <c r="ADH66" s="121">
        <f t="shared" si="76"/>
        <v>214400.00000000003</v>
      </c>
      <c r="ADI66" s="121">
        <f t="shared" si="77"/>
        <v>268000</v>
      </c>
      <c r="ADJ66" s="121">
        <f t="shared" si="78"/>
        <v>67000</v>
      </c>
      <c r="ADL66" s="121">
        <f t="shared" si="79"/>
        <v>0</v>
      </c>
      <c r="ADM66" s="121">
        <f t="shared" si="80"/>
        <v>549400</v>
      </c>
      <c r="ADN66" s="121">
        <f t="shared" si="81"/>
        <v>549400</v>
      </c>
      <c r="ADO66" s="4" t="s">
        <v>1392</v>
      </c>
    </row>
    <row r="67" spans="1:795" x14ac:dyDescent="0.25">
      <c r="A67" s="4">
        <f t="shared" ref="A67:A98" si="83">ROW()-4</f>
        <v>63</v>
      </c>
      <c r="B67" s="4">
        <v>157018</v>
      </c>
      <c r="C67" s="4" t="s">
        <v>538</v>
      </c>
      <c r="G67" s="4" t="s">
        <v>351</v>
      </c>
      <c r="O67" s="4">
        <v>22</v>
      </c>
      <c r="P67" s="4">
        <v>24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f t="shared" ref="V67:V98" si="84">SUM(Q67:S67)</f>
        <v>0</v>
      </c>
      <c r="W67" s="4">
        <v>24</v>
      </c>
      <c r="X67" s="4">
        <v>24</v>
      </c>
      <c r="Y67" s="4">
        <v>7.75</v>
      </c>
      <c r="BQ67" s="4">
        <v>0</v>
      </c>
      <c r="BR67" s="114">
        <f t="shared" ref="BR67:BR98" si="85">(W67-BQ67)/W67</f>
        <v>1</v>
      </c>
      <c r="BS67" s="4">
        <f t="shared" ref="BS67:BS98" si="86">IF(R67&gt;0,0,IF(BQ67&gt;2,0,IF(BQ67=2,1,IF(BQ67=1,2,IF(BQ67&lt;=0,5)))))</f>
        <v>5</v>
      </c>
      <c r="BT67" s="114">
        <f t="shared" ref="BT67:BT98" si="87">BS67*$BQ$3/5</f>
        <v>0.1</v>
      </c>
      <c r="BU67" s="4">
        <v>0</v>
      </c>
      <c r="BV67" s="114">
        <f t="shared" ref="BV67:BV98" si="88">(W67-BU67)/W67</f>
        <v>1</v>
      </c>
      <c r="BW67" s="4">
        <f t="shared" ref="BW67:BW98" si="89">IF(R67&gt;0,0,IF(BU67&lt;=0,5,IF(BU67=1,1,0)))</f>
        <v>5</v>
      </c>
      <c r="BX67" s="114">
        <f t="shared" ref="BX67:BX98" si="90">BW67*$BU$3/5</f>
        <v>0.15</v>
      </c>
      <c r="BY67" s="4">
        <f t="shared" ref="BY67:BY98" si="91">X67*(Y67*60)</f>
        <v>11160</v>
      </c>
      <c r="BZ67" s="4">
        <v>12828.05</v>
      </c>
      <c r="CA67" s="115">
        <f t="shared" ref="CA67:CA98" si="92">BZ67/BY67</f>
        <v>1.1494668458781361</v>
      </c>
      <c r="CB67" s="4">
        <f t="shared" ref="CB67:CB98" si="93">IF(CA67&lt;=90%,1,IF(AND(CA67&gt;90%,CA67&lt;100%),2,IF(CA67=100%,3,IF(AND(CA67&gt;100%,CA67&lt;=105%),4,5))))</f>
        <v>5</v>
      </c>
      <c r="CC67" s="114">
        <f t="shared" ref="CC67:CC98" si="94">CB67*$BY$3/5</f>
        <v>0.1</v>
      </c>
      <c r="CD67" s="4">
        <v>300</v>
      </c>
      <c r="CE67" s="116">
        <v>314.42491166077701</v>
      </c>
      <c r="CF67" s="4">
        <f t="shared" ref="CF67:CF98" si="95">IF(CD67&gt;CE67,5,IF(CE67=CD67,3,1))</f>
        <v>1</v>
      </c>
      <c r="CG67" s="114">
        <f t="shared" ref="CG67:CG98" si="96">CF67*$CD$3/5</f>
        <v>0.03</v>
      </c>
      <c r="MX67" s="116">
        <v>95</v>
      </c>
      <c r="MY67" s="116">
        <v>98.75</v>
      </c>
      <c r="MZ67" s="4">
        <f t="shared" ref="MZ67:MZ98" si="97">IF(MY67&gt;MX67,5,IF(MY67=MX67,3,1))</f>
        <v>5</v>
      </c>
      <c r="NA67" s="114">
        <f t="shared" ref="NA67:NA98" si="98">MZ67*$MX$3/5</f>
        <v>0.1</v>
      </c>
      <c r="NB67" s="115">
        <v>0.92</v>
      </c>
      <c r="NC67" s="115">
        <v>0.94782608695652204</v>
      </c>
      <c r="ND67" s="4">
        <f t="shared" ref="ND67:ND98" si="99">IF(NC67&gt;NB67,5,IF(NC67=NB67,3,1))</f>
        <v>5</v>
      </c>
      <c r="NE67" s="114">
        <f t="shared" ref="NE67:NE98" si="100">ND67*$NB$3/5</f>
        <v>0.1</v>
      </c>
      <c r="NF67" s="116">
        <v>90</v>
      </c>
      <c r="NG67" s="118">
        <v>100</v>
      </c>
      <c r="NH67" s="4">
        <f t="shared" ref="NH67:NH98" si="101">IF(NG67&gt;NF67,5,IF(NG67=NF67,3,1))</f>
        <v>5</v>
      </c>
      <c r="NI67" s="114">
        <f t="shared" ref="NI67:NI98" si="102">NH67*$NF$3/5</f>
        <v>0.08</v>
      </c>
      <c r="NJ67" s="114">
        <v>0.85</v>
      </c>
      <c r="NK67" s="114">
        <v>0.952380952380952</v>
      </c>
      <c r="NM67" s="4">
        <f t="shared" ref="NM67:NM98" si="103">IF(NL67=1,0,IF(NK67&gt;NJ67,5,IF(NJ67=NK67,4,IF(NK67="",3,1))))</f>
        <v>5</v>
      </c>
      <c r="NN67" s="114">
        <f t="shared" ref="NN67:NN98" si="104">NM67*$NJ$3/5</f>
        <v>0.06</v>
      </c>
      <c r="NO67" s="114">
        <v>0.4</v>
      </c>
      <c r="NP67" s="114">
        <v>0.86956521739130399</v>
      </c>
      <c r="NQ67" s="4">
        <f t="shared" ref="NQ67:NQ98" si="105">IF(NP67&gt;NO67,5,IF(NP67=NO67,4,IF(NP67="",3,1)))</f>
        <v>5</v>
      </c>
      <c r="NR67" s="114">
        <f t="shared" ref="NR67:NR98" si="106">NQ67*$NO$3/5</f>
        <v>0.06</v>
      </c>
      <c r="ZQ67" s="114">
        <v>0.95</v>
      </c>
      <c r="ZR67" s="114">
        <v>0.99558303886925803</v>
      </c>
      <c r="ZS67" s="4">
        <f t="shared" ref="ZS67:ZS98" si="107">IF(ZR67&gt;ZQ67,5,IF(ZR67=ZQ67,4,IF(ZR67="",3,1)))</f>
        <v>5</v>
      </c>
      <c r="ZT67" s="114">
        <f t="shared" ref="ZT67:ZT98" si="108">ZS67*$ZQ$3/5</f>
        <v>0.05</v>
      </c>
      <c r="ZU67" s="4">
        <v>2</v>
      </c>
      <c r="ZV67" s="4">
        <f t="shared" ref="ZV67:ZV98" si="109">IF(ZU67&gt;1,5,IF(ZU67=1,3,1))</f>
        <v>5</v>
      </c>
      <c r="ZW67" s="114">
        <f t="shared" ref="ZW67:ZW98" si="110">ZV67*$ZU$3/5</f>
        <v>0.05</v>
      </c>
      <c r="ACD67" s="114">
        <f t="shared" ref="ACD67:ACD98" si="111">IFERROR(BT67+BX67+CC67+CG67,"")</f>
        <v>0.38</v>
      </c>
      <c r="ACE67" s="114">
        <f t="shared" ref="ACE67:ACE98" si="112">NA67+NE67+NI67+NN67+NR67</f>
        <v>0.4</v>
      </c>
      <c r="ACF67" s="114">
        <f t="shared" ref="ACF67:ACF98" si="113">ZT67+ZW67</f>
        <v>0.1</v>
      </c>
      <c r="ACG67" s="114">
        <f t="shared" ref="ACG67:ACG98" si="114">SUM(ACD67:ACF67)</f>
        <v>0.88</v>
      </c>
      <c r="ACN67" s="119" t="str">
        <f t="shared" ref="ACN67:ACN98" si="115">IF(AI67="TIDAK","GUGUR",IF(ACM67&gt;0,"GUGUR","TERIMA"))</f>
        <v>TERIMA</v>
      </c>
      <c r="ACO67" s="120">
        <f t="shared" si="82"/>
        <v>670000</v>
      </c>
      <c r="ACP67" s="120">
        <f t="shared" ref="ACP67:ACP98" si="116">ACO67*ACE67</f>
        <v>268000</v>
      </c>
      <c r="ADH67" s="121">
        <f t="shared" ref="ADH67:ADH98" si="117">IFERROR(ACO67*ACD67,"")</f>
        <v>254600</v>
      </c>
      <c r="ADI67" s="121">
        <f t="shared" ref="ADI67:ADI98" si="118">IFERROR(IF(M67="YA",(W67/O67)*ACP67,IF(N67="YA",(W67/O67)*ACP67,IF(U67&gt;0,(W67/O67)*ACP67,IF(ACK67&gt;0,ACP67*85%,IF(ACL67&gt;0,ACP67*60%,IF(ACM67&gt;0,ACP67*0%,ACP67)))))),"")</f>
        <v>268000</v>
      </c>
      <c r="ADJ67" s="121">
        <f t="shared" ref="ADJ67:ADJ98" si="119">IFERROR(ACF67*ACO67,"")</f>
        <v>67000</v>
      </c>
      <c r="ADL67" s="121">
        <f t="shared" ref="ADL67:ADL98" si="120">IFERROR(IF(ACN67="GUGUR",0,IF(ACG67=100%,200000,IF(AND(ACG67&gt;=98%,ACG67&lt;100%),100000,IF(AND(ACG67&gt;=97%,ACG67&lt;99%),50000,)))),"")</f>
        <v>0</v>
      </c>
      <c r="ADM67" s="121">
        <f t="shared" ref="ADM67:ADM98" si="121">SUM(ADH67:ADJ67,ADL67)</f>
        <v>589600</v>
      </c>
      <c r="ADN67" s="121">
        <f t="shared" ref="ADN67:ADN98" si="122">IF(M67="cumil",0,IF(ADM67="",IF(ADG67="",ACS67,ADG67),ADM67))</f>
        <v>589600</v>
      </c>
      <c r="ADO67" s="4" t="s">
        <v>1392</v>
      </c>
    </row>
    <row r="68" spans="1:795" x14ac:dyDescent="0.25">
      <c r="A68" s="4">
        <f t="shared" si="83"/>
        <v>64</v>
      </c>
      <c r="B68" s="4">
        <v>160072</v>
      </c>
      <c r="C68" s="4" t="s">
        <v>540</v>
      </c>
      <c r="G68" s="4" t="s">
        <v>351</v>
      </c>
      <c r="O68" s="4">
        <v>22</v>
      </c>
      <c r="P68" s="4">
        <v>21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f t="shared" si="84"/>
        <v>0</v>
      </c>
      <c r="W68" s="4">
        <v>21</v>
      </c>
      <c r="X68" s="4">
        <v>21</v>
      </c>
      <c r="Y68" s="4">
        <v>7.75</v>
      </c>
      <c r="BQ68" s="4">
        <v>0</v>
      </c>
      <c r="BR68" s="114">
        <f t="shared" si="85"/>
        <v>1</v>
      </c>
      <c r="BS68" s="4">
        <f t="shared" si="86"/>
        <v>5</v>
      </c>
      <c r="BT68" s="114">
        <f t="shared" si="87"/>
        <v>0.1</v>
      </c>
      <c r="BU68" s="4">
        <v>0</v>
      </c>
      <c r="BV68" s="114">
        <f t="shared" si="88"/>
        <v>1</v>
      </c>
      <c r="BW68" s="4">
        <f t="shared" si="89"/>
        <v>5</v>
      </c>
      <c r="BX68" s="114">
        <f t="shared" si="90"/>
        <v>0.15</v>
      </c>
      <c r="BY68" s="4">
        <f t="shared" si="91"/>
        <v>9765</v>
      </c>
      <c r="BZ68" s="4">
        <v>12164.9666666667</v>
      </c>
      <c r="CA68" s="115">
        <f t="shared" si="92"/>
        <v>1.2457723160949001</v>
      </c>
      <c r="CB68" s="4">
        <f t="shared" si="93"/>
        <v>5</v>
      </c>
      <c r="CC68" s="114">
        <f t="shared" si="94"/>
        <v>0.1</v>
      </c>
      <c r="CD68" s="4">
        <v>300</v>
      </c>
      <c r="CE68" s="116">
        <v>272.837549933422</v>
      </c>
      <c r="CF68" s="4">
        <f t="shared" si="95"/>
        <v>5</v>
      </c>
      <c r="CG68" s="114">
        <f t="shared" si="96"/>
        <v>0.15</v>
      </c>
      <c r="MX68" s="116">
        <v>95</v>
      </c>
      <c r="MY68" s="116">
        <v>100</v>
      </c>
      <c r="MZ68" s="4">
        <f t="shared" si="97"/>
        <v>5</v>
      </c>
      <c r="NA68" s="114">
        <f t="shared" si="98"/>
        <v>0.1</v>
      </c>
      <c r="NB68" s="115">
        <v>0.92</v>
      </c>
      <c r="NC68" s="115">
        <v>0.984615384615385</v>
      </c>
      <c r="ND68" s="4">
        <f t="shared" si="99"/>
        <v>5</v>
      </c>
      <c r="NE68" s="114">
        <f t="shared" si="100"/>
        <v>0.1</v>
      </c>
      <c r="NF68" s="116">
        <v>90</v>
      </c>
      <c r="NG68" s="118">
        <v>100</v>
      </c>
      <c r="NH68" s="4">
        <f t="shared" si="101"/>
        <v>5</v>
      </c>
      <c r="NI68" s="114">
        <f t="shared" si="102"/>
        <v>0.08</v>
      </c>
      <c r="NJ68" s="114">
        <v>0.85</v>
      </c>
      <c r="NK68" s="114">
        <v>1</v>
      </c>
      <c r="NM68" s="4">
        <f t="shared" si="103"/>
        <v>5</v>
      </c>
      <c r="NN68" s="114">
        <f t="shared" si="104"/>
        <v>0.06</v>
      </c>
      <c r="NO68" s="114">
        <v>0.4</v>
      </c>
      <c r="NP68" s="114">
        <v>0.84615384615384603</v>
      </c>
      <c r="NQ68" s="4">
        <f t="shared" si="105"/>
        <v>5</v>
      </c>
      <c r="NR68" s="114">
        <f t="shared" si="106"/>
        <v>0.06</v>
      </c>
      <c r="ZQ68" s="114">
        <v>0.95</v>
      </c>
      <c r="ZR68" s="114">
        <v>0.993342210386152</v>
      </c>
      <c r="ZS68" s="4">
        <f t="shared" si="107"/>
        <v>5</v>
      </c>
      <c r="ZT68" s="114">
        <f t="shared" si="108"/>
        <v>0.05</v>
      </c>
      <c r="ZU68" s="4">
        <v>2</v>
      </c>
      <c r="ZV68" s="4">
        <f t="shared" si="109"/>
        <v>5</v>
      </c>
      <c r="ZW68" s="114">
        <f t="shared" si="110"/>
        <v>0.05</v>
      </c>
      <c r="ACD68" s="114">
        <f t="shared" si="111"/>
        <v>0.5</v>
      </c>
      <c r="ACE68" s="114">
        <f t="shared" si="112"/>
        <v>0.4</v>
      </c>
      <c r="ACF68" s="114">
        <f t="shared" si="113"/>
        <v>0.1</v>
      </c>
      <c r="ACG68" s="114">
        <f t="shared" si="114"/>
        <v>1</v>
      </c>
      <c r="ACN68" s="119" t="str">
        <f t="shared" si="115"/>
        <v>TERIMA</v>
      </c>
      <c r="ACO68" s="120">
        <f t="shared" si="82"/>
        <v>670000</v>
      </c>
      <c r="ACP68" s="120">
        <f t="shared" si="116"/>
        <v>268000</v>
      </c>
      <c r="ADH68" s="121">
        <f t="shared" si="117"/>
        <v>335000</v>
      </c>
      <c r="ADI68" s="121">
        <f t="shared" si="118"/>
        <v>268000</v>
      </c>
      <c r="ADJ68" s="121">
        <f t="shared" si="119"/>
        <v>67000</v>
      </c>
      <c r="ADL68" s="121">
        <f t="shared" si="120"/>
        <v>200000</v>
      </c>
      <c r="ADM68" s="121">
        <f t="shared" si="121"/>
        <v>870000</v>
      </c>
      <c r="ADN68" s="121">
        <f t="shared" si="122"/>
        <v>870000</v>
      </c>
      <c r="ADO68" s="4" t="s">
        <v>1392</v>
      </c>
    </row>
    <row r="69" spans="1:795" x14ac:dyDescent="0.25">
      <c r="A69" s="4">
        <f t="shared" si="83"/>
        <v>65</v>
      </c>
      <c r="B69" s="4">
        <v>160697</v>
      </c>
      <c r="C69" s="4" t="s">
        <v>542</v>
      </c>
      <c r="G69" s="4" t="s">
        <v>351</v>
      </c>
      <c r="O69" s="4">
        <v>22</v>
      </c>
      <c r="P69" s="4">
        <v>14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f t="shared" si="84"/>
        <v>0</v>
      </c>
      <c r="W69" s="4">
        <v>14</v>
      </c>
      <c r="X69" s="4">
        <v>14</v>
      </c>
      <c r="Y69" s="4">
        <v>7.75</v>
      </c>
      <c r="BQ69" s="4">
        <v>0</v>
      </c>
      <c r="BR69" s="114">
        <f t="shared" si="85"/>
        <v>1</v>
      </c>
      <c r="BS69" s="4">
        <f t="shared" si="86"/>
        <v>5</v>
      </c>
      <c r="BT69" s="114">
        <f t="shared" si="87"/>
        <v>0.1</v>
      </c>
      <c r="BU69" s="4">
        <v>0</v>
      </c>
      <c r="BV69" s="114">
        <f t="shared" si="88"/>
        <v>1</v>
      </c>
      <c r="BW69" s="4">
        <f t="shared" si="89"/>
        <v>5</v>
      </c>
      <c r="BX69" s="114">
        <f t="shared" si="90"/>
        <v>0.15</v>
      </c>
      <c r="BY69" s="4">
        <f t="shared" si="91"/>
        <v>6510</v>
      </c>
      <c r="BZ69" s="4">
        <v>5009.8444444444503</v>
      </c>
      <c r="CA69" s="115">
        <f t="shared" si="92"/>
        <v>0.76956135859361752</v>
      </c>
      <c r="CB69" s="4">
        <f t="shared" si="93"/>
        <v>1</v>
      </c>
      <c r="CC69" s="114">
        <f t="shared" si="94"/>
        <v>0.02</v>
      </c>
      <c r="CD69" s="4">
        <v>300</v>
      </c>
      <c r="CE69" s="116">
        <v>291.91698113207502</v>
      </c>
      <c r="CF69" s="4">
        <f t="shared" si="95"/>
        <v>5</v>
      </c>
      <c r="CG69" s="114">
        <f t="shared" si="96"/>
        <v>0.15</v>
      </c>
      <c r="MX69" s="116">
        <v>95</v>
      </c>
      <c r="MY69" s="116">
        <v>100</v>
      </c>
      <c r="MZ69" s="4">
        <f t="shared" si="97"/>
        <v>5</v>
      </c>
      <c r="NA69" s="114">
        <f t="shared" si="98"/>
        <v>0.1</v>
      </c>
      <c r="NB69" s="115">
        <v>0.92</v>
      </c>
      <c r="NC69" s="115">
        <v>1</v>
      </c>
      <c r="ND69" s="4">
        <f t="shared" si="99"/>
        <v>5</v>
      </c>
      <c r="NE69" s="114">
        <f t="shared" si="100"/>
        <v>0.1</v>
      </c>
      <c r="NF69" s="116">
        <v>90</v>
      </c>
      <c r="NG69" s="118">
        <v>100</v>
      </c>
      <c r="NH69" s="4">
        <f t="shared" si="101"/>
        <v>5</v>
      </c>
      <c r="NI69" s="114">
        <f t="shared" si="102"/>
        <v>0.08</v>
      </c>
      <c r="NJ69" s="114">
        <v>0.85</v>
      </c>
      <c r="NK69" s="114">
        <v>0.85714285714285698</v>
      </c>
      <c r="NM69" s="4">
        <f t="shared" si="103"/>
        <v>5</v>
      </c>
      <c r="NN69" s="114">
        <f t="shared" si="104"/>
        <v>0.06</v>
      </c>
      <c r="NO69" s="114">
        <v>0.4</v>
      </c>
      <c r="NP69" s="114">
        <v>0.63636363636363602</v>
      </c>
      <c r="NQ69" s="4">
        <f t="shared" si="105"/>
        <v>5</v>
      </c>
      <c r="NR69" s="114">
        <f t="shared" si="106"/>
        <v>0.06</v>
      </c>
      <c r="ZQ69" s="114">
        <v>0.95</v>
      </c>
      <c r="ZR69" s="114">
        <v>0.98867924528301898</v>
      </c>
      <c r="ZS69" s="4">
        <f t="shared" si="107"/>
        <v>5</v>
      </c>
      <c r="ZT69" s="114">
        <f t="shared" si="108"/>
        <v>0.05</v>
      </c>
      <c r="ZU69" s="4">
        <v>2</v>
      </c>
      <c r="ZV69" s="4">
        <f t="shared" si="109"/>
        <v>5</v>
      </c>
      <c r="ZW69" s="114">
        <f t="shared" si="110"/>
        <v>0.05</v>
      </c>
      <c r="ACD69" s="114">
        <f t="shared" si="111"/>
        <v>0.42000000000000004</v>
      </c>
      <c r="ACE69" s="114">
        <f t="shared" si="112"/>
        <v>0.4</v>
      </c>
      <c r="ACF69" s="114">
        <f t="shared" si="113"/>
        <v>0.1</v>
      </c>
      <c r="ACG69" s="114">
        <f t="shared" si="114"/>
        <v>0.92</v>
      </c>
      <c r="ACN69" s="119" t="str">
        <f t="shared" si="115"/>
        <v>TERIMA</v>
      </c>
      <c r="ACO69" s="120">
        <f t="shared" si="82"/>
        <v>670000</v>
      </c>
      <c r="ACP69" s="120">
        <f t="shared" si="116"/>
        <v>268000</v>
      </c>
      <c r="ADH69" s="121">
        <f t="shared" si="117"/>
        <v>281400</v>
      </c>
      <c r="ADI69" s="121">
        <f t="shared" si="118"/>
        <v>268000</v>
      </c>
      <c r="ADJ69" s="121">
        <f t="shared" si="119"/>
        <v>67000</v>
      </c>
      <c r="ADL69" s="121">
        <f t="shared" si="120"/>
        <v>0</v>
      </c>
      <c r="ADM69" s="121">
        <f t="shared" si="121"/>
        <v>616400</v>
      </c>
      <c r="ADN69" s="121">
        <f t="shared" si="122"/>
        <v>616400</v>
      </c>
      <c r="ADO69" s="4" t="s">
        <v>1392</v>
      </c>
    </row>
    <row r="70" spans="1:795" x14ac:dyDescent="0.25">
      <c r="A70" s="4">
        <f t="shared" si="83"/>
        <v>66</v>
      </c>
      <c r="B70" s="4">
        <v>157010</v>
      </c>
      <c r="C70" s="4" t="s">
        <v>544</v>
      </c>
      <c r="G70" s="4" t="s">
        <v>351</v>
      </c>
      <c r="O70" s="4">
        <v>22</v>
      </c>
      <c r="P70" s="4">
        <v>21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f t="shared" si="84"/>
        <v>0</v>
      </c>
      <c r="W70" s="4">
        <v>21</v>
      </c>
      <c r="X70" s="4">
        <v>21</v>
      </c>
      <c r="Y70" s="4">
        <v>7.75</v>
      </c>
      <c r="BQ70" s="4">
        <v>0</v>
      </c>
      <c r="BR70" s="114">
        <f t="shared" si="85"/>
        <v>1</v>
      </c>
      <c r="BS70" s="4">
        <f t="shared" si="86"/>
        <v>5</v>
      </c>
      <c r="BT70" s="114">
        <f t="shared" si="87"/>
        <v>0.1</v>
      </c>
      <c r="BU70" s="4">
        <v>0</v>
      </c>
      <c r="BV70" s="114">
        <f t="shared" si="88"/>
        <v>1</v>
      </c>
      <c r="BW70" s="4">
        <f t="shared" si="89"/>
        <v>5</v>
      </c>
      <c r="BX70" s="114">
        <f t="shared" si="90"/>
        <v>0.15</v>
      </c>
      <c r="BY70" s="4">
        <f t="shared" si="91"/>
        <v>9765</v>
      </c>
      <c r="BZ70" s="4">
        <v>11113.916666666701</v>
      </c>
      <c r="CA70" s="115">
        <f t="shared" si="92"/>
        <v>1.1381379074927498</v>
      </c>
      <c r="CB70" s="4">
        <f t="shared" si="93"/>
        <v>5</v>
      </c>
      <c r="CC70" s="114">
        <f t="shared" si="94"/>
        <v>0.1</v>
      </c>
      <c r="CD70" s="4">
        <v>300</v>
      </c>
      <c r="CE70" s="116">
        <v>298.92053973013498</v>
      </c>
      <c r="CF70" s="4">
        <f t="shared" si="95"/>
        <v>5</v>
      </c>
      <c r="CG70" s="114">
        <f t="shared" si="96"/>
        <v>0.15</v>
      </c>
      <c r="MX70" s="116">
        <v>95</v>
      </c>
      <c r="MY70" s="116">
        <v>100</v>
      </c>
      <c r="MZ70" s="4">
        <f t="shared" si="97"/>
        <v>5</v>
      </c>
      <c r="NA70" s="114">
        <f t="shared" si="98"/>
        <v>0.1</v>
      </c>
      <c r="NB70" s="115">
        <v>0.92</v>
      </c>
      <c r="NC70" s="115">
        <v>0.8</v>
      </c>
      <c r="ND70" s="4">
        <f t="shared" si="99"/>
        <v>1</v>
      </c>
      <c r="NE70" s="114">
        <f t="shared" si="100"/>
        <v>0.02</v>
      </c>
      <c r="NF70" s="116">
        <v>90</v>
      </c>
      <c r="NG70" s="118">
        <v>100</v>
      </c>
      <c r="NH70" s="4">
        <f t="shared" si="101"/>
        <v>5</v>
      </c>
      <c r="NI70" s="114">
        <f t="shared" si="102"/>
        <v>0.08</v>
      </c>
      <c r="NJ70" s="114">
        <v>0.85</v>
      </c>
      <c r="NK70" s="114">
        <v>1</v>
      </c>
      <c r="NM70" s="4">
        <f t="shared" si="103"/>
        <v>5</v>
      </c>
      <c r="NN70" s="114">
        <f t="shared" si="104"/>
        <v>0.06</v>
      </c>
      <c r="NO70" s="114">
        <v>0.4</v>
      </c>
      <c r="NP70" s="114">
        <v>0.8</v>
      </c>
      <c r="NQ70" s="4">
        <f t="shared" si="105"/>
        <v>5</v>
      </c>
      <c r="NR70" s="114">
        <f t="shared" si="106"/>
        <v>0.06</v>
      </c>
      <c r="ZQ70" s="114">
        <v>0.95</v>
      </c>
      <c r="ZR70" s="114">
        <v>0.98350824587706098</v>
      </c>
      <c r="ZS70" s="4">
        <f t="shared" si="107"/>
        <v>5</v>
      </c>
      <c r="ZT70" s="114">
        <f t="shared" si="108"/>
        <v>0.05</v>
      </c>
      <c r="ZU70" s="4">
        <v>2</v>
      </c>
      <c r="ZV70" s="4">
        <f t="shared" si="109"/>
        <v>5</v>
      </c>
      <c r="ZW70" s="114">
        <f t="shared" si="110"/>
        <v>0.05</v>
      </c>
      <c r="ACD70" s="114">
        <f t="shared" si="111"/>
        <v>0.5</v>
      </c>
      <c r="ACE70" s="114">
        <f t="shared" si="112"/>
        <v>0.32</v>
      </c>
      <c r="ACF70" s="114">
        <f t="shared" si="113"/>
        <v>0.1</v>
      </c>
      <c r="ACG70" s="114">
        <f t="shared" si="114"/>
        <v>0.92</v>
      </c>
      <c r="ACN70" s="119" t="str">
        <f t="shared" si="115"/>
        <v>TERIMA</v>
      </c>
      <c r="ACO70" s="120">
        <f t="shared" si="82"/>
        <v>670000</v>
      </c>
      <c r="ACP70" s="120">
        <f t="shared" si="116"/>
        <v>214400</v>
      </c>
      <c r="ADH70" s="121">
        <f t="shared" si="117"/>
        <v>335000</v>
      </c>
      <c r="ADI70" s="121">
        <f t="shared" si="118"/>
        <v>214400</v>
      </c>
      <c r="ADJ70" s="121">
        <f t="shared" si="119"/>
        <v>67000</v>
      </c>
      <c r="ADL70" s="121">
        <f t="shared" si="120"/>
        <v>0</v>
      </c>
      <c r="ADM70" s="121">
        <f t="shared" si="121"/>
        <v>616400</v>
      </c>
      <c r="ADN70" s="121">
        <f t="shared" si="122"/>
        <v>616400</v>
      </c>
      <c r="ADO70" s="4" t="s">
        <v>1392</v>
      </c>
    </row>
    <row r="71" spans="1:795" x14ac:dyDescent="0.25">
      <c r="A71" s="4">
        <f t="shared" si="83"/>
        <v>67</v>
      </c>
      <c r="B71" s="4">
        <v>157016</v>
      </c>
      <c r="C71" s="4" t="s">
        <v>546</v>
      </c>
      <c r="G71" s="4" t="s">
        <v>351</v>
      </c>
      <c r="O71" s="4">
        <v>22</v>
      </c>
      <c r="P71" s="4">
        <v>21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f t="shared" si="84"/>
        <v>0</v>
      </c>
      <c r="W71" s="4">
        <v>21</v>
      </c>
      <c r="X71" s="4">
        <v>21</v>
      </c>
      <c r="Y71" s="4">
        <v>7.75</v>
      </c>
      <c r="BQ71" s="4">
        <v>0</v>
      </c>
      <c r="BR71" s="114">
        <f t="shared" si="85"/>
        <v>1</v>
      </c>
      <c r="BS71" s="4">
        <f t="shared" si="86"/>
        <v>5</v>
      </c>
      <c r="BT71" s="114">
        <f t="shared" si="87"/>
        <v>0.1</v>
      </c>
      <c r="BU71" s="4">
        <v>0</v>
      </c>
      <c r="BV71" s="114">
        <f t="shared" si="88"/>
        <v>1</v>
      </c>
      <c r="BW71" s="4">
        <f t="shared" si="89"/>
        <v>5</v>
      </c>
      <c r="BX71" s="114">
        <f t="shared" si="90"/>
        <v>0.15</v>
      </c>
      <c r="BY71" s="4">
        <f t="shared" si="91"/>
        <v>9765</v>
      </c>
      <c r="BZ71" s="4">
        <v>11328.4666666667</v>
      </c>
      <c r="CA71" s="115">
        <f t="shared" si="92"/>
        <v>1.1601092336576242</v>
      </c>
      <c r="CB71" s="4">
        <f t="shared" si="93"/>
        <v>5</v>
      </c>
      <c r="CC71" s="114">
        <f t="shared" si="94"/>
        <v>0.1</v>
      </c>
      <c r="CD71" s="4">
        <v>300</v>
      </c>
      <c r="CE71" s="116">
        <v>282.34016393442602</v>
      </c>
      <c r="CF71" s="4">
        <f t="shared" si="95"/>
        <v>5</v>
      </c>
      <c r="CG71" s="114">
        <f t="shared" si="96"/>
        <v>0.15</v>
      </c>
      <c r="MX71" s="116">
        <v>95</v>
      </c>
      <c r="MY71" s="116">
        <v>100</v>
      </c>
      <c r="MZ71" s="4">
        <f t="shared" si="97"/>
        <v>5</v>
      </c>
      <c r="NA71" s="114">
        <f t="shared" si="98"/>
        <v>0.1</v>
      </c>
      <c r="NB71" s="115">
        <v>0.92</v>
      </c>
      <c r="NC71" s="115">
        <v>0.91578947368421004</v>
      </c>
      <c r="ND71" s="4">
        <f t="shared" si="99"/>
        <v>1</v>
      </c>
      <c r="NE71" s="114">
        <f t="shared" si="100"/>
        <v>0.02</v>
      </c>
      <c r="NF71" s="116">
        <v>90</v>
      </c>
      <c r="NG71" s="118">
        <v>100</v>
      </c>
      <c r="NH71" s="4">
        <f t="shared" si="101"/>
        <v>5</v>
      </c>
      <c r="NI71" s="114">
        <f t="shared" si="102"/>
        <v>0.08</v>
      </c>
      <c r="NJ71" s="114">
        <v>0.85</v>
      </c>
      <c r="NK71" s="114">
        <v>0.76470588235294101</v>
      </c>
      <c r="NM71" s="4">
        <f t="shared" si="103"/>
        <v>1</v>
      </c>
      <c r="NN71" s="114">
        <f t="shared" si="104"/>
        <v>1.2E-2</v>
      </c>
      <c r="NO71" s="114">
        <v>0.4</v>
      </c>
      <c r="NP71" s="114">
        <v>0.78947368421052599</v>
      </c>
      <c r="NQ71" s="4">
        <f t="shared" si="105"/>
        <v>5</v>
      </c>
      <c r="NR71" s="114">
        <f t="shared" si="106"/>
        <v>0.06</v>
      </c>
      <c r="ZQ71" s="114">
        <v>0.95</v>
      </c>
      <c r="ZR71" s="114">
        <v>0.98224043715846998</v>
      </c>
      <c r="ZS71" s="4">
        <f t="shared" si="107"/>
        <v>5</v>
      </c>
      <c r="ZT71" s="114">
        <f t="shared" si="108"/>
        <v>0.05</v>
      </c>
      <c r="ZU71" s="4">
        <v>2</v>
      </c>
      <c r="ZV71" s="4">
        <f t="shared" si="109"/>
        <v>5</v>
      </c>
      <c r="ZW71" s="114">
        <f t="shared" si="110"/>
        <v>0.05</v>
      </c>
      <c r="ACD71" s="114">
        <f t="shared" si="111"/>
        <v>0.5</v>
      </c>
      <c r="ACE71" s="114">
        <f t="shared" si="112"/>
        <v>0.27200000000000002</v>
      </c>
      <c r="ACF71" s="114">
        <f t="shared" si="113"/>
        <v>0.1</v>
      </c>
      <c r="ACG71" s="114">
        <f t="shared" si="114"/>
        <v>0.872</v>
      </c>
      <c r="ACN71" s="119" t="str">
        <f t="shared" si="115"/>
        <v>TERIMA</v>
      </c>
      <c r="ACO71" s="120">
        <f t="shared" si="82"/>
        <v>670000</v>
      </c>
      <c r="ACP71" s="120">
        <f t="shared" si="116"/>
        <v>182240</v>
      </c>
      <c r="ADH71" s="121">
        <f t="shared" si="117"/>
        <v>335000</v>
      </c>
      <c r="ADI71" s="121">
        <f t="shared" si="118"/>
        <v>182240</v>
      </c>
      <c r="ADJ71" s="121">
        <f t="shared" si="119"/>
        <v>67000</v>
      </c>
      <c r="ADL71" s="121">
        <f t="shared" si="120"/>
        <v>0</v>
      </c>
      <c r="ADM71" s="121">
        <f t="shared" si="121"/>
        <v>584240</v>
      </c>
      <c r="ADN71" s="121">
        <f t="shared" si="122"/>
        <v>584240</v>
      </c>
      <c r="ADO71" s="4" t="s">
        <v>1392</v>
      </c>
    </row>
    <row r="72" spans="1:795" x14ac:dyDescent="0.25">
      <c r="A72" s="4">
        <f t="shared" si="83"/>
        <v>68</v>
      </c>
      <c r="B72" s="4">
        <v>157021</v>
      </c>
      <c r="C72" s="4" t="s">
        <v>549</v>
      </c>
      <c r="G72" s="4" t="s">
        <v>351</v>
      </c>
      <c r="O72" s="4">
        <v>22</v>
      </c>
      <c r="P72" s="4">
        <v>16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f t="shared" si="84"/>
        <v>0</v>
      </c>
      <c r="W72" s="4">
        <v>16</v>
      </c>
      <c r="X72" s="4">
        <v>16</v>
      </c>
      <c r="Y72" s="4">
        <v>7.75</v>
      </c>
      <c r="BQ72" s="4">
        <v>0</v>
      </c>
      <c r="BR72" s="114">
        <f t="shared" si="85"/>
        <v>1</v>
      </c>
      <c r="BS72" s="4">
        <f t="shared" si="86"/>
        <v>5</v>
      </c>
      <c r="BT72" s="114">
        <f t="shared" si="87"/>
        <v>0.1</v>
      </c>
      <c r="BU72" s="4">
        <v>0</v>
      </c>
      <c r="BV72" s="114">
        <f t="shared" si="88"/>
        <v>1</v>
      </c>
      <c r="BW72" s="4">
        <f t="shared" si="89"/>
        <v>5</v>
      </c>
      <c r="BX72" s="114">
        <f t="shared" si="90"/>
        <v>0.15</v>
      </c>
      <c r="BY72" s="4">
        <f t="shared" si="91"/>
        <v>7440</v>
      </c>
      <c r="BZ72" s="4">
        <v>6360.8761904761895</v>
      </c>
      <c r="CA72" s="115">
        <f t="shared" si="92"/>
        <v>0.8549564772145416</v>
      </c>
      <c r="CB72" s="4">
        <f t="shared" si="93"/>
        <v>1</v>
      </c>
      <c r="CC72" s="114">
        <f t="shared" si="94"/>
        <v>0.02</v>
      </c>
      <c r="CD72" s="4">
        <v>300</v>
      </c>
      <c r="CE72" s="116">
        <v>319.21699819168202</v>
      </c>
      <c r="CF72" s="4">
        <f t="shared" si="95"/>
        <v>1</v>
      </c>
      <c r="CG72" s="114">
        <f t="shared" si="96"/>
        <v>0.03</v>
      </c>
      <c r="MX72" s="116">
        <v>95</v>
      </c>
      <c r="MY72" s="116">
        <v>95.6944444444445</v>
      </c>
      <c r="MZ72" s="4">
        <f t="shared" si="97"/>
        <v>5</v>
      </c>
      <c r="NA72" s="114">
        <f t="shared" si="98"/>
        <v>0.1</v>
      </c>
      <c r="NB72" s="115">
        <v>0.92</v>
      </c>
      <c r="NC72" s="115">
        <v>0.86666666666666703</v>
      </c>
      <c r="ND72" s="4">
        <f t="shared" si="99"/>
        <v>1</v>
      </c>
      <c r="NE72" s="114">
        <f t="shared" si="100"/>
        <v>0.02</v>
      </c>
      <c r="NF72" s="116">
        <v>90</v>
      </c>
      <c r="NG72" s="118">
        <v>100</v>
      </c>
      <c r="NH72" s="4">
        <f t="shared" si="101"/>
        <v>5</v>
      </c>
      <c r="NI72" s="114">
        <f t="shared" si="102"/>
        <v>0.08</v>
      </c>
      <c r="NJ72" s="114">
        <v>0.85</v>
      </c>
      <c r="NK72" s="114">
        <v>1</v>
      </c>
      <c r="NM72" s="4">
        <f t="shared" si="103"/>
        <v>5</v>
      </c>
      <c r="NN72" s="114">
        <f t="shared" si="104"/>
        <v>0.06</v>
      </c>
      <c r="NO72" s="114">
        <v>0.4</v>
      </c>
      <c r="NP72" s="114">
        <v>0.33333333333333298</v>
      </c>
      <c r="NQ72" s="4">
        <f t="shared" si="105"/>
        <v>1</v>
      </c>
      <c r="NR72" s="114">
        <f t="shared" si="106"/>
        <v>1.2E-2</v>
      </c>
      <c r="ZQ72" s="114">
        <v>0.95</v>
      </c>
      <c r="ZR72" s="114">
        <v>0.99095840867992802</v>
      </c>
      <c r="ZS72" s="4">
        <f t="shared" si="107"/>
        <v>5</v>
      </c>
      <c r="ZT72" s="114">
        <f t="shared" si="108"/>
        <v>0.05</v>
      </c>
      <c r="ZU72" s="4">
        <v>2</v>
      </c>
      <c r="ZV72" s="4">
        <f t="shared" si="109"/>
        <v>5</v>
      </c>
      <c r="ZW72" s="114">
        <f t="shared" si="110"/>
        <v>0.05</v>
      </c>
      <c r="ACD72" s="114">
        <f t="shared" si="111"/>
        <v>0.30000000000000004</v>
      </c>
      <c r="ACE72" s="114">
        <f t="shared" si="112"/>
        <v>0.27200000000000002</v>
      </c>
      <c r="ACF72" s="114">
        <f t="shared" si="113"/>
        <v>0.1</v>
      </c>
      <c r="ACG72" s="114">
        <f t="shared" si="114"/>
        <v>0.67200000000000004</v>
      </c>
      <c r="ACK72" s="4">
        <v>1</v>
      </c>
      <c r="ACN72" s="119" t="str">
        <f t="shared" si="115"/>
        <v>TERIMA</v>
      </c>
      <c r="ACO72" s="120">
        <f t="shared" si="82"/>
        <v>670000</v>
      </c>
      <c r="ACP72" s="120">
        <f t="shared" si="116"/>
        <v>182240</v>
      </c>
      <c r="ADH72" s="121">
        <f t="shared" si="117"/>
        <v>201000.00000000003</v>
      </c>
      <c r="ADI72" s="121">
        <f t="shared" si="118"/>
        <v>154904</v>
      </c>
      <c r="ADJ72" s="121">
        <f t="shared" si="119"/>
        <v>67000</v>
      </c>
      <c r="ADL72" s="121">
        <f t="shared" si="120"/>
        <v>0</v>
      </c>
      <c r="ADM72" s="121">
        <f t="shared" si="121"/>
        <v>422904</v>
      </c>
      <c r="ADN72" s="121">
        <f t="shared" si="122"/>
        <v>422904</v>
      </c>
      <c r="ADO72" s="4" t="s">
        <v>1392</v>
      </c>
    </row>
    <row r="73" spans="1:795" x14ac:dyDescent="0.25">
      <c r="A73" s="4">
        <f t="shared" si="83"/>
        <v>69</v>
      </c>
      <c r="B73" s="4">
        <v>168487</v>
      </c>
      <c r="C73" s="4" t="s">
        <v>551</v>
      </c>
      <c r="G73" s="4" t="s">
        <v>351</v>
      </c>
      <c r="O73" s="4">
        <v>22</v>
      </c>
      <c r="P73" s="4">
        <v>21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f t="shared" si="84"/>
        <v>0</v>
      </c>
      <c r="W73" s="4">
        <v>21</v>
      </c>
      <c r="X73" s="4">
        <v>21</v>
      </c>
      <c r="Y73" s="4">
        <v>7.75</v>
      </c>
      <c r="BQ73" s="4">
        <v>0</v>
      </c>
      <c r="BR73" s="114">
        <f t="shared" si="85"/>
        <v>1</v>
      </c>
      <c r="BS73" s="4">
        <f t="shared" si="86"/>
        <v>5</v>
      </c>
      <c r="BT73" s="114">
        <f t="shared" si="87"/>
        <v>0.1</v>
      </c>
      <c r="BU73" s="4">
        <v>0</v>
      </c>
      <c r="BV73" s="114">
        <f t="shared" si="88"/>
        <v>1</v>
      </c>
      <c r="BW73" s="4">
        <f t="shared" si="89"/>
        <v>5</v>
      </c>
      <c r="BX73" s="114">
        <f t="shared" si="90"/>
        <v>0.15</v>
      </c>
      <c r="BY73" s="4">
        <f t="shared" si="91"/>
        <v>9765</v>
      </c>
      <c r="BZ73" s="4">
        <v>10606.75</v>
      </c>
      <c r="CA73" s="115">
        <f t="shared" si="92"/>
        <v>1.086200716845878</v>
      </c>
      <c r="CB73" s="4">
        <f t="shared" si="93"/>
        <v>5</v>
      </c>
      <c r="CC73" s="114">
        <f t="shared" si="94"/>
        <v>0.1</v>
      </c>
      <c r="CD73" s="4">
        <v>300</v>
      </c>
      <c r="CE73" s="116">
        <v>275.922435897436</v>
      </c>
      <c r="CF73" s="4">
        <f t="shared" si="95"/>
        <v>5</v>
      </c>
      <c r="CG73" s="114">
        <f t="shared" si="96"/>
        <v>0.15</v>
      </c>
      <c r="MX73" s="116">
        <v>95</v>
      </c>
      <c r="MY73" s="116">
        <v>97.2916666666667</v>
      </c>
      <c r="MZ73" s="4">
        <f t="shared" si="97"/>
        <v>5</v>
      </c>
      <c r="NA73" s="114">
        <f t="shared" si="98"/>
        <v>0.1</v>
      </c>
      <c r="NB73" s="115">
        <v>0.92</v>
      </c>
      <c r="NC73" s="115">
        <v>0.91929824561403495</v>
      </c>
      <c r="ND73" s="4">
        <f t="shared" si="99"/>
        <v>1</v>
      </c>
      <c r="NE73" s="114">
        <f t="shared" si="100"/>
        <v>0.02</v>
      </c>
      <c r="NF73" s="116">
        <v>90</v>
      </c>
      <c r="NG73" s="118">
        <v>100</v>
      </c>
      <c r="NH73" s="4">
        <f t="shared" si="101"/>
        <v>5</v>
      </c>
      <c r="NI73" s="114">
        <f t="shared" si="102"/>
        <v>0.08</v>
      </c>
      <c r="NJ73" s="114">
        <v>0.85</v>
      </c>
      <c r="NK73" s="114">
        <v>0.84210526315789502</v>
      </c>
      <c r="NM73" s="4">
        <f t="shared" si="103"/>
        <v>1</v>
      </c>
      <c r="NN73" s="114">
        <f t="shared" si="104"/>
        <v>1.2E-2</v>
      </c>
      <c r="NO73" s="114">
        <v>0.4</v>
      </c>
      <c r="NP73" s="114">
        <v>0.56140350877193002</v>
      </c>
      <c r="NQ73" s="4">
        <f t="shared" si="105"/>
        <v>5</v>
      </c>
      <c r="NR73" s="114">
        <f t="shared" si="106"/>
        <v>0.06</v>
      </c>
      <c r="ZQ73" s="114">
        <v>0.95</v>
      </c>
      <c r="ZR73" s="114">
        <v>0.99615384615384595</v>
      </c>
      <c r="ZS73" s="4">
        <f t="shared" si="107"/>
        <v>5</v>
      </c>
      <c r="ZT73" s="114">
        <f t="shared" si="108"/>
        <v>0.05</v>
      </c>
      <c r="ZU73" s="4">
        <v>2</v>
      </c>
      <c r="ZV73" s="4">
        <f t="shared" si="109"/>
        <v>5</v>
      </c>
      <c r="ZW73" s="114">
        <f t="shared" si="110"/>
        <v>0.05</v>
      </c>
      <c r="ACD73" s="114">
        <f t="shared" si="111"/>
        <v>0.5</v>
      </c>
      <c r="ACE73" s="114">
        <f t="shared" si="112"/>
        <v>0.27200000000000002</v>
      </c>
      <c r="ACF73" s="114">
        <f t="shared" si="113"/>
        <v>0.1</v>
      </c>
      <c r="ACG73" s="114">
        <f t="shared" si="114"/>
        <v>0.872</v>
      </c>
      <c r="ACN73" s="119" t="str">
        <f t="shared" si="115"/>
        <v>TERIMA</v>
      </c>
      <c r="ACO73" s="120">
        <f t="shared" si="82"/>
        <v>670000</v>
      </c>
      <c r="ACP73" s="120">
        <f t="shared" si="116"/>
        <v>182240</v>
      </c>
      <c r="ADH73" s="121">
        <f t="shared" si="117"/>
        <v>335000</v>
      </c>
      <c r="ADI73" s="121">
        <f t="shared" si="118"/>
        <v>182240</v>
      </c>
      <c r="ADJ73" s="121">
        <f t="shared" si="119"/>
        <v>67000</v>
      </c>
      <c r="ADL73" s="121">
        <f t="shared" si="120"/>
        <v>0</v>
      </c>
      <c r="ADM73" s="121">
        <f t="shared" si="121"/>
        <v>584240</v>
      </c>
      <c r="ADN73" s="121">
        <f t="shared" si="122"/>
        <v>584240</v>
      </c>
      <c r="ADO73" s="4" t="s">
        <v>1392</v>
      </c>
    </row>
    <row r="74" spans="1:795" x14ac:dyDescent="0.25">
      <c r="A74" s="4">
        <f t="shared" si="83"/>
        <v>70</v>
      </c>
      <c r="B74" s="4">
        <v>157022</v>
      </c>
      <c r="C74" s="4" t="s">
        <v>553</v>
      </c>
      <c r="G74" s="4" t="s">
        <v>351</v>
      </c>
      <c r="O74" s="4">
        <v>22</v>
      </c>
      <c r="P74" s="4">
        <v>21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f t="shared" si="84"/>
        <v>0</v>
      </c>
      <c r="W74" s="4">
        <v>21</v>
      </c>
      <c r="X74" s="4">
        <v>21</v>
      </c>
      <c r="Y74" s="4">
        <v>7.75</v>
      </c>
      <c r="BQ74" s="4">
        <v>0</v>
      </c>
      <c r="BR74" s="114">
        <f t="shared" si="85"/>
        <v>1</v>
      </c>
      <c r="BS74" s="4">
        <f t="shared" si="86"/>
        <v>5</v>
      </c>
      <c r="BT74" s="114">
        <f t="shared" si="87"/>
        <v>0.1</v>
      </c>
      <c r="BU74" s="4">
        <v>0</v>
      </c>
      <c r="BV74" s="114">
        <f t="shared" si="88"/>
        <v>1</v>
      </c>
      <c r="BW74" s="4">
        <f t="shared" si="89"/>
        <v>5</v>
      </c>
      <c r="BX74" s="114">
        <f t="shared" si="90"/>
        <v>0.15</v>
      </c>
      <c r="BY74" s="4">
        <f t="shared" si="91"/>
        <v>9765</v>
      </c>
      <c r="BZ74" s="4">
        <v>11004.0333333334</v>
      </c>
      <c r="CA74" s="115">
        <f t="shared" si="92"/>
        <v>1.126885133981915</v>
      </c>
      <c r="CB74" s="4">
        <f t="shared" si="93"/>
        <v>5</v>
      </c>
      <c r="CC74" s="114">
        <f t="shared" si="94"/>
        <v>0.1</v>
      </c>
      <c r="CD74" s="4">
        <v>300</v>
      </c>
      <c r="CE74" s="116">
        <v>288.59934318555003</v>
      </c>
      <c r="CF74" s="4">
        <f t="shared" si="95"/>
        <v>5</v>
      </c>
      <c r="CG74" s="114">
        <f t="shared" si="96"/>
        <v>0.15</v>
      </c>
      <c r="MX74" s="116">
        <v>95</v>
      </c>
      <c r="MY74" s="116">
        <v>100</v>
      </c>
      <c r="MZ74" s="4">
        <f t="shared" si="97"/>
        <v>5</v>
      </c>
      <c r="NA74" s="114">
        <f t="shared" si="98"/>
        <v>0.1</v>
      </c>
      <c r="NB74" s="115">
        <v>0.92</v>
      </c>
      <c r="NC74" s="115">
        <v>0.98571428571428599</v>
      </c>
      <c r="ND74" s="4">
        <f t="shared" si="99"/>
        <v>5</v>
      </c>
      <c r="NE74" s="114">
        <f t="shared" si="100"/>
        <v>0.1</v>
      </c>
      <c r="NF74" s="116">
        <v>90</v>
      </c>
      <c r="NG74" s="118">
        <v>100</v>
      </c>
      <c r="NH74" s="4">
        <f t="shared" si="101"/>
        <v>5</v>
      </c>
      <c r="NI74" s="114">
        <f t="shared" si="102"/>
        <v>0.08</v>
      </c>
      <c r="NJ74" s="114">
        <v>0.85</v>
      </c>
      <c r="NK74" s="114">
        <v>1</v>
      </c>
      <c r="NM74" s="4">
        <f t="shared" si="103"/>
        <v>5</v>
      </c>
      <c r="NN74" s="114">
        <f t="shared" si="104"/>
        <v>0.06</v>
      </c>
      <c r="NO74" s="114">
        <v>0.4</v>
      </c>
      <c r="NP74" s="114">
        <v>0.71428571428571397</v>
      </c>
      <c r="NQ74" s="4">
        <f t="shared" si="105"/>
        <v>5</v>
      </c>
      <c r="NR74" s="114">
        <f t="shared" si="106"/>
        <v>0.06</v>
      </c>
      <c r="ZQ74" s="114">
        <v>0.95</v>
      </c>
      <c r="ZR74" s="114">
        <v>0.98522167487684698</v>
      </c>
      <c r="ZS74" s="4">
        <f t="shared" si="107"/>
        <v>5</v>
      </c>
      <c r="ZT74" s="114">
        <f t="shared" si="108"/>
        <v>0.05</v>
      </c>
      <c r="ZU74" s="4">
        <v>2</v>
      </c>
      <c r="ZV74" s="4">
        <f t="shared" si="109"/>
        <v>5</v>
      </c>
      <c r="ZW74" s="114">
        <f t="shared" si="110"/>
        <v>0.05</v>
      </c>
      <c r="ACD74" s="114">
        <f t="shared" si="111"/>
        <v>0.5</v>
      </c>
      <c r="ACE74" s="114">
        <f t="shared" si="112"/>
        <v>0.4</v>
      </c>
      <c r="ACF74" s="114">
        <f t="shared" si="113"/>
        <v>0.1</v>
      </c>
      <c r="ACG74" s="114">
        <f t="shared" si="114"/>
        <v>1</v>
      </c>
      <c r="ACN74" s="119" t="str">
        <f t="shared" si="115"/>
        <v>TERIMA</v>
      </c>
      <c r="ACO74" s="120">
        <f t="shared" si="82"/>
        <v>670000</v>
      </c>
      <c r="ACP74" s="120">
        <f t="shared" si="116"/>
        <v>268000</v>
      </c>
      <c r="ADH74" s="121">
        <f t="shared" si="117"/>
        <v>335000</v>
      </c>
      <c r="ADI74" s="121">
        <f t="shared" si="118"/>
        <v>268000</v>
      </c>
      <c r="ADJ74" s="121">
        <f t="shared" si="119"/>
        <v>67000</v>
      </c>
      <c r="ADL74" s="121">
        <f t="shared" si="120"/>
        <v>200000</v>
      </c>
      <c r="ADM74" s="121">
        <f t="shared" si="121"/>
        <v>870000</v>
      </c>
      <c r="ADN74" s="121">
        <f t="shared" si="122"/>
        <v>870000</v>
      </c>
      <c r="ADO74" s="4" t="s">
        <v>1392</v>
      </c>
    </row>
    <row r="75" spans="1:795" x14ac:dyDescent="0.25">
      <c r="A75" s="4">
        <f t="shared" si="83"/>
        <v>71</v>
      </c>
      <c r="B75" s="4">
        <v>101973</v>
      </c>
      <c r="C75" s="4" t="s">
        <v>556</v>
      </c>
      <c r="G75" s="4" t="s">
        <v>351</v>
      </c>
      <c r="O75" s="4">
        <v>22</v>
      </c>
      <c r="P75" s="4">
        <v>24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f t="shared" si="84"/>
        <v>0</v>
      </c>
      <c r="W75" s="4">
        <v>24</v>
      </c>
      <c r="X75" s="4">
        <v>24</v>
      </c>
      <c r="Y75" s="4">
        <v>7.75</v>
      </c>
      <c r="BQ75" s="4">
        <v>0</v>
      </c>
      <c r="BR75" s="114">
        <f t="shared" si="85"/>
        <v>1</v>
      </c>
      <c r="BS75" s="4">
        <f t="shared" si="86"/>
        <v>5</v>
      </c>
      <c r="BT75" s="114">
        <f t="shared" si="87"/>
        <v>0.1</v>
      </c>
      <c r="BU75" s="4">
        <v>0</v>
      </c>
      <c r="BV75" s="114">
        <f t="shared" si="88"/>
        <v>1</v>
      </c>
      <c r="BW75" s="4">
        <f t="shared" si="89"/>
        <v>5</v>
      </c>
      <c r="BX75" s="114">
        <f t="shared" si="90"/>
        <v>0.15</v>
      </c>
      <c r="BY75" s="4">
        <f t="shared" si="91"/>
        <v>11160</v>
      </c>
      <c r="BZ75" s="4">
        <v>13277.1</v>
      </c>
      <c r="CA75" s="115">
        <f t="shared" si="92"/>
        <v>1.1897043010752688</v>
      </c>
      <c r="CB75" s="4">
        <f t="shared" si="93"/>
        <v>5</v>
      </c>
      <c r="CC75" s="114">
        <f t="shared" si="94"/>
        <v>0.1</v>
      </c>
      <c r="CD75" s="4">
        <v>300</v>
      </c>
      <c r="CE75" s="116">
        <v>295.83931034482799</v>
      </c>
      <c r="CF75" s="4">
        <f t="shared" si="95"/>
        <v>5</v>
      </c>
      <c r="CG75" s="114">
        <f t="shared" si="96"/>
        <v>0.15</v>
      </c>
      <c r="MX75" s="116">
        <v>95</v>
      </c>
      <c r="MY75" s="116">
        <v>98.3333333333333</v>
      </c>
      <c r="MZ75" s="4">
        <f t="shared" si="97"/>
        <v>5</v>
      </c>
      <c r="NA75" s="114">
        <f t="shared" si="98"/>
        <v>0.1</v>
      </c>
      <c r="NB75" s="115">
        <v>0.92</v>
      </c>
      <c r="NC75" s="115">
        <v>0.93846153846153801</v>
      </c>
      <c r="ND75" s="4">
        <f t="shared" si="99"/>
        <v>5</v>
      </c>
      <c r="NE75" s="114">
        <f t="shared" si="100"/>
        <v>0.1</v>
      </c>
      <c r="NF75" s="116">
        <v>90</v>
      </c>
      <c r="NG75" s="118">
        <v>100</v>
      </c>
      <c r="NH75" s="4">
        <f t="shared" si="101"/>
        <v>5</v>
      </c>
      <c r="NI75" s="114">
        <f t="shared" si="102"/>
        <v>0.08</v>
      </c>
      <c r="NJ75" s="114">
        <v>0.85</v>
      </c>
      <c r="NK75" s="114">
        <v>0.9</v>
      </c>
      <c r="NM75" s="4">
        <f t="shared" si="103"/>
        <v>5</v>
      </c>
      <c r="NN75" s="114">
        <f t="shared" si="104"/>
        <v>0.06</v>
      </c>
      <c r="NO75" s="114">
        <v>0.4</v>
      </c>
      <c r="NP75" s="114">
        <v>0.61538461538461497</v>
      </c>
      <c r="NQ75" s="4">
        <f t="shared" si="105"/>
        <v>5</v>
      </c>
      <c r="NR75" s="114">
        <f t="shared" si="106"/>
        <v>0.06</v>
      </c>
      <c r="ZQ75" s="114">
        <v>0.95</v>
      </c>
      <c r="ZR75" s="114">
        <v>0.98758620689655197</v>
      </c>
      <c r="ZS75" s="4">
        <f t="shared" si="107"/>
        <v>5</v>
      </c>
      <c r="ZT75" s="114">
        <f t="shared" si="108"/>
        <v>0.05</v>
      </c>
      <c r="ZU75" s="4">
        <v>2</v>
      </c>
      <c r="ZV75" s="4">
        <f t="shared" si="109"/>
        <v>5</v>
      </c>
      <c r="ZW75" s="114">
        <f t="shared" si="110"/>
        <v>0.05</v>
      </c>
      <c r="ACD75" s="114">
        <f t="shared" si="111"/>
        <v>0.5</v>
      </c>
      <c r="ACE75" s="114">
        <f t="shared" si="112"/>
        <v>0.4</v>
      </c>
      <c r="ACF75" s="114">
        <f t="shared" si="113"/>
        <v>0.1</v>
      </c>
      <c r="ACG75" s="114">
        <f t="shared" si="114"/>
        <v>1</v>
      </c>
      <c r="ACN75" s="119" t="str">
        <f t="shared" si="115"/>
        <v>TERIMA</v>
      </c>
      <c r="ACO75" s="120">
        <f t="shared" si="82"/>
        <v>670000</v>
      </c>
      <c r="ACP75" s="120">
        <f t="shared" si="116"/>
        <v>268000</v>
      </c>
      <c r="ADH75" s="121">
        <f t="shared" si="117"/>
        <v>335000</v>
      </c>
      <c r="ADI75" s="121">
        <f t="shared" si="118"/>
        <v>268000</v>
      </c>
      <c r="ADJ75" s="121">
        <f t="shared" si="119"/>
        <v>67000</v>
      </c>
      <c r="ADL75" s="121">
        <f t="shared" si="120"/>
        <v>200000</v>
      </c>
      <c r="ADM75" s="121">
        <f t="shared" si="121"/>
        <v>870000</v>
      </c>
      <c r="ADN75" s="121">
        <f t="shared" si="122"/>
        <v>870000</v>
      </c>
      <c r="ADO75" s="4" t="s">
        <v>1392</v>
      </c>
    </row>
    <row r="76" spans="1:795" x14ac:dyDescent="0.25">
      <c r="A76" s="4">
        <f t="shared" si="83"/>
        <v>72</v>
      </c>
      <c r="B76" s="4">
        <v>160090</v>
      </c>
      <c r="C76" s="4" t="s">
        <v>559</v>
      </c>
      <c r="G76" s="4" t="s">
        <v>351</v>
      </c>
      <c r="O76" s="4">
        <v>22</v>
      </c>
      <c r="P76" s="4">
        <v>21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f t="shared" si="84"/>
        <v>0</v>
      </c>
      <c r="W76" s="4">
        <v>21</v>
      </c>
      <c r="X76" s="4">
        <v>21</v>
      </c>
      <c r="Y76" s="4">
        <v>7.75</v>
      </c>
      <c r="BQ76" s="4">
        <v>0</v>
      </c>
      <c r="BR76" s="114">
        <f t="shared" si="85"/>
        <v>1</v>
      </c>
      <c r="BS76" s="4">
        <f t="shared" si="86"/>
        <v>5</v>
      </c>
      <c r="BT76" s="114">
        <f t="shared" si="87"/>
        <v>0.1</v>
      </c>
      <c r="BU76" s="4">
        <v>0</v>
      </c>
      <c r="BV76" s="114">
        <f t="shared" si="88"/>
        <v>1</v>
      </c>
      <c r="BW76" s="4">
        <f t="shared" si="89"/>
        <v>5</v>
      </c>
      <c r="BX76" s="114">
        <f t="shared" si="90"/>
        <v>0.15</v>
      </c>
      <c r="BY76" s="4">
        <f t="shared" si="91"/>
        <v>9765</v>
      </c>
      <c r="BZ76" s="4">
        <v>11810.583333333299</v>
      </c>
      <c r="CA76" s="115">
        <f t="shared" si="92"/>
        <v>1.2094811401262979</v>
      </c>
      <c r="CB76" s="4">
        <f t="shared" si="93"/>
        <v>5</v>
      </c>
      <c r="CC76" s="114">
        <f t="shared" si="94"/>
        <v>0.1</v>
      </c>
      <c r="CD76" s="4">
        <v>300</v>
      </c>
      <c r="CE76" s="116">
        <v>298.56960556844501</v>
      </c>
      <c r="CF76" s="4">
        <f t="shared" si="95"/>
        <v>5</v>
      </c>
      <c r="CG76" s="114">
        <f t="shared" si="96"/>
        <v>0.15</v>
      </c>
      <c r="MX76" s="116">
        <v>95</v>
      </c>
      <c r="MY76" s="116">
        <v>98.3333333333333</v>
      </c>
      <c r="MZ76" s="4">
        <f t="shared" si="97"/>
        <v>5</v>
      </c>
      <c r="NA76" s="114">
        <f t="shared" si="98"/>
        <v>0.1</v>
      </c>
      <c r="NB76" s="115">
        <v>0.92</v>
      </c>
      <c r="NC76" s="115">
        <v>1</v>
      </c>
      <c r="ND76" s="4">
        <f t="shared" si="99"/>
        <v>5</v>
      </c>
      <c r="NE76" s="114">
        <f t="shared" si="100"/>
        <v>0.1</v>
      </c>
      <c r="NF76" s="116">
        <v>90</v>
      </c>
      <c r="NG76" s="118">
        <v>100</v>
      </c>
      <c r="NH76" s="4">
        <f t="shared" si="101"/>
        <v>5</v>
      </c>
      <c r="NI76" s="114">
        <f t="shared" si="102"/>
        <v>0.08</v>
      </c>
      <c r="NJ76" s="114">
        <v>0.85</v>
      </c>
      <c r="NK76" s="114">
        <v>1</v>
      </c>
      <c r="NM76" s="4">
        <f t="shared" si="103"/>
        <v>5</v>
      </c>
      <c r="NN76" s="114">
        <f t="shared" si="104"/>
        <v>0.06</v>
      </c>
      <c r="NO76" s="114">
        <v>0.4</v>
      </c>
      <c r="NP76" s="114">
        <v>1</v>
      </c>
      <c r="NQ76" s="4">
        <f t="shared" si="105"/>
        <v>5</v>
      </c>
      <c r="NR76" s="114">
        <f t="shared" si="106"/>
        <v>0.06</v>
      </c>
      <c r="ZQ76" s="114">
        <v>0.95</v>
      </c>
      <c r="ZR76" s="114">
        <v>0.99419953596287702</v>
      </c>
      <c r="ZS76" s="4">
        <f t="shared" si="107"/>
        <v>5</v>
      </c>
      <c r="ZT76" s="114">
        <f t="shared" si="108"/>
        <v>0.05</v>
      </c>
      <c r="ZU76" s="4">
        <v>2</v>
      </c>
      <c r="ZV76" s="4">
        <f t="shared" si="109"/>
        <v>5</v>
      </c>
      <c r="ZW76" s="114">
        <f t="shared" si="110"/>
        <v>0.05</v>
      </c>
      <c r="ACD76" s="114">
        <f t="shared" si="111"/>
        <v>0.5</v>
      </c>
      <c r="ACE76" s="114">
        <f t="shared" si="112"/>
        <v>0.4</v>
      </c>
      <c r="ACF76" s="114">
        <f t="shared" si="113"/>
        <v>0.1</v>
      </c>
      <c r="ACG76" s="114">
        <f t="shared" si="114"/>
        <v>1</v>
      </c>
      <c r="ACN76" s="119" t="str">
        <f t="shared" si="115"/>
        <v>TERIMA</v>
      </c>
      <c r="ACO76" s="120">
        <f t="shared" si="82"/>
        <v>670000</v>
      </c>
      <c r="ACP76" s="120">
        <f t="shared" si="116"/>
        <v>268000</v>
      </c>
      <c r="ADH76" s="121">
        <f t="shared" si="117"/>
        <v>335000</v>
      </c>
      <c r="ADI76" s="121">
        <f t="shared" si="118"/>
        <v>268000</v>
      </c>
      <c r="ADJ76" s="121">
        <f t="shared" si="119"/>
        <v>67000</v>
      </c>
      <c r="ADL76" s="121">
        <f t="shared" si="120"/>
        <v>200000</v>
      </c>
      <c r="ADM76" s="121">
        <f t="shared" si="121"/>
        <v>870000</v>
      </c>
      <c r="ADN76" s="121">
        <f t="shared" si="122"/>
        <v>870000</v>
      </c>
      <c r="ADO76" s="4" t="s">
        <v>1392</v>
      </c>
    </row>
    <row r="77" spans="1:795" x14ac:dyDescent="0.25">
      <c r="A77" s="4">
        <f t="shared" si="83"/>
        <v>73</v>
      </c>
      <c r="B77" s="4">
        <v>160684</v>
      </c>
      <c r="C77" s="4" t="s">
        <v>563</v>
      </c>
      <c r="G77" s="4" t="s">
        <v>351</v>
      </c>
      <c r="O77" s="4">
        <v>22</v>
      </c>
      <c r="P77" s="4">
        <v>22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f t="shared" si="84"/>
        <v>0</v>
      </c>
      <c r="W77" s="4">
        <v>22</v>
      </c>
      <c r="X77" s="4">
        <v>22</v>
      </c>
      <c r="Y77" s="4">
        <v>7.75</v>
      </c>
      <c r="BQ77" s="4">
        <v>0</v>
      </c>
      <c r="BR77" s="114">
        <f t="shared" si="85"/>
        <v>1</v>
      </c>
      <c r="BS77" s="4">
        <f t="shared" si="86"/>
        <v>5</v>
      </c>
      <c r="BT77" s="114">
        <f t="shared" si="87"/>
        <v>0.1</v>
      </c>
      <c r="BU77" s="4">
        <v>0</v>
      </c>
      <c r="BV77" s="114">
        <f t="shared" si="88"/>
        <v>1</v>
      </c>
      <c r="BW77" s="4">
        <f t="shared" si="89"/>
        <v>5</v>
      </c>
      <c r="BX77" s="114">
        <f t="shared" si="90"/>
        <v>0.15</v>
      </c>
      <c r="BY77" s="4">
        <f t="shared" si="91"/>
        <v>10230</v>
      </c>
      <c r="BZ77" s="4">
        <v>13905.292063492099</v>
      </c>
      <c r="CA77" s="115">
        <f t="shared" si="92"/>
        <v>1.3592660863628641</v>
      </c>
      <c r="CB77" s="4">
        <f t="shared" si="93"/>
        <v>5</v>
      </c>
      <c r="CC77" s="114">
        <f t="shared" si="94"/>
        <v>0.1</v>
      </c>
      <c r="CD77" s="4">
        <v>300</v>
      </c>
      <c r="CE77" s="116">
        <v>218.818088386434</v>
      </c>
      <c r="CF77" s="4">
        <f t="shared" si="95"/>
        <v>5</v>
      </c>
      <c r="CG77" s="114">
        <f t="shared" si="96"/>
        <v>0.15</v>
      </c>
      <c r="MX77" s="116">
        <v>95</v>
      </c>
      <c r="MY77" s="116">
        <v>98.75</v>
      </c>
      <c r="MZ77" s="4">
        <f t="shared" si="97"/>
        <v>5</v>
      </c>
      <c r="NA77" s="114">
        <f t="shared" si="98"/>
        <v>0.1</v>
      </c>
      <c r="NB77" s="115">
        <v>0.92</v>
      </c>
      <c r="NC77" s="115">
        <v>0.93333333333333302</v>
      </c>
      <c r="ND77" s="4">
        <f t="shared" si="99"/>
        <v>5</v>
      </c>
      <c r="NE77" s="114">
        <f t="shared" si="100"/>
        <v>0.1</v>
      </c>
      <c r="NF77" s="116">
        <v>90</v>
      </c>
      <c r="NG77" s="118">
        <v>100</v>
      </c>
      <c r="NH77" s="4">
        <f t="shared" si="101"/>
        <v>5</v>
      </c>
      <c r="NI77" s="114">
        <f t="shared" si="102"/>
        <v>0.08</v>
      </c>
      <c r="NJ77" s="114">
        <v>0.85</v>
      </c>
      <c r="NK77" s="114">
        <v>0.92307692307692302</v>
      </c>
      <c r="NM77" s="4">
        <f t="shared" si="103"/>
        <v>5</v>
      </c>
      <c r="NN77" s="114">
        <f t="shared" si="104"/>
        <v>0.06</v>
      </c>
      <c r="NO77" s="114">
        <v>0.4</v>
      </c>
      <c r="NP77" s="114">
        <v>0.6</v>
      </c>
      <c r="NQ77" s="4">
        <f t="shared" si="105"/>
        <v>5</v>
      </c>
      <c r="NR77" s="114">
        <f t="shared" si="106"/>
        <v>0.06</v>
      </c>
      <c r="ZQ77" s="114">
        <v>0.95</v>
      </c>
      <c r="ZR77" s="114">
        <v>0.99177800616649503</v>
      </c>
      <c r="ZS77" s="4">
        <f t="shared" si="107"/>
        <v>5</v>
      </c>
      <c r="ZT77" s="114">
        <f t="shared" si="108"/>
        <v>0.05</v>
      </c>
      <c r="ZU77" s="4">
        <v>2</v>
      </c>
      <c r="ZV77" s="4">
        <f t="shared" si="109"/>
        <v>5</v>
      </c>
      <c r="ZW77" s="114">
        <f t="shared" si="110"/>
        <v>0.05</v>
      </c>
      <c r="ACD77" s="114">
        <f t="shared" si="111"/>
        <v>0.5</v>
      </c>
      <c r="ACE77" s="114">
        <f t="shared" si="112"/>
        <v>0.4</v>
      </c>
      <c r="ACF77" s="114">
        <f t="shared" si="113"/>
        <v>0.1</v>
      </c>
      <c r="ACG77" s="114">
        <f t="shared" si="114"/>
        <v>1</v>
      </c>
      <c r="ACN77" s="119" t="str">
        <f t="shared" si="115"/>
        <v>TERIMA</v>
      </c>
      <c r="ACO77" s="120">
        <f t="shared" ref="ACO77:ACO98" si="123">IF(ACN77="GUGUR",0,IF(G77="AGENT IBC CC TELKOMSEL",670000,IF(G77="AGENT IBC PRIORITY CC TELKOMSEL",670000,IF(G77="AGENT PREPAID",670000,))))</f>
        <v>670000</v>
      </c>
      <c r="ACP77" s="120">
        <f t="shared" si="116"/>
        <v>268000</v>
      </c>
      <c r="ADH77" s="121">
        <f t="shared" si="117"/>
        <v>335000</v>
      </c>
      <c r="ADI77" s="121">
        <f t="shared" si="118"/>
        <v>268000</v>
      </c>
      <c r="ADJ77" s="121">
        <f t="shared" si="119"/>
        <v>67000</v>
      </c>
      <c r="ADL77" s="121">
        <f t="shared" si="120"/>
        <v>200000</v>
      </c>
      <c r="ADM77" s="121">
        <f t="shared" si="121"/>
        <v>870000</v>
      </c>
      <c r="ADN77" s="121">
        <f t="shared" si="122"/>
        <v>870000</v>
      </c>
      <c r="ADO77" s="4" t="s">
        <v>1392</v>
      </c>
    </row>
    <row r="78" spans="1:795" x14ac:dyDescent="0.25">
      <c r="A78" s="4">
        <f t="shared" si="83"/>
        <v>74</v>
      </c>
      <c r="B78" s="4">
        <v>160092</v>
      </c>
      <c r="C78" s="4" t="s">
        <v>565</v>
      </c>
      <c r="G78" s="4" t="s">
        <v>351</v>
      </c>
      <c r="O78" s="4">
        <v>22</v>
      </c>
      <c r="P78" s="4">
        <v>20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f t="shared" si="84"/>
        <v>0</v>
      </c>
      <c r="W78" s="4">
        <v>20</v>
      </c>
      <c r="X78" s="4">
        <v>20</v>
      </c>
      <c r="Y78" s="4">
        <v>7.75</v>
      </c>
      <c r="BQ78" s="4">
        <v>0</v>
      </c>
      <c r="BR78" s="114">
        <f t="shared" si="85"/>
        <v>1</v>
      </c>
      <c r="BS78" s="4">
        <f t="shared" si="86"/>
        <v>5</v>
      </c>
      <c r="BT78" s="114">
        <f t="shared" si="87"/>
        <v>0.1</v>
      </c>
      <c r="BU78" s="4">
        <v>0</v>
      </c>
      <c r="BV78" s="114">
        <f t="shared" si="88"/>
        <v>1</v>
      </c>
      <c r="BW78" s="4">
        <f t="shared" si="89"/>
        <v>5</v>
      </c>
      <c r="BX78" s="114">
        <f t="shared" si="90"/>
        <v>0.15</v>
      </c>
      <c r="BY78" s="4">
        <f t="shared" si="91"/>
        <v>9300</v>
      </c>
      <c r="BZ78" s="4">
        <v>11108.5333333333</v>
      </c>
      <c r="CA78" s="115">
        <f t="shared" si="92"/>
        <v>1.194465949820785</v>
      </c>
      <c r="CB78" s="4">
        <f t="shared" si="93"/>
        <v>5</v>
      </c>
      <c r="CC78" s="114">
        <f t="shared" si="94"/>
        <v>0.1</v>
      </c>
      <c r="CD78" s="4">
        <v>300</v>
      </c>
      <c r="CE78" s="116">
        <v>274.60953800298103</v>
      </c>
      <c r="CF78" s="4">
        <f t="shared" si="95"/>
        <v>5</v>
      </c>
      <c r="CG78" s="114">
        <f t="shared" si="96"/>
        <v>0.15</v>
      </c>
      <c r="MX78" s="116">
        <v>95</v>
      </c>
      <c r="MY78" s="116">
        <v>98.3333333333333</v>
      </c>
      <c r="MZ78" s="4">
        <f t="shared" si="97"/>
        <v>5</v>
      </c>
      <c r="NA78" s="114">
        <f t="shared" si="98"/>
        <v>0.1</v>
      </c>
      <c r="NB78" s="115">
        <v>0.92</v>
      </c>
      <c r="NC78" s="115">
        <v>1</v>
      </c>
      <c r="ND78" s="4">
        <f t="shared" si="99"/>
        <v>5</v>
      </c>
      <c r="NE78" s="114">
        <f t="shared" si="100"/>
        <v>0.1</v>
      </c>
      <c r="NF78" s="116">
        <v>90</v>
      </c>
      <c r="NG78" s="118">
        <v>100</v>
      </c>
      <c r="NH78" s="4">
        <f t="shared" si="101"/>
        <v>5</v>
      </c>
      <c r="NI78" s="114">
        <f t="shared" si="102"/>
        <v>0.08</v>
      </c>
      <c r="NJ78" s="114">
        <v>0.85</v>
      </c>
      <c r="NK78" s="114">
        <v>0.875</v>
      </c>
      <c r="NM78" s="4">
        <f t="shared" si="103"/>
        <v>5</v>
      </c>
      <c r="NN78" s="114">
        <f t="shared" si="104"/>
        <v>0.06</v>
      </c>
      <c r="NO78" s="114">
        <v>0.4</v>
      </c>
      <c r="NP78" s="114">
        <v>0.875</v>
      </c>
      <c r="NQ78" s="4">
        <f t="shared" si="105"/>
        <v>5</v>
      </c>
      <c r="NR78" s="114">
        <f t="shared" si="106"/>
        <v>0.06</v>
      </c>
      <c r="ZQ78" s="114">
        <v>0.95</v>
      </c>
      <c r="ZR78" s="114">
        <v>0.98658718330849504</v>
      </c>
      <c r="ZS78" s="4">
        <f t="shared" si="107"/>
        <v>5</v>
      </c>
      <c r="ZT78" s="114">
        <f t="shared" si="108"/>
        <v>0.05</v>
      </c>
      <c r="ZU78" s="4">
        <v>2</v>
      </c>
      <c r="ZV78" s="4">
        <f t="shared" si="109"/>
        <v>5</v>
      </c>
      <c r="ZW78" s="114">
        <f t="shared" si="110"/>
        <v>0.05</v>
      </c>
      <c r="ACD78" s="114">
        <f t="shared" si="111"/>
        <v>0.5</v>
      </c>
      <c r="ACE78" s="114">
        <f t="shared" si="112"/>
        <v>0.4</v>
      </c>
      <c r="ACF78" s="114">
        <f t="shared" si="113"/>
        <v>0.1</v>
      </c>
      <c r="ACG78" s="114">
        <f t="shared" si="114"/>
        <v>1</v>
      </c>
      <c r="ACN78" s="119" t="str">
        <f t="shared" si="115"/>
        <v>TERIMA</v>
      </c>
      <c r="ACO78" s="120">
        <f t="shared" si="123"/>
        <v>670000</v>
      </c>
      <c r="ACP78" s="120">
        <f t="shared" si="116"/>
        <v>268000</v>
      </c>
      <c r="ADH78" s="121">
        <f t="shared" si="117"/>
        <v>335000</v>
      </c>
      <c r="ADI78" s="121">
        <f t="shared" si="118"/>
        <v>268000</v>
      </c>
      <c r="ADJ78" s="121">
        <f t="shared" si="119"/>
        <v>67000</v>
      </c>
      <c r="ADL78" s="121">
        <f t="shared" si="120"/>
        <v>200000</v>
      </c>
      <c r="ADM78" s="121">
        <f t="shared" si="121"/>
        <v>870000</v>
      </c>
      <c r="ADN78" s="121">
        <f t="shared" si="122"/>
        <v>870000</v>
      </c>
      <c r="ADO78" s="4" t="s">
        <v>1392</v>
      </c>
    </row>
    <row r="79" spans="1:795" x14ac:dyDescent="0.25">
      <c r="A79" s="4">
        <f t="shared" si="83"/>
        <v>75</v>
      </c>
      <c r="B79" s="4">
        <v>160708</v>
      </c>
      <c r="C79" s="4" t="s">
        <v>567</v>
      </c>
      <c r="G79" s="4" t="s">
        <v>351</v>
      </c>
      <c r="O79" s="4">
        <v>22</v>
      </c>
      <c r="P79" s="4">
        <v>21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f t="shared" si="84"/>
        <v>0</v>
      </c>
      <c r="W79" s="4">
        <v>21</v>
      </c>
      <c r="X79" s="4">
        <v>21</v>
      </c>
      <c r="Y79" s="4">
        <v>7.75</v>
      </c>
      <c r="BQ79" s="4">
        <v>0</v>
      </c>
      <c r="BR79" s="114">
        <f t="shared" si="85"/>
        <v>1</v>
      </c>
      <c r="BS79" s="4">
        <f t="shared" si="86"/>
        <v>5</v>
      </c>
      <c r="BT79" s="114">
        <f t="shared" si="87"/>
        <v>0.1</v>
      </c>
      <c r="BU79" s="4">
        <v>0</v>
      </c>
      <c r="BV79" s="114">
        <f t="shared" si="88"/>
        <v>1</v>
      </c>
      <c r="BW79" s="4">
        <f t="shared" si="89"/>
        <v>5</v>
      </c>
      <c r="BX79" s="114">
        <f t="shared" si="90"/>
        <v>0.15</v>
      </c>
      <c r="BY79" s="4">
        <f t="shared" si="91"/>
        <v>9765</v>
      </c>
      <c r="BZ79" s="4">
        <v>11611.3</v>
      </c>
      <c r="CA79" s="115">
        <f t="shared" si="92"/>
        <v>1.1890732206861239</v>
      </c>
      <c r="CB79" s="4">
        <f t="shared" si="93"/>
        <v>5</v>
      </c>
      <c r="CC79" s="114">
        <f t="shared" si="94"/>
        <v>0.1</v>
      </c>
      <c r="CD79" s="4">
        <v>300</v>
      </c>
      <c r="CE79" s="116">
        <v>254.194524495677</v>
      </c>
      <c r="CF79" s="4">
        <f t="shared" si="95"/>
        <v>5</v>
      </c>
      <c r="CG79" s="114">
        <f t="shared" si="96"/>
        <v>0.15</v>
      </c>
      <c r="MX79" s="116">
        <v>95</v>
      </c>
      <c r="MY79" s="116">
        <v>93.75</v>
      </c>
      <c r="MZ79" s="4">
        <f t="shared" si="97"/>
        <v>1</v>
      </c>
      <c r="NA79" s="114">
        <f t="shared" si="98"/>
        <v>0.02</v>
      </c>
      <c r="NB79" s="115">
        <v>0.92</v>
      </c>
      <c r="NC79" s="115">
        <v>0.78461538461538505</v>
      </c>
      <c r="ND79" s="4">
        <f t="shared" si="99"/>
        <v>1</v>
      </c>
      <c r="NE79" s="114">
        <f t="shared" si="100"/>
        <v>0.02</v>
      </c>
      <c r="NF79" s="116">
        <v>90</v>
      </c>
      <c r="NG79" s="118">
        <v>100</v>
      </c>
      <c r="NH79" s="4">
        <f t="shared" si="101"/>
        <v>5</v>
      </c>
      <c r="NI79" s="114">
        <f t="shared" si="102"/>
        <v>0.08</v>
      </c>
      <c r="NJ79" s="114">
        <v>0.85</v>
      </c>
      <c r="NK79" s="114">
        <v>0.81818181818181801</v>
      </c>
      <c r="NM79" s="4">
        <f t="shared" si="103"/>
        <v>1</v>
      </c>
      <c r="NN79" s="114">
        <f t="shared" si="104"/>
        <v>1.2E-2</v>
      </c>
      <c r="NO79" s="114">
        <v>0.4</v>
      </c>
      <c r="NP79" s="114">
        <v>0.61538461538461497</v>
      </c>
      <c r="NQ79" s="4">
        <f t="shared" si="105"/>
        <v>5</v>
      </c>
      <c r="NR79" s="114">
        <f t="shared" si="106"/>
        <v>0.06</v>
      </c>
      <c r="ZQ79" s="114">
        <v>0.95</v>
      </c>
      <c r="ZR79" s="114">
        <v>0.98414985590778103</v>
      </c>
      <c r="ZS79" s="4">
        <f t="shared" si="107"/>
        <v>5</v>
      </c>
      <c r="ZT79" s="114">
        <f t="shared" si="108"/>
        <v>0.05</v>
      </c>
      <c r="ZU79" s="4">
        <v>2</v>
      </c>
      <c r="ZV79" s="4">
        <f t="shared" si="109"/>
        <v>5</v>
      </c>
      <c r="ZW79" s="114">
        <f t="shared" si="110"/>
        <v>0.05</v>
      </c>
      <c r="ACD79" s="114">
        <f t="shared" si="111"/>
        <v>0.5</v>
      </c>
      <c r="ACE79" s="114">
        <f t="shared" si="112"/>
        <v>0.192</v>
      </c>
      <c r="ACF79" s="114">
        <f t="shared" si="113"/>
        <v>0.1</v>
      </c>
      <c r="ACG79" s="114">
        <f t="shared" si="114"/>
        <v>0.79199999999999993</v>
      </c>
      <c r="ACN79" s="119" t="str">
        <f t="shared" si="115"/>
        <v>TERIMA</v>
      </c>
      <c r="ACO79" s="120">
        <f t="shared" si="123"/>
        <v>670000</v>
      </c>
      <c r="ACP79" s="120">
        <f t="shared" si="116"/>
        <v>128640</v>
      </c>
      <c r="ADH79" s="121">
        <f t="shared" si="117"/>
        <v>335000</v>
      </c>
      <c r="ADI79" s="121">
        <f t="shared" si="118"/>
        <v>128640</v>
      </c>
      <c r="ADJ79" s="121">
        <f t="shared" si="119"/>
        <v>67000</v>
      </c>
      <c r="ADL79" s="121">
        <f t="shared" si="120"/>
        <v>0</v>
      </c>
      <c r="ADM79" s="121">
        <f t="shared" si="121"/>
        <v>530640</v>
      </c>
      <c r="ADN79" s="121">
        <f t="shared" si="122"/>
        <v>530640</v>
      </c>
      <c r="ADO79" s="4" t="s">
        <v>1392</v>
      </c>
    </row>
    <row r="80" spans="1:795" x14ac:dyDescent="0.25">
      <c r="A80" s="4">
        <f t="shared" si="83"/>
        <v>76</v>
      </c>
      <c r="B80" s="4">
        <v>160074</v>
      </c>
      <c r="C80" s="4" t="s">
        <v>573</v>
      </c>
      <c r="G80" s="4" t="s">
        <v>351</v>
      </c>
      <c r="O80" s="4">
        <v>22</v>
      </c>
      <c r="P80" s="4">
        <v>21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f t="shared" si="84"/>
        <v>0</v>
      </c>
      <c r="W80" s="4">
        <v>21</v>
      </c>
      <c r="X80" s="4">
        <v>21</v>
      </c>
      <c r="Y80" s="4">
        <v>7.75</v>
      </c>
      <c r="BQ80" s="4">
        <v>0</v>
      </c>
      <c r="BR80" s="114">
        <f t="shared" si="85"/>
        <v>1</v>
      </c>
      <c r="BS80" s="4">
        <f t="shared" si="86"/>
        <v>5</v>
      </c>
      <c r="BT80" s="114">
        <f t="shared" si="87"/>
        <v>0.1</v>
      </c>
      <c r="BU80" s="4">
        <v>0</v>
      </c>
      <c r="BV80" s="114">
        <f t="shared" si="88"/>
        <v>1</v>
      </c>
      <c r="BW80" s="4">
        <f t="shared" si="89"/>
        <v>5</v>
      </c>
      <c r="BX80" s="114">
        <f t="shared" si="90"/>
        <v>0.15</v>
      </c>
      <c r="BY80" s="4">
        <f t="shared" si="91"/>
        <v>9765</v>
      </c>
      <c r="BZ80" s="4">
        <v>12193</v>
      </c>
      <c r="CA80" s="115">
        <f t="shared" si="92"/>
        <v>1.2486431131592421</v>
      </c>
      <c r="CB80" s="4">
        <f t="shared" si="93"/>
        <v>5</v>
      </c>
      <c r="CC80" s="114">
        <f t="shared" si="94"/>
        <v>0.1</v>
      </c>
      <c r="CD80" s="4">
        <v>300</v>
      </c>
      <c r="CE80" s="116">
        <v>293.04208998548597</v>
      </c>
      <c r="CF80" s="4">
        <f t="shared" si="95"/>
        <v>5</v>
      </c>
      <c r="CG80" s="114">
        <f t="shared" si="96"/>
        <v>0.15</v>
      </c>
      <c r="MX80" s="116">
        <v>95</v>
      </c>
      <c r="MY80" s="116">
        <v>100</v>
      </c>
      <c r="MZ80" s="4">
        <f t="shared" si="97"/>
        <v>5</v>
      </c>
      <c r="NA80" s="114">
        <f t="shared" si="98"/>
        <v>0.1</v>
      </c>
      <c r="NB80" s="115">
        <v>0.92</v>
      </c>
      <c r="NC80" s="115">
        <v>0.96444444444444399</v>
      </c>
      <c r="ND80" s="4">
        <f t="shared" si="99"/>
        <v>5</v>
      </c>
      <c r="NE80" s="114">
        <f t="shared" si="100"/>
        <v>0.1</v>
      </c>
      <c r="NF80" s="116">
        <v>90</v>
      </c>
      <c r="NG80" s="118">
        <v>100</v>
      </c>
      <c r="NH80" s="4">
        <f t="shared" si="101"/>
        <v>5</v>
      </c>
      <c r="NI80" s="114">
        <f t="shared" si="102"/>
        <v>0.08</v>
      </c>
      <c r="NJ80" s="114">
        <v>0.85</v>
      </c>
      <c r="NK80" s="114">
        <v>0.92857142857142905</v>
      </c>
      <c r="NM80" s="4">
        <f t="shared" si="103"/>
        <v>5</v>
      </c>
      <c r="NN80" s="114">
        <f t="shared" si="104"/>
        <v>0.06</v>
      </c>
      <c r="NO80" s="114">
        <v>0.4</v>
      </c>
      <c r="NP80" s="114">
        <v>0.71111111111111103</v>
      </c>
      <c r="NQ80" s="4">
        <f t="shared" si="105"/>
        <v>5</v>
      </c>
      <c r="NR80" s="114">
        <f t="shared" si="106"/>
        <v>0.06</v>
      </c>
      <c r="ZQ80" s="114">
        <v>0.95</v>
      </c>
      <c r="ZR80" s="114">
        <v>0.99346879535558796</v>
      </c>
      <c r="ZS80" s="4">
        <f t="shared" si="107"/>
        <v>5</v>
      </c>
      <c r="ZT80" s="114">
        <f t="shared" si="108"/>
        <v>0.05</v>
      </c>
      <c r="ZU80" s="4">
        <v>2</v>
      </c>
      <c r="ZV80" s="4">
        <f t="shared" si="109"/>
        <v>5</v>
      </c>
      <c r="ZW80" s="114">
        <f t="shared" si="110"/>
        <v>0.05</v>
      </c>
      <c r="ACD80" s="114">
        <f t="shared" si="111"/>
        <v>0.5</v>
      </c>
      <c r="ACE80" s="114">
        <f t="shared" si="112"/>
        <v>0.4</v>
      </c>
      <c r="ACF80" s="114">
        <f t="shared" si="113"/>
        <v>0.1</v>
      </c>
      <c r="ACG80" s="114">
        <f t="shared" si="114"/>
        <v>1</v>
      </c>
      <c r="ACN80" s="119" t="str">
        <f t="shared" si="115"/>
        <v>TERIMA</v>
      </c>
      <c r="ACO80" s="120">
        <f t="shared" si="123"/>
        <v>670000</v>
      </c>
      <c r="ACP80" s="120">
        <f t="shared" si="116"/>
        <v>268000</v>
      </c>
      <c r="ADH80" s="121">
        <f t="shared" si="117"/>
        <v>335000</v>
      </c>
      <c r="ADI80" s="121">
        <f t="shared" si="118"/>
        <v>268000</v>
      </c>
      <c r="ADJ80" s="121">
        <f t="shared" si="119"/>
        <v>67000</v>
      </c>
      <c r="ADL80" s="121">
        <f t="shared" si="120"/>
        <v>200000</v>
      </c>
      <c r="ADM80" s="121">
        <f t="shared" si="121"/>
        <v>870000</v>
      </c>
      <c r="ADN80" s="121">
        <f t="shared" si="122"/>
        <v>870000</v>
      </c>
      <c r="ADO80" s="4" t="s">
        <v>1392</v>
      </c>
    </row>
    <row r="81" spans="1:795" x14ac:dyDescent="0.25">
      <c r="A81" s="4">
        <f t="shared" si="83"/>
        <v>77</v>
      </c>
      <c r="B81" s="4">
        <v>160040</v>
      </c>
      <c r="C81" s="4" t="s">
        <v>575</v>
      </c>
      <c r="G81" s="4" t="s">
        <v>351</v>
      </c>
      <c r="O81" s="4">
        <v>22</v>
      </c>
      <c r="P81" s="4">
        <v>21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f t="shared" si="84"/>
        <v>0</v>
      </c>
      <c r="W81" s="4">
        <v>21</v>
      </c>
      <c r="X81" s="4">
        <v>21</v>
      </c>
      <c r="Y81" s="4">
        <v>7.75</v>
      </c>
      <c r="BQ81" s="4">
        <v>0</v>
      </c>
      <c r="BR81" s="114">
        <f t="shared" si="85"/>
        <v>1</v>
      </c>
      <c r="BS81" s="4">
        <f t="shared" si="86"/>
        <v>5</v>
      </c>
      <c r="BT81" s="114">
        <f t="shared" si="87"/>
        <v>0.1</v>
      </c>
      <c r="BU81" s="4">
        <v>0</v>
      </c>
      <c r="BV81" s="114">
        <f t="shared" si="88"/>
        <v>1</v>
      </c>
      <c r="BW81" s="4">
        <f t="shared" si="89"/>
        <v>5</v>
      </c>
      <c r="BX81" s="114">
        <f t="shared" si="90"/>
        <v>0.15</v>
      </c>
      <c r="BY81" s="4">
        <f t="shared" si="91"/>
        <v>9765</v>
      </c>
      <c r="BZ81" s="4">
        <v>12429.333333333299</v>
      </c>
      <c r="CA81" s="115">
        <f t="shared" si="92"/>
        <v>1.2728451954258371</v>
      </c>
      <c r="CB81" s="4">
        <f t="shared" si="93"/>
        <v>5</v>
      </c>
      <c r="CC81" s="114">
        <f t="shared" si="94"/>
        <v>0.1</v>
      </c>
      <c r="CD81" s="4">
        <v>300</v>
      </c>
      <c r="CE81" s="116">
        <v>284.13777777777801</v>
      </c>
      <c r="CF81" s="4">
        <f t="shared" si="95"/>
        <v>5</v>
      </c>
      <c r="CG81" s="114">
        <f t="shared" si="96"/>
        <v>0.15</v>
      </c>
      <c r="MX81" s="116">
        <v>95</v>
      </c>
      <c r="MY81" s="116">
        <v>87.2222222222222</v>
      </c>
      <c r="MZ81" s="4">
        <f t="shared" si="97"/>
        <v>1</v>
      </c>
      <c r="NA81" s="114">
        <f t="shared" si="98"/>
        <v>0.02</v>
      </c>
      <c r="NB81" s="115">
        <v>0.92</v>
      </c>
      <c r="NC81" s="115">
        <v>0.94545454545454599</v>
      </c>
      <c r="ND81" s="4">
        <f t="shared" si="99"/>
        <v>5</v>
      </c>
      <c r="NE81" s="114">
        <f t="shared" si="100"/>
        <v>0.1</v>
      </c>
      <c r="NF81" s="116">
        <v>90</v>
      </c>
      <c r="NG81" s="118">
        <v>100</v>
      </c>
      <c r="NH81" s="4">
        <f t="shared" si="101"/>
        <v>5</v>
      </c>
      <c r="NI81" s="114">
        <f t="shared" si="102"/>
        <v>0.08</v>
      </c>
      <c r="NJ81" s="114">
        <v>0.85</v>
      </c>
      <c r="NK81" s="114">
        <v>0.87804878048780499</v>
      </c>
      <c r="NM81" s="4">
        <f t="shared" si="103"/>
        <v>5</v>
      </c>
      <c r="NN81" s="114">
        <f t="shared" si="104"/>
        <v>0.06</v>
      </c>
      <c r="NO81" s="114">
        <v>0.4</v>
      </c>
      <c r="NP81" s="114">
        <v>0.65909090909090895</v>
      </c>
      <c r="NQ81" s="4">
        <f t="shared" si="105"/>
        <v>5</v>
      </c>
      <c r="NR81" s="114">
        <f t="shared" si="106"/>
        <v>0.06</v>
      </c>
      <c r="ZQ81" s="114">
        <v>0.95</v>
      </c>
      <c r="ZR81" s="114">
        <v>0.98984126984126997</v>
      </c>
      <c r="ZS81" s="4">
        <f t="shared" si="107"/>
        <v>5</v>
      </c>
      <c r="ZT81" s="114">
        <f t="shared" si="108"/>
        <v>0.05</v>
      </c>
      <c r="ZU81" s="4">
        <v>2</v>
      </c>
      <c r="ZV81" s="4">
        <f t="shared" si="109"/>
        <v>5</v>
      </c>
      <c r="ZW81" s="114">
        <f t="shared" si="110"/>
        <v>0.05</v>
      </c>
      <c r="ACD81" s="114">
        <f t="shared" si="111"/>
        <v>0.5</v>
      </c>
      <c r="ACE81" s="114">
        <f t="shared" si="112"/>
        <v>0.32</v>
      </c>
      <c r="ACF81" s="114">
        <f t="shared" si="113"/>
        <v>0.1</v>
      </c>
      <c r="ACG81" s="114">
        <f t="shared" si="114"/>
        <v>0.92</v>
      </c>
      <c r="ACN81" s="119" t="str">
        <f t="shared" si="115"/>
        <v>TERIMA</v>
      </c>
      <c r="ACO81" s="120">
        <f t="shared" si="123"/>
        <v>670000</v>
      </c>
      <c r="ACP81" s="120">
        <f t="shared" si="116"/>
        <v>214400</v>
      </c>
      <c r="ADH81" s="121">
        <f t="shared" si="117"/>
        <v>335000</v>
      </c>
      <c r="ADI81" s="121">
        <f t="shared" si="118"/>
        <v>214400</v>
      </c>
      <c r="ADJ81" s="121">
        <f t="shared" si="119"/>
        <v>67000</v>
      </c>
      <c r="ADL81" s="121">
        <f t="shared" si="120"/>
        <v>0</v>
      </c>
      <c r="ADM81" s="121">
        <f t="shared" si="121"/>
        <v>616400</v>
      </c>
      <c r="ADN81" s="121">
        <f t="shared" si="122"/>
        <v>616400</v>
      </c>
      <c r="ADO81" s="4" t="s">
        <v>1392</v>
      </c>
    </row>
    <row r="82" spans="1:795" x14ac:dyDescent="0.25">
      <c r="A82" s="4">
        <f t="shared" si="83"/>
        <v>78</v>
      </c>
      <c r="B82" s="4">
        <v>157019</v>
      </c>
      <c r="C82" s="4" t="s">
        <v>579</v>
      </c>
      <c r="G82" s="4" t="s">
        <v>351</v>
      </c>
      <c r="O82" s="4">
        <v>22</v>
      </c>
      <c r="P82" s="4">
        <v>21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f t="shared" si="84"/>
        <v>0</v>
      </c>
      <c r="W82" s="4">
        <v>21</v>
      </c>
      <c r="X82" s="4">
        <v>21</v>
      </c>
      <c r="Y82" s="4">
        <v>7.75</v>
      </c>
      <c r="BQ82" s="4">
        <v>0</v>
      </c>
      <c r="BR82" s="114">
        <f t="shared" si="85"/>
        <v>1</v>
      </c>
      <c r="BS82" s="4">
        <f t="shared" si="86"/>
        <v>5</v>
      </c>
      <c r="BT82" s="114">
        <f t="shared" si="87"/>
        <v>0.1</v>
      </c>
      <c r="BU82" s="4">
        <v>0</v>
      </c>
      <c r="BV82" s="114">
        <f t="shared" si="88"/>
        <v>1</v>
      </c>
      <c r="BW82" s="4">
        <f t="shared" si="89"/>
        <v>5</v>
      </c>
      <c r="BX82" s="114">
        <f t="shared" si="90"/>
        <v>0.15</v>
      </c>
      <c r="BY82" s="4">
        <f t="shared" si="91"/>
        <v>9765</v>
      </c>
      <c r="BZ82" s="4">
        <v>12171.4333333333</v>
      </c>
      <c r="CA82" s="115">
        <f t="shared" si="92"/>
        <v>1.2464345451442191</v>
      </c>
      <c r="CB82" s="4">
        <f t="shared" si="93"/>
        <v>5</v>
      </c>
      <c r="CC82" s="114">
        <f t="shared" si="94"/>
        <v>0.1</v>
      </c>
      <c r="CD82" s="4">
        <v>300</v>
      </c>
      <c r="CE82" s="116">
        <v>256.34412153236502</v>
      </c>
      <c r="CF82" s="4">
        <f t="shared" si="95"/>
        <v>5</v>
      </c>
      <c r="CG82" s="114">
        <f t="shared" si="96"/>
        <v>0.15</v>
      </c>
      <c r="MX82" s="116">
        <v>95</v>
      </c>
      <c r="MY82" s="116">
        <v>99.375</v>
      </c>
      <c r="MZ82" s="4">
        <f t="shared" si="97"/>
        <v>5</v>
      </c>
      <c r="NA82" s="114">
        <f t="shared" si="98"/>
        <v>0.1</v>
      </c>
      <c r="NB82" s="115">
        <v>0.92</v>
      </c>
      <c r="NC82" s="115">
        <v>0.92121212121212104</v>
      </c>
      <c r="ND82" s="4">
        <f t="shared" si="99"/>
        <v>5</v>
      </c>
      <c r="NE82" s="114">
        <f t="shared" si="100"/>
        <v>0.1</v>
      </c>
      <c r="NF82" s="116">
        <v>90</v>
      </c>
      <c r="NG82" s="118">
        <v>95</v>
      </c>
      <c r="NH82" s="4">
        <f t="shared" si="101"/>
        <v>5</v>
      </c>
      <c r="NI82" s="114">
        <f t="shared" si="102"/>
        <v>0.08</v>
      </c>
      <c r="NJ82" s="114">
        <v>0.85</v>
      </c>
      <c r="NK82" s="114">
        <v>0.98214285714285698</v>
      </c>
      <c r="NM82" s="4">
        <f t="shared" si="103"/>
        <v>5</v>
      </c>
      <c r="NN82" s="114">
        <f t="shared" si="104"/>
        <v>0.06</v>
      </c>
      <c r="NO82" s="114">
        <v>0.4</v>
      </c>
      <c r="NP82" s="114">
        <v>0.69696969696969702</v>
      </c>
      <c r="NQ82" s="4">
        <f t="shared" si="105"/>
        <v>5</v>
      </c>
      <c r="NR82" s="114">
        <f t="shared" si="106"/>
        <v>0.06</v>
      </c>
      <c r="ZQ82" s="114">
        <v>0.95</v>
      </c>
      <c r="ZR82" s="114">
        <v>0.99009247027741099</v>
      </c>
      <c r="ZS82" s="4">
        <f t="shared" si="107"/>
        <v>5</v>
      </c>
      <c r="ZT82" s="114">
        <f t="shared" si="108"/>
        <v>0.05</v>
      </c>
      <c r="ZU82" s="4">
        <v>2</v>
      </c>
      <c r="ZV82" s="4">
        <f t="shared" si="109"/>
        <v>5</v>
      </c>
      <c r="ZW82" s="114">
        <f t="shared" si="110"/>
        <v>0.05</v>
      </c>
      <c r="ACD82" s="114">
        <f t="shared" si="111"/>
        <v>0.5</v>
      </c>
      <c r="ACE82" s="114">
        <f t="shared" si="112"/>
        <v>0.4</v>
      </c>
      <c r="ACF82" s="114">
        <f t="shared" si="113"/>
        <v>0.1</v>
      </c>
      <c r="ACG82" s="114">
        <f t="shared" si="114"/>
        <v>1</v>
      </c>
      <c r="ACN82" s="119" t="str">
        <f t="shared" si="115"/>
        <v>TERIMA</v>
      </c>
      <c r="ACO82" s="120">
        <f t="shared" si="123"/>
        <v>670000</v>
      </c>
      <c r="ACP82" s="120">
        <f t="shared" si="116"/>
        <v>268000</v>
      </c>
      <c r="ADH82" s="121">
        <f t="shared" si="117"/>
        <v>335000</v>
      </c>
      <c r="ADI82" s="121">
        <f t="shared" si="118"/>
        <v>268000</v>
      </c>
      <c r="ADJ82" s="121">
        <f t="shared" si="119"/>
        <v>67000</v>
      </c>
      <c r="ADL82" s="121">
        <f t="shared" si="120"/>
        <v>200000</v>
      </c>
      <c r="ADM82" s="121">
        <f t="shared" si="121"/>
        <v>870000</v>
      </c>
      <c r="ADN82" s="121">
        <f t="shared" si="122"/>
        <v>870000</v>
      </c>
      <c r="ADO82" s="4" t="s">
        <v>1392</v>
      </c>
    </row>
    <row r="83" spans="1:795" x14ac:dyDescent="0.25">
      <c r="A83" s="4">
        <f t="shared" si="83"/>
        <v>79</v>
      </c>
      <c r="B83" s="4">
        <v>106108</v>
      </c>
      <c r="C83" s="4" t="s">
        <v>581</v>
      </c>
      <c r="G83" s="4" t="s">
        <v>351</v>
      </c>
      <c r="O83" s="4">
        <v>22</v>
      </c>
      <c r="P83" s="4">
        <v>24</v>
      </c>
      <c r="Q83" s="4">
        <v>2</v>
      </c>
      <c r="R83" s="4">
        <v>0</v>
      </c>
      <c r="S83" s="4">
        <v>0</v>
      </c>
      <c r="T83" s="4">
        <v>2</v>
      </c>
      <c r="U83" s="4">
        <v>0</v>
      </c>
      <c r="V83" s="4">
        <f t="shared" si="84"/>
        <v>2</v>
      </c>
      <c r="W83" s="4">
        <v>22</v>
      </c>
      <c r="X83" s="4">
        <v>22</v>
      </c>
      <c r="Y83" s="4">
        <v>7.75</v>
      </c>
      <c r="BQ83" s="4">
        <v>0</v>
      </c>
      <c r="BR83" s="114">
        <f t="shared" si="85"/>
        <v>1</v>
      </c>
      <c r="BS83" s="4">
        <f t="shared" si="86"/>
        <v>5</v>
      </c>
      <c r="BT83" s="114">
        <f t="shared" si="87"/>
        <v>0.1</v>
      </c>
      <c r="BU83" s="4">
        <v>2</v>
      </c>
      <c r="BV83" s="114">
        <f t="shared" si="88"/>
        <v>0.90909090909090906</v>
      </c>
      <c r="BW83" s="4">
        <f t="shared" si="89"/>
        <v>0</v>
      </c>
      <c r="BX83" s="114">
        <f t="shared" si="90"/>
        <v>0</v>
      </c>
      <c r="BY83" s="4">
        <f t="shared" si="91"/>
        <v>10230</v>
      </c>
      <c r="BZ83" s="4">
        <v>10562.4597222223</v>
      </c>
      <c r="CA83" s="115">
        <f t="shared" si="92"/>
        <v>1.0324985065710948</v>
      </c>
      <c r="CB83" s="4">
        <f t="shared" si="93"/>
        <v>4</v>
      </c>
      <c r="CC83" s="114">
        <f t="shared" si="94"/>
        <v>0.08</v>
      </c>
      <c r="CD83" s="4">
        <v>300</v>
      </c>
      <c r="CE83" s="116">
        <v>286.49512987012997</v>
      </c>
      <c r="CF83" s="4">
        <f t="shared" si="95"/>
        <v>5</v>
      </c>
      <c r="CG83" s="114">
        <f t="shared" si="96"/>
        <v>0.15</v>
      </c>
      <c r="MX83" s="116">
        <v>95</v>
      </c>
      <c r="MY83" s="116">
        <v>100</v>
      </c>
      <c r="MZ83" s="4">
        <f t="shared" si="97"/>
        <v>5</v>
      </c>
      <c r="NA83" s="114">
        <f t="shared" si="98"/>
        <v>0.1</v>
      </c>
      <c r="NB83" s="115">
        <v>0.92</v>
      </c>
      <c r="NC83" s="115">
        <v>0.97499999999999998</v>
      </c>
      <c r="ND83" s="4">
        <f t="shared" si="99"/>
        <v>5</v>
      </c>
      <c r="NE83" s="114">
        <f t="shared" si="100"/>
        <v>0.1</v>
      </c>
      <c r="NF83" s="116">
        <v>90</v>
      </c>
      <c r="NG83" s="118">
        <v>100</v>
      </c>
      <c r="NH83" s="4">
        <f t="shared" si="101"/>
        <v>5</v>
      </c>
      <c r="NI83" s="114">
        <f t="shared" si="102"/>
        <v>0.08</v>
      </c>
      <c r="NJ83" s="114">
        <v>0.85</v>
      </c>
      <c r="NK83" s="114">
        <v>0.92592592592592604</v>
      </c>
      <c r="NM83" s="4">
        <f t="shared" si="103"/>
        <v>5</v>
      </c>
      <c r="NN83" s="114">
        <f t="shared" si="104"/>
        <v>0.06</v>
      </c>
      <c r="NO83" s="114">
        <v>0.4</v>
      </c>
      <c r="NP83" s="114">
        <v>0.84375</v>
      </c>
      <c r="NQ83" s="4">
        <f t="shared" si="105"/>
        <v>5</v>
      </c>
      <c r="NR83" s="114">
        <f t="shared" si="106"/>
        <v>0.06</v>
      </c>
      <c r="ZQ83" s="114">
        <v>0.95</v>
      </c>
      <c r="ZR83" s="114">
        <v>0.993506493506494</v>
      </c>
      <c r="ZS83" s="4">
        <f t="shared" si="107"/>
        <v>5</v>
      </c>
      <c r="ZT83" s="114">
        <f t="shared" si="108"/>
        <v>0.05</v>
      </c>
      <c r="ZU83" s="4">
        <v>2</v>
      </c>
      <c r="ZV83" s="4">
        <f t="shared" si="109"/>
        <v>5</v>
      </c>
      <c r="ZW83" s="114">
        <f t="shared" si="110"/>
        <v>0.05</v>
      </c>
      <c r="ACD83" s="114">
        <f t="shared" si="111"/>
        <v>0.32999999999999996</v>
      </c>
      <c r="ACE83" s="114">
        <f t="shared" si="112"/>
        <v>0.4</v>
      </c>
      <c r="ACF83" s="114">
        <f t="shared" si="113"/>
        <v>0.1</v>
      </c>
      <c r="ACG83" s="114">
        <f t="shared" si="114"/>
        <v>0.83</v>
      </c>
      <c r="ACN83" s="119" t="str">
        <f t="shared" si="115"/>
        <v>TERIMA</v>
      </c>
      <c r="ACO83" s="120">
        <f t="shared" si="123"/>
        <v>670000</v>
      </c>
      <c r="ACP83" s="120">
        <f t="shared" si="116"/>
        <v>268000</v>
      </c>
      <c r="ADH83" s="121">
        <f t="shared" si="117"/>
        <v>221099.99999999997</v>
      </c>
      <c r="ADI83" s="121">
        <f t="shared" si="118"/>
        <v>268000</v>
      </c>
      <c r="ADJ83" s="121">
        <f t="shared" si="119"/>
        <v>67000</v>
      </c>
      <c r="ADL83" s="121">
        <f t="shared" si="120"/>
        <v>0</v>
      </c>
      <c r="ADM83" s="121">
        <f t="shared" si="121"/>
        <v>556100</v>
      </c>
      <c r="ADN83" s="121">
        <f t="shared" si="122"/>
        <v>556100</v>
      </c>
      <c r="ADO83" s="4" t="s">
        <v>1392</v>
      </c>
    </row>
    <row r="84" spans="1:795" x14ac:dyDescent="0.25">
      <c r="A84" s="4">
        <f t="shared" si="83"/>
        <v>80</v>
      </c>
      <c r="B84" s="4">
        <v>86712</v>
      </c>
      <c r="C84" s="4" t="s">
        <v>583</v>
      </c>
      <c r="G84" s="4" t="s">
        <v>351</v>
      </c>
      <c r="O84" s="4">
        <v>22</v>
      </c>
      <c r="P84" s="4">
        <v>24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f t="shared" si="84"/>
        <v>0</v>
      </c>
      <c r="W84" s="4">
        <v>24</v>
      </c>
      <c r="X84" s="4">
        <v>24</v>
      </c>
      <c r="Y84" s="4">
        <v>7.75</v>
      </c>
      <c r="BQ84" s="4">
        <v>0</v>
      </c>
      <c r="BR84" s="114">
        <f t="shared" si="85"/>
        <v>1</v>
      </c>
      <c r="BS84" s="4">
        <f t="shared" si="86"/>
        <v>5</v>
      </c>
      <c r="BT84" s="114">
        <f t="shared" si="87"/>
        <v>0.1</v>
      </c>
      <c r="BU84" s="4">
        <v>0</v>
      </c>
      <c r="BV84" s="114">
        <f t="shared" si="88"/>
        <v>1</v>
      </c>
      <c r="BW84" s="4">
        <f t="shared" si="89"/>
        <v>5</v>
      </c>
      <c r="BX84" s="114">
        <f t="shared" si="90"/>
        <v>0.15</v>
      </c>
      <c r="BY84" s="4">
        <f t="shared" si="91"/>
        <v>11160</v>
      </c>
      <c r="BZ84" s="4">
        <v>13164.483333333301</v>
      </c>
      <c r="CA84" s="115">
        <f t="shared" si="92"/>
        <v>1.1796132019115861</v>
      </c>
      <c r="CB84" s="4">
        <f t="shared" si="93"/>
        <v>5</v>
      </c>
      <c r="CC84" s="114">
        <f t="shared" si="94"/>
        <v>0.1</v>
      </c>
      <c r="CD84" s="4">
        <v>300</v>
      </c>
      <c r="CE84" s="116">
        <v>307.594405594406</v>
      </c>
      <c r="CF84" s="4">
        <f t="shared" si="95"/>
        <v>1</v>
      </c>
      <c r="CG84" s="114">
        <f t="shared" si="96"/>
        <v>0.03</v>
      </c>
      <c r="MX84" s="116">
        <v>95</v>
      </c>
      <c r="MY84" s="116">
        <v>98.3333333333333</v>
      </c>
      <c r="MZ84" s="4">
        <f t="shared" si="97"/>
        <v>5</v>
      </c>
      <c r="NA84" s="114">
        <f t="shared" si="98"/>
        <v>0.1</v>
      </c>
      <c r="NB84" s="115">
        <v>0.92</v>
      </c>
      <c r="NC84" s="115">
        <v>0.95625000000000004</v>
      </c>
      <c r="ND84" s="4">
        <f t="shared" si="99"/>
        <v>5</v>
      </c>
      <c r="NE84" s="114">
        <f t="shared" si="100"/>
        <v>0.1</v>
      </c>
      <c r="NF84" s="116">
        <v>90</v>
      </c>
      <c r="NG84" s="118">
        <v>100</v>
      </c>
      <c r="NH84" s="4">
        <f t="shared" si="101"/>
        <v>5</v>
      </c>
      <c r="NI84" s="114">
        <f t="shared" si="102"/>
        <v>0.08</v>
      </c>
      <c r="NJ84" s="114">
        <v>0.85</v>
      </c>
      <c r="NK84" s="114">
        <v>0.9375</v>
      </c>
      <c r="NM84" s="4">
        <f t="shared" si="103"/>
        <v>5</v>
      </c>
      <c r="NN84" s="114">
        <f t="shared" si="104"/>
        <v>0.06</v>
      </c>
      <c r="NO84" s="114">
        <v>0.4</v>
      </c>
      <c r="NP84" s="114">
        <v>0.75</v>
      </c>
      <c r="NQ84" s="4">
        <f t="shared" si="105"/>
        <v>5</v>
      </c>
      <c r="NR84" s="114">
        <f t="shared" si="106"/>
        <v>0.06</v>
      </c>
      <c r="ZQ84" s="114">
        <v>0.95</v>
      </c>
      <c r="ZR84" s="114">
        <v>0.99038461538461497</v>
      </c>
      <c r="ZS84" s="4">
        <f t="shared" si="107"/>
        <v>5</v>
      </c>
      <c r="ZT84" s="114">
        <f t="shared" si="108"/>
        <v>0.05</v>
      </c>
      <c r="ZU84" s="4">
        <v>2</v>
      </c>
      <c r="ZV84" s="4">
        <f t="shared" si="109"/>
        <v>5</v>
      </c>
      <c r="ZW84" s="114">
        <f t="shared" si="110"/>
        <v>0.05</v>
      </c>
      <c r="ACD84" s="114">
        <f t="shared" si="111"/>
        <v>0.38</v>
      </c>
      <c r="ACE84" s="114">
        <f t="shared" si="112"/>
        <v>0.4</v>
      </c>
      <c r="ACF84" s="114">
        <f t="shared" si="113"/>
        <v>0.1</v>
      </c>
      <c r="ACG84" s="114">
        <f t="shared" si="114"/>
        <v>0.88</v>
      </c>
      <c r="ACN84" s="119" t="str">
        <f t="shared" si="115"/>
        <v>TERIMA</v>
      </c>
      <c r="ACO84" s="120">
        <f t="shared" si="123"/>
        <v>670000</v>
      </c>
      <c r="ACP84" s="120">
        <f t="shared" si="116"/>
        <v>268000</v>
      </c>
      <c r="ADH84" s="121">
        <f t="shared" si="117"/>
        <v>254600</v>
      </c>
      <c r="ADI84" s="121">
        <f t="shared" si="118"/>
        <v>268000</v>
      </c>
      <c r="ADJ84" s="121">
        <f t="shared" si="119"/>
        <v>67000</v>
      </c>
      <c r="ADL84" s="121">
        <f t="shared" si="120"/>
        <v>0</v>
      </c>
      <c r="ADM84" s="121">
        <f t="shared" si="121"/>
        <v>589600</v>
      </c>
      <c r="ADN84" s="121">
        <f t="shared" si="122"/>
        <v>589600</v>
      </c>
      <c r="ADO84" s="4" t="s">
        <v>1392</v>
      </c>
    </row>
    <row r="85" spans="1:795" x14ac:dyDescent="0.25">
      <c r="A85" s="4">
        <f t="shared" si="83"/>
        <v>81</v>
      </c>
      <c r="B85" s="4">
        <v>43284</v>
      </c>
      <c r="C85" s="4" t="s">
        <v>586</v>
      </c>
      <c r="G85" s="4" t="s">
        <v>351</v>
      </c>
      <c r="O85" s="4">
        <v>22</v>
      </c>
      <c r="P85" s="4">
        <v>24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f t="shared" si="84"/>
        <v>0</v>
      </c>
      <c r="W85" s="4">
        <v>24</v>
      </c>
      <c r="X85" s="4">
        <v>24</v>
      </c>
      <c r="Y85" s="4">
        <v>7.75</v>
      </c>
      <c r="BQ85" s="4">
        <v>0</v>
      </c>
      <c r="BR85" s="114">
        <f t="shared" si="85"/>
        <v>1</v>
      </c>
      <c r="BS85" s="4">
        <f t="shared" si="86"/>
        <v>5</v>
      </c>
      <c r="BT85" s="114">
        <f t="shared" si="87"/>
        <v>0.1</v>
      </c>
      <c r="BU85" s="4">
        <v>0</v>
      </c>
      <c r="BV85" s="114">
        <f t="shared" si="88"/>
        <v>1</v>
      </c>
      <c r="BW85" s="4">
        <f t="shared" si="89"/>
        <v>5</v>
      </c>
      <c r="BX85" s="114">
        <f t="shared" si="90"/>
        <v>0.15</v>
      </c>
      <c r="BY85" s="4">
        <f t="shared" si="91"/>
        <v>11160</v>
      </c>
      <c r="BZ85" s="4">
        <v>13025.45</v>
      </c>
      <c r="CA85" s="115">
        <f t="shared" si="92"/>
        <v>1.167155017921147</v>
      </c>
      <c r="CB85" s="4">
        <f t="shared" si="93"/>
        <v>5</v>
      </c>
      <c r="CC85" s="114">
        <f t="shared" si="94"/>
        <v>0.1</v>
      </c>
      <c r="CD85" s="4">
        <v>300</v>
      </c>
      <c r="CE85" s="116">
        <v>295.25411454904503</v>
      </c>
      <c r="CF85" s="4">
        <f t="shared" si="95"/>
        <v>5</v>
      </c>
      <c r="CG85" s="114">
        <f t="shared" si="96"/>
        <v>0.15</v>
      </c>
      <c r="MX85" s="116">
        <v>95</v>
      </c>
      <c r="MY85" s="116">
        <v>100</v>
      </c>
      <c r="MZ85" s="4">
        <f t="shared" si="97"/>
        <v>5</v>
      </c>
      <c r="NA85" s="114">
        <f t="shared" si="98"/>
        <v>0.1</v>
      </c>
      <c r="NB85" s="115">
        <v>0.92</v>
      </c>
      <c r="NC85" s="115">
        <v>0.93962264150943398</v>
      </c>
      <c r="ND85" s="4">
        <f t="shared" si="99"/>
        <v>5</v>
      </c>
      <c r="NE85" s="114">
        <f t="shared" si="100"/>
        <v>0.1</v>
      </c>
      <c r="NF85" s="116">
        <v>90</v>
      </c>
      <c r="NG85" s="118">
        <v>100</v>
      </c>
      <c r="NH85" s="4">
        <f t="shared" si="101"/>
        <v>5</v>
      </c>
      <c r="NI85" s="114">
        <f t="shared" si="102"/>
        <v>0.08</v>
      </c>
      <c r="NJ85" s="114">
        <v>0.85</v>
      </c>
      <c r="NK85" s="114">
        <v>0.88888888888888895</v>
      </c>
      <c r="NM85" s="4">
        <f t="shared" si="103"/>
        <v>5</v>
      </c>
      <c r="NN85" s="114">
        <f t="shared" si="104"/>
        <v>0.06</v>
      </c>
      <c r="NO85" s="114">
        <v>0.4</v>
      </c>
      <c r="NP85" s="114">
        <v>0.77358490566037696</v>
      </c>
      <c r="NQ85" s="4">
        <f t="shared" si="105"/>
        <v>5</v>
      </c>
      <c r="NR85" s="114">
        <f t="shared" si="106"/>
        <v>0.06</v>
      </c>
      <c r="ZQ85" s="114">
        <v>0.95</v>
      </c>
      <c r="ZR85" s="114">
        <v>0.99407504937458901</v>
      </c>
      <c r="ZS85" s="4">
        <f t="shared" si="107"/>
        <v>5</v>
      </c>
      <c r="ZT85" s="114">
        <f t="shared" si="108"/>
        <v>0.05</v>
      </c>
      <c r="ZU85" s="4">
        <v>2</v>
      </c>
      <c r="ZV85" s="4">
        <f t="shared" si="109"/>
        <v>5</v>
      </c>
      <c r="ZW85" s="114">
        <f t="shared" si="110"/>
        <v>0.05</v>
      </c>
      <c r="ACD85" s="114">
        <f t="shared" si="111"/>
        <v>0.5</v>
      </c>
      <c r="ACE85" s="114">
        <f t="shared" si="112"/>
        <v>0.4</v>
      </c>
      <c r="ACF85" s="114">
        <f t="shared" si="113"/>
        <v>0.1</v>
      </c>
      <c r="ACG85" s="114">
        <f t="shared" si="114"/>
        <v>1</v>
      </c>
      <c r="ACN85" s="119" t="str">
        <f t="shared" si="115"/>
        <v>TERIMA</v>
      </c>
      <c r="ACO85" s="120">
        <f t="shared" si="123"/>
        <v>670000</v>
      </c>
      <c r="ACP85" s="120">
        <f t="shared" si="116"/>
        <v>268000</v>
      </c>
      <c r="ADH85" s="121">
        <f t="shared" si="117"/>
        <v>335000</v>
      </c>
      <c r="ADI85" s="121">
        <f t="shared" si="118"/>
        <v>268000</v>
      </c>
      <c r="ADJ85" s="121">
        <f t="shared" si="119"/>
        <v>67000</v>
      </c>
      <c r="ADL85" s="121">
        <f t="shared" si="120"/>
        <v>200000</v>
      </c>
      <c r="ADM85" s="121">
        <f t="shared" si="121"/>
        <v>870000</v>
      </c>
      <c r="ADN85" s="121">
        <f t="shared" si="122"/>
        <v>870000</v>
      </c>
      <c r="ADO85" s="4" t="s">
        <v>1392</v>
      </c>
    </row>
    <row r="86" spans="1:795" x14ac:dyDescent="0.25">
      <c r="A86" s="4">
        <f t="shared" si="83"/>
        <v>82</v>
      </c>
      <c r="B86" s="4">
        <v>106103</v>
      </c>
      <c r="C86" s="4" t="s">
        <v>590</v>
      </c>
      <c r="G86" s="4" t="s">
        <v>351</v>
      </c>
      <c r="O86" s="4">
        <v>22</v>
      </c>
      <c r="P86" s="4">
        <v>23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f t="shared" si="84"/>
        <v>0</v>
      </c>
      <c r="W86" s="4">
        <v>23</v>
      </c>
      <c r="X86" s="4">
        <v>23</v>
      </c>
      <c r="Y86" s="4">
        <v>7.75</v>
      </c>
      <c r="BQ86" s="4">
        <v>0</v>
      </c>
      <c r="BR86" s="114">
        <f t="shared" si="85"/>
        <v>1</v>
      </c>
      <c r="BS86" s="4">
        <f t="shared" si="86"/>
        <v>5</v>
      </c>
      <c r="BT86" s="114">
        <f t="shared" si="87"/>
        <v>0.1</v>
      </c>
      <c r="BU86" s="4">
        <v>0</v>
      </c>
      <c r="BV86" s="114">
        <f t="shared" si="88"/>
        <v>1</v>
      </c>
      <c r="BW86" s="4">
        <f t="shared" si="89"/>
        <v>5</v>
      </c>
      <c r="BX86" s="114">
        <f t="shared" si="90"/>
        <v>0.15</v>
      </c>
      <c r="BY86" s="4">
        <f t="shared" si="91"/>
        <v>10695</v>
      </c>
      <c r="BZ86" s="4">
        <v>12548.116666666599</v>
      </c>
      <c r="CA86" s="115">
        <f t="shared" si="92"/>
        <v>1.1732694405485367</v>
      </c>
      <c r="CB86" s="4">
        <f t="shared" si="93"/>
        <v>5</v>
      </c>
      <c r="CC86" s="114">
        <f t="shared" si="94"/>
        <v>0.1</v>
      </c>
      <c r="CD86" s="4">
        <v>300</v>
      </c>
      <c r="CE86" s="116">
        <v>286.66215139442198</v>
      </c>
      <c r="CF86" s="4">
        <f t="shared" si="95"/>
        <v>5</v>
      </c>
      <c r="CG86" s="114">
        <f t="shared" si="96"/>
        <v>0.15</v>
      </c>
      <c r="MX86" s="116">
        <v>95</v>
      </c>
      <c r="MY86" s="116">
        <v>98.3333333333333</v>
      </c>
      <c r="MZ86" s="4">
        <f t="shared" si="97"/>
        <v>5</v>
      </c>
      <c r="NA86" s="114">
        <f t="shared" si="98"/>
        <v>0.1</v>
      </c>
      <c r="NB86" s="115">
        <v>0.92</v>
      </c>
      <c r="NC86" s="115">
        <v>0.90666666666666695</v>
      </c>
      <c r="ND86" s="4">
        <f t="shared" si="99"/>
        <v>1</v>
      </c>
      <c r="NE86" s="114">
        <f t="shared" si="100"/>
        <v>0.02</v>
      </c>
      <c r="NF86" s="116">
        <v>90</v>
      </c>
      <c r="NG86" s="118">
        <v>100</v>
      </c>
      <c r="NH86" s="4">
        <f t="shared" si="101"/>
        <v>5</v>
      </c>
      <c r="NI86" s="114">
        <f t="shared" si="102"/>
        <v>0.08</v>
      </c>
      <c r="NJ86" s="114">
        <v>0.85</v>
      </c>
      <c r="NK86" s="114">
        <v>0.82926829268292701</v>
      </c>
      <c r="NM86" s="4">
        <f t="shared" si="103"/>
        <v>1</v>
      </c>
      <c r="NN86" s="114">
        <f t="shared" si="104"/>
        <v>1.2E-2</v>
      </c>
      <c r="NO86" s="114">
        <v>0.4</v>
      </c>
      <c r="NP86" s="114">
        <v>0.66666666666666696</v>
      </c>
      <c r="NQ86" s="4">
        <f t="shared" si="105"/>
        <v>5</v>
      </c>
      <c r="NR86" s="114">
        <f t="shared" si="106"/>
        <v>0.06</v>
      </c>
      <c r="ZQ86" s="114">
        <v>0.95</v>
      </c>
      <c r="ZR86" s="114">
        <v>0.99362549800796796</v>
      </c>
      <c r="ZS86" s="4">
        <f t="shared" si="107"/>
        <v>5</v>
      </c>
      <c r="ZT86" s="114">
        <f t="shared" si="108"/>
        <v>0.05</v>
      </c>
      <c r="ZU86" s="4">
        <v>2</v>
      </c>
      <c r="ZV86" s="4">
        <f t="shared" si="109"/>
        <v>5</v>
      </c>
      <c r="ZW86" s="114">
        <f t="shared" si="110"/>
        <v>0.05</v>
      </c>
      <c r="ACD86" s="114">
        <f t="shared" si="111"/>
        <v>0.5</v>
      </c>
      <c r="ACE86" s="114">
        <f t="shared" si="112"/>
        <v>0.27200000000000002</v>
      </c>
      <c r="ACF86" s="114">
        <f t="shared" si="113"/>
        <v>0.1</v>
      </c>
      <c r="ACG86" s="114">
        <f t="shared" si="114"/>
        <v>0.872</v>
      </c>
      <c r="ACN86" s="119" t="str">
        <f t="shared" si="115"/>
        <v>TERIMA</v>
      </c>
      <c r="ACO86" s="120">
        <f t="shared" si="123"/>
        <v>670000</v>
      </c>
      <c r="ACP86" s="120">
        <f t="shared" si="116"/>
        <v>182240</v>
      </c>
      <c r="ADH86" s="121">
        <f t="shared" si="117"/>
        <v>335000</v>
      </c>
      <c r="ADI86" s="121">
        <f t="shared" si="118"/>
        <v>182240</v>
      </c>
      <c r="ADJ86" s="121">
        <f t="shared" si="119"/>
        <v>67000</v>
      </c>
      <c r="ADL86" s="121">
        <f t="shared" si="120"/>
        <v>0</v>
      </c>
      <c r="ADM86" s="121">
        <f t="shared" si="121"/>
        <v>584240</v>
      </c>
      <c r="ADN86" s="121">
        <f t="shared" si="122"/>
        <v>584240</v>
      </c>
      <c r="ADO86" s="4" t="s">
        <v>1392</v>
      </c>
    </row>
    <row r="87" spans="1:795" x14ac:dyDescent="0.25">
      <c r="A87" s="4">
        <f t="shared" si="83"/>
        <v>83</v>
      </c>
      <c r="B87" s="4">
        <v>160038</v>
      </c>
      <c r="C87" s="4" t="s">
        <v>592</v>
      </c>
      <c r="G87" s="4" t="s">
        <v>351</v>
      </c>
      <c r="O87" s="4">
        <v>22</v>
      </c>
      <c r="P87" s="4">
        <v>21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f t="shared" si="84"/>
        <v>0</v>
      </c>
      <c r="W87" s="4">
        <v>21</v>
      </c>
      <c r="X87" s="4">
        <v>21</v>
      </c>
      <c r="Y87" s="4">
        <v>7.75</v>
      </c>
      <c r="BQ87" s="4">
        <v>0</v>
      </c>
      <c r="BR87" s="114">
        <f t="shared" si="85"/>
        <v>1</v>
      </c>
      <c r="BS87" s="4">
        <f t="shared" si="86"/>
        <v>5</v>
      </c>
      <c r="BT87" s="114">
        <f t="shared" si="87"/>
        <v>0.1</v>
      </c>
      <c r="BU87" s="4">
        <v>0</v>
      </c>
      <c r="BV87" s="114">
        <f t="shared" si="88"/>
        <v>1</v>
      </c>
      <c r="BW87" s="4">
        <f t="shared" si="89"/>
        <v>5</v>
      </c>
      <c r="BX87" s="114">
        <f t="shared" si="90"/>
        <v>0.15</v>
      </c>
      <c r="BY87" s="4">
        <f t="shared" si="91"/>
        <v>9765</v>
      </c>
      <c r="BZ87" s="4">
        <v>11529.85</v>
      </c>
      <c r="CA87" s="115">
        <f t="shared" si="92"/>
        <v>1.1807322068612391</v>
      </c>
      <c r="CB87" s="4">
        <f t="shared" si="93"/>
        <v>5</v>
      </c>
      <c r="CC87" s="114">
        <f t="shared" si="94"/>
        <v>0.1</v>
      </c>
      <c r="CD87" s="4">
        <v>300</v>
      </c>
      <c r="CE87" s="116">
        <v>290.118007662835</v>
      </c>
      <c r="CF87" s="4">
        <f t="shared" si="95"/>
        <v>5</v>
      </c>
      <c r="CG87" s="114">
        <f t="shared" si="96"/>
        <v>0.15</v>
      </c>
      <c r="MX87" s="116">
        <v>95</v>
      </c>
      <c r="MY87" s="116">
        <v>97.0833333333333</v>
      </c>
      <c r="MZ87" s="4">
        <f t="shared" si="97"/>
        <v>5</v>
      </c>
      <c r="NA87" s="114">
        <f t="shared" si="98"/>
        <v>0.1</v>
      </c>
      <c r="NB87" s="115">
        <v>0.92</v>
      </c>
      <c r="NC87" s="115">
        <v>0.95263157894736805</v>
      </c>
      <c r="ND87" s="4">
        <f t="shared" si="99"/>
        <v>5</v>
      </c>
      <c r="NE87" s="114">
        <f t="shared" si="100"/>
        <v>0.1</v>
      </c>
      <c r="NF87" s="116">
        <v>90</v>
      </c>
      <c r="NG87" s="118">
        <v>100</v>
      </c>
      <c r="NH87" s="4">
        <f t="shared" si="101"/>
        <v>5</v>
      </c>
      <c r="NI87" s="114">
        <f t="shared" si="102"/>
        <v>0.08</v>
      </c>
      <c r="NJ87" s="114">
        <v>0.85</v>
      </c>
      <c r="NK87" s="114">
        <v>0.91891891891891897</v>
      </c>
      <c r="NM87" s="4">
        <f t="shared" si="103"/>
        <v>5</v>
      </c>
      <c r="NN87" s="114">
        <f t="shared" si="104"/>
        <v>0.06</v>
      </c>
      <c r="NO87" s="114">
        <v>0.4</v>
      </c>
      <c r="NP87" s="114">
        <v>0.78947368421052599</v>
      </c>
      <c r="NQ87" s="4">
        <f t="shared" si="105"/>
        <v>5</v>
      </c>
      <c r="NR87" s="114">
        <f t="shared" si="106"/>
        <v>0.06</v>
      </c>
      <c r="ZQ87" s="114">
        <v>0.95</v>
      </c>
      <c r="ZR87" s="114">
        <v>0.99923371647509596</v>
      </c>
      <c r="ZS87" s="4">
        <f t="shared" si="107"/>
        <v>5</v>
      </c>
      <c r="ZT87" s="114">
        <f t="shared" si="108"/>
        <v>0.05</v>
      </c>
      <c r="ZU87" s="4">
        <v>2</v>
      </c>
      <c r="ZV87" s="4">
        <f t="shared" si="109"/>
        <v>5</v>
      </c>
      <c r="ZW87" s="114">
        <f t="shared" si="110"/>
        <v>0.05</v>
      </c>
      <c r="ACD87" s="114">
        <f t="shared" si="111"/>
        <v>0.5</v>
      </c>
      <c r="ACE87" s="114">
        <f t="shared" si="112"/>
        <v>0.4</v>
      </c>
      <c r="ACF87" s="114">
        <f t="shared" si="113"/>
        <v>0.1</v>
      </c>
      <c r="ACG87" s="114">
        <f t="shared" si="114"/>
        <v>1</v>
      </c>
      <c r="ACN87" s="119" t="str">
        <f t="shared" si="115"/>
        <v>TERIMA</v>
      </c>
      <c r="ACO87" s="120">
        <f t="shared" si="123"/>
        <v>670000</v>
      </c>
      <c r="ACP87" s="120">
        <f t="shared" si="116"/>
        <v>268000</v>
      </c>
      <c r="ADH87" s="121">
        <f t="shared" si="117"/>
        <v>335000</v>
      </c>
      <c r="ADI87" s="121">
        <f t="shared" si="118"/>
        <v>268000</v>
      </c>
      <c r="ADJ87" s="121">
        <f t="shared" si="119"/>
        <v>67000</v>
      </c>
      <c r="ADL87" s="121">
        <f t="shared" si="120"/>
        <v>200000</v>
      </c>
      <c r="ADM87" s="121">
        <f t="shared" si="121"/>
        <v>870000</v>
      </c>
      <c r="ADN87" s="121">
        <f t="shared" si="122"/>
        <v>870000</v>
      </c>
      <c r="ADO87" s="4" t="s">
        <v>1392</v>
      </c>
    </row>
    <row r="88" spans="1:795" x14ac:dyDescent="0.25">
      <c r="A88" s="4">
        <f t="shared" si="83"/>
        <v>84</v>
      </c>
      <c r="B88" s="4">
        <v>150494</v>
      </c>
      <c r="C88" s="4" t="s">
        <v>594</v>
      </c>
      <c r="G88" s="4" t="s">
        <v>351</v>
      </c>
      <c r="O88" s="4">
        <v>22</v>
      </c>
      <c r="P88" s="4">
        <v>21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f t="shared" si="84"/>
        <v>0</v>
      </c>
      <c r="W88" s="4">
        <v>21</v>
      </c>
      <c r="X88" s="4">
        <v>21</v>
      </c>
      <c r="Y88" s="4">
        <v>7.75</v>
      </c>
      <c r="BQ88" s="4">
        <v>0</v>
      </c>
      <c r="BR88" s="114">
        <f t="shared" si="85"/>
        <v>1</v>
      </c>
      <c r="BS88" s="4">
        <f t="shared" si="86"/>
        <v>5</v>
      </c>
      <c r="BT88" s="114">
        <f t="shared" si="87"/>
        <v>0.1</v>
      </c>
      <c r="BU88" s="4">
        <v>0</v>
      </c>
      <c r="BV88" s="114">
        <f t="shared" si="88"/>
        <v>1</v>
      </c>
      <c r="BW88" s="4">
        <f t="shared" si="89"/>
        <v>5</v>
      </c>
      <c r="BX88" s="114">
        <f t="shared" si="90"/>
        <v>0.15</v>
      </c>
      <c r="BY88" s="4">
        <f t="shared" si="91"/>
        <v>9765</v>
      </c>
      <c r="BZ88" s="4">
        <v>12525.95</v>
      </c>
      <c r="CA88" s="115">
        <f t="shared" si="92"/>
        <v>1.2827393753200205</v>
      </c>
      <c r="CB88" s="4">
        <f t="shared" si="93"/>
        <v>5</v>
      </c>
      <c r="CC88" s="114">
        <f t="shared" si="94"/>
        <v>0.1</v>
      </c>
      <c r="CD88" s="4">
        <v>300</v>
      </c>
      <c r="CE88" s="116">
        <v>288.41027351567698</v>
      </c>
      <c r="CF88" s="4">
        <f t="shared" si="95"/>
        <v>5</v>
      </c>
      <c r="CG88" s="114">
        <f t="shared" si="96"/>
        <v>0.15</v>
      </c>
      <c r="MX88" s="116">
        <v>95</v>
      </c>
      <c r="MY88" s="116">
        <v>100</v>
      </c>
      <c r="MZ88" s="4">
        <f t="shared" si="97"/>
        <v>5</v>
      </c>
      <c r="NA88" s="114">
        <f t="shared" si="98"/>
        <v>0.1</v>
      </c>
      <c r="NB88" s="115">
        <v>0.92</v>
      </c>
      <c r="NC88" s="115">
        <v>0.92542372881355905</v>
      </c>
      <c r="ND88" s="4">
        <f t="shared" si="99"/>
        <v>5</v>
      </c>
      <c r="NE88" s="114">
        <f t="shared" si="100"/>
        <v>0.1</v>
      </c>
      <c r="NF88" s="116">
        <v>90</v>
      </c>
      <c r="NG88" s="118">
        <v>100</v>
      </c>
      <c r="NH88" s="4">
        <f t="shared" si="101"/>
        <v>5</v>
      </c>
      <c r="NI88" s="114">
        <f t="shared" si="102"/>
        <v>0.08</v>
      </c>
      <c r="NJ88" s="114">
        <v>0.85</v>
      </c>
      <c r="NK88" s="114">
        <v>0.92452830188679203</v>
      </c>
      <c r="NM88" s="4">
        <f t="shared" si="103"/>
        <v>5</v>
      </c>
      <c r="NN88" s="114">
        <f t="shared" si="104"/>
        <v>0.06</v>
      </c>
      <c r="NO88" s="114">
        <v>0.4</v>
      </c>
      <c r="NP88" s="114">
        <v>0.57627118644067798</v>
      </c>
      <c r="NQ88" s="4">
        <f t="shared" si="105"/>
        <v>5</v>
      </c>
      <c r="NR88" s="114">
        <f t="shared" si="106"/>
        <v>0.06</v>
      </c>
      <c r="ZQ88" s="114">
        <v>0.95</v>
      </c>
      <c r="ZR88" s="114">
        <v>0.99399599733155397</v>
      </c>
      <c r="ZS88" s="4">
        <f t="shared" si="107"/>
        <v>5</v>
      </c>
      <c r="ZT88" s="114">
        <f t="shared" si="108"/>
        <v>0.05</v>
      </c>
      <c r="ZU88" s="4">
        <v>2</v>
      </c>
      <c r="ZV88" s="4">
        <f t="shared" si="109"/>
        <v>5</v>
      </c>
      <c r="ZW88" s="114">
        <f t="shared" si="110"/>
        <v>0.05</v>
      </c>
      <c r="ACD88" s="114">
        <f t="shared" si="111"/>
        <v>0.5</v>
      </c>
      <c r="ACE88" s="114">
        <f t="shared" si="112"/>
        <v>0.4</v>
      </c>
      <c r="ACF88" s="114">
        <f t="shared" si="113"/>
        <v>0.1</v>
      </c>
      <c r="ACG88" s="114">
        <f t="shared" si="114"/>
        <v>1</v>
      </c>
      <c r="ACN88" s="119" t="str">
        <f t="shared" si="115"/>
        <v>TERIMA</v>
      </c>
      <c r="ACO88" s="120">
        <f t="shared" si="123"/>
        <v>670000</v>
      </c>
      <c r="ACP88" s="120">
        <f t="shared" si="116"/>
        <v>268000</v>
      </c>
      <c r="ADH88" s="121">
        <f t="shared" si="117"/>
        <v>335000</v>
      </c>
      <c r="ADI88" s="121">
        <f t="shared" si="118"/>
        <v>268000</v>
      </c>
      <c r="ADJ88" s="121">
        <f t="shared" si="119"/>
        <v>67000</v>
      </c>
      <c r="ADL88" s="121">
        <f t="shared" si="120"/>
        <v>200000</v>
      </c>
      <c r="ADM88" s="121">
        <f t="shared" si="121"/>
        <v>870000</v>
      </c>
      <c r="ADN88" s="121">
        <f t="shared" si="122"/>
        <v>870000</v>
      </c>
      <c r="ADO88" s="4" t="s">
        <v>1392</v>
      </c>
    </row>
    <row r="89" spans="1:795" x14ac:dyDescent="0.25">
      <c r="A89" s="4">
        <f t="shared" si="83"/>
        <v>85</v>
      </c>
      <c r="B89" s="4">
        <v>78446</v>
      </c>
      <c r="C89" s="4" t="s">
        <v>599</v>
      </c>
      <c r="G89" s="4" t="s">
        <v>351</v>
      </c>
      <c r="O89" s="4">
        <v>22</v>
      </c>
      <c r="P89" s="4">
        <v>24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f t="shared" si="84"/>
        <v>0</v>
      </c>
      <c r="W89" s="4">
        <v>24</v>
      </c>
      <c r="X89" s="4">
        <v>24</v>
      </c>
      <c r="Y89" s="4">
        <v>7.75</v>
      </c>
      <c r="BQ89" s="4">
        <v>0</v>
      </c>
      <c r="BR89" s="114">
        <f t="shared" si="85"/>
        <v>1</v>
      </c>
      <c r="BS89" s="4">
        <f t="shared" si="86"/>
        <v>5</v>
      </c>
      <c r="BT89" s="114">
        <f t="shared" si="87"/>
        <v>0.1</v>
      </c>
      <c r="BU89" s="4">
        <v>0</v>
      </c>
      <c r="BV89" s="114">
        <f t="shared" si="88"/>
        <v>1</v>
      </c>
      <c r="BW89" s="4">
        <f t="shared" si="89"/>
        <v>5</v>
      </c>
      <c r="BX89" s="114">
        <f t="shared" si="90"/>
        <v>0.15</v>
      </c>
      <c r="BY89" s="4">
        <f t="shared" si="91"/>
        <v>11160</v>
      </c>
      <c r="BZ89" s="4">
        <v>13001.6333333333</v>
      </c>
      <c r="CA89" s="115">
        <f t="shared" si="92"/>
        <v>1.165020908004776</v>
      </c>
      <c r="CB89" s="4">
        <f t="shared" si="93"/>
        <v>5</v>
      </c>
      <c r="CC89" s="114">
        <f t="shared" si="94"/>
        <v>0.1</v>
      </c>
      <c r="CD89" s="4">
        <v>300</v>
      </c>
      <c r="CE89" s="116">
        <v>273.478589420655</v>
      </c>
      <c r="CF89" s="4">
        <f t="shared" si="95"/>
        <v>5</v>
      </c>
      <c r="CG89" s="114">
        <f t="shared" si="96"/>
        <v>0.15</v>
      </c>
      <c r="MX89" s="116">
        <v>95</v>
      </c>
      <c r="MY89" s="116">
        <v>95.2083333333333</v>
      </c>
      <c r="MZ89" s="4">
        <f t="shared" si="97"/>
        <v>5</v>
      </c>
      <c r="NA89" s="114">
        <f t="shared" si="98"/>
        <v>0.1</v>
      </c>
      <c r="NB89" s="115">
        <v>0.92</v>
      </c>
      <c r="NC89" s="115">
        <v>0.92333333333333301</v>
      </c>
      <c r="ND89" s="4">
        <f t="shared" si="99"/>
        <v>5</v>
      </c>
      <c r="NE89" s="114">
        <f t="shared" si="100"/>
        <v>0.1</v>
      </c>
      <c r="NF89" s="116">
        <v>90</v>
      </c>
      <c r="NG89" s="118">
        <v>100</v>
      </c>
      <c r="NH89" s="4">
        <f t="shared" si="101"/>
        <v>5</v>
      </c>
      <c r="NI89" s="114">
        <f t="shared" si="102"/>
        <v>0.08</v>
      </c>
      <c r="NJ89" s="114">
        <v>0.85</v>
      </c>
      <c r="NK89" s="114">
        <v>0.88679245283018904</v>
      </c>
      <c r="NM89" s="4">
        <f t="shared" si="103"/>
        <v>5</v>
      </c>
      <c r="NN89" s="114">
        <f t="shared" si="104"/>
        <v>0.06</v>
      </c>
      <c r="NO89" s="114">
        <v>0.4</v>
      </c>
      <c r="NP89" s="114">
        <v>0.68333333333333302</v>
      </c>
      <c r="NQ89" s="4">
        <f t="shared" si="105"/>
        <v>5</v>
      </c>
      <c r="NR89" s="114">
        <f t="shared" si="106"/>
        <v>0.06</v>
      </c>
      <c r="ZQ89" s="114">
        <v>0.95</v>
      </c>
      <c r="ZR89" s="114">
        <v>0.99748110831234305</v>
      </c>
      <c r="ZS89" s="4">
        <f t="shared" si="107"/>
        <v>5</v>
      </c>
      <c r="ZT89" s="114">
        <f t="shared" si="108"/>
        <v>0.05</v>
      </c>
      <c r="ZU89" s="4">
        <v>2</v>
      </c>
      <c r="ZV89" s="4">
        <f t="shared" si="109"/>
        <v>5</v>
      </c>
      <c r="ZW89" s="114">
        <f t="shared" si="110"/>
        <v>0.05</v>
      </c>
      <c r="ACD89" s="114">
        <f t="shared" si="111"/>
        <v>0.5</v>
      </c>
      <c r="ACE89" s="114">
        <f t="shared" si="112"/>
        <v>0.4</v>
      </c>
      <c r="ACF89" s="114">
        <f t="shared" si="113"/>
        <v>0.1</v>
      </c>
      <c r="ACG89" s="114">
        <f t="shared" si="114"/>
        <v>1</v>
      </c>
      <c r="ACN89" s="119" t="str">
        <f t="shared" si="115"/>
        <v>TERIMA</v>
      </c>
      <c r="ACO89" s="120">
        <f t="shared" si="123"/>
        <v>670000</v>
      </c>
      <c r="ACP89" s="120">
        <f t="shared" si="116"/>
        <v>268000</v>
      </c>
      <c r="ADH89" s="121">
        <f t="shared" si="117"/>
        <v>335000</v>
      </c>
      <c r="ADI89" s="121">
        <f t="shared" si="118"/>
        <v>268000</v>
      </c>
      <c r="ADJ89" s="121">
        <f t="shared" si="119"/>
        <v>67000</v>
      </c>
      <c r="ADL89" s="121">
        <f t="shared" si="120"/>
        <v>200000</v>
      </c>
      <c r="ADM89" s="121">
        <f t="shared" si="121"/>
        <v>870000</v>
      </c>
      <c r="ADN89" s="121">
        <f t="shared" si="122"/>
        <v>870000</v>
      </c>
      <c r="ADO89" s="4" t="s">
        <v>1392</v>
      </c>
    </row>
    <row r="90" spans="1:795" x14ac:dyDescent="0.25">
      <c r="A90" s="4">
        <f t="shared" si="83"/>
        <v>86</v>
      </c>
      <c r="B90" s="4">
        <v>156656</v>
      </c>
      <c r="C90" s="4" t="s">
        <v>603</v>
      </c>
      <c r="G90" s="4" t="s">
        <v>351</v>
      </c>
      <c r="O90" s="4">
        <v>22</v>
      </c>
      <c r="P90" s="4">
        <v>24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f t="shared" si="84"/>
        <v>0</v>
      </c>
      <c r="W90" s="4">
        <v>24</v>
      </c>
      <c r="X90" s="4">
        <v>24</v>
      </c>
      <c r="Y90" s="4">
        <v>7.75</v>
      </c>
      <c r="BQ90" s="4">
        <v>0</v>
      </c>
      <c r="BR90" s="114">
        <f t="shared" si="85"/>
        <v>1</v>
      </c>
      <c r="BS90" s="4">
        <f t="shared" si="86"/>
        <v>5</v>
      </c>
      <c r="BT90" s="114">
        <f t="shared" si="87"/>
        <v>0.1</v>
      </c>
      <c r="BU90" s="4">
        <v>0</v>
      </c>
      <c r="BV90" s="114">
        <f t="shared" si="88"/>
        <v>1</v>
      </c>
      <c r="BW90" s="4">
        <f t="shared" si="89"/>
        <v>5</v>
      </c>
      <c r="BX90" s="114">
        <f t="shared" si="90"/>
        <v>0.15</v>
      </c>
      <c r="BY90" s="4">
        <f t="shared" si="91"/>
        <v>11160</v>
      </c>
      <c r="BZ90" s="4">
        <v>14439.300000000099</v>
      </c>
      <c r="CA90" s="115">
        <f t="shared" si="92"/>
        <v>1.2938440860215144</v>
      </c>
      <c r="CB90" s="4">
        <f t="shared" si="93"/>
        <v>5</v>
      </c>
      <c r="CC90" s="114">
        <f t="shared" si="94"/>
        <v>0.1</v>
      </c>
      <c r="CD90" s="4">
        <v>300</v>
      </c>
      <c r="CE90" s="116">
        <v>295.42504118616102</v>
      </c>
      <c r="CF90" s="4">
        <f t="shared" si="95"/>
        <v>5</v>
      </c>
      <c r="CG90" s="114">
        <f t="shared" si="96"/>
        <v>0.15</v>
      </c>
      <c r="MX90" s="116">
        <v>95</v>
      </c>
      <c r="MY90" s="116">
        <v>100</v>
      </c>
      <c r="MZ90" s="4">
        <f t="shared" si="97"/>
        <v>5</v>
      </c>
      <c r="NA90" s="114">
        <f t="shared" si="98"/>
        <v>0.1</v>
      </c>
      <c r="NB90" s="115">
        <v>0.92</v>
      </c>
      <c r="NC90" s="115">
        <v>0.95873015873015899</v>
      </c>
      <c r="ND90" s="4">
        <f t="shared" si="99"/>
        <v>5</v>
      </c>
      <c r="NE90" s="114">
        <f t="shared" si="100"/>
        <v>0.1</v>
      </c>
      <c r="NF90" s="116">
        <v>90</v>
      </c>
      <c r="NG90" s="118">
        <v>100</v>
      </c>
      <c r="NH90" s="4">
        <f t="shared" si="101"/>
        <v>5</v>
      </c>
      <c r="NI90" s="114">
        <f t="shared" si="102"/>
        <v>0.08</v>
      </c>
      <c r="NJ90" s="114">
        <v>0.85</v>
      </c>
      <c r="NK90" s="114">
        <v>0.94736842105263197</v>
      </c>
      <c r="NM90" s="4">
        <f t="shared" si="103"/>
        <v>5</v>
      </c>
      <c r="NN90" s="114">
        <f t="shared" si="104"/>
        <v>0.06</v>
      </c>
      <c r="NO90" s="114">
        <v>0.4</v>
      </c>
      <c r="NP90" s="114">
        <v>0.82539682539682502</v>
      </c>
      <c r="NQ90" s="4">
        <f t="shared" si="105"/>
        <v>5</v>
      </c>
      <c r="NR90" s="114">
        <f t="shared" si="106"/>
        <v>0.06</v>
      </c>
      <c r="ZQ90" s="114">
        <v>0.95</v>
      </c>
      <c r="ZR90" s="114">
        <v>0.99780340472268003</v>
      </c>
      <c r="ZS90" s="4">
        <f t="shared" si="107"/>
        <v>5</v>
      </c>
      <c r="ZT90" s="114">
        <f t="shared" si="108"/>
        <v>0.05</v>
      </c>
      <c r="ZU90" s="4">
        <v>2</v>
      </c>
      <c r="ZV90" s="4">
        <f t="shared" si="109"/>
        <v>5</v>
      </c>
      <c r="ZW90" s="114">
        <f t="shared" si="110"/>
        <v>0.05</v>
      </c>
      <c r="ACD90" s="114">
        <f t="shared" si="111"/>
        <v>0.5</v>
      </c>
      <c r="ACE90" s="114">
        <f t="shared" si="112"/>
        <v>0.4</v>
      </c>
      <c r="ACF90" s="114">
        <f t="shared" si="113"/>
        <v>0.1</v>
      </c>
      <c r="ACG90" s="114">
        <f t="shared" si="114"/>
        <v>1</v>
      </c>
      <c r="ACN90" s="119" t="str">
        <f t="shared" si="115"/>
        <v>TERIMA</v>
      </c>
      <c r="ACO90" s="120">
        <f t="shared" si="123"/>
        <v>670000</v>
      </c>
      <c r="ACP90" s="120">
        <f t="shared" si="116"/>
        <v>268000</v>
      </c>
      <c r="ADH90" s="121">
        <f t="shared" si="117"/>
        <v>335000</v>
      </c>
      <c r="ADI90" s="121">
        <f t="shared" si="118"/>
        <v>268000</v>
      </c>
      <c r="ADJ90" s="121">
        <f t="shared" si="119"/>
        <v>67000</v>
      </c>
      <c r="ADL90" s="121">
        <f t="shared" si="120"/>
        <v>200000</v>
      </c>
      <c r="ADM90" s="121">
        <f t="shared" si="121"/>
        <v>870000</v>
      </c>
      <c r="ADN90" s="121">
        <f t="shared" si="122"/>
        <v>870000</v>
      </c>
      <c r="ADO90" s="4" t="s">
        <v>1392</v>
      </c>
    </row>
    <row r="91" spans="1:795" x14ac:dyDescent="0.25">
      <c r="A91" s="4">
        <f t="shared" si="83"/>
        <v>87</v>
      </c>
      <c r="B91" s="4">
        <v>155926</v>
      </c>
      <c r="C91" s="4" t="s">
        <v>606</v>
      </c>
      <c r="G91" s="4" t="s">
        <v>351</v>
      </c>
      <c r="O91" s="4">
        <v>22</v>
      </c>
      <c r="P91" s="4">
        <v>21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f t="shared" si="84"/>
        <v>0</v>
      </c>
      <c r="W91" s="4">
        <v>21</v>
      </c>
      <c r="X91" s="4">
        <v>21</v>
      </c>
      <c r="Y91" s="4">
        <v>7.75</v>
      </c>
      <c r="BQ91" s="4">
        <v>0</v>
      </c>
      <c r="BR91" s="114">
        <f t="shared" si="85"/>
        <v>1</v>
      </c>
      <c r="BS91" s="4">
        <f t="shared" si="86"/>
        <v>5</v>
      </c>
      <c r="BT91" s="114">
        <f t="shared" si="87"/>
        <v>0.1</v>
      </c>
      <c r="BU91" s="4">
        <v>0</v>
      </c>
      <c r="BV91" s="114">
        <f t="shared" si="88"/>
        <v>1</v>
      </c>
      <c r="BW91" s="4">
        <f t="shared" si="89"/>
        <v>5</v>
      </c>
      <c r="BX91" s="114">
        <f t="shared" si="90"/>
        <v>0.15</v>
      </c>
      <c r="BY91" s="4">
        <f t="shared" si="91"/>
        <v>9765</v>
      </c>
      <c r="BZ91" s="4">
        <v>11934.633333333401</v>
      </c>
      <c r="CA91" s="115">
        <f t="shared" si="92"/>
        <v>1.222184673152422</v>
      </c>
      <c r="CB91" s="4">
        <f t="shared" si="93"/>
        <v>5</v>
      </c>
      <c r="CC91" s="114">
        <f t="shared" si="94"/>
        <v>0.1</v>
      </c>
      <c r="CD91" s="4">
        <v>300</v>
      </c>
      <c r="CE91" s="116">
        <v>296.23766816143501</v>
      </c>
      <c r="CF91" s="4">
        <f t="shared" si="95"/>
        <v>5</v>
      </c>
      <c r="CG91" s="114">
        <f t="shared" si="96"/>
        <v>0.15</v>
      </c>
      <c r="MX91" s="116">
        <v>95</v>
      </c>
      <c r="MY91" s="116">
        <v>100</v>
      </c>
      <c r="MZ91" s="4">
        <f t="shared" si="97"/>
        <v>5</v>
      </c>
      <c r="NA91" s="114">
        <f t="shared" si="98"/>
        <v>0.1</v>
      </c>
      <c r="NB91" s="115">
        <v>0.92</v>
      </c>
      <c r="NC91" s="115">
        <v>0.94285714285714295</v>
      </c>
      <c r="ND91" s="4">
        <f t="shared" si="99"/>
        <v>5</v>
      </c>
      <c r="NE91" s="114">
        <f t="shared" si="100"/>
        <v>0.1</v>
      </c>
      <c r="NF91" s="116">
        <v>90</v>
      </c>
      <c r="NG91" s="118">
        <v>100</v>
      </c>
      <c r="NH91" s="4">
        <f t="shared" si="101"/>
        <v>5</v>
      </c>
      <c r="NI91" s="114">
        <f t="shared" si="102"/>
        <v>0.08</v>
      </c>
      <c r="NJ91" s="114">
        <v>0.85</v>
      </c>
      <c r="NK91" s="114">
        <v>0.92592592592592604</v>
      </c>
      <c r="NM91" s="4">
        <f t="shared" si="103"/>
        <v>5</v>
      </c>
      <c r="NN91" s="114">
        <f t="shared" si="104"/>
        <v>0.06</v>
      </c>
      <c r="NO91" s="114">
        <v>0.4</v>
      </c>
      <c r="NP91" s="114">
        <v>0.58730158730158699</v>
      </c>
      <c r="NQ91" s="4">
        <f t="shared" si="105"/>
        <v>5</v>
      </c>
      <c r="NR91" s="114">
        <f t="shared" si="106"/>
        <v>0.06</v>
      </c>
      <c r="ZQ91" s="114">
        <v>0.95</v>
      </c>
      <c r="ZR91" s="114">
        <v>0.99615631005765504</v>
      </c>
      <c r="ZS91" s="4">
        <f t="shared" si="107"/>
        <v>5</v>
      </c>
      <c r="ZT91" s="114">
        <f t="shared" si="108"/>
        <v>0.05</v>
      </c>
      <c r="ZU91" s="4">
        <v>2</v>
      </c>
      <c r="ZV91" s="4">
        <f t="shared" si="109"/>
        <v>5</v>
      </c>
      <c r="ZW91" s="114">
        <f t="shared" si="110"/>
        <v>0.05</v>
      </c>
      <c r="ACD91" s="114">
        <f t="shared" si="111"/>
        <v>0.5</v>
      </c>
      <c r="ACE91" s="114">
        <f t="shared" si="112"/>
        <v>0.4</v>
      </c>
      <c r="ACF91" s="114">
        <f t="shared" si="113"/>
        <v>0.1</v>
      </c>
      <c r="ACG91" s="114">
        <f t="shared" si="114"/>
        <v>1</v>
      </c>
      <c r="ACN91" s="119" t="str">
        <f t="shared" si="115"/>
        <v>TERIMA</v>
      </c>
      <c r="ACO91" s="120">
        <f t="shared" si="123"/>
        <v>670000</v>
      </c>
      <c r="ACP91" s="120">
        <f t="shared" si="116"/>
        <v>268000</v>
      </c>
      <c r="ADH91" s="121">
        <f t="shared" si="117"/>
        <v>335000</v>
      </c>
      <c r="ADI91" s="121">
        <f t="shared" si="118"/>
        <v>268000</v>
      </c>
      <c r="ADJ91" s="121">
        <f t="shared" si="119"/>
        <v>67000</v>
      </c>
      <c r="ADL91" s="121">
        <f t="shared" si="120"/>
        <v>200000</v>
      </c>
      <c r="ADM91" s="121">
        <f t="shared" si="121"/>
        <v>870000</v>
      </c>
      <c r="ADN91" s="121">
        <f t="shared" si="122"/>
        <v>870000</v>
      </c>
      <c r="ADO91" s="4" t="s">
        <v>1392</v>
      </c>
    </row>
    <row r="92" spans="1:795" x14ac:dyDescent="0.25">
      <c r="A92" s="4">
        <f t="shared" si="83"/>
        <v>88</v>
      </c>
      <c r="B92" s="4">
        <v>86718</v>
      </c>
      <c r="C92" s="4" t="s">
        <v>608</v>
      </c>
      <c r="G92" s="4" t="s">
        <v>351</v>
      </c>
      <c r="O92" s="4">
        <v>22</v>
      </c>
      <c r="P92" s="4">
        <v>24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f t="shared" si="84"/>
        <v>0</v>
      </c>
      <c r="W92" s="4">
        <v>24</v>
      </c>
      <c r="X92" s="4">
        <v>24</v>
      </c>
      <c r="Y92" s="4">
        <v>7.75</v>
      </c>
      <c r="BQ92" s="4">
        <v>1</v>
      </c>
      <c r="BR92" s="114">
        <f t="shared" si="85"/>
        <v>0.95833333333333337</v>
      </c>
      <c r="BS92" s="4">
        <f t="shared" si="86"/>
        <v>2</v>
      </c>
      <c r="BT92" s="114">
        <f t="shared" si="87"/>
        <v>0.04</v>
      </c>
      <c r="BU92" s="4">
        <v>0</v>
      </c>
      <c r="BV92" s="114">
        <f t="shared" si="88"/>
        <v>1</v>
      </c>
      <c r="BW92" s="4">
        <f t="shared" si="89"/>
        <v>5</v>
      </c>
      <c r="BX92" s="114">
        <f t="shared" si="90"/>
        <v>0.15</v>
      </c>
      <c r="BY92" s="4">
        <f t="shared" si="91"/>
        <v>11160</v>
      </c>
      <c r="BZ92" s="4">
        <v>11842.8166666667</v>
      </c>
      <c r="CA92" s="115">
        <f t="shared" si="92"/>
        <v>1.0611842891278405</v>
      </c>
      <c r="CB92" s="4">
        <f t="shared" si="93"/>
        <v>5</v>
      </c>
      <c r="CC92" s="114">
        <f t="shared" si="94"/>
        <v>0.1</v>
      </c>
      <c r="CD92" s="4">
        <v>300</v>
      </c>
      <c r="CE92" s="116">
        <v>342.836414048059</v>
      </c>
      <c r="CF92" s="4">
        <f t="shared" si="95"/>
        <v>1</v>
      </c>
      <c r="CG92" s="114">
        <f t="shared" si="96"/>
        <v>0.03</v>
      </c>
      <c r="MX92" s="116">
        <v>95</v>
      </c>
      <c r="MY92" s="116">
        <v>98.3333333333333</v>
      </c>
      <c r="MZ92" s="4">
        <f t="shared" si="97"/>
        <v>5</v>
      </c>
      <c r="NA92" s="114">
        <f t="shared" si="98"/>
        <v>0.1</v>
      </c>
      <c r="NB92" s="115">
        <v>0.92</v>
      </c>
      <c r="NC92" s="115">
        <v>0.97894736842105301</v>
      </c>
      <c r="ND92" s="4">
        <f t="shared" si="99"/>
        <v>5</v>
      </c>
      <c r="NE92" s="114">
        <f t="shared" si="100"/>
        <v>0.1</v>
      </c>
      <c r="NF92" s="116">
        <v>90</v>
      </c>
      <c r="NG92" s="118">
        <v>100</v>
      </c>
      <c r="NH92" s="4">
        <f t="shared" si="101"/>
        <v>5</v>
      </c>
      <c r="NI92" s="114">
        <f t="shared" si="102"/>
        <v>0.08</v>
      </c>
      <c r="NJ92" s="114">
        <v>0.85</v>
      </c>
      <c r="NK92" s="114">
        <v>0.90909090909090895</v>
      </c>
      <c r="NM92" s="4">
        <f t="shared" si="103"/>
        <v>5</v>
      </c>
      <c r="NN92" s="114">
        <f t="shared" si="104"/>
        <v>0.06</v>
      </c>
      <c r="NO92" s="114">
        <v>0.4</v>
      </c>
      <c r="NP92" s="114">
        <v>0.78947368421052599</v>
      </c>
      <c r="NQ92" s="4">
        <f t="shared" si="105"/>
        <v>5</v>
      </c>
      <c r="NR92" s="114">
        <f t="shared" si="106"/>
        <v>0.06</v>
      </c>
      <c r="ZQ92" s="114">
        <v>0.95</v>
      </c>
      <c r="ZR92" s="114">
        <v>0.99445471349353098</v>
      </c>
      <c r="ZS92" s="4">
        <f t="shared" si="107"/>
        <v>5</v>
      </c>
      <c r="ZT92" s="114">
        <f t="shared" si="108"/>
        <v>0.05</v>
      </c>
      <c r="ZU92" s="4">
        <v>2</v>
      </c>
      <c r="ZV92" s="4">
        <f t="shared" si="109"/>
        <v>5</v>
      </c>
      <c r="ZW92" s="114">
        <f t="shared" si="110"/>
        <v>0.05</v>
      </c>
      <c r="ACD92" s="114">
        <f t="shared" si="111"/>
        <v>0.32000000000000006</v>
      </c>
      <c r="ACE92" s="114">
        <f t="shared" si="112"/>
        <v>0.4</v>
      </c>
      <c r="ACF92" s="114">
        <f t="shared" si="113"/>
        <v>0.1</v>
      </c>
      <c r="ACG92" s="114">
        <f t="shared" si="114"/>
        <v>0.82000000000000006</v>
      </c>
      <c r="ACN92" s="119" t="str">
        <f t="shared" si="115"/>
        <v>TERIMA</v>
      </c>
      <c r="ACO92" s="120">
        <f t="shared" si="123"/>
        <v>670000</v>
      </c>
      <c r="ACP92" s="120">
        <f t="shared" si="116"/>
        <v>268000</v>
      </c>
      <c r="ADH92" s="121">
        <f t="shared" si="117"/>
        <v>214400.00000000003</v>
      </c>
      <c r="ADI92" s="121">
        <f t="shared" si="118"/>
        <v>268000</v>
      </c>
      <c r="ADJ92" s="121">
        <f t="shared" si="119"/>
        <v>67000</v>
      </c>
      <c r="ADL92" s="121">
        <f t="shared" si="120"/>
        <v>0</v>
      </c>
      <c r="ADM92" s="121">
        <f t="shared" si="121"/>
        <v>549400</v>
      </c>
      <c r="ADN92" s="121">
        <f t="shared" si="122"/>
        <v>549400</v>
      </c>
      <c r="ADO92" s="4" t="s">
        <v>1392</v>
      </c>
    </row>
    <row r="93" spans="1:795" x14ac:dyDescent="0.25">
      <c r="A93" s="4">
        <f t="shared" si="83"/>
        <v>89</v>
      </c>
      <c r="B93" s="4">
        <v>102101</v>
      </c>
      <c r="C93" s="4" t="s">
        <v>611</v>
      </c>
      <c r="G93" s="4" t="s">
        <v>351</v>
      </c>
      <c r="O93" s="4">
        <v>22</v>
      </c>
      <c r="P93" s="4">
        <v>24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f t="shared" si="84"/>
        <v>0</v>
      </c>
      <c r="W93" s="4">
        <v>24</v>
      </c>
      <c r="X93" s="4">
        <v>24</v>
      </c>
      <c r="Y93" s="4">
        <v>7.75</v>
      </c>
      <c r="BQ93" s="4">
        <v>0</v>
      </c>
      <c r="BR93" s="114">
        <f t="shared" si="85"/>
        <v>1</v>
      </c>
      <c r="BS93" s="4">
        <f t="shared" si="86"/>
        <v>5</v>
      </c>
      <c r="BT93" s="114">
        <f t="shared" si="87"/>
        <v>0.1</v>
      </c>
      <c r="BU93" s="4">
        <v>0</v>
      </c>
      <c r="BV93" s="114">
        <f t="shared" si="88"/>
        <v>1</v>
      </c>
      <c r="BW93" s="4">
        <f t="shared" si="89"/>
        <v>5</v>
      </c>
      <c r="BX93" s="114">
        <f t="shared" si="90"/>
        <v>0.15</v>
      </c>
      <c r="BY93" s="4">
        <f t="shared" si="91"/>
        <v>11160</v>
      </c>
      <c r="BZ93" s="4">
        <v>12690.8</v>
      </c>
      <c r="CA93" s="115">
        <f t="shared" si="92"/>
        <v>1.137168458781362</v>
      </c>
      <c r="CB93" s="4">
        <f t="shared" si="93"/>
        <v>5</v>
      </c>
      <c r="CC93" s="114">
        <f t="shared" si="94"/>
        <v>0.1</v>
      </c>
      <c r="CD93" s="4">
        <v>300</v>
      </c>
      <c r="CE93" s="116">
        <v>299.67456445993002</v>
      </c>
      <c r="CF93" s="4">
        <f t="shared" si="95"/>
        <v>5</v>
      </c>
      <c r="CG93" s="114">
        <f t="shared" si="96"/>
        <v>0.15</v>
      </c>
      <c r="MX93" s="116">
        <v>95</v>
      </c>
      <c r="MY93" s="116">
        <v>90.4166666666667</v>
      </c>
      <c r="MZ93" s="4">
        <f t="shared" si="97"/>
        <v>1</v>
      </c>
      <c r="NA93" s="114">
        <f t="shared" si="98"/>
        <v>0.02</v>
      </c>
      <c r="NB93" s="115">
        <v>0.92</v>
      </c>
      <c r="NC93" s="115">
        <v>0.942105263157895</v>
      </c>
      <c r="ND93" s="4">
        <f t="shared" si="99"/>
        <v>5</v>
      </c>
      <c r="NE93" s="114">
        <f t="shared" si="100"/>
        <v>0.1</v>
      </c>
      <c r="NF93" s="116">
        <v>90</v>
      </c>
      <c r="NG93" s="118">
        <v>100</v>
      </c>
      <c r="NH93" s="4">
        <f t="shared" si="101"/>
        <v>5</v>
      </c>
      <c r="NI93" s="114">
        <f t="shared" si="102"/>
        <v>0.08</v>
      </c>
      <c r="NJ93" s="114">
        <v>0.85</v>
      </c>
      <c r="NK93" s="114">
        <v>0.96969696969696995</v>
      </c>
      <c r="NM93" s="4">
        <f t="shared" si="103"/>
        <v>5</v>
      </c>
      <c r="NN93" s="114">
        <f t="shared" si="104"/>
        <v>0.06</v>
      </c>
      <c r="NO93" s="114">
        <v>0.4</v>
      </c>
      <c r="NP93" s="114">
        <v>0.57894736842105299</v>
      </c>
      <c r="NQ93" s="4">
        <f t="shared" si="105"/>
        <v>5</v>
      </c>
      <c r="NR93" s="114">
        <f t="shared" si="106"/>
        <v>0.06</v>
      </c>
      <c r="ZQ93" s="114">
        <v>0.95</v>
      </c>
      <c r="ZR93" s="114">
        <v>0.99512195121951197</v>
      </c>
      <c r="ZS93" s="4">
        <f t="shared" si="107"/>
        <v>5</v>
      </c>
      <c r="ZT93" s="114">
        <f t="shared" si="108"/>
        <v>0.05</v>
      </c>
      <c r="ZU93" s="4">
        <v>2</v>
      </c>
      <c r="ZV93" s="4">
        <f t="shared" si="109"/>
        <v>5</v>
      </c>
      <c r="ZW93" s="114">
        <f t="shared" si="110"/>
        <v>0.05</v>
      </c>
      <c r="ACD93" s="114">
        <f t="shared" si="111"/>
        <v>0.5</v>
      </c>
      <c r="ACE93" s="114">
        <f t="shared" si="112"/>
        <v>0.32</v>
      </c>
      <c r="ACF93" s="114">
        <f t="shared" si="113"/>
        <v>0.1</v>
      </c>
      <c r="ACG93" s="114">
        <f t="shared" si="114"/>
        <v>0.92</v>
      </c>
      <c r="ACK93" s="4">
        <v>1</v>
      </c>
      <c r="ACN93" s="119" t="str">
        <f t="shared" si="115"/>
        <v>TERIMA</v>
      </c>
      <c r="ACO93" s="120">
        <f t="shared" si="123"/>
        <v>670000</v>
      </c>
      <c r="ACP93" s="120">
        <f t="shared" si="116"/>
        <v>214400</v>
      </c>
      <c r="ADH93" s="121">
        <f t="shared" si="117"/>
        <v>335000</v>
      </c>
      <c r="ADI93" s="121">
        <f t="shared" si="118"/>
        <v>182240</v>
      </c>
      <c r="ADJ93" s="121">
        <f t="shared" si="119"/>
        <v>67000</v>
      </c>
      <c r="ADL93" s="121">
        <f t="shared" si="120"/>
        <v>0</v>
      </c>
      <c r="ADM93" s="121">
        <f t="shared" si="121"/>
        <v>584240</v>
      </c>
      <c r="ADN93" s="121">
        <f t="shared" si="122"/>
        <v>584240</v>
      </c>
      <c r="ADO93" s="4" t="s">
        <v>1392</v>
      </c>
    </row>
    <row r="94" spans="1:795" x14ac:dyDescent="0.25">
      <c r="A94" s="4">
        <f t="shared" si="83"/>
        <v>90</v>
      </c>
      <c r="B94" s="4">
        <v>160676</v>
      </c>
      <c r="C94" s="4" t="s">
        <v>614</v>
      </c>
      <c r="G94" s="4" t="s">
        <v>351</v>
      </c>
      <c r="O94" s="4">
        <v>22</v>
      </c>
      <c r="P94" s="4">
        <v>21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f t="shared" si="84"/>
        <v>0</v>
      </c>
      <c r="W94" s="4">
        <v>21</v>
      </c>
      <c r="X94" s="4">
        <v>21</v>
      </c>
      <c r="Y94" s="4">
        <v>7.75</v>
      </c>
      <c r="BQ94" s="4">
        <v>0</v>
      </c>
      <c r="BR94" s="114">
        <f t="shared" si="85"/>
        <v>1</v>
      </c>
      <c r="BS94" s="4">
        <f t="shared" si="86"/>
        <v>5</v>
      </c>
      <c r="BT94" s="114">
        <f t="shared" si="87"/>
        <v>0.1</v>
      </c>
      <c r="BU94" s="4">
        <v>0</v>
      </c>
      <c r="BV94" s="114">
        <f t="shared" si="88"/>
        <v>1</v>
      </c>
      <c r="BW94" s="4">
        <f t="shared" si="89"/>
        <v>5</v>
      </c>
      <c r="BX94" s="114">
        <f t="shared" si="90"/>
        <v>0.15</v>
      </c>
      <c r="BY94" s="4">
        <f t="shared" si="91"/>
        <v>9765</v>
      </c>
      <c r="BZ94" s="4">
        <v>11520.833333333299</v>
      </c>
      <c r="CA94" s="115">
        <f t="shared" si="92"/>
        <v>1.1798088410991603</v>
      </c>
      <c r="CB94" s="4">
        <f t="shared" si="93"/>
        <v>5</v>
      </c>
      <c r="CC94" s="114">
        <f t="shared" si="94"/>
        <v>0.1</v>
      </c>
      <c r="CD94" s="4">
        <v>300</v>
      </c>
      <c r="CE94" s="116">
        <v>234.10912906610699</v>
      </c>
      <c r="CF94" s="4">
        <f t="shared" si="95"/>
        <v>5</v>
      </c>
      <c r="CG94" s="114">
        <f t="shared" si="96"/>
        <v>0.15</v>
      </c>
      <c r="MX94" s="116">
        <v>95</v>
      </c>
      <c r="MY94" s="116">
        <v>98.3333333333333</v>
      </c>
      <c r="MZ94" s="4">
        <f t="shared" si="97"/>
        <v>5</v>
      </c>
      <c r="NA94" s="114">
        <f t="shared" si="98"/>
        <v>0.1</v>
      </c>
      <c r="NB94" s="115">
        <v>0.92</v>
      </c>
      <c r="NC94" s="115">
        <v>0.97777777777777797</v>
      </c>
      <c r="ND94" s="4">
        <f t="shared" si="99"/>
        <v>5</v>
      </c>
      <c r="NE94" s="114">
        <f t="shared" si="100"/>
        <v>0.1</v>
      </c>
      <c r="NF94" s="116">
        <v>90</v>
      </c>
      <c r="NG94" s="118">
        <v>100</v>
      </c>
      <c r="NH94" s="4">
        <f t="shared" si="101"/>
        <v>5</v>
      </c>
      <c r="NI94" s="114">
        <f t="shared" si="102"/>
        <v>0.08</v>
      </c>
      <c r="NJ94" s="114">
        <v>0.85</v>
      </c>
      <c r="NK94" s="114">
        <v>0.92307692307692302</v>
      </c>
      <c r="NM94" s="4">
        <f t="shared" si="103"/>
        <v>5</v>
      </c>
      <c r="NN94" s="114">
        <f t="shared" si="104"/>
        <v>0.06</v>
      </c>
      <c r="NO94" s="114">
        <v>0.4</v>
      </c>
      <c r="NP94" s="114">
        <v>0.75</v>
      </c>
      <c r="NQ94" s="4">
        <f t="shared" si="105"/>
        <v>5</v>
      </c>
      <c r="NR94" s="114">
        <f t="shared" si="106"/>
        <v>0.06</v>
      </c>
      <c r="ZQ94" s="114">
        <v>0.95</v>
      </c>
      <c r="ZR94" s="114">
        <v>0.99317943336831105</v>
      </c>
      <c r="ZS94" s="4">
        <f t="shared" si="107"/>
        <v>5</v>
      </c>
      <c r="ZT94" s="114">
        <f t="shared" si="108"/>
        <v>0.05</v>
      </c>
      <c r="ZU94" s="4">
        <v>2</v>
      </c>
      <c r="ZV94" s="4">
        <f t="shared" si="109"/>
        <v>5</v>
      </c>
      <c r="ZW94" s="114">
        <f t="shared" si="110"/>
        <v>0.05</v>
      </c>
      <c r="ACD94" s="114">
        <f t="shared" si="111"/>
        <v>0.5</v>
      </c>
      <c r="ACE94" s="114">
        <f t="shared" si="112"/>
        <v>0.4</v>
      </c>
      <c r="ACF94" s="114">
        <f t="shared" si="113"/>
        <v>0.1</v>
      </c>
      <c r="ACG94" s="114">
        <f t="shared" si="114"/>
        <v>1</v>
      </c>
      <c r="ACN94" s="119" t="str">
        <f t="shared" si="115"/>
        <v>TERIMA</v>
      </c>
      <c r="ACO94" s="120">
        <f t="shared" si="123"/>
        <v>670000</v>
      </c>
      <c r="ACP94" s="120">
        <f t="shared" si="116"/>
        <v>268000</v>
      </c>
      <c r="ADH94" s="121">
        <f t="shared" si="117"/>
        <v>335000</v>
      </c>
      <c r="ADI94" s="121">
        <f t="shared" si="118"/>
        <v>268000</v>
      </c>
      <c r="ADJ94" s="121">
        <f t="shared" si="119"/>
        <v>67000</v>
      </c>
      <c r="ADL94" s="121">
        <f t="shared" si="120"/>
        <v>200000</v>
      </c>
      <c r="ADM94" s="121">
        <f t="shared" si="121"/>
        <v>870000</v>
      </c>
      <c r="ADN94" s="121">
        <f t="shared" si="122"/>
        <v>870000</v>
      </c>
      <c r="ADO94" s="4" t="s">
        <v>1392</v>
      </c>
    </row>
    <row r="95" spans="1:795" x14ac:dyDescent="0.25">
      <c r="A95" s="4">
        <f t="shared" si="83"/>
        <v>91</v>
      </c>
      <c r="B95" s="4">
        <v>160826</v>
      </c>
      <c r="C95" s="4" t="s">
        <v>616</v>
      </c>
      <c r="G95" s="4" t="s">
        <v>351</v>
      </c>
      <c r="O95" s="4">
        <v>22</v>
      </c>
      <c r="P95" s="4">
        <v>21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f t="shared" si="84"/>
        <v>0</v>
      </c>
      <c r="W95" s="4">
        <v>21</v>
      </c>
      <c r="X95" s="4">
        <v>21</v>
      </c>
      <c r="Y95" s="4">
        <v>7.75</v>
      </c>
      <c r="BQ95" s="4">
        <v>0</v>
      </c>
      <c r="BR95" s="114">
        <f t="shared" si="85"/>
        <v>1</v>
      </c>
      <c r="BS95" s="4">
        <f t="shared" si="86"/>
        <v>5</v>
      </c>
      <c r="BT95" s="114">
        <f t="shared" si="87"/>
        <v>0.1</v>
      </c>
      <c r="BU95" s="4">
        <v>0</v>
      </c>
      <c r="BV95" s="114">
        <f t="shared" si="88"/>
        <v>1</v>
      </c>
      <c r="BW95" s="4">
        <f t="shared" si="89"/>
        <v>5</v>
      </c>
      <c r="BX95" s="114">
        <f t="shared" si="90"/>
        <v>0.15</v>
      </c>
      <c r="BY95" s="4">
        <f t="shared" si="91"/>
        <v>9765</v>
      </c>
      <c r="BZ95" s="4">
        <v>12011.833333333399</v>
      </c>
      <c r="CA95" s="115">
        <f t="shared" si="92"/>
        <v>1.230090459122724</v>
      </c>
      <c r="CB95" s="4">
        <f t="shared" si="93"/>
        <v>5</v>
      </c>
      <c r="CC95" s="114">
        <f t="shared" si="94"/>
        <v>0.1</v>
      </c>
      <c r="CD95" s="4">
        <v>300</v>
      </c>
      <c r="CE95" s="116">
        <v>248.39887288666301</v>
      </c>
      <c r="CF95" s="4">
        <f t="shared" si="95"/>
        <v>5</v>
      </c>
      <c r="CG95" s="114">
        <f t="shared" si="96"/>
        <v>0.15</v>
      </c>
      <c r="MX95" s="116">
        <v>95</v>
      </c>
      <c r="MY95" s="116">
        <v>96.6666666666667</v>
      </c>
      <c r="MZ95" s="4">
        <f t="shared" si="97"/>
        <v>5</v>
      </c>
      <c r="NA95" s="114">
        <f t="shared" si="98"/>
        <v>0.1</v>
      </c>
      <c r="NB95" s="115">
        <v>0.92</v>
      </c>
      <c r="NC95" s="115">
        <v>0.93114754098360697</v>
      </c>
      <c r="ND95" s="4">
        <f t="shared" si="99"/>
        <v>5</v>
      </c>
      <c r="NE95" s="114">
        <f t="shared" si="100"/>
        <v>0.1</v>
      </c>
      <c r="NF95" s="116">
        <v>90</v>
      </c>
      <c r="NG95" s="118">
        <v>100</v>
      </c>
      <c r="NH95" s="4">
        <f t="shared" si="101"/>
        <v>5</v>
      </c>
      <c r="NI95" s="114">
        <f t="shared" si="102"/>
        <v>0.08</v>
      </c>
      <c r="NJ95" s="114">
        <v>0.85</v>
      </c>
      <c r="NK95" s="114">
        <v>0.93877551020408201</v>
      </c>
      <c r="NM95" s="4">
        <f t="shared" si="103"/>
        <v>5</v>
      </c>
      <c r="NN95" s="114">
        <f t="shared" si="104"/>
        <v>0.06</v>
      </c>
      <c r="NO95" s="114">
        <v>0.4</v>
      </c>
      <c r="NP95" s="114">
        <v>0.65573770491803296</v>
      </c>
      <c r="NQ95" s="4">
        <f t="shared" si="105"/>
        <v>5</v>
      </c>
      <c r="NR95" s="114">
        <f t="shared" si="106"/>
        <v>0.06</v>
      </c>
      <c r="ZQ95" s="114">
        <v>0.95</v>
      </c>
      <c r="ZR95" s="114">
        <v>0.99248591108328099</v>
      </c>
      <c r="ZS95" s="4">
        <f t="shared" si="107"/>
        <v>5</v>
      </c>
      <c r="ZT95" s="114">
        <f t="shared" si="108"/>
        <v>0.05</v>
      </c>
      <c r="ZU95" s="4">
        <v>2</v>
      </c>
      <c r="ZV95" s="4">
        <f t="shared" si="109"/>
        <v>5</v>
      </c>
      <c r="ZW95" s="114">
        <f t="shared" si="110"/>
        <v>0.05</v>
      </c>
      <c r="ACD95" s="114">
        <f t="shared" si="111"/>
        <v>0.5</v>
      </c>
      <c r="ACE95" s="114">
        <f t="shared" si="112"/>
        <v>0.4</v>
      </c>
      <c r="ACF95" s="114">
        <f t="shared" si="113"/>
        <v>0.1</v>
      </c>
      <c r="ACG95" s="114">
        <f t="shared" si="114"/>
        <v>1</v>
      </c>
      <c r="ACN95" s="119" t="str">
        <f t="shared" si="115"/>
        <v>TERIMA</v>
      </c>
      <c r="ACO95" s="120">
        <f t="shared" si="123"/>
        <v>670000</v>
      </c>
      <c r="ACP95" s="120">
        <f t="shared" si="116"/>
        <v>268000</v>
      </c>
      <c r="ADH95" s="121">
        <f t="shared" si="117"/>
        <v>335000</v>
      </c>
      <c r="ADI95" s="121">
        <f t="shared" si="118"/>
        <v>268000</v>
      </c>
      <c r="ADJ95" s="121">
        <f t="shared" si="119"/>
        <v>67000</v>
      </c>
      <c r="ADL95" s="121">
        <f t="shared" si="120"/>
        <v>200000</v>
      </c>
      <c r="ADM95" s="121">
        <f t="shared" si="121"/>
        <v>870000</v>
      </c>
      <c r="ADN95" s="121">
        <f t="shared" si="122"/>
        <v>870000</v>
      </c>
      <c r="ADO95" s="4" t="s">
        <v>1392</v>
      </c>
    </row>
    <row r="96" spans="1:795" x14ac:dyDescent="0.25">
      <c r="A96" s="4">
        <f t="shared" si="83"/>
        <v>92</v>
      </c>
      <c r="B96" s="4">
        <v>166727</v>
      </c>
      <c r="C96" s="4" t="s">
        <v>622</v>
      </c>
      <c r="G96" s="4" t="s">
        <v>351</v>
      </c>
      <c r="O96" s="4">
        <v>22</v>
      </c>
      <c r="P96" s="4">
        <v>21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f t="shared" si="84"/>
        <v>0</v>
      </c>
      <c r="W96" s="4">
        <v>21</v>
      </c>
      <c r="X96" s="4">
        <v>21</v>
      </c>
      <c r="Y96" s="4">
        <v>7.75</v>
      </c>
      <c r="BQ96" s="4">
        <v>0</v>
      </c>
      <c r="BR96" s="114">
        <f t="shared" si="85"/>
        <v>1</v>
      </c>
      <c r="BS96" s="4">
        <f t="shared" si="86"/>
        <v>5</v>
      </c>
      <c r="BT96" s="114">
        <f t="shared" si="87"/>
        <v>0.1</v>
      </c>
      <c r="BU96" s="4">
        <v>0</v>
      </c>
      <c r="BV96" s="114">
        <f t="shared" si="88"/>
        <v>1</v>
      </c>
      <c r="BW96" s="4">
        <f t="shared" si="89"/>
        <v>5</v>
      </c>
      <c r="BX96" s="114">
        <f t="shared" si="90"/>
        <v>0.15</v>
      </c>
      <c r="BY96" s="4">
        <f t="shared" si="91"/>
        <v>9765</v>
      </c>
      <c r="BZ96" s="4">
        <v>11724.8</v>
      </c>
      <c r="CA96" s="115">
        <f t="shared" si="92"/>
        <v>1.2006963645673323</v>
      </c>
      <c r="CB96" s="4">
        <f t="shared" si="93"/>
        <v>5</v>
      </c>
      <c r="CC96" s="114">
        <f t="shared" si="94"/>
        <v>0.1</v>
      </c>
      <c r="CD96" s="4">
        <v>300</v>
      </c>
      <c r="CE96" s="116">
        <v>292.14705882352899</v>
      </c>
      <c r="CF96" s="4">
        <f t="shared" si="95"/>
        <v>5</v>
      </c>
      <c r="CG96" s="114">
        <f t="shared" si="96"/>
        <v>0.15</v>
      </c>
      <c r="MX96" s="116">
        <v>95</v>
      </c>
      <c r="MY96" s="116">
        <v>92.2222222222222</v>
      </c>
      <c r="MZ96" s="4">
        <f t="shared" si="97"/>
        <v>1</v>
      </c>
      <c r="NA96" s="114">
        <f t="shared" si="98"/>
        <v>0.02</v>
      </c>
      <c r="NB96" s="115">
        <v>0.92</v>
      </c>
      <c r="NC96" s="115">
        <v>0.88749999999999996</v>
      </c>
      <c r="ND96" s="4">
        <f t="shared" si="99"/>
        <v>1</v>
      </c>
      <c r="NE96" s="114">
        <f t="shared" si="100"/>
        <v>0.02</v>
      </c>
      <c r="NF96" s="116">
        <v>90</v>
      </c>
      <c r="NG96" s="118">
        <v>100</v>
      </c>
      <c r="NH96" s="4">
        <f t="shared" si="101"/>
        <v>5</v>
      </c>
      <c r="NI96" s="114">
        <f t="shared" si="102"/>
        <v>0.08</v>
      </c>
      <c r="NJ96" s="114">
        <v>0.85</v>
      </c>
      <c r="NK96" s="114">
        <v>0.92592592592592604</v>
      </c>
      <c r="NM96" s="4">
        <f t="shared" si="103"/>
        <v>5</v>
      </c>
      <c r="NN96" s="114">
        <f t="shared" si="104"/>
        <v>0.06</v>
      </c>
      <c r="NO96" s="114">
        <v>0.4</v>
      </c>
      <c r="NP96" s="114">
        <v>0.53125</v>
      </c>
      <c r="NQ96" s="4">
        <f t="shared" si="105"/>
        <v>5</v>
      </c>
      <c r="NR96" s="114">
        <f t="shared" si="106"/>
        <v>0.06</v>
      </c>
      <c r="ZQ96" s="114">
        <v>0.95</v>
      </c>
      <c r="ZR96" s="114">
        <v>0.99436795994993699</v>
      </c>
      <c r="ZS96" s="4">
        <f t="shared" si="107"/>
        <v>5</v>
      </c>
      <c r="ZT96" s="114">
        <f t="shared" si="108"/>
        <v>0.05</v>
      </c>
      <c r="ZU96" s="4">
        <v>2</v>
      </c>
      <c r="ZV96" s="4">
        <f t="shared" si="109"/>
        <v>5</v>
      </c>
      <c r="ZW96" s="114">
        <f t="shared" si="110"/>
        <v>0.05</v>
      </c>
      <c r="ACD96" s="114">
        <f t="shared" si="111"/>
        <v>0.5</v>
      </c>
      <c r="ACE96" s="114">
        <f t="shared" si="112"/>
        <v>0.24</v>
      </c>
      <c r="ACF96" s="114">
        <f t="shared" si="113"/>
        <v>0.1</v>
      </c>
      <c r="ACG96" s="114">
        <f t="shared" si="114"/>
        <v>0.84</v>
      </c>
      <c r="ACN96" s="119" t="str">
        <f t="shared" si="115"/>
        <v>TERIMA</v>
      </c>
      <c r="ACO96" s="120">
        <f t="shared" si="123"/>
        <v>670000</v>
      </c>
      <c r="ACP96" s="120">
        <f t="shared" si="116"/>
        <v>160800</v>
      </c>
      <c r="ADH96" s="121">
        <f t="shared" si="117"/>
        <v>335000</v>
      </c>
      <c r="ADI96" s="121">
        <f t="shared" si="118"/>
        <v>160800</v>
      </c>
      <c r="ADJ96" s="121">
        <f t="shared" si="119"/>
        <v>67000</v>
      </c>
      <c r="ADL96" s="121">
        <f t="shared" si="120"/>
        <v>0</v>
      </c>
      <c r="ADM96" s="121">
        <f t="shared" si="121"/>
        <v>562800</v>
      </c>
      <c r="ADN96" s="121">
        <f t="shared" si="122"/>
        <v>562800</v>
      </c>
      <c r="ADO96" s="4" t="s">
        <v>1392</v>
      </c>
    </row>
    <row r="97" spans="1:795" x14ac:dyDescent="0.25">
      <c r="A97" s="4">
        <f t="shared" si="83"/>
        <v>93</v>
      </c>
      <c r="B97" s="4">
        <v>62510</v>
      </c>
      <c r="C97" s="4" t="s">
        <v>1388</v>
      </c>
      <c r="G97" s="4" t="s">
        <v>351</v>
      </c>
      <c r="O97" s="4">
        <v>22</v>
      </c>
      <c r="P97" s="4">
        <v>24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f t="shared" si="84"/>
        <v>0</v>
      </c>
      <c r="W97" s="4">
        <v>24</v>
      </c>
      <c r="X97" s="4">
        <v>24</v>
      </c>
      <c r="Y97" s="4">
        <v>7.75</v>
      </c>
      <c r="BQ97" s="4">
        <v>0</v>
      </c>
      <c r="BR97" s="114">
        <f t="shared" si="85"/>
        <v>1</v>
      </c>
      <c r="BS97" s="4">
        <f t="shared" si="86"/>
        <v>5</v>
      </c>
      <c r="BT97" s="114">
        <f t="shared" si="87"/>
        <v>0.1</v>
      </c>
      <c r="BU97" s="4">
        <v>0</v>
      </c>
      <c r="BV97" s="114">
        <f t="shared" si="88"/>
        <v>1</v>
      </c>
      <c r="BW97" s="4">
        <f t="shared" si="89"/>
        <v>5</v>
      </c>
      <c r="BX97" s="114">
        <f t="shared" si="90"/>
        <v>0.15</v>
      </c>
      <c r="BY97" s="4">
        <f t="shared" si="91"/>
        <v>11160</v>
      </c>
      <c r="BZ97" s="4">
        <v>12497.516666666699</v>
      </c>
      <c r="CA97" s="115">
        <f t="shared" si="92"/>
        <v>1.1198491636798118</v>
      </c>
      <c r="CB97" s="4">
        <f t="shared" si="93"/>
        <v>5</v>
      </c>
      <c r="CC97" s="114">
        <f t="shared" si="94"/>
        <v>0.1</v>
      </c>
      <c r="CD97" s="4">
        <v>300</v>
      </c>
      <c r="CE97" s="116">
        <v>286.89336016096598</v>
      </c>
      <c r="CF97" s="4">
        <f t="shared" si="95"/>
        <v>5</v>
      </c>
      <c r="CG97" s="114">
        <f t="shared" si="96"/>
        <v>0.15</v>
      </c>
      <c r="MX97" s="116">
        <v>95</v>
      </c>
      <c r="MY97" s="116">
        <v>96.9444444444445</v>
      </c>
      <c r="MZ97" s="4">
        <f t="shared" si="97"/>
        <v>5</v>
      </c>
      <c r="NA97" s="114">
        <f t="shared" si="98"/>
        <v>0.1</v>
      </c>
      <c r="NB97" s="115">
        <v>0.92</v>
      </c>
      <c r="NC97" s="115">
        <v>0.94153846153846199</v>
      </c>
      <c r="ND97" s="4">
        <f t="shared" si="99"/>
        <v>5</v>
      </c>
      <c r="NE97" s="114">
        <f t="shared" si="100"/>
        <v>0.1</v>
      </c>
      <c r="NF97" s="116">
        <v>90</v>
      </c>
      <c r="NG97" s="118">
        <v>100</v>
      </c>
      <c r="NH97" s="4">
        <f t="shared" si="101"/>
        <v>5</v>
      </c>
      <c r="NI97" s="114">
        <f t="shared" si="102"/>
        <v>0.08</v>
      </c>
      <c r="NJ97" s="114">
        <v>0.85</v>
      </c>
      <c r="NK97" s="114">
        <v>0.96296296296296302</v>
      </c>
      <c r="NM97" s="4">
        <f t="shared" si="103"/>
        <v>5</v>
      </c>
      <c r="NN97" s="114">
        <f t="shared" si="104"/>
        <v>0.06</v>
      </c>
      <c r="NO97" s="114">
        <v>0.4</v>
      </c>
      <c r="NP97" s="114">
        <v>0.66153846153846196</v>
      </c>
      <c r="NQ97" s="4">
        <f t="shared" si="105"/>
        <v>5</v>
      </c>
      <c r="NR97" s="114">
        <f t="shared" si="106"/>
        <v>0.06</v>
      </c>
      <c r="ZQ97" s="114">
        <v>0.95</v>
      </c>
      <c r="ZR97" s="114">
        <v>0.98859825620388997</v>
      </c>
      <c r="ZS97" s="4">
        <f t="shared" si="107"/>
        <v>5</v>
      </c>
      <c r="ZT97" s="114">
        <f t="shared" si="108"/>
        <v>0.05</v>
      </c>
      <c r="ZU97" s="4">
        <v>2</v>
      </c>
      <c r="ZV97" s="4">
        <f t="shared" si="109"/>
        <v>5</v>
      </c>
      <c r="ZW97" s="114">
        <f t="shared" si="110"/>
        <v>0.05</v>
      </c>
      <c r="ACD97" s="114">
        <f t="shared" si="111"/>
        <v>0.5</v>
      </c>
      <c r="ACE97" s="114">
        <f t="shared" si="112"/>
        <v>0.4</v>
      </c>
      <c r="ACF97" s="114">
        <f t="shared" si="113"/>
        <v>0.1</v>
      </c>
      <c r="ACG97" s="114">
        <f t="shared" si="114"/>
        <v>1</v>
      </c>
      <c r="ACN97" s="119" t="str">
        <f t="shared" si="115"/>
        <v>TERIMA</v>
      </c>
      <c r="ACO97" s="120">
        <f t="shared" si="123"/>
        <v>670000</v>
      </c>
      <c r="ACP97" s="120">
        <f t="shared" si="116"/>
        <v>268000</v>
      </c>
      <c r="ADH97" s="121">
        <f t="shared" si="117"/>
        <v>335000</v>
      </c>
      <c r="ADI97" s="121">
        <f t="shared" si="118"/>
        <v>268000</v>
      </c>
      <c r="ADJ97" s="121">
        <f t="shared" si="119"/>
        <v>67000</v>
      </c>
      <c r="ADL97" s="121">
        <f t="shared" si="120"/>
        <v>200000</v>
      </c>
      <c r="ADM97" s="121">
        <f t="shared" si="121"/>
        <v>870000</v>
      </c>
      <c r="ADN97" s="121">
        <f t="shared" si="122"/>
        <v>870000</v>
      </c>
      <c r="ADO97" s="4" t="s">
        <v>1392</v>
      </c>
    </row>
    <row r="98" spans="1:795" x14ac:dyDescent="0.25">
      <c r="A98" s="4">
        <f t="shared" si="83"/>
        <v>94</v>
      </c>
      <c r="B98" s="4">
        <v>160822</v>
      </c>
      <c r="C98" s="4" t="s">
        <v>627</v>
      </c>
      <c r="G98" s="4" t="s">
        <v>351</v>
      </c>
      <c r="O98" s="4">
        <v>22</v>
      </c>
      <c r="P98" s="4">
        <v>21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f t="shared" si="84"/>
        <v>0</v>
      </c>
      <c r="W98" s="4">
        <v>21</v>
      </c>
      <c r="X98" s="4">
        <v>21</v>
      </c>
      <c r="Y98" s="4">
        <v>7.75</v>
      </c>
      <c r="BQ98" s="4">
        <v>0</v>
      </c>
      <c r="BR98" s="114">
        <f t="shared" si="85"/>
        <v>1</v>
      </c>
      <c r="BS98" s="4">
        <f t="shared" si="86"/>
        <v>5</v>
      </c>
      <c r="BT98" s="114">
        <f t="shared" si="87"/>
        <v>0.1</v>
      </c>
      <c r="BU98" s="4">
        <v>0</v>
      </c>
      <c r="BV98" s="114">
        <f t="shared" si="88"/>
        <v>1</v>
      </c>
      <c r="BW98" s="4">
        <f t="shared" si="89"/>
        <v>5</v>
      </c>
      <c r="BX98" s="114">
        <f t="shared" si="90"/>
        <v>0.15</v>
      </c>
      <c r="BY98" s="4">
        <f t="shared" si="91"/>
        <v>9765</v>
      </c>
      <c r="BZ98" s="4">
        <v>11688.5</v>
      </c>
      <c r="CA98" s="115">
        <f t="shared" si="92"/>
        <v>1.1969790066564261</v>
      </c>
      <c r="CB98" s="4">
        <f t="shared" si="93"/>
        <v>5</v>
      </c>
      <c r="CC98" s="114">
        <f t="shared" si="94"/>
        <v>0.1</v>
      </c>
      <c r="CD98" s="4">
        <v>300</v>
      </c>
      <c r="CE98" s="116">
        <v>305.93039283252898</v>
      </c>
      <c r="CF98" s="4">
        <f t="shared" si="95"/>
        <v>1</v>
      </c>
      <c r="CG98" s="114">
        <f t="shared" si="96"/>
        <v>0.03</v>
      </c>
      <c r="MX98" s="116">
        <v>95</v>
      </c>
      <c r="MY98" s="116">
        <v>98.8888888888889</v>
      </c>
      <c r="MZ98" s="4">
        <f t="shared" si="97"/>
        <v>5</v>
      </c>
      <c r="NA98" s="114">
        <f t="shared" si="98"/>
        <v>0.1</v>
      </c>
      <c r="NB98" s="115">
        <v>0.92</v>
      </c>
      <c r="NC98" s="115">
        <v>0.93333333333333302</v>
      </c>
      <c r="ND98" s="4">
        <f t="shared" si="99"/>
        <v>5</v>
      </c>
      <c r="NE98" s="114">
        <f t="shared" si="100"/>
        <v>0.1</v>
      </c>
      <c r="NF98" s="116">
        <v>90</v>
      </c>
      <c r="NG98" s="118">
        <v>100</v>
      </c>
      <c r="NH98" s="4">
        <f t="shared" si="101"/>
        <v>5</v>
      </c>
      <c r="NI98" s="114">
        <f t="shared" si="102"/>
        <v>0.08</v>
      </c>
      <c r="NJ98" s="114">
        <v>0.85</v>
      </c>
      <c r="NK98" s="114">
        <v>0.90243902439024404</v>
      </c>
      <c r="NM98" s="4">
        <f t="shared" si="103"/>
        <v>5</v>
      </c>
      <c r="NN98" s="114">
        <f t="shared" si="104"/>
        <v>0.06</v>
      </c>
      <c r="NO98" s="114">
        <v>0.4</v>
      </c>
      <c r="NP98" s="114">
        <v>0.58333333333333304</v>
      </c>
      <c r="NQ98" s="4">
        <f t="shared" si="105"/>
        <v>5</v>
      </c>
      <c r="NR98" s="114">
        <f t="shared" si="106"/>
        <v>0.06</v>
      </c>
      <c r="ZQ98" s="114">
        <v>0.95</v>
      </c>
      <c r="ZR98" s="114">
        <v>0.99586492074431399</v>
      </c>
      <c r="ZS98" s="4">
        <f t="shared" si="107"/>
        <v>5</v>
      </c>
      <c r="ZT98" s="114">
        <f t="shared" si="108"/>
        <v>0.05</v>
      </c>
      <c r="ZU98" s="4">
        <v>2</v>
      </c>
      <c r="ZV98" s="4">
        <f t="shared" si="109"/>
        <v>5</v>
      </c>
      <c r="ZW98" s="114">
        <f t="shared" si="110"/>
        <v>0.05</v>
      </c>
      <c r="ACD98" s="114">
        <f t="shared" si="111"/>
        <v>0.38</v>
      </c>
      <c r="ACE98" s="114">
        <f t="shared" si="112"/>
        <v>0.4</v>
      </c>
      <c r="ACF98" s="114">
        <f t="shared" si="113"/>
        <v>0.1</v>
      </c>
      <c r="ACG98" s="114">
        <f t="shared" si="114"/>
        <v>0.88</v>
      </c>
      <c r="ACK98" s="4">
        <v>1</v>
      </c>
      <c r="ACN98" s="119" t="str">
        <f t="shared" si="115"/>
        <v>TERIMA</v>
      </c>
      <c r="ACO98" s="120">
        <f t="shared" si="123"/>
        <v>670000</v>
      </c>
      <c r="ACP98" s="120">
        <f t="shared" si="116"/>
        <v>268000</v>
      </c>
      <c r="ADH98" s="121">
        <f t="shared" si="117"/>
        <v>254600</v>
      </c>
      <c r="ADI98" s="121">
        <f t="shared" si="118"/>
        <v>227800</v>
      </c>
      <c r="ADJ98" s="121">
        <f t="shared" si="119"/>
        <v>67000</v>
      </c>
      <c r="ADL98" s="121">
        <f t="shared" si="120"/>
        <v>0</v>
      </c>
      <c r="ADM98" s="121">
        <f t="shared" si="121"/>
        <v>549400</v>
      </c>
      <c r="ADN98" s="121">
        <f t="shared" si="122"/>
        <v>549400</v>
      </c>
      <c r="ADO98" s="4" t="s">
        <v>1392</v>
      </c>
    </row>
    <row r="99" spans="1:795" x14ac:dyDescent="0.25">
      <c r="A99" s="4">
        <f t="shared" ref="A99:A129" si="124">ROW()-4</f>
        <v>95</v>
      </c>
      <c r="B99" s="4">
        <v>160083</v>
      </c>
      <c r="C99" s="4" t="s">
        <v>640</v>
      </c>
      <c r="G99" s="4" t="s">
        <v>351</v>
      </c>
      <c r="O99" s="4">
        <v>22</v>
      </c>
      <c r="P99" s="4">
        <v>21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f t="shared" ref="V99:V129" si="125">SUM(Q99:S99)</f>
        <v>0</v>
      </c>
      <c r="W99" s="4">
        <v>21</v>
      </c>
      <c r="X99" s="4">
        <v>21</v>
      </c>
      <c r="Y99" s="4">
        <v>7.75</v>
      </c>
      <c r="BQ99" s="4">
        <v>0</v>
      </c>
      <c r="BR99" s="114">
        <f t="shared" ref="BR99:BR129" si="126">(W99-BQ99)/W99</f>
        <v>1</v>
      </c>
      <c r="BS99" s="4">
        <f t="shared" ref="BS99:BS129" si="127">IF(R99&gt;0,0,IF(BQ99&gt;2,0,IF(BQ99=2,1,IF(BQ99=1,2,IF(BQ99&lt;=0,5)))))</f>
        <v>5</v>
      </c>
      <c r="BT99" s="114">
        <f t="shared" ref="BT99:BT129" si="128">BS99*$BQ$3/5</f>
        <v>0.1</v>
      </c>
      <c r="BU99" s="4">
        <v>0</v>
      </c>
      <c r="BV99" s="114">
        <f t="shared" ref="BV99:BV129" si="129">(W99-BU99)/W99</f>
        <v>1</v>
      </c>
      <c r="BW99" s="4">
        <f t="shared" ref="BW99:BW129" si="130">IF(R99&gt;0,0,IF(BU99&lt;=0,5,IF(BU99=1,1,0)))</f>
        <v>5</v>
      </c>
      <c r="BX99" s="114">
        <f t="shared" ref="BX99:BX129" si="131">BW99*$BU$3/5</f>
        <v>0.15</v>
      </c>
      <c r="BY99" s="4">
        <f t="shared" ref="BY99:BY129" si="132">X99*(Y99*60)</f>
        <v>9765</v>
      </c>
      <c r="BZ99" s="4">
        <v>11277.3</v>
      </c>
      <c r="CA99" s="115">
        <f t="shared" ref="CA99:CA129" si="133">BZ99/BY99</f>
        <v>1.1548694316436252</v>
      </c>
      <c r="CB99" s="4">
        <f t="shared" ref="CB99:CB129" si="134">IF(CA99&lt;=90%,1,IF(AND(CA99&gt;90%,CA99&lt;100%),2,IF(CA99=100%,3,IF(AND(CA99&gt;100%,CA99&lt;=105%),4,5))))</f>
        <v>5</v>
      </c>
      <c r="CC99" s="114">
        <f t="shared" ref="CC99:CC129" si="135">CB99*$BY$3/5</f>
        <v>0.1</v>
      </c>
      <c r="CD99" s="4">
        <v>300</v>
      </c>
      <c r="CE99" s="116">
        <v>301.01691331923899</v>
      </c>
      <c r="CF99" s="4">
        <f t="shared" ref="CF99:CF129" si="136">IF(CD99&gt;CE99,5,IF(CE99=CD99,3,1))</f>
        <v>1</v>
      </c>
      <c r="CG99" s="114">
        <f t="shared" ref="CG99:CG129" si="137">CF99*$CD$3/5</f>
        <v>0.03</v>
      </c>
      <c r="MX99" s="116">
        <v>95</v>
      </c>
      <c r="MY99" s="116">
        <v>100</v>
      </c>
      <c r="MZ99" s="4">
        <f t="shared" ref="MZ99:MZ129" si="138">IF(MY99&gt;MX99,5,IF(MY99=MX99,3,1))</f>
        <v>5</v>
      </c>
      <c r="NA99" s="114">
        <f t="shared" ref="NA99:NA129" si="139">MZ99*$MX$3/5</f>
        <v>0.1</v>
      </c>
      <c r="NB99" s="115">
        <v>0.92</v>
      </c>
      <c r="NC99" s="115">
        <v>0.98787878787878802</v>
      </c>
      <c r="ND99" s="4">
        <f t="shared" ref="ND99:ND129" si="140">IF(NC99&gt;NB99,5,IF(NC99=NB99,3,1))</f>
        <v>5</v>
      </c>
      <c r="NE99" s="114">
        <f t="shared" ref="NE99:NE129" si="141">ND99*$NB$3/5</f>
        <v>0.1</v>
      </c>
      <c r="NF99" s="116">
        <v>90</v>
      </c>
      <c r="NG99" s="118">
        <v>100</v>
      </c>
      <c r="NH99" s="4">
        <f t="shared" ref="NH99:NH129" si="142">IF(NG99&gt;NF99,5,IF(NG99=NF99,3,1))</f>
        <v>5</v>
      </c>
      <c r="NI99" s="114">
        <f t="shared" ref="NI99:NI129" si="143">NH99*$NF$3/5</f>
        <v>0.08</v>
      </c>
      <c r="NJ99" s="114">
        <v>0.85</v>
      </c>
      <c r="NK99" s="114">
        <v>0.9375</v>
      </c>
      <c r="NM99" s="4">
        <f t="shared" ref="NM99:NM129" si="144">IF(NL99=1,0,IF(NK99&gt;NJ99,5,IF(NJ99=NK99,4,IF(NK99="",3,1))))</f>
        <v>5</v>
      </c>
      <c r="NN99" s="114">
        <f t="shared" ref="NN99:NN129" si="145">NM99*$NJ$3/5</f>
        <v>0.06</v>
      </c>
      <c r="NO99" s="114">
        <v>0.4</v>
      </c>
      <c r="NP99" s="114">
        <v>0.87878787878787901</v>
      </c>
      <c r="NQ99" s="4">
        <f t="shared" ref="NQ99:NQ129" si="146">IF(NP99&gt;NO99,5,IF(NP99=NO99,4,IF(NP99="",3,1)))</f>
        <v>5</v>
      </c>
      <c r="NR99" s="114">
        <f t="shared" ref="NR99:NR129" si="147">NQ99*$NO$3/5</f>
        <v>0.06</v>
      </c>
      <c r="ZQ99" s="114">
        <v>0.95</v>
      </c>
      <c r="ZR99" s="114">
        <v>0.99506694855532096</v>
      </c>
      <c r="ZS99" s="4">
        <f t="shared" ref="ZS99:ZS129" si="148">IF(ZR99&gt;ZQ99,5,IF(ZR99=ZQ99,4,IF(ZR99="",3,1)))</f>
        <v>5</v>
      </c>
      <c r="ZT99" s="114">
        <f t="shared" ref="ZT99:ZT129" si="149">ZS99*$ZQ$3/5</f>
        <v>0.05</v>
      </c>
      <c r="ZU99" s="4">
        <v>2</v>
      </c>
      <c r="ZV99" s="4">
        <f t="shared" ref="ZV99:ZV129" si="150">IF(ZU99&gt;1,5,IF(ZU99=1,3,1))</f>
        <v>5</v>
      </c>
      <c r="ZW99" s="114">
        <f t="shared" ref="ZW99:ZW129" si="151">ZV99*$ZU$3/5</f>
        <v>0.05</v>
      </c>
      <c r="ACD99" s="114">
        <f t="shared" ref="ACD99:ACD129" si="152">IFERROR(BT99+BX99+CC99+CG99,"")</f>
        <v>0.38</v>
      </c>
      <c r="ACE99" s="114">
        <f t="shared" ref="ACE99:ACE129" si="153">NA99+NE99+NI99+NN99+NR99</f>
        <v>0.4</v>
      </c>
      <c r="ACF99" s="114">
        <f t="shared" ref="ACF99:ACF129" si="154">ZT99+ZW99</f>
        <v>0.1</v>
      </c>
      <c r="ACG99" s="114">
        <f t="shared" ref="ACG99:ACG129" si="155">SUM(ACD99:ACF99)</f>
        <v>0.88</v>
      </c>
      <c r="ACM99" s="4">
        <v>1</v>
      </c>
      <c r="ACN99" s="119" t="str">
        <f t="shared" ref="ACN99:ACN129" si="156">IF(AI99="TIDAK","GUGUR",IF(ACM99&gt;0,"GUGUR","TERIMA"))</f>
        <v>GUGUR</v>
      </c>
      <c r="ACO99" s="120">
        <f>IF(ACN99="GUGUR",0,IF(G99="AGENT IBC CC TELKOMSEL",0,IF(G99="AGENT IBC PRIORITY CC TELKOMSEL",0,IF(G99="AGENT PREPAID",0,))))</f>
        <v>0</v>
      </c>
      <c r="ACP99" s="120">
        <f t="shared" ref="ACP99:ACP129" si="157">ACO99*ACE99</f>
        <v>0</v>
      </c>
      <c r="ADH99" s="121">
        <f t="shared" ref="ADH99:ADH129" si="158">IFERROR(ACO99*ACD99,"")</f>
        <v>0</v>
      </c>
      <c r="ADI99" s="121">
        <f t="shared" ref="ADI99:ADI129" si="159">IFERROR(IF(M99="YA",(W99/O99)*ACP99,IF(N99="YA",(W99/O99)*ACP99,IF(U99&gt;0,(W99/O99)*ACP99,IF(ACK99&gt;0,ACP99*85%,IF(ACL99&gt;0,ACP99*60%,IF(ACM99&gt;0,ACP99*0%,ACP99)))))),"")</f>
        <v>0</v>
      </c>
      <c r="ADJ99" s="121">
        <f t="shared" ref="ADJ99:ADJ129" si="160">IFERROR(ACF99*ACO99,"")</f>
        <v>0</v>
      </c>
      <c r="ADL99" s="121">
        <f t="shared" ref="ADL99:ADL129" si="161">IFERROR(IF(ACN99="GUGUR",0,IF(ACG99=100%,200000,IF(AND(ACG99&gt;=98%,ACG99&lt;100%),100000,IF(AND(ACG99&gt;=97%,ACG99&lt;99%),50000,)))),"")</f>
        <v>0</v>
      </c>
      <c r="ADM99" s="121">
        <f t="shared" ref="ADM99:ADM129" si="162">SUM(ADH99:ADJ99,ADL99)</f>
        <v>0</v>
      </c>
      <c r="ADN99" s="121">
        <f t="shared" ref="ADN99:ADN129" si="163">IF(M99="cumil",0,IF(ADM99="",IF(ADG99="",ACS99,ADG99),ADM99))</f>
        <v>0</v>
      </c>
      <c r="ADO99" s="4" t="s">
        <v>1392</v>
      </c>
    </row>
    <row r="100" spans="1:795" x14ac:dyDescent="0.25">
      <c r="A100" s="4">
        <f t="shared" si="124"/>
        <v>96</v>
      </c>
      <c r="B100" s="4">
        <v>163096</v>
      </c>
      <c r="C100" s="4" t="s">
        <v>642</v>
      </c>
      <c r="G100" s="4" t="s">
        <v>351</v>
      </c>
      <c r="O100" s="4">
        <v>22</v>
      </c>
      <c r="P100" s="4">
        <v>21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f t="shared" si="125"/>
        <v>0</v>
      </c>
      <c r="W100" s="4">
        <v>21</v>
      </c>
      <c r="X100" s="4">
        <v>21</v>
      </c>
      <c r="Y100" s="4">
        <v>7.75</v>
      </c>
      <c r="BQ100" s="4">
        <v>0</v>
      </c>
      <c r="BR100" s="114">
        <f t="shared" si="126"/>
        <v>1</v>
      </c>
      <c r="BS100" s="4">
        <f t="shared" si="127"/>
        <v>5</v>
      </c>
      <c r="BT100" s="114">
        <f t="shared" si="128"/>
        <v>0.1</v>
      </c>
      <c r="BU100" s="4">
        <v>0</v>
      </c>
      <c r="BV100" s="114">
        <f t="shared" si="129"/>
        <v>1</v>
      </c>
      <c r="BW100" s="4">
        <f t="shared" si="130"/>
        <v>5</v>
      </c>
      <c r="BX100" s="114">
        <f t="shared" si="131"/>
        <v>0.15</v>
      </c>
      <c r="BY100" s="4">
        <f t="shared" si="132"/>
        <v>9765</v>
      </c>
      <c r="BZ100" s="4">
        <v>12603.9666666667</v>
      </c>
      <c r="CA100" s="115">
        <f t="shared" si="133"/>
        <v>1.2907287933094418</v>
      </c>
      <c r="CB100" s="4">
        <f t="shared" si="134"/>
        <v>5</v>
      </c>
      <c r="CC100" s="114">
        <f t="shared" si="135"/>
        <v>0.1</v>
      </c>
      <c r="CD100" s="4">
        <v>300</v>
      </c>
      <c r="CE100" s="116">
        <v>286.72455470737901</v>
      </c>
      <c r="CF100" s="4">
        <f t="shared" si="136"/>
        <v>5</v>
      </c>
      <c r="CG100" s="114">
        <f t="shared" si="137"/>
        <v>0.15</v>
      </c>
      <c r="MX100" s="116">
        <v>95</v>
      </c>
      <c r="MY100" s="116">
        <v>99.375</v>
      </c>
      <c r="MZ100" s="4">
        <f t="shared" si="138"/>
        <v>5</v>
      </c>
      <c r="NA100" s="114">
        <f t="shared" si="139"/>
        <v>0.1</v>
      </c>
      <c r="NB100" s="115">
        <v>0.92</v>
      </c>
      <c r="NC100" s="115">
        <v>0.93333333333333302</v>
      </c>
      <c r="ND100" s="4">
        <f t="shared" si="140"/>
        <v>5</v>
      </c>
      <c r="NE100" s="114">
        <f t="shared" si="141"/>
        <v>0.1</v>
      </c>
      <c r="NF100" s="116">
        <v>90</v>
      </c>
      <c r="NG100" s="118">
        <v>95</v>
      </c>
      <c r="NH100" s="4">
        <f t="shared" si="142"/>
        <v>5</v>
      </c>
      <c r="NI100" s="114">
        <f t="shared" si="143"/>
        <v>0.08</v>
      </c>
      <c r="NJ100" s="114">
        <v>0.85</v>
      </c>
      <c r="NK100" s="114">
        <v>0.91525423728813604</v>
      </c>
      <c r="NM100" s="4">
        <f t="shared" si="144"/>
        <v>5</v>
      </c>
      <c r="NN100" s="114">
        <f t="shared" si="145"/>
        <v>0.06</v>
      </c>
      <c r="NO100" s="114">
        <v>0.4</v>
      </c>
      <c r="NP100" s="114">
        <v>0.59420289855072495</v>
      </c>
      <c r="NQ100" s="4">
        <f t="shared" si="146"/>
        <v>5</v>
      </c>
      <c r="NR100" s="114">
        <f t="shared" si="147"/>
        <v>0.06</v>
      </c>
      <c r="ZQ100" s="114">
        <v>0.95</v>
      </c>
      <c r="ZR100" s="114">
        <v>0.99173027989821905</v>
      </c>
      <c r="ZS100" s="4">
        <f t="shared" si="148"/>
        <v>5</v>
      </c>
      <c r="ZT100" s="114">
        <f t="shared" si="149"/>
        <v>0.05</v>
      </c>
      <c r="ZU100" s="4">
        <v>2</v>
      </c>
      <c r="ZV100" s="4">
        <f t="shared" si="150"/>
        <v>5</v>
      </c>
      <c r="ZW100" s="114">
        <f t="shared" si="151"/>
        <v>0.05</v>
      </c>
      <c r="ACD100" s="114">
        <f t="shared" si="152"/>
        <v>0.5</v>
      </c>
      <c r="ACE100" s="114">
        <f t="shared" si="153"/>
        <v>0.4</v>
      </c>
      <c r="ACF100" s="114">
        <f t="shared" si="154"/>
        <v>0.1</v>
      </c>
      <c r="ACG100" s="114">
        <f t="shared" si="155"/>
        <v>1</v>
      </c>
      <c r="ACN100" s="119" t="str">
        <f t="shared" si="156"/>
        <v>TERIMA</v>
      </c>
      <c r="ACO100" s="120">
        <f t="shared" ref="ACO100:ACO130" si="164">IF(ACN100="GUGUR",0,IF(G100="AGENT IBC CC TELKOMSEL",670000,IF(G100="AGENT IBC PRIORITY CC TELKOMSEL",670000,IF(G100="AGENT PREPAID",670000,))))</f>
        <v>670000</v>
      </c>
      <c r="ACP100" s="120">
        <f t="shared" si="157"/>
        <v>268000</v>
      </c>
      <c r="ADH100" s="121">
        <f t="shared" si="158"/>
        <v>335000</v>
      </c>
      <c r="ADI100" s="121">
        <f t="shared" si="159"/>
        <v>268000</v>
      </c>
      <c r="ADJ100" s="121">
        <f t="shared" si="160"/>
        <v>67000</v>
      </c>
      <c r="ADL100" s="121">
        <f t="shared" si="161"/>
        <v>200000</v>
      </c>
      <c r="ADM100" s="121">
        <f t="shared" si="162"/>
        <v>870000</v>
      </c>
      <c r="ADN100" s="121">
        <f t="shared" si="163"/>
        <v>870000</v>
      </c>
      <c r="ADO100" s="4" t="s">
        <v>1392</v>
      </c>
    </row>
    <row r="101" spans="1:795" x14ac:dyDescent="0.25">
      <c r="A101" s="4">
        <f t="shared" si="124"/>
        <v>97</v>
      </c>
      <c r="B101" s="4">
        <v>160710</v>
      </c>
      <c r="C101" s="4" t="s">
        <v>648</v>
      </c>
      <c r="G101" s="4" t="s">
        <v>351</v>
      </c>
      <c r="O101" s="4">
        <v>22</v>
      </c>
      <c r="P101" s="4">
        <v>21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f t="shared" si="125"/>
        <v>0</v>
      </c>
      <c r="W101" s="4">
        <v>21</v>
      </c>
      <c r="X101" s="4">
        <v>21</v>
      </c>
      <c r="Y101" s="4">
        <v>7.75</v>
      </c>
      <c r="BQ101" s="4">
        <v>0</v>
      </c>
      <c r="BR101" s="114">
        <f t="shared" si="126"/>
        <v>1</v>
      </c>
      <c r="BS101" s="4">
        <f t="shared" si="127"/>
        <v>5</v>
      </c>
      <c r="BT101" s="114">
        <f t="shared" si="128"/>
        <v>0.1</v>
      </c>
      <c r="BU101" s="4">
        <v>0</v>
      </c>
      <c r="BV101" s="114">
        <f t="shared" si="129"/>
        <v>1</v>
      </c>
      <c r="BW101" s="4">
        <f t="shared" si="130"/>
        <v>5</v>
      </c>
      <c r="BX101" s="114">
        <f t="shared" si="131"/>
        <v>0.15</v>
      </c>
      <c r="BY101" s="4">
        <f t="shared" si="132"/>
        <v>9765</v>
      </c>
      <c r="BZ101" s="4">
        <v>12262.5333333334</v>
      </c>
      <c r="CA101" s="115">
        <f t="shared" si="133"/>
        <v>1.255763782215402</v>
      </c>
      <c r="CB101" s="4">
        <f t="shared" si="134"/>
        <v>5</v>
      </c>
      <c r="CC101" s="114">
        <f t="shared" si="135"/>
        <v>0.1</v>
      </c>
      <c r="CD101" s="4">
        <v>300</v>
      </c>
      <c r="CE101" s="116">
        <v>296.68601099572402</v>
      </c>
      <c r="CF101" s="4">
        <f t="shared" si="136"/>
        <v>5</v>
      </c>
      <c r="CG101" s="114">
        <f t="shared" si="137"/>
        <v>0.15</v>
      </c>
      <c r="MX101" s="116">
        <v>95</v>
      </c>
      <c r="MY101" s="116">
        <v>93.3333333333333</v>
      </c>
      <c r="MZ101" s="4">
        <f t="shared" si="138"/>
        <v>1</v>
      </c>
      <c r="NA101" s="114">
        <f t="shared" si="139"/>
        <v>0.02</v>
      </c>
      <c r="NB101" s="115">
        <v>0.92</v>
      </c>
      <c r="NC101" s="115">
        <v>0.96250000000000002</v>
      </c>
      <c r="ND101" s="4">
        <f t="shared" si="140"/>
        <v>5</v>
      </c>
      <c r="NE101" s="114">
        <f t="shared" si="141"/>
        <v>0.1</v>
      </c>
      <c r="NF101" s="116">
        <v>90</v>
      </c>
      <c r="NG101" s="118">
        <v>100</v>
      </c>
      <c r="NH101" s="4">
        <f t="shared" si="142"/>
        <v>5</v>
      </c>
      <c r="NI101" s="114">
        <f t="shared" si="143"/>
        <v>0.08</v>
      </c>
      <c r="NJ101" s="114">
        <v>0.85</v>
      </c>
      <c r="NK101" s="114">
        <v>0.907407407407407</v>
      </c>
      <c r="NM101" s="4">
        <f t="shared" si="144"/>
        <v>5</v>
      </c>
      <c r="NN101" s="114">
        <f t="shared" si="145"/>
        <v>0.06</v>
      </c>
      <c r="NO101" s="114">
        <v>0.4</v>
      </c>
      <c r="NP101" s="114">
        <v>0.671875</v>
      </c>
      <c r="NQ101" s="4">
        <f t="shared" si="146"/>
        <v>5</v>
      </c>
      <c r="NR101" s="114">
        <f t="shared" si="147"/>
        <v>0.06</v>
      </c>
      <c r="ZQ101" s="114">
        <v>0.95</v>
      </c>
      <c r="ZR101" s="114">
        <v>0.99816737935247402</v>
      </c>
      <c r="ZS101" s="4">
        <f t="shared" si="148"/>
        <v>5</v>
      </c>
      <c r="ZT101" s="114">
        <f t="shared" si="149"/>
        <v>0.05</v>
      </c>
      <c r="ZU101" s="4">
        <v>2</v>
      </c>
      <c r="ZV101" s="4">
        <f t="shared" si="150"/>
        <v>5</v>
      </c>
      <c r="ZW101" s="114">
        <f t="shared" si="151"/>
        <v>0.05</v>
      </c>
      <c r="ACD101" s="114">
        <f t="shared" si="152"/>
        <v>0.5</v>
      </c>
      <c r="ACE101" s="114">
        <f t="shared" si="153"/>
        <v>0.32</v>
      </c>
      <c r="ACF101" s="114">
        <f t="shared" si="154"/>
        <v>0.1</v>
      </c>
      <c r="ACG101" s="114">
        <f t="shared" si="155"/>
        <v>0.92</v>
      </c>
      <c r="ACN101" s="119" t="str">
        <f t="shared" si="156"/>
        <v>TERIMA</v>
      </c>
      <c r="ACO101" s="120">
        <f t="shared" si="164"/>
        <v>670000</v>
      </c>
      <c r="ACP101" s="120">
        <f t="shared" si="157"/>
        <v>214400</v>
      </c>
      <c r="ADH101" s="121">
        <f t="shared" si="158"/>
        <v>335000</v>
      </c>
      <c r="ADI101" s="121">
        <f t="shared" si="159"/>
        <v>214400</v>
      </c>
      <c r="ADJ101" s="121">
        <f t="shared" si="160"/>
        <v>67000</v>
      </c>
      <c r="ADL101" s="121">
        <f t="shared" si="161"/>
        <v>0</v>
      </c>
      <c r="ADM101" s="121">
        <f t="shared" si="162"/>
        <v>616400</v>
      </c>
      <c r="ADN101" s="121">
        <f t="shared" si="163"/>
        <v>616400</v>
      </c>
      <c r="ADO101" s="4" t="s">
        <v>1392</v>
      </c>
    </row>
    <row r="102" spans="1:795" x14ac:dyDescent="0.25">
      <c r="A102" s="4">
        <f t="shared" si="124"/>
        <v>98</v>
      </c>
      <c r="B102" s="4">
        <v>160088</v>
      </c>
      <c r="C102" s="4" t="s">
        <v>651</v>
      </c>
      <c r="G102" s="4" t="s">
        <v>351</v>
      </c>
      <c r="O102" s="4">
        <v>22</v>
      </c>
      <c r="P102" s="4">
        <v>21</v>
      </c>
      <c r="Q102" s="4">
        <v>1</v>
      </c>
      <c r="R102" s="4">
        <v>0</v>
      </c>
      <c r="S102" s="4">
        <v>0</v>
      </c>
      <c r="T102" s="4">
        <v>1</v>
      </c>
      <c r="U102" s="4">
        <v>0</v>
      </c>
      <c r="V102" s="4">
        <f t="shared" si="125"/>
        <v>1</v>
      </c>
      <c r="W102" s="4">
        <v>20</v>
      </c>
      <c r="X102" s="4">
        <v>20</v>
      </c>
      <c r="Y102" s="4">
        <v>7.75</v>
      </c>
      <c r="BQ102" s="4">
        <v>0</v>
      </c>
      <c r="BR102" s="114">
        <f t="shared" si="126"/>
        <v>1</v>
      </c>
      <c r="BS102" s="4">
        <f t="shared" si="127"/>
        <v>5</v>
      </c>
      <c r="BT102" s="114">
        <f t="shared" si="128"/>
        <v>0.1</v>
      </c>
      <c r="BU102" s="4">
        <v>1</v>
      </c>
      <c r="BV102" s="114">
        <f t="shared" si="129"/>
        <v>0.95</v>
      </c>
      <c r="BW102" s="4">
        <f t="shared" si="130"/>
        <v>1</v>
      </c>
      <c r="BX102" s="114">
        <f t="shared" si="131"/>
        <v>0.03</v>
      </c>
      <c r="BY102" s="4">
        <f t="shared" si="132"/>
        <v>9300</v>
      </c>
      <c r="BZ102" s="4">
        <v>11386.365079364999</v>
      </c>
      <c r="CA102" s="115">
        <f t="shared" si="133"/>
        <v>1.224340331114516</v>
      </c>
      <c r="CB102" s="4">
        <f t="shared" si="134"/>
        <v>5</v>
      </c>
      <c r="CC102" s="114">
        <f t="shared" si="135"/>
        <v>0.1</v>
      </c>
      <c r="CD102" s="4">
        <v>300</v>
      </c>
      <c r="CE102" s="116">
        <v>282.27897838899798</v>
      </c>
      <c r="CF102" s="4">
        <f t="shared" si="136"/>
        <v>5</v>
      </c>
      <c r="CG102" s="114">
        <f t="shared" si="137"/>
        <v>0.15</v>
      </c>
      <c r="MX102" s="116">
        <v>95</v>
      </c>
      <c r="MY102" s="116">
        <v>98.75</v>
      </c>
      <c r="MZ102" s="4">
        <f t="shared" si="138"/>
        <v>5</v>
      </c>
      <c r="NA102" s="114">
        <f t="shared" si="139"/>
        <v>0.1</v>
      </c>
      <c r="NB102" s="115">
        <v>0.92</v>
      </c>
      <c r="NC102" s="115">
        <v>0.95887850467289704</v>
      </c>
      <c r="ND102" s="4">
        <f t="shared" si="140"/>
        <v>5</v>
      </c>
      <c r="NE102" s="114">
        <f t="shared" si="141"/>
        <v>0.1</v>
      </c>
      <c r="NF102" s="116">
        <v>90</v>
      </c>
      <c r="NG102" s="118">
        <v>100</v>
      </c>
      <c r="NH102" s="4">
        <f t="shared" si="142"/>
        <v>5</v>
      </c>
      <c r="NI102" s="114">
        <f t="shared" si="143"/>
        <v>0.08</v>
      </c>
      <c r="NJ102" s="114">
        <v>0.85</v>
      </c>
      <c r="NK102" s="114">
        <v>0.88888888888888895</v>
      </c>
      <c r="NM102" s="4">
        <f t="shared" si="144"/>
        <v>5</v>
      </c>
      <c r="NN102" s="114">
        <f t="shared" si="145"/>
        <v>0.06</v>
      </c>
      <c r="NO102" s="114">
        <v>0.4</v>
      </c>
      <c r="NP102" s="114">
        <v>0.73831775700934599</v>
      </c>
      <c r="NQ102" s="4">
        <f t="shared" si="146"/>
        <v>5</v>
      </c>
      <c r="NR102" s="114">
        <f t="shared" si="147"/>
        <v>0.06</v>
      </c>
      <c r="ZQ102" s="114">
        <v>0.95</v>
      </c>
      <c r="ZR102" s="114">
        <v>0.99672560576293401</v>
      </c>
      <c r="ZS102" s="4">
        <f t="shared" si="148"/>
        <v>5</v>
      </c>
      <c r="ZT102" s="114">
        <f t="shared" si="149"/>
        <v>0.05</v>
      </c>
      <c r="ZU102" s="4">
        <v>2</v>
      </c>
      <c r="ZV102" s="4">
        <f t="shared" si="150"/>
        <v>5</v>
      </c>
      <c r="ZW102" s="114">
        <f t="shared" si="151"/>
        <v>0.05</v>
      </c>
      <c r="ACD102" s="114">
        <f t="shared" si="152"/>
        <v>0.38</v>
      </c>
      <c r="ACE102" s="114">
        <f t="shared" si="153"/>
        <v>0.4</v>
      </c>
      <c r="ACF102" s="114">
        <f t="shared" si="154"/>
        <v>0.1</v>
      </c>
      <c r="ACG102" s="114">
        <f t="shared" si="155"/>
        <v>0.88</v>
      </c>
      <c r="ACN102" s="119" t="str">
        <f t="shared" si="156"/>
        <v>TERIMA</v>
      </c>
      <c r="ACO102" s="120">
        <f t="shared" si="164"/>
        <v>670000</v>
      </c>
      <c r="ACP102" s="120">
        <f t="shared" si="157"/>
        <v>268000</v>
      </c>
      <c r="ADH102" s="121">
        <f t="shared" si="158"/>
        <v>254600</v>
      </c>
      <c r="ADI102" s="121">
        <f t="shared" si="159"/>
        <v>268000</v>
      </c>
      <c r="ADJ102" s="121">
        <f t="shared" si="160"/>
        <v>67000</v>
      </c>
      <c r="ADL102" s="121">
        <f t="shared" si="161"/>
        <v>0</v>
      </c>
      <c r="ADM102" s="121">
        <f t="shared" si="162"/>
        <v>589600</v>
      </c>
      <c r="ADN102" s="121">
        <f t="shared" si="163"/>
        <v>589600</v>
      </c>
      <c r="ADO102" s="4" t="s">
        <v>1392</v>
      </c>
    </row>
    <row r="103" spans="1:795" x14ac:dyDescent="0.25">
      <c r="A103" s="4">
        <f t="shared" si="124"/>
        <v>99</v>
      </c>
      <c r="B103" s="4">
        <v>168482</v>
      </c>
      <c r="C103" s="4" t="s">
        <v>653</v>
      </c>
      <c r="G103" s="4" t="s">
        <v>351</v>
      </c>
      <c r="O103" s="4">
        <v>22</v>
      </c>
      <c r="P103" s="4">
        <v>21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f t="shared" si="125"/>
        <v>0</v>
      </c>
      <c r="W103" s="4">
        <v>21</v>
      </c>
      <c r="X103" s="4">
        <v>21</v>
      </c>
      <c r="Y103" s="4">
        <v>7.75</v>
      </c>
      <c r="BQ103" s="4">
        <v>0</v>
      </c>
      <c r="BR103" s="114">
        <f t="shared" si="126"/>
        <v>1</v>
      </c>
      <c r="BS103" s="4">
        <f t="shared" si="127"/>
        <v>5</v>
      </c>
      <c r="BT103" s="114">
        <f t="shared" si="128"/>
        <v>0.1</v>
      </c>
      <c r="BU103" s="4">
        <v>0</v>
      </c>
      <c r="BV103" s="114">
        <f t="shared" si="129"/>
        <v>1</v>
      </c>
      <c r="BW103" s="4">
        <f t="shared" si="130"/>
        <v>5</v>
      </c>
      <c r="BX103" s="114">
        <f t="shared" si="131"/>
        <v>0.15</v>
      </c>
      <c r="BY103" s="4">
        <f t="shared" si="132"/>
        <v>9765</v>
      </c>
      <c r="BZ103" s="4">
        <v>12351.983333333401</v>
      </c>
      <c r="CA103" s="115">
        <f t="shared" si="133"/>
        <v>1.2649240484724424</v>
      </c>
      <c r="CB103" s="4">
        <f t="shared" si="134"/>
        <v>5</v>
      </c>
      <c r="CC103" s="114">
        <f t="shared" si="135"/>
        <v>0.1</v>
      </c>
      <c r="CD103" s="4">
        <v>300</v>
      </c>
      <c r="CE103" s="116">
        <v>309.97742946708502</v>
      </c>
      <c r="CF103" s="4">
        <f t="shared" si="136"/>
        <v>1</v>
      </c>
      <c r="CG103" s="114">
        <f t="shared" si="137"/>
        <v>0.03</v>
      </c>
      <c r="MX103" s="116">
        <v>95</v>
      </c>
      <c r="MY103" s="116">
        <v>97.5</v>
      </c>
      <c r="MZ103" s="4">
        <f t="shared" si="138"/>
        <v>5</v>
      </c>
      <c r="NA103" s="114">
        <f t="shared" si="139"/>
        <v>0.1</v>
      </c>
      <c r="NB103" s="115">
        <v>0.92</v>
      </c>
      <c r="NC103" s="115">
        <v>0.92786885245901596</v>
      </c>
      <c r="ND103" s="4">
        <f t="shared" si="140"/>
        <v>5</v>
      </c>
      <c r="NE103" s="114">
        <f t="shared" si="141"/>
        <v>0.1</v>
      </c>
      <c r="NF103" s="116">
        <v>90</v>
      </c>
      <c r="NG103" s="118">
        <v>100</v>
      </c>
      <c r="NH103" s="4">
        <f t="shared" si="142"/>
        <v>5</v>
      </c>
      <c r="NI103" s="114">
        <f t="shared" si="143"/>
        <v>0.08</v>
      </c>
      <c r="NJ103" s="114">
        <v>0.85</v>
      </c>
      <c r="NK103" s="114">
        <v>0.88461538461538503</v>
      </c>
      <c r="NM103" s="4">
        <f t="shared" si="144"/>
        <v>5</v>
      </c>
      <c r="NN103" s="114">
        <f t="shared" si="145"/>
        <v>0.06</v>
      </c>
      <c r="NO103" s="114">
        <v>0.4</v>
      </c>
      <c r="NP103" s="114">
        <v>0.45901639344262302</v>
      </c>
      <c r="NQ103" s="4">
        <f t="shared" si="146"/>
        <v>5</v>
      </c>
      <c r="NR103" s="114">
        <f t="shared" si="147"/>
        <v>0.06</v>
      </c>
      <c r="ZQ103" s="114">
        <v>0.95</v>
      </c>
      <c r="ZR103" s="114">
        <v>0.99749216300940402</v>
      </c>
      <c r="ZS103" s="4">
        <f t="shared" si="148"/>
        <v>5</v>
      </c>
      <c r="ZT103" s="114">
        <f t="shared" si="149"/>
        <v>0.05</v>
      </c>
      <c r="ZU103" s="4">
        <v>2</v>
      </c>
      <c r="ZV103" s="4">
        <f t="shared" si="150"/>
        <v>5</v>
      </c>
      <c r="ZW103" s="114">
        <f t="shared" si="151"/>
        <v>0.05</v>
      </c>
      <c r="ACD103" s="114">
        <f t="shared" si="152"/>
        <v>0.38</v>
      </c>
      <c r="ACE103" s="114">
        <f t="shared" si="153"/>
        <v>0.4</v>
      </c>
      <c r="ACF103" s="114">
        <f t="shared" si="154"/>
        <v>0.1</v>
      </c>
      <c r="ACG103" s="114">
        <f t="shared" si="155"/>
        <v>0.88</v>
      </c>
      <c r="ACK103" s="4">
        <v>1</v>
      </c>
      <c r="ACN103" s="119" t="str">
        <f t="shared" si="156"/>
        <v>TERIMA</v>
      </c>
      <c r="ACO103" s="120">
        <f t="shared" si="164"/>
        <v>670000</v>
      </c>
      <c r="ACP103" s="120">
        <f t="shared" si="157"/>
        <v>268000</v>
      </c>
      <c r="ADH103" s="121">
        <f t="shared" si="158"/>
        <v>254600</v>
      </c>
      <c r="ADI103" s="121">
        <f t="shared" si="159"/>
        <v>227800</v>
      </c>
      <c r="ADJ103" s="121">
        <f t="shared" si="160"/>
        <v>67000</v>
      </c>
      <c r="ADL103" s="121">
        <f t="shared" si="161"/>
        <v>0</v>
      </c>
      <c r="ADM103" s="121">
        <f t="shared" si="162"/>
        <v>549400</v>
      </c>
      <c r="ADN103" s="121">
        <f t="shared" si="163"/>
        <v>549400</v>
      </c>
      <c r="ADO103" s="4" t="s">
        <v>1392</v>
      </c>
    </row>
    <row r="104" spans="1:795" x14ac:dyDescent="0.25">
      <c r="A104" s="4">
        <f t="shared" si="124"/>
        <v>100</v>
      </c>
      <c r="B104" s="4">
        <v>70821</v>
      </c>
      <c r="C104" s="4" t="s">
        <v>655</v>
      </c>
      <c r="G104" s="4" t="s">
        <v>351</v>
      </c>
      <c r="O104" s="4">
        <v>22</v>
      </c>
      <c r="P104" s="4">
        <v>24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f t="shared" si="125"/>
        <v>0</v>
      </c>
      <c r="W104" s="4">
        <v>24</v>
      </c>
      <c r="X104" s="4">
        <v>24</v>
      </c>
      <c r="Y104" s="4">
        <v>7.75</v>
      </c>
      <c r="BQ104" s="4">
        <v>0</v>
      </c>
      <c r="BR104" s="114">
        <f t="shared" si="126"/>
        <v>1</v>
      </c>
      <c r="BS104" s="4">
        <f t="shared" si="127"/>
        <v>5</v>
      </c>
      <c r="BT104" s="114">
        <f t="shared" si="128"/>
        <v>0.1</v>
      </c>
      <c r="BU104" s="4">
        <v>0</v>
      </c>
      <c r="BV104" s="114">
        <f t="shared" si="129"/>
        <v>1</v>
      </c>
      <c r="BW104" s="4">
        <f t="shared" si="130"/>
        <v>5</v>
      </c>
      <c r="BX104" s="114">
        <f t="shared" si="131"/>
        <v>0.15</v>
      </c>
      <c r="BY104" s="4">
        <f t="shared" si="132"/>
        <v>11160</v>
      </c>
      <c r="BZ104" s="4">
        <v>13627.6833333334</v>
      </c>
      <c r="CA104" s="115">
        <f t="shared" si="133"/>
        <v>1.221118578255681</v>
      </c>
      <c r="CB104" s="4">
        <f t="shared" si="134"/>
        <v>5</v>
      </c>
      <c r="CC104" s="114">
        <f t="shared" si="135"/>
        <v>0.1</v>
      </c>
      <c r="CD104" s="4">
        <v>300</v>
      </c>
      <c r="CE104" s="116">
        <v>284.777083333333</v>
      </c>
      <c r="CF104" s="4">
        <f t="shared" si="136"/>
        <v>5</v>
      </c>
      <c r="CG104" s="114">
        <f t="shared" si="137"/>
        <v>0.15</v>
      </c>
      <c r="MX104" s="116">
        <v>95</v>
      </c>
      <c r="MY104" s="116">
        <v>95.4166666666667</v>
      </c>
      <c r="MZ104" s="4">
        <f t="shared" si="138"/>
        <v>5</v>
      </c>
      <c r="NA104" s="114">
        <f t="shared" si="139"/>
        <v>0.1</v>
      </c>
      <c r="NB104" s="115">
        <v>0.92</v>
      </c>
      <c r="NC104" s="115">
        <v>0.92571428571428604</v>
      </c>
      <c r="ND104" s="4">
        <f t="shared" si="140"/>
        <v>5</v>
      </c>
      <c r="NE104" s="114">
        <f t="shared" si="141"/>
        <v>0.1</v>
      </c>
      <c r="NF104" s="116">
        <v>90</v>
      </c>
      <c r="NG104" s="118">
        <v>100</v>
      </c>
      <c r="NH104" s="4">
        <f t="shared" si="142"/>
        <v>5</v>
      </c>
      <c r="NI104" s="114">
        <f t="shared" si="143"/>
        <v>0.08</v>
      </c>
      <c r="NJ104" s="114">
        <v>0.85</v>
      </c>
      <c r="NK104" s="114">
        <v>0.86206896551724099</v>
      </c>
      <c r="NL104" s="4">
        <v>1</v>
      </c>
      <c r="NM104" s="4">
        <f t="shared" si="144"/>
        <v>0</v>
      </c>
      <c r="NN104" s="114">
        <f t="shared" si="145"/>
        <v>0</v>
      </c>
      <c r="NO104" s="114">
        <v>0.4</v>
      </c>
      <c r="NP104" s="114">
        <v>0.6</v>
      </c>
      <c r="NQ104" s="4">
        <f t="shared" si="146"/>
        <v>5</v>
      </c>
      <c r="NR104" s="114">
        <f t="shared" si="147"/>
        <v>0.06</v>
      </c>
      <c r="ZQ104" s="114">
        <v>0.95</v>
      </c>
      <c r="ZR104" s="114">
        <v>0.99513888888888902</v>
      </c>
      <c r="ZS104" s="4">
        <f t="shared" si="148"/>
        <v>5</v>
      </c>
      <c r="ZT104" s="114">
        <f t="shared" si="149"/>
        <v>0.05</v>
      </c>
      <c r="ZU104" s="4">
        <v>2</v>
      </c>
      <c r="ZV104" s="4">
        <f t="shared" si="150"/>
        <v>5</v>
      </c>
      <c r="ZW104" s="114">
        <f t="shared" si="151"/>
        <v>0.05</v>
      </c>
      <c r="ACD104" s="114">
        <f t="shared" si="152"/>
        <v>0.5</v>
      </c>
      <c r="ACE104" s="114">
        <f t="shared" si="153"/>
        <v>0.34</v>
      </c>
      <c r="ACF104" s="114">
        <f t="shared" si="154"/>
        <v>0.1</v>
      </c>
      <c r="ACG104" s="114">
        <f t="shared" si="155"/>
        <v>0.94000000000000006</v>
      </c>
      <c r="ACN104" s="119" t="str">
        <f t="shared" si="156"/>
        <v>TERIMA</v>
      </c>
      <c r="ACO104" s="120">
        <f t="shared" si="164"/>
        <v>670000</v>
      </c>
      <c r="ACP104" s="120">
        <f t="shared" si="157"/>
        <v>227800.00000000003</v>
      </c>
      <c r="ADH104" s="121">
        <f t="shared" si="158"/>
        <v>335000</v>
      </c>
      <c r="ADI104" s="121">
        <f t="shared" si="159"/>
        <v>227800.00000000003</v>
      </c>
      <c r="ADJ104" s="121">
        <f t="shared" si="160"/>
        <v>67000</v>
      </c>
      <c r="ADL104" s="121">
        <f t="shared" si="161"/>
        <v>0</v>
      </c>
      <c r="ADM104" s="121">
        <f t="shared" si="162"/>
        <v>629800</v>
      </c>
      <c r="ADN104" s="121">
        <f t="shared" si="163"/>
        <v>629800</v>
      </c>
      <c r="ADO104" s="4" t="s">
        <v>1392</v>
      </c>
    </row>
    <row r="105" spans="1:795" x14ac:dyDescent="0.25">
      <c r="A105" s="4">
        <f t="shared" si="124"/>
        <v>101</v>
      </c>
      <c r="B105" s="4">
        <v>102131</v>
      </c>
      <c r="C105" s="4" t="s">
        <v>661</v>
      </c>
      <c r="G105" s="4" t="s">
        <v>351</v>
      </c>
      <c r="O105" s="4">
        <v>22</v>
      </c>
      <c r="P105" s="4">
        <v>24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f t="shared" si="125"/>
        <v>0</v>
      </c>
      <c r="W105" s="4">
        <v>24</v>
      </c>
      <c r="X105" s="4">
        <v>24</v>
      </c>
      <c r="Y105" s="4">
        <v>7.75</v>
      </c>
      <c r="BQ105" s="4">
        <v>0</v>
      </c>
      <c r="BR105" s="114">
        <f t="shared" si="126"/>
        <v>1</v>
      </c>
      <c r="BS105" s="4">
        <f t="shared" si="127"/>
        <v>5</v>
      </c>
      <c r="BT105" s="114">
        <f t="shared" si="128"/>
        <v>0.1</v>
      </c>
      <c r="BU105" s="4">
        <v>0</v>
      </c>
      <c r="BV105" s="114">
        <f t="shared" si="129"/>
        <v>1</v>
      </c>
      <c r="BW105" s="4">
        <f t="shared" si="130"/>
        <v>5</v>
      </c>
      <c r="BX105" s="114">
        <f t="shared" si="131"/>
        <v>0.15</v>
      </c>
      <c r="BY105" s="4">
        <f t="shared" si="132"/>
        <v>11160</v>
      </c>
      <c r="BZ105" s="4">
        <v>12958.416666666701</v>
      </c>
      <c r="CA105" s="115">
        <f t="shared" si="133"/>
        <v>1.1611484468339337</v>
      </c>
      <c r="CB105" s="4">
        <f t="shared" si="134"/>
        <v>5</v>
      </c>
      <c r="CC105" s="114">
        <f t="shared" si="135"/>
        <v>0.1</v>
      </c>
      <c r="CD105" s="4">
        <v>300</v>
      </c>
      <c r="CE105" s="116">
        <v>304.22834116857001</v>
      </c>
      <c r="CF105" s="4">
        <f t="shared" si="136"/>
        <v>1</v>
      </c>
      <c r="CG105" s="114">
        <f t="shared" si="137"/>
        <v>0.03</v>
      </c>
      <c r="MX105" s="116">
        <v>95</v>
      </c>
      <c r="MY105" s="116">
        <v>98.75</v>
      </c>
      <c r="MZ105" s="4">
        <f t="shared" si="138"/>
        <v>5</v>
      </c>
      <c r="NA105" s="114">
        <f t="shared" si="139"/>
        <v>0.1</v>
      </c>
      <c r="NB105" s="115">
        <v>0.92</v>
      </c>
      <c r="NC105" s="115">
        <v>0.93611111111111101</v>
      </c>
      <c r="ND105" s="4">
        <f t="shared" si="140"/>
        <v>5</v>
      </c>
      <c r="NE105" s="114">
        <f t="shared" si="141"/>
        <v>0.1</v>
      </c>
      <c r="NF105" s="116">
        <v>90</v>
      </c>
      <c r="NG105" s="118">
        <v>100</v>
      </c>
      <c r="NH105" s="4">
        <f t="shared" si="142"/>
        <v>5</v>
      </c>
      <c r="NI105" s="114">
        <f t="shared" si="143"/>
        <v>0.08</v>
      </c>
      <c r="NJ105" s="114">
        <v>0.85</v>
      </c>
      <c r="NK105" s="114">
        <v>0.88235294117647101</v>
      </c>
      <c r="NM105" s="4">
        <f t="shared" si="144"/>
        <v>5</v>
      </c>
      <c r="NN105" s="114">
        <f t="shared" si="145"/>
        <v>0.06</v>
      </c>
      <c r="NO105" s="114">
        <v>0.4</v>
      </c>
      <c r="NP105" s="114">
        <v>0.56944444444444398</v>
      </c>
      <c r="NQ105" s="4">
        <f t="shared" si="146"/>
        <v>5</v>
      </c>
      <c r="NR105" s="114">
        <f t="shared" si="147"/>
        <v>0.06</v>
      </c>
      <c r="ZQ105" s="114">
        <v>0.95</v>
      </c>
      <c r="ZR105" s="114">
        <v>0.99529885829415699</v>
      </c>
      <c r="ZS105" s="4">
        <f t="shared" si="148"/>
        <v>5</v>
      </c>
      <c r="ZT105" s="114">
        <f t="shared" si="149"/>
        <v>0.05</v>
      </c>
      <c r="ZU105" s="4">
        <v>2</v>
      </c>
      <c r="ZV105" s="4">
        <f t="shared" si="150"/>
        <v>5</v>
      </c>
      <c r="ZW105" s="114">
        <f t="shared" si="151"/>
        <v>0.05</v>
      </c>
      <c r="ACD105" s="114">
        <f t="shared" si="152"/>
        <v>0.38</v>
      </c>
      <c r="ACE105" s="114">
        <f t="shared" si="153"/>
        <v>0.4</v>
      </c>
      <c r="ACF105" s="114">
        <f t="shared" si="154"/>
        <v>0.1</v>
      </c>
      <c r="ACG105" s="114">
        <f t="shared" si="155"/>
        <v>0.88</v>
      </c>
      <c r="ACN105" s="119" t="str">
        <f t="shared" si="156"/>
        <v>TERIMA</v>
      </c>
      <c r="ACO105" s="120">
        <f t="shared" si="164"/>
        <v>670000</v>
      </c>
      <c r="ACP105" s="120">
        <f t="shared" si="157"/>
        <v>268000</v>
      </c>
      <c r="ADH105" s="121">
        <f t="shared" si="158"/>
        <v>254600</v>
      </c>
      <c r="ADI105" s="121">
        <f t="shared" si="159"/>
        <v>268000</v>
      </c>
      <c r="ADJ105" s="121">
        <f t="shared" si="160"/>
        <v>67000</v>
      </c>
      <c r="ADL105" s="121">
        <f t="shared" si="161"/>
        <v>0</v>
      </c>
      <c r="ADM105" s="121">
        <f t="shared" si="162"/>
        <v>589600</v>
      </c>
      <c r="ADN105" s="121">
        <f t="shared" si="163"/>
        <v>589600</v>
      </c>
      <c r="ADO105" s="4" t="s">
        <v>1392</v>
      </c>
    </row>
    <row r="106" spans="1:795" x14ac:dyDescent="0.25">
      <c r="A106" s="4">
        <f t="shared" si="124"/>
        <v>102</v>
      </c>
      <c r="B106" s="4">
        <v>80120</v>
      </c>
      <c r="C106" s="4" t="s">
        <v>668</v>
      </c>
      <c r="G106" s="4" t="s">
        <v>351</v>
      </c>
      <c r="O106" s="4">
        <v>22</v>
      </c>
      <c r="P106" s="4">
        <v>24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f t="shared" si="125"/>
        <v>0</v>
      </c>
      <c r="W106" s="4">
        <v>24</v>
      </c>
      <c r="X106" s="4">
        <v>24</v>
      </c>
      <c r="Y106" s="4">
        <v>7.75</v>
      </c>
      <c r="BQ106" s="4">
        <v>0</v>
      </c>
      <c r="BR106" s="114">
        <f t="shared" si="126"/>
        <v>1</v>
      </c>
      <c r="BS106" s="4">
        <f t="shared" si="127"/>
        <v>5</v>
      </c>
      <c r="BT106" s="114">
        <f t="shared" si="128"/>
        <v>0.1</v>
      </c>
      <c r="BU106" s="4">
        <v>0</v>
      </c>
      <c r="BV106" s="114">
        <f t="shared" si="129"/>
        <v>1</v>
      </c>
      <c r="BW106" s="4">
        <f t="shared" si="130"/>
        <v>5</v>
      </c>
      <c r="BX106" s="114">
        <f t="shared" si="131"/>
        <v>0.15</v>
      </c>
      <c r="BY106" s="4">
        <f t="shared" si="132"/>
        <v>11160</v>
      </c>
      <c r="BZ106" s="4">
        <v>12608.35</v>
      </c>
      <c r="CA106" s="115">
        <f t="shared" si="133"/>
        <v>1.1297804659498207</v>
      </c>
      <c r="CB106" s="4">
        <f t="shared" si="134"/>
        <v>5</v>
      </c>
      <c r="CC106" s="114">
        <f t="shared" si="135"/>
        <v>0.1</v>
      </c>
      <c r="CD106" s="4">
        <v>300</v>
      </c>
      <c r="CE106" s="116">
        <v>302.67651006711401</v>
      </c>
      <c r="CF106" s="4">
        <f t="shared" si="136"/>
        <v>1</v>
      </c>
      <c r="CG106" s="114">
        <f t="shared" si="137"/>
        <v>0.03</v>
      </c>
      <c r="MX106" s="116">
        <v>95</v>
      </c>
      <c r="MY106" s="116">
        <v>96.6666666666667</v>
      </c>
      <c r="MZ106" s="4">
        <f t="shared" si="138"/>
        <v>5</v>
      </c>
      <c r="NA106" s="114">
        <f t="shared" si="139"/>
        <v>0.1</v>
      </c>
      <c r="NB106" s="115">
        <v>0.92</v>
      </c>
      <c r="NC106" s="115">
        <v>0.94871794871794901</v>
      </c>
      <c r="ND106" s="4">
        <f t="shared" si="140"/>
        <v>5</v>
      </c>
      <c r="NE106" s="114">
        <f t="shared" si="141"/>
        <v>0.1</v>
      </c>
      <c r="NF106" s="116">
        <v>90</v>
      </c>
      <c r="NG106" s="118">
        <v>90</v>
      </c>
      <c r="NH106" s="4">
        <f t="shared" si="142"/>
        <v>3</v>
      </c>
      <c r="NI106" s="114">
        <f t="shared" si="143"/>
        <v>4.8000000000000001E-2</v>
      </c>
      <c r="NJ106" s="114">
        <v>0.85</v>
      </c>
      <c r="NK106" s="114">
        <v>1</v>
      </c>
      <c r="NM106" s="4">
        <f t="shared" si="144"/>
        <v>5</v>
      </c>
      <c r="NN106" s="114">
        <f t="shared" si="145"/>
        <v>0.06</v>
      </c>
      <c r="NO106" s="114">
        <v>0.4</v>
      </c>
      <c r="NP106" s="114">
        <v>0.69230769230769196</v>
      </c>
      <c r="NQ106" s="4">
        <f t="shared" si="146"/>
        <v>5</v>
      </c>
      <c r="NR106" s="114">
        <f t="shared" si="147"/>
        <v>0.06</v>
      </c>
      <c r="ZQ106" s="114">
        <v>0.95</v>
      </c>
      <c r="ZR106" s="114">
        <v>0.99463087248322102</v>
      </c>
      <c r="ZS106" s="4">
        <f t="shared" si="148"/>
        <v>5</v>
      </c>
      <c r="ZT106" s="114">
        <f t="shared" si="149"/>
        <v>0.05</v>
      </c>
      <c r="ZU106" s="4">
        <v>2</v>
      </c>
      <c r="ZV106" s="4">
        <f t="shared" si="150"/>
        <v>5</v>
      </c>
      <c r="ZW106" s="114">
        <f t="shared" si="151"/>
        <v>0.05</v>
      </c>
      <c r="ACD106" s="114">
        <f t="shared" si="152"/>
        <v>0.38</v>
      </c>
      <c r="ACE106" s="114">
        <f t="shared" si="153"/>
        <v>0.36799999999999999</v>
      </c>
      <c r="ACF106" s="114">
        <f t="shared" si="154"/>
        <v>0.1</v>
      </c>
      <c r="ACG106" s="114">
        <f t="shared" si="155"/>
        <v>0.84799999999999998</v>
      </c>
      <c r="ACK106" s="4">
        <v>1</v>
      </c>
      <c r="ACN106" s="119" t="str">
        <f t="shared" si="156"/>
        <v>TERIMA</v>
      </c>
      <c r="ACO106" s="120">
        <f t="shared" si="164"/>
        <v>670000</v>
      </c>
      <c r="ACP106" s="120">
        <f t="shared" si="157"/>
        <v>246560</v>
      </c>
      <c r="ADH106" s="121">
        <f t="shared" si="158"/>
        <v>254600</v>
      </c>
      <c r="ADI106" s="121">
        <f t="shared" si="159"/>
        <v>209576</v>
      </c>
      <c r="ADJ106" s="121">
        <f t="shared" si="160"/>
        <v>67000</v>
      </c>
      <c r="ADL106" s="121">
        <f t="shared" si="161"/>
        <v>0</v>
      </c>
      <c r="ADM106" s="121">
        <f t="shared" si="162"/>
        <v>531176</v>
      </c>
      <c r="ADN106" s="121">
        <f t="shared" si="163"/>
        <v>531176</v>
      </c>
      <c r="ADO106" s="4" t="s">
        <v>1392</v>
      </c>
    </row>
    <row r="107" spans="1:795" x14ac:dyDescent="0.25">
      <c r="A107" s="4">
        <f t="shared" si="124"/>
        <v>103</v>
      </c>
      <c r="B107" s="4">
        <v>156147</v>
      </c>
      <c r="C107" s="4" t="s">
        <v>672</v>
      </c>
      <c r="G107" s="4" t="s">
        <v>351</v>
      </c>
      <c r="O107" s="4">
        <v>22</v>
      </c>
      <c r="P107" s="4">
        <v>21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f t="shared" si="125"/>
        <v>0</v>
      </c>
      <c r="W107" s="4">
        <v>21</v>
      </c>
      <c r="X107" s="4">
        <v>21</v>
      </c>
      <c r="Y107" s="4">
        <v>7.75</v>
      </c>
      <c r="BQ107" s="4">
        <v>0</v>
      </c>
      <c r="BR107" s="114">
        <f t="shared" si="126"/>
        <v>1</v>
      </c>
      <c r="BS107" s="4">
        <f t="shared" si="127"/>
        <v>5</v>
      </c>
      <c r="BT107" s="114">
        <f t="shared" si="128"/>
        <v>0.1</v>
      </c>
      <c r="BU107" s="4">
        <v>0</v>
      </c>
      <c r="BV107" s="114">
        <f t="shared" si="129"/>
        <v>1</v>
      </c>
      <c r="BW107" s="4">
        <f t="shared" si="130"/>
        <v>5</v>
      </c>
      <c r="BX107" s="114">
        <f t="shared" si="131"/>
        <v>0.15</v>
      </c>
      <c r="BY107" s="4">
        <f t="shared" si="132"/>
        <v>9765</v>
      </c>
      <c r="BZ107" s="4">
        <v>12827.5333333333</v>
      </c>
      <c r="CA107" s="115">
        <f t="shared" si="133"/>
        <v>1.3136234852363851</v>
      </c>
      <c r="CB107" s="4">
        <f t="shared" si="134"/>
        <v>5</v>
      </c>
      <c r="CC107" s="114">
        <f t="shared" si="135"/>
        <v>0.1</v>
      </c>
      <c r="CD107" s="4">
        <v>300</v>
      </c>
      <c r="CE107" s="116">
        <v>280.60387096774201</v>
      </c>
      <c r="CF107" s="4">
        <f t="shared" si="136"/>
        <v>5</v>
      </c>
      <c r="CG107" s="114">
        <f t="shared" si="137"/>
        <v>0.15</v>
      </c>
      <c r="MX107" s="116">
        <v>95</v>
      </c>
      <c r="MY107" s="116">
        <v>100</v>
      </c>
      <c r="MZ107" s="4">
        <f t="shared" si="138"/>
        <v>5</v>
      </c>
      <c r="NA107" s="114">
        <f t="shared" si="139"/>
        <v>0.1</v>
      </c>
      <c r="NB107" s="115">
        <v>0.92</v>
      </c>
      <c r="NC107" s="115">
        <v>0.96190476190476204</v>
      </c>
      <c r="ND107" s="4">
        <f t="shared" si="140"/>
        <v>5</v>
      </c>
      <c r="NE107" s="114">
        <f t="shared" si="141"/>
        <v>0.1</v>
      </c>
      <c r="NF107" s="116">
        <v>90</v>
      </c>
      <c r="NG107" s="118">
        <v>100</v>
      </c>
      <c r="NH107" s="4">
        <f t="shared" si="142"/>
        <v>5</v>
      </c>
      <c r="NI107" s="114">
        <f t="shared" si="143"/>
        <v>0.08</v>
      </c>
      <c r="NJ107" s="114">
        <v>0.85</v>
      </c>
      <c r="NK107" s="114">
        <v>0.89473684210526305</v>
      </c>
      <c r="NM107" s="4">
        <f t="shared" si="144"/>
        <v>5</v>
      </c>
      <c r="NN107" s="114">
        <f t="shared" si="145"/>
        <v>0.06</v>
      </c>
      <c r="NO107" s="114">
        <v>0.4</v>
      </c>
      <c r="NP107" s="114">
        <v>0.61904761904761896</v>
      </c>
      <c r="NQ107" s="4">
        <f t="shared" si="146"/>
        <v>5</v>
      </c>
      <c r="NR107" s="114">
        <f t="shared" si="147"/>
        <v>0.06</v>
      </c>
      <c r="ZQ107" s="114">
        <v>0.95</v>
      </c>
      <c r="ZR107" s="114">
        <v>0.99096774193548398</v>
      </c>
      <c r="ZS107" s="4">
        <f t="shared" si="148"/>
        <v>5</v>
      </c>
      <c r="ZT107" s="114">
        <f t="shared" si="149"/>
        <v>0.05</v>
      </c>
      <c r="ZU107" s="4">
        <v>2</v>
      </c>
      <c r="ZV107" s="4">
        <f t="shared" si="150"/>
        <v>5</v>
      </c>
      <c r="ZW107" s="114">
        <f t="shared" si="151"/>
        <v>0.05</v>
      </c>
      <c r="ACD107" s="114">
        <f t="shared" si="152"/>
        <v>0.5</v>
      </c>
      <c r="ACE107" s="114">
        <f t="shared" si="153"/>
        <v>0.4</v>
      </c>
      <c r="ACF107" s="114">
        <f t="shared" si="154"/>
        <v>0.1</v>
      </c>
      <c r="ACG107" s="114">
        <f t="shared" si="155"/>
        <v>1</v>
      </c>
      <c r="ACN107" s="119" t="str">
        <f t="shared" si="156"/>
        <v>TERIMA</v>
      </c>
      <c r="ACO107" s="120">
        <f t="shared" si="164"/>
        <v>670000</v>
      </c>
      <c r="ACP107" s="120">
        <f t="shared" si="157"/>
        <v>268000</v>
      </c>
      <c r="ADH107" s="121">
        <f t="shared" si="158"/>
        <v>335000</v>
      </c>
      <c r="ADI107" s="121">
        <f t="shared" si="159"/>
        <v>268000</v>
      </c>
      <c r="ADJ107" s="121">
        <f t="shared" si="160"/>
        <v>67000</v>
      </c>
      <c r="ADL107" s="121">
        <f t="shared" si="161"/>
        <v>200000</v>
      </c>
      <c r="ADM107" s="121">
        <f t="shared" si="162"/>
        <v>870000</v>
      </c>
      <c r="ADN107" s="121">
        <f t="shared" si="163"/>
        <v>870000</v>
      </c>
      <c r="ADO107" s="4" t="s">
        <v>1392</v>
      </c>
    </row>
    <row r="108" spans="1:795" x14ac:dyDescent="0.25">
      <c r="A108" s="4">
        <f t="shared" si="124"/>
        <v>104</v>
      </c>
      <c r="B108" s="4">
        <v>160026</v>
      </c>
      <c r="C108" s="4" t="s">
        <v>674</v>
      </c>
      <c r="G108" s="4" t="s">
        <v>351</v>
      </c>
      <c r="O108" s="4">
        <v>22</v>
      </c>
      <c r="P108" s="4">
        <v>17</v>
      </c>
      <c r="Q108" s="4">
        <v>2</v>
      </c>
      <c r="R108" s="4">
        <v>0</v>
      </c>
      <c r="S108" s="4">
        <v>0</v>
      </c>
      <c r="T108" s="4">
        <v>2</v>
      </c>
      <c r="U108" s="4">
        <v>0</v>
      </c>
      <c r="V108" s="4">
        <f t="shared" si="125"/>
        <v>2</v>
      </c>
      <c r="W108" s="4">
        <v>15</v>
      </c>
      <c r="X108" s="4">
        <v>15</v>
      </c>
      <c r="Y108" s="4">
        <v>7.75</v>
      </c>
      <c r="BQ108" s="4">
        <v>0</v>
      </c>
      <c r="BR108" s="114">
        <f t="shared" si="126"/>
        <v>1</v>
      </c>
      <c r="BS108" s="4">
        <f t="shared" si="127"/>
        <v>5</v>
      </c>
      <c r="BT108" s="114">
        <f t="shared" si="128"/>
        <v>0.1</v>
      </c>
      <c r="BU108" s="4">
        <v>2</v>
      </c>
      <c r="BV108" s="114">
        <f t="shared" si="129"/>
        <v>0.8666666666666667</v>
      </c>
      <c r="BW108" s="4">
        <f t="shared" si="130"/>
        <v>0</v>
      </c>
      <c r="BX108" s="114">
        <f t="shared" si="131"/>
        <v>0</v>
      </c>
      <c r="BY108" s="4">
        <f t="shared" si="132"/>
        <v>6975</v>
      </c>
      <c r="BZ108" s="4">
        <v>6073.7738095238101</v>
      </c>
      <c r="CA108" s="115">
        <f t="shared" si="133"/>
        <v>0.87079194401775051</v>
      </c>
      <c r="CB108" s="4">
        <f t="shared" si="134"/>
        <v>1</v>
      </c>
      <c r="CC108" s="114">
        <f t="shared" si="135"/>
        <v>0.02</v>
      </c>
      <c r="CD108" s="4">
        <v>300</v>
      </c>
      <c r="CE108" s="116">
        <v>283.84407665505199</v>
      </c>
      <c r="CF108" s="4">
        <f t="shared" si="136"/>
        <v>5</v>
      </c>
      <c r="CG108" s="114">
        <f t="shared" si="137"/>
        <v>0.15</v>
      </c>
      <c r="MX108" s="116">
        <v>95</v>
      </c>
      <c r="MY108" s="116">
        <v>100</v>
      </c>
      <c r="MZ108" s="4">
        <f t="shared" si="138"/>
        <v>5</v>
      </c>
      <c r="NA108" s="114">
        <f t="shared" si="139"/>
        <v>0.1</v>
      </c>
      <c r="NB108" s="115">
        <v>0.92</v>
      </c>
      <c r="NC108" s="115">
        <v>0.97058823529411797</v>
      </c>
      <c r="ND108" s="4">
        <f t="shared" si="140"/>
        <v>5</v>
      </c>
      <c r="NE108" s="114">
        <f t="shared" si="141"/>
        <v>0.1</v>
      </c>
      <c r="NF108" s="116">
        <v>90</v>
      </c>
      <c r="NG108" s="118">
        <v>100</v>
      </c>
      <c r="NH108" s="4">
        <f t="shared" si="142"/>
        <v>5</v>
      </c>
      <c r="NI108" s="114">
        <f t="shared" si="143"/>
        <v>0.08</v>
      </c>
      <c r="NJ108" s="114">
        <v>0.85</v>
      </c>
      <c r="NK108" s="114">
        <v>0.90909090909090895</v>
      </c>
      <c r="NL108" s="4">
        <v>1</v>
      </c>
      <c r="NM108" s="4">
        <f t="shared" si="144"/>
        <v>0</v>
      </c>
      <c r="NN108" s="114">
        <f t="shared" si="145"/>
        <v>0</v>
      </c>
      <c r="NO108" s="114">
        <v>0.4</v>
      </c>
      <c r="NP108" s="114">
        <v>0.64705882352941202</v>
      </c>
      <c r="NQ108" s="4">
        <f t="shared" si="146"/>
        <v>5</v>
      </c>
      <c r="NR108" s="114">
        <f t="shared" si="147"/>
        <v>0.06</v>
      </c>
      <c r="ZQ108" s="114">
        <v>0.95</v>
      </c>
      <c r="ZR108" s="114">
        <v>0.99651567944250896</v>
      </c>
      <c r="ZS108" s="4">
        <f t="shared" si="148"/>
        <v>5</v>
      </c>
      <c r="ZT108" s="114">
        <f t="shared" si="149"/>
        <v>0.05</v>
      </c>
      <c r="ZU108" s="4">
        <v>2</v>
      </c>
      <c r="ZV108" s="4">
        <f t="shared" si="150"/>
        <v>5</v>
      </c>
      <c r="ZW108" s="114">
        <f t="shared" si="151"/>
        <v>0.05</v>
      </c>
      <c r="ACD108" s="114">
        <f t="shared" si="152"/>
        <v>0.27</v>
      </c>
      <c r="ACE108" s="114">
        <f t="shared" si="153"/>
        <v>0.34</v>
      </c>
      <c r="ACF108" s="114">
        <f t="shared" si="154"/>
        <v>0.1</v>
      </c>
      <c r="ACG108" s="114">
        <f t="shared" si="155"/>
        <v>0.71000000000000008</v>
      </c>
      <c r="ACN108" s="119" t="str">
        <f t="shared" si="156"/>
        <v>TERIMA</v>
      </c>
      <c r="ACO108" s="120">
        <f t="shared" si="164"/>
        <v>670000</v>
      </c>
      <c r="ACP108" s="120">
        <f t="shared" si="157"/>
        <v>227800.00000000003</v>
      </c>
      <c r="ADH108" s="121">
        <f t="shared" si="158"/>
        <v>180900</v>
      </c>
      <c r="ADI108" s="121">
        <f t="shared" si="159"/>
        <v>227800.00000000003</v>
      </c>
      <c r="ADJ108" s="121">
        <f t="shared" si="160"/>
        <v>67000</v>
      </c>
      <c r="ADL108" s="121">
        <f t="shared" si="161"/>
        <v>0</v>
      </c>
      <c r="ADM108" s="121">
        <f t="shared" si="162"/>
        <v>475700</v>
      </c>
      <c r="ADN108" s="121">
        <f t="shared" si="163"/>
        <v>475700</v>
      </c>
      <c r="ADO108" s="4" t="s">
        <v>1392</v>
      </c>
    </row>
    <row r="109" spans="1:795" x14ac:dyDescent="0.25">
      <c r="A109" s="4">
        <f t="shared" si="124"/>
        <v>105</v>
      </c>
      <c r="B109" s="4">
        <v>74548</v>
      </c>
      <c r="C109" s="4" t="s">
        <v>676</v>
      </c>
      <c r="G109" s="4" t="s">
        <v>351</v>
      </c>
      <c r="O109" s="4">
        <v>22</v>
      </c>
      <c r="P109" s="4">
        <v>24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f t="shared" si="125"/>
        <v>0</v>
      </c>
      <c r="W109" s="4">
        <v>24</v>
      </c>
      <c r="X109" s="4">
        <v>24</v>
      </c>
      <c r="Y109" s="4">
        <v>7.75</v>
      </c>
      <c r="BQ109" s="4">
        <v>0</v>
      </c>
      <c r="BR109" s="114">
        <f t="shared" si="126"/>
        <v>1</v>
      </c>
      <c r="BS109" s="4">
        <f t="shared" si="127"/>
        <v>5</v>
      </c>
      <c r="BT109" s="114">
        <f t="shared" si="128"/>
        <v>0.1</v>
      </c>
      <c r="BU109" s="4">
        <v>0</v>
      </c>
      <c r="BV109" s="114">
        <f t="shared" si="129"/>
        <v>1</v>
      </c>
      <c r="BW109" s="4">
        <f t="shared" si="130"/>
        <v>5</v>
      </c>
      <c r="BX109" s="114">
        <f t="shared" si="131"/>
        <v>0.15</v>
      </c>
      <c r="BY109" s="4">
        <f t="shared" si="132"/>
        <v>11160</v>
      </c>
      <c r="BZ109" s="4">
        <v>12693.2166666667</v>
      </c>
      <c r="CA109" s="115">
        <f t="shared" si="133"/>
        <v>1.1373850059737187</v>
      </c>
      <c r="CB109" s="4">
        <f t="shared" si="134"/>
        <v>5</v>
      </c>
      <c r="CC109" s="114">
        <f t="shared" si="135"/>
        <v>0.1</v>
      </c>
      <c r="CD109" s="4">
        <v>300</v>
      </c>
      <c r="CE109" s="116">
        <v>283.47178186429898</v>
      </c>
      <c r="CF109" s="4">
        <f t="shared" si="136"/>
        <v>5</v>
      </c>
      <c r="CG109" s="114">
        <f t="shared" si="137"/>
        <v>0.15</v>
      </c>
      <c r="MX109" s="116">
        <v>95</v>
      </c>
      <c r="MY109" s="116">
        <v>100</v>
      </c>
      <c r="MZ109" s="4">
        <f t="shared" si="138"/>
        <v>5</v>
      </c>
      <c r="NA109" s="114">
        <f t="shared" si="139"/>
        <v>0.1</v>
      </c>
      <c r="NB109" s="115">
        <v>0.92</v>
      </c>
      <c r="NC109" s="115">
        <v>0.95362318840579696</v>
      </c>
      <c r="ND109" s="4">
        <f t="shared" si="140"/>
        <v>5</v>
      </c>
      <c r="NE109" s="114">
        <f t="shared" si="141"/>
        <v>0.1</v>
      </c>
      <c r="NF109" s="116">
        <v>90</v>
      </c>
      <c r="NG109" s="118">
        <v>100</v>
      </c>
      <c r="NH109" s="4">
        <f t="shared" si="142"/>
        <v>5</v>
      </c>
      <c r="NI109" s="114">
        <f t="shared" si="143"/>
        <v>0.08</v>
      </c>
      <c r="NJ109" s="114">
        <v>0.85</v>
      </c>
      <c r="NK109" s="114">
        <v>0.91935483870967705</v>
      </c>
      <c r="NM109" s="4">
        <f t="shared" si="144"/>
        <v>5</v>
      </c>
      <c r="NN109" s="114">
        <f t="shared" si="145"/>
        <v>0.06</v>
      </c>
      <c r="NO109" s="114">
        <v>0.4</v>
      </c>
      <c r="NP109" s="114">
        <v>0.65217391304347805</v>
      </c>
      <c r="NQ109" s="4">
        <f t="shared" si="146"/>
        <v>5</v>
      </c>
      <c r="NR109" s="114">
        <f t="shared" si="147"/>
        <v>0.06</v>
      </c>
      <c r="ZQ109" s="114">
        <v>0.95</v>
      </c>
      <c r="ZR109" s="114">
        <v>0.99682942295497801</v>
      </c>
      <c r="ZS109" s="4">
        <f t="shared" si="148"/>
        <v>5</v>
      </c>
      <c r="ZT109" s="114">
        <f t="shared" si="149"/>
        <v>0.05</v>
      </c>
      <c r="ZU109" s="4">
        <v>2</v>
      </c>
      <c r="ZV109" s="4">
        <f t="shared" si="150"/>
        <v>5</v>
      </c>
      <c r="ZW109" s="114">
        <f t="shared" si="151"/>
        <v>0.05</v>
      </c>
      <c r="ACD109" s="114">
        <f t="shared" si="152"/>
        <v>0.5</v>
      </c>
      <c r="ACE109" s="114">
        <f t="shared" si="153"/>
        <v>0.4</v>
      </c>
      <c r="ACF109" s="114">
        <f t="shared" si="154"/>
        <v>0.1</v>
      </c>
      <c r="ACG109" s="114">
        <f t="shared" si="155"/>
        <v>1</v>
      </c>
      <c r="ACN109" s="119" t="str">
        <f t="shared" si="156"/>
        <v>TERIMA</v>
      </c>
      <c r="ACO109" s="120">
        <f t="shared" si="164"/>
        <v>670000</v>
      </c>
      <c r="ACP109" s="120">
        <f t="shared" si="157"/>
        <v>268000</v>
      </c>
      <c r="ADH109" s="121">
        <f t="shared" si="158"/>
        <v>335000</v>
      </c>
      <c r="ADI109" s="121">
        <f t="shared" si="159"/>
        <v>268000</v>
      </c>
      <c r="ADJ109" s="121">
        <f t="shared" si="160"/>
        <v>67000</v>
      </c>
      <c r="ADL109" s="121">
        <f t="shared" si="161"/>
        <v>200000</v>
      </c>
      <c r="ADM109" s="121">
        <f t="shared" si="162"/>
        <v>870000</v>
      </c>
      <c r="ADN109" s="121">
        <f t="shared" si="163"/>
        <v>870000</v>
      </c>
      <c r="ADO109" s="4" t="s">
        <v>1392</v>
      </c>
    </row>
    <row r="110" spans="1:795" x14ac:dyDescent="0.25">
      <c r="A110" s="4">
        <f t="shared" si="124"/>
        <v>106</v>
      </c>
      <c r="B110" s="4">
        <v>155922</v>
      </c>
      <c r="C110" s="4" t="s">
        <v>680</v>
      </c>
      <c r="G110" s="4" t="s">
        <v>351</v>
      </c>
      <c r="O110" s="4">
        <v>22</v>
      </c>
      <c r="P110" s="4">
        <v>21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f t="shared" si="125"/>
        <v>0</v>
      </c>
      <c r="W110" s="4">
        <v>21</v>
      </c>
      <c r="X110" s="4">
        <v>21</v>
      </c>
      <c r="Y110" s="4">
        <v>7.75</v>
      </c>
      <c r="BQ110" s="4">
        <v>0</v>
      </c>
      <c r="BR110" s="114">
        <f t="shared" si="126"/>
        <v>1</v>
      </c>
      <c r="BS110" s="4">
        <f t="shared" si="127"/>
        <v>5</v>
      </c>
      <c r="BT110" s="114">
        <f t="shared" si="128"/>
        <v>0.1</v>
      </c>
      <c r="BU110" s="4">
        <v>0</v>
      </c>
      <c r="BV110" s="114">
        <f t="shared" si="129"/>
        <v>1</v>
      </c>
      <c r="BW110" s="4">
        <f t="shared" si="130"/>
        <v>5</v>
      </c>
      <c r="BX110" s="114">
        <f t="shared" si="131"/>
        <v>0.15</v>
      </c>
      <c r="BY110" s="4">
        <f t="shared" si="132"/>
        <v>9765</v>
      </c>
      <c r="BZ110" s="4">
        <v>12051.0666666667</v>
      </c>
      <c r="CA110" s="115">
        <f t="shared" si="133"/>
        <v>1.2341082095920839</v>
      </c>
      <c r="CB110" s="4">
        <f t="shared" si="134"/>
        <v>5</v>
      </c>
      <c r="CC110" s="114">
        <f t="shared" si="135"/>
        <v>0.1</v>
      </c>
      <c r="CD110" s="4">
        <v>300</v>
      </c>
      <c r="CE110" s="116">
        <v>279.43076923076899</v>
      </c>
      <c r="CF110" s="4">
        <f t="shared" si="136"/>
        <v>5</v>
      </c>
      <c r="CG110" s="114">
        <f t="shared" si="137"/>
        <v>0.15</v>
      </c>
      <c r="MX110" s="116">
        <v>95</v>
      </c>
      <c r="MY110" s="116">
        <v>99.1666666666667</v>
      </c>
      <c r="MZ110" s="4">
        <f t="shared" si="138"/>
        <v>5</v>
      </c>
      <c r="NA110" s="114">
        <f t="shared" si="139"/>
        <v>0.1</v>
      </c>
      <c r="NB110" s="115">
        <v>0.92</v>
      </c>
      <c r="NC110" s="115">
        <v>0.94722222222222197</v>
      </c>
      <c r="ND110" s="4">
        <f t="shared" si="140"/>
        <v>5</v>
      </c>
      <c r="NE110" s="114">
        <f t="shared" si="141"/>
        <v>0.1</v>
      </c>
      <c r="NF110" s="116">
        <v>90</v>
      </c>
      <c r="NG110" s="118">
        <v>100</v>
      </c>
      <c r="NH110" s="4">
        <f t="shared" si="142"/>
        <v>5</v>
      </c>
      <c r="NI110" s="114">
        <f t="shared" si="143"/>
        <v>0.08</v>
      </c>
      <c r="NJ110" s="114">
        <v>0.85</v>
      </c>
      <c r="NK110" s="114">
        <v>0.921875</v>
      </c>
      <c r="NM110" s="4">
        <f t="shared" si="144"/>
        <v>5</v>
      </c>
      <c r="NN110" s="114">
        <f t="shared" si="145"/>
        <v>0.06</v>
      </c>
      <c r="NO110" s="114">
        <v>0.4</v>
      </c>
      <c r="NP110" s="114">
        <v>0.75</v>
      </c>
      <c r="NQ110" s="4">
        <f t="shared" si="146"/>
        <v>5</v>
      </c>
      <c r="NR110" s="114">
        <f t="shared" si="147"/>
        <v>0.06</v>
      </c>
      <c r="ZQ110" s="114">
        <v>0.95</v>
      </c>
      <c r="ZR110" s="114">
        <v>0.99526627218934904</v>
      </c>
      <c r="ZS110" s="4">
        <f t="shared" si="148"/>
        <v>5</v>
      </c>
      <c r="ZT110" s="114">
        <f t="shared" si="149"/>
        <v>0.05</v>
      </c>
      <c r="ZU110" s="4">
        <v>2</v>
      </c>
      <c r="ZV110" s="4">
        <f t="shared" si="150"/>
        <v>5</v>
      </c>
      <c r="ZW110" s="114">
        <f t="shared" si="151"/>
        <v>0.05</v>
      </c>
      <c r="ACD110" s="114">
        <f t="shared" si="152"/>
        <v>0.5</v>
      </c>
      <c r="ACE110" s="114">
        <f t="shared" si="153"/>
        <v>0.4</v>
      </c>
      <c r="ACF110" s="114">
        <f t="shared" si="154"/>
        <v>0.1</v>
      </c>
      <c r="ACG110" s="114">
        <f t="shared" si="155"/>
        <v>1</v>
      </c>
      <c r="ACN110" s="119" t="str">
        <f t="shared" si="156"/>
        <v>TERIMA</v>
      </c>
      <c r="ACO110" s="120">
        <f t="shared" si="164"/>
        <v>670000</v>
      </c>
      <c r="ACP110" s="120">
        <f t="shared" si="157"/>
        <v>268000</v>
      </c>
      <c r="ADH110" s="121">
        <f t="shared" si="158"/>
        <v>335000</v>
      </c>
      <c r="ADI110" s="121">
        <f t="shared" si="159"/>
        <v>268000</v>
      </c>
      <c r="ADJ110" s="121">
        <f t="shared" si="160"/>
        <v>67000</v>
      </c>
      <c r="ADL110" s="121">
        <f t="shared" si="161"/>
        <v>200000</v>
      </c>
      <c r="ADM110" s="121">
        <f t="shared" si="162"/>
        <v>870000</v>
      </c>
      <c r="ADN110" s="121">
        <f t="shared" si="163"/>
        <v>870000</v>
      </c>
      <c r="ADO110" s="4" t="s">
        <v>1392</v>
      </c>
    </row>
    <row r="111" spans="1:795" x14ac:dyDescent="0.25">
      <c r="A111" s="4">
        <f t="shared" si="124"/>
        <v>107</v>
      </c>
      <c r="B111" s="4">
        <v>150489</v>
      </c>
      <c r="C111" s="4" t="s">
        <v>682</v>
      </c>
      <c r="G111" s="4" t="s">
        <v>351</v>
      </c>
      <c r="O111" s="4">
        <v>22</v>
      </c>
      <c r="P111" s="4">
        <v>21</v>
      </c>
      <c r="Q111" s="4">
        <v>0</v>
      </c>
      <c r="R111" s="4">
        <v>0</v>
      </c>
      <c r="S111" s="4">
        <v>1</v>
      </c>
      <c r="T111" s="4">
        <v>0</v>
      </c>
      <c r="U111" s="4">
        <v>0</v>
      </c>
      <c r="V111" s="4">
        <f t="shared" si="125"/>
        <v>1</v>
      </c>
      <c r="W111" s="4">
        <v>21</v>
      </c>
      <c r="X111" s="4">
        <v>21</v>
      </c>
      <c r="Y111" s="4">
        <v>7.75</v>
      </c>
      <c r="BQ111" s="4">
        <v>0</v>
      </c>
      <c r="BR111" s="114">
        <f t="shared" si="126"/>
        <v>1</v>
      </c>
      <c r="BS111" s="4">
        <f t="shared" si="127"/>
        <v>5</v>
      </c>
      <c r="BT111" s="114">
        <f t="shared" si="128"/>
        <v>0.1</v>
      </c>
      <c r="BU111" s="4">
        <v>1</v>
      </c>
      <c r="BV111" s="114">
        <f t="shared" si="129"/>
        <v>0.95238095238095233</v>
      </c>
      <c r="BW111" s="4">
        <f t="shared" si="130"/>
        <v>1</v>
      </c>
      <c r="BX111" s="114">
        <f t="shared" si="131"/>
        <v>0.03</v>
      </c>
      <c r="BY111" s="4">
        <f t="shared" si="132"/>
        <v>9765</v>
      </c>
      <c r="BZ111" s="4">
        <v>12012.4333333333</v>
      </c>
      <c r="CA111" s="115">
        <f t="shared" si="133"/>
        <v>1.2301519030551253</v>
      </c>
      <c r="CB111" s="4">
        <f t="shared" si="134"/>
        <v>5</v>
      </c>
      <c r="CC111" s="114">
        <f t="shared" si="135"/>
        <v>0.1</v>
      </c>
      <c r="CD111" s="4">
        <v>300</v>
      </c>
      <c r="CE111" s="116">
        <v>276.377538071066</v>
      </c>
      <c r="CF111" s="4">
        <f t="shared" si="136"/>
        <v>5</v>
      </c>
      <c r="CG111" s="114">
        <f t="shared" si="137"/>
        <v>0.15</v>
      </c>
      <c r="MX111" s="116">
        <v>95</v>
      </c>
      <c r="MY111" s="116">
        <v>98.3333333333333</v>
      </c>
      <c r="MZ111" s="4">
        <f t="shared" si="138"/>
        <v>5</v>
      </c>
      <c r="NA111" s="114">
        <f t="shared" si="139"/>
        <v>0.1</v>
      </c>
      <c r="NB111" s="115">
        <v>0.92</v>
      </c>
      <c r="NC111" s="115">
        <v>0.942372881355932</v>
      </c>
      <c r="ND111" s="4">
        <f t="shared" si="140"/>
        <v>5</v>
      </c>
      <c r="NE111" s="114">
        <f t="shared" si="141"/>
        <v>0.1</v>
      </c>
      <c r="NF111" s="116">
        <v>90</v>
      </c>
      <c r="NG111" s="118">
        <v>95</v>
      </c>
      <c r="NH111" s="4">
        <f t="shared" si="142"/>
        <v>5</v>
      </c>
      <c r="NI111" s="114">
        <f t="shared" si="143"/>
        <v>0.08</v>
      </c>
      <c r="NJ111" s="114">
        <v>0.85</v>
      </c>
      <c r="NK111" s="114">
        <v>0.90384615384615397</v>
      </c>
      <c r="NM111" s="4">
        <f t="shared" si="144"/>
        <v>5</v>
      </c>
      <c r="NN111" s="114">
        <f t="shared" si="145"/>
        <v>0.06</v>
      </c>
      <c r="NO111" s="114">
        <v>0.4</v>
      </c>
      <c r="NP111" s="114">
        <v>0.61016949152542399</v>
      </c>
      <c r="NQ111" s="4">
        <f t="shared" si="146"/>
        <v>5</v>
      </c>
      <c r="NR111" s="114">
        <f t="shared" si="147"/>
        <v>0.06</v>
      </c>
      <c r="ZQ111" s="114">
        <v>0.95</v>
      </c>
      <c r="ZR111" s="114">
        <v>0.99238578680203005</v>
      </c>
      <c r="ZS111" s="4">
        <f t="shared" si="148"/>
        <v>5</v>
      </c>
      <c r="ZT111" s="114">
        <f t="shared" si="149"/>
        <v>0.05</v>
      </c>
      <c r="ZU111" s="4">
        <v>2</v>
      </c>
      <c r="ZV111" s="4">
        <f t="shared" si="150"/>
        <v>5</v>
      </c>
      <c r="ZW111" s="114">
        <f t="shared" si="151"/>
        <v>0.05</v>
      </c>
      <c r="ACD111" s="114">
        <f t="shared" si="152"/>
        <v>0.38</v>
      </c>
      <c r="ACE111" s="114">
        <f t="shared" si="153"/>
        <v>0.4</v>
      </c>
      <c r="ACF111" s="114">
        <f t="shared" si="154"/>
        <v>0.1</v>
      </c>
      <c r="ACG111" s="114">
        <f t="shared" si="155"/>
        <v>0.88</v>
      </c>
      <c r="ACN111" s="119" t="str">
        <f t="shared" si="156"/>
        <v>TERIMA</v>
      </c>
      <c r="ACO111" s="120">
        <f t="shared" si="164"/>
        <v>670000</v>
      </c>
      <c r="ACP111" s="120">
        <f t="shared" si="157"/>
        <v>268000</v>
      </c>
      <c r="ADH111" s="121">
        <f t="shared" si="158"/>
        <v>254600</v>
      </c>
      <c r="ADI111" s="121">
        <f t="shared" si="159"/>
        <v>268000</v>
      </c>
      <c r="ADJ111" s="121">
        <f t="shared" si="160"/>
        <v>67000</v>
      </c>
      <c r="ADL111" s="121">
        <f t="shared" si="161"/>
        <v>0</v>
      </c>
      <c r="ADM111" s="121">
        <f t="shared" si="162"/>
        <v>589600</v>
      </c>
      <c r="ADN111" s="121">
        <f t="shared" si="163"/>
        <v>589600</v>
      </c>
      <c r="ADO111" s="4" t="s">
        <v>1392</v>
      </c>
    </row>
    <row r="112" spans="1:795" x14ac:dyDescent="0.25">
      <c r="A112" s="4">
        <f t="shared" si="124"/>
        <v>108</v>
      </c>
      <c r="B112" s="4">
        <v>159680</v>
      </c>
      <c r="C112" s="4" t="s">
        <v>684</v>
      </c>
      <c r="G112" s="4" t="s">
        <v>351</v>
      </c>
      <c r="O112" s="4">
        <v>22</v>
      </c>
      <c r="P112" s="4">
        <v>21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f t="shared" si="125"/>
        <v>0</v>
      </c>
      <c r="W112" s="4">
        <v>21</v>
      </c>
      <c r="X112" s="4">
        <v>21</v>
      </c>
      <c r="Y112" s="4">
        <v>7.75</v>
      </c>
      <c r="BQ112" s="4">
        <v>0</v>
      </c>
      <c r="BR112" s="114">
        <f t="shared" si="126"/>
        <v>1</v>
      </c>
      <c r="BS112" s="4">
        <f t="shared" si="127"/>
        <v>5</v>
      </c>
      <c r="BT112" s="114">
        <f t="shared" si="128"/>
        <v>0.1</v>
      </c>
      <c r="BU112" s="4">
        <v>0</v>
      </c>
      <c r="BV112" s="114">
        <f t="shared" si="129"/>
        <v>1</v>
      </c>
      <c r="BW112" s="4">
        <f t="shared" si="130"/>
        <v>5</v>
      </c>
      <c r="BX112" s="114">
        <f t="shared" si="131"/>
        <v>0.15</v>
      </c>
      <c r="BY112" s="4">
        <f t="shared" si="132"/>
        <v>9765</v>
      </c>
      <c r="BZ112" s="4">
        <v>12825.766666666599</v>
      </c>
      <c r="CA112" s="115">
        <f t="shared" si="133"/>
        <v>1.3134425669909471</v>
      </c>
      <c r="CB112" s="4">
        <f t="shared" si="134"/>
        <v>5</v>
      </c>
      <c r="CC112" s="114">
        <f t="shared" si="135"/>
        <v>0.1</v>
      </c>
      <c r="CD112" s="4">
        <v>300</v>
      </c>
      <c r="CE112" s="116">
        <v>283.58437146092899</v>
      </c>
      <c r="CF112" s="4">
        <f t="shared" si="136"/>
        <v>5</v>
      </c>
      <c r="CG112" s="114">
        <f t="shared" si="137"/>
        <v>0.15</v>
      </c>
      <c r="MX112" s="116">
        <v>95</v>
      </c>
      <c r="MY112" s="116">
        <v>100</v>
      </c>
      <c r="MZ112" s="4">
        <f t="shared" si="138"/>
        <v>5</v>
      </c>
      <c r="NA112" s="114">
        <f t="shared" si="139"/>
        <v>0.1</v>
      </c>
      <c r="NB112" s="115">
        <v>0.92</v>
      </c>
      <c r="NC112" s="115">
        <v>0.90877192982456101</v>
      </c>
      <c r="ND112" s="4">
        <f t="shared" si="140"/>
        <v>1</v>
      </c>
      <c r="NE112" s="114">
        <f t="shared" si="141"/>
        <v>0.02</v>
      </c>
      <c r="NF112" s="116">
        <v>90</v>
      </c>
      <c r="NG112" s="118">
        <v>100</v>
      </c>
      <c r="NH112" s="4">
        <f t="shared" si="142"/>
        <v>5</v>
      </c>
      <c r="NI112" s="114">
        <f t="shared" si="143"/>
        <v>0.08</v>
      </c>
      <c r="NJ112" s="114">
        <v>0.85</v>
      </c>
      <c r="NK112" s="114">
        <v>0.89583333333333304</v>
      </c>
      <c r="NM112" s="4">
        <f t="shared" si="144"/>
        <v>5</v>
      </c>
      <c r="NN112" s="114">
        <f t="shared" si="145"/>
        <v>0.06</v>
      </c>
      <c r="NO112" s="114">
        <v>0.4</v>
      </c>
      <c r="NP112" s="114">
        <v>0.54385964912280704</v>
      </c>
      <c r="NQ112" s="4">
        <f t="shared" si="146"/>
        <v>5</v>
      </c>
      <c r="NR112" s="114">
        <f t="shared" si="147"/>
        <v>0.06</v>
      </c>
      <c r="ZQ112" s="114">
        <v>0.95</v>
      </c>
      <c r="ZR112" s="114">
        <v>0.994903737259343</v>
      </c>
      <c r="ZS112" s="4">
        <f t="shared" si="148"/>
        <v>5</v>
      </c>
      <c r="ZT112" s="114">
        <f t="shared" si="149"/>
        <v>0.05</v>
      </c>
      <c r="ZU112" s="4">
        <v>2</v>
      </c>
      <c r="ZV112" s="4">
        <f t="shared" si="150"/>
        <v>5</v>
      </c>
      <c r="ZW112" s="114">
        <f t="shared" si="151"/>
        <v>0.05</v>
      </c>
      <c r="ACD112" s="114">
        <f t="shared" si="152"/>
        <v>0.5</v>
      </c>
      <c r="ACE112" s="114">
        <f t="shared" si="153"/>
        <v>0.32</v>
      </c>
      <c r="ACF112" s="114">
        <f t="shared" si="154"/>
        <v>0.1</v>
      </c>
      <c r="ACG112" s="114">
        <f t="shared" si="155"/>
        <v>0.92</v>
      </c>
      <c r="ACL112" s="4">
        <v>1</v>
      </c>
      <c r="ACN112" s="119" t="str">
        <f t="shared" si="156"/>
        <v>TERIMA</v>
      </c>
      <c r="ACO112" s="120">
        <f t="shared" si="164"/>
        <v>670000</v>
      </c>
      <c r="ACP112" s="120">
        <f t="shared" si="157"/>
        <v>214400</v>
      </c>
      <c r="ADH112" s="121">
        <f t="shared" si="158"/>
        <v>335000</v>
      </c>
      <c r="ADI112" s="121">
        <f t="shared" si="159"/>
        <v>128640</v>
      </c>
      <c r="ADJ112" s="121">
        <f t="shared" si="160"/>
        <v>67000</v>
      </c>
      <c r="ADL112" s="121">
        <f t="shared" si="161"/>
        <v>0</v>
      </c>
      <c r="ADM112" s="121">
        <f t="shared" si="162"/>
        <v>530640</v>
      </c>
      <c r="ADN112" s="121">
        <f t="shared" si="163"/>
        <v>530640</v>
      </c>
      <c r="ADO112" s="4" t="s">
        <v>1392</v>
      </c>
    </row>
    <row r="113" spans="1:795" x14ac:dyDescent="0.25">
      <c r="A113" s="4">
        <f t="shared" si="124"/>
        <v>109</v>
      </c>
      <c r="B113" s="4">
        <v>157007</v>
      </c>
      <c r="C113" s="4" t="s">
        <v>686</v>
      </c>
      <c r="G113" s="4" t="s">
        <v>351</v>
      </c>
      <c r="O113" s="4">
        <v>22</v>
      </c>
      <c r="P113" s="4">
        <v>21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f t="shared" si="125"/>
        <v>0</v>
      </c>
      <c r="W113" s="4">
        <v>21</v>
      </c>
      <c r="X113" s="4">
        <v>21</v>
      </c>
      <c r="Y113" s="4">
        <v>7.75</v>
      </c>
      <c r="BQ113" s="4">
        <v>0</v>
      </c>
      <c r="BR113" s="114">
        <f t="shared" si="126"/>
        <v>1</v>
      </c>
      <c r="BS113" s="4">
        <f t="shared" si="127"/>
        <v>5</v>
      </c>
      <c r="BT113" s="114">
        <f t="shared" si="128"/>
        <v>0.1</v>
      </c>
      <c r="BU113" s="4">
        <v>0</v>
      </c>
      <c r="BV113" s="114">
        <f t="shared" si="129"/>
        <v>1</v>
      </c>
      <c r="BW113" s="4">
        <f t="shared" si="130"/>
        <v>5</v>
      </c>
      <c r="BX113" s="114">
        <f t="shared" si="131"/>
        <v>0.15</v>
      </c>
      <c r="BY113" s="4">
        <f t="shared" si="132"/>
        <v>9765</v>
      </c>
      <c r="BZ113" s="4">
        <v>11930.666666666701</v>
      </c>
      <c r="CA113" s="115">
        <f t="shared" si="133"/>
        <v>1.2217784604881414</v>
      </c>
      <c r="CB113" s="4">
        <f t="shared" si="134"/>
        <v>5</v>
      </c>
      <c r="CC113" s="114">
        <f t="shared" si="135"/>
        <v>0.1</v>
      </c>
      <c r="CD113" s="4">
        <v>300</v>
      </c>
      <c r="CE113" s="116">
        <v>286.86146400484</v>
      </c>
      <c r="CF113" s="4">
        <f t="shared" si="136"/>
        <v>5</v>
      </c>
      <c r="CG113" s="114">
        <f t="shared" si="137"/>
        <v>0.15</v>
      </c>
      <c r="MX113" s="116">
        <v>95</v>
      </c>
      <c r="MY113" s="116">
        <v>97.2222222222222</v>
      </c>
      <c r="MZ113" s="4">
        <f t="shared" si="138"/>
        <v>5</v>
      </c>
      <c r="NA113" s="114">
        <f t="shared" si="139"/>
        <v>0.1</v>
      </c>
      <c r="NB113" s="115">
        <v>0.92</v>
      </c>
      <c r="NC113" s="115">
        <v>0.93012048192771102</v>
      </c>
      <c r="ND113" s="4">
        <f t="shared" si="140"/>
        <v>5</v>
      </c>
      <c r="NE113" s="114">
        <f t="shared" si="141"/>
        <v>0.1</v>
      </c>
      <c r="NF113" s="116">
        <v>90</v>
      </c>
      <c r="NG113" s="118">
        <v>100</v>
      </c>
      <c r="NH113" s="4">
        <f t="shared" si="142"/>
        <v>5</v>
      </c>
      <c r="NI113" s="114">
        <f t="shared" si="143"/>
        <v>0.08</v>
      </c>
      <c r="NJ113" s="114">
        <v>0.85</v>
      </c>
      <c r="NK113" s="114">
        <v>0.94520547945205502</v>
      </c>
      <c r="NM113" s="4">
        <f t="shared" si="144"/>
        <v>5</v>
      </c>
      <c r="NN113" s="114">
        <f t="shared" si="145"/>
        <v>0.06</v>
      </c>
      <c r="NO113" s="114">
        <v>0.4</v>
      </c>
      <c r="NP113" s="114">
        <v>0.63855421686747005</v>
      </c>
      <c r="NQ113" s="4">
        <f t="shared" si="146"/>
        <v>5</v>
      </c>
      <c r="NR113" s="114">
        <f t="shared" si="147"/>
        <v>0.06</v>
      </c>
      <c r="ZQ113" s="114">
        <v>0.95</v>
      </c>
      <c r="ZR113" s="114">
        <v>1</v>
      </c>
      <c r="ZS113" s="4">
        <f t="shared" si="148"/>
        <v>5</v>
      </c>
      <c r="ZT113" s="114">
        <f t="shared" si="149"/>
        <v>0.05</v>
      </c>
      <c r="ZU113" s="4">
        <v>2</v>
      </c>
      <c r="ZV113" s="4">
        <f t="shared" si="150"/>
        <v>5</v>
      </c>
      <c r="ZW113" s="114">
        <f t="shared" si="151"/>
        <v>0.05</v>
      </c>
      <c r="ACD113" s="114">
        <f t="shared" si="152"/>
        <v>0.5</v>
      </c>
      <c r="ACE113" s="114">
        <f t="shared" si="153"/>
        <v>0.4</v>
      </c>
      <c r="ACF113" s="114">
        <f t="shared" si="154"/>
        <v>0.1</v>
      </c>
      <c r="ACG113" s="114">
        <f t="shared" si="155"/>
        <v>1</v>
      </c>
      <c r="ACN113" s="119" t="str">
        <f t="shared" si="156"/>
        <v>TERIMA</v>
      </c>
      <c r="ACO113" s="120">
        <f t="shared" si="164"/>
        <v>670000</v>
      </c>
      <c r="ACP113" s="120">
        <f t="shared" si="157"/>
        <v>268000</v>
      </c>
      <c r="ADH113" s="121">
        <f t="shared" si="158"/>
        <v>335000</v>
      </c>
      <c r="ADI113" s="121">
        <f t="shared" si="159"/>
        <v>268000</v>
      </c>
      <c r="ADJ113" s="121">
        <f t="shared" si="160"/>
        <v>67000</v>
      </c>
      <c r="ADL113" s="121">
        <f t="shared" si="161"/>
        <v>200000</v>
      </c>
      <c r="ADM113" s="121">
        <f t="shared" si="162"/>
        <v>870000</v>
      </c>
      <c r="ADN113" s="121">
        <f t="shared" si="163"/>
        <v>870000</v>
      </c>
      <c r="ADO113" s="4" t="s">
        <v>1392</v>
      </c>
    </row>
    <row r="114" spans="1:795" x14ac:dyDescent="0.25">
      <c r="A114" s="4">
        <f t="shared" si="124"/>
        <v>110</v>
      </c>
      <c r="B114" s="4">
        <v>160069</v>
      </c>
      <c r="C114" s="4" t="s">
        <v>692</v>
      </c>
      <c r="G114" s="4" t="s">
        <v>351</v>
      </c>
      <c r="O114" s="4">
        <v>22</v>
      </c>
      <c r="P114" s="4">
        <v>21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f t="shared" si="125"/>
        <v>0</v>
      </c>
      <c r="W114" s="4">
        <v>21</v>
      </c>
      <c r="X114" s="4">
        <v>21</v>
      </c>
      <c r="Y114" s="4">
        <v>7.75</v>
      </c>
      <c r="BQ114" s="4">
        <v>0</v>
      </c>
      <c r="BR114" s="114">
        <f t="shared" si="126"/>
        <v>1</v>
      </c>
      <c r="BS114" s="4">
        <f t="shared" si="127"/>
        <v>5</v>
      </c>
      <c r="BT114" s="114">
        <f t="shared" si="128"/>
        <v>0.1</v>
      </c>
      <c r="BU114" s="4">
        <v>0</v>
      </c>
      <c r="BV114" s="114">
        <f t="shared" si="129"/>
        <v>1</v>
      </c>
      <c r="BW114" s="4">
        <f t="shared" si="130"/>
        <v>5</v>
      </c>
      <c r="BX114" s="114">
        <f t="shared" si="131"/>
        <v>0.15</v>
      </c>
      <c r="BY114" s="4">
        <f t="shared" si="132"/>
        <v>9765</v>
      </c>
      <c r="BZ114" s="4">
        <v>10342.0666666667</v>
      </c>
      <c r="CA114" s="115">
        <f t="shared" si="133"/>
        <v>1.0590954087728315</v>
      </c>
      <c r="CB114" s="4">
        <f t="shared" si="134"/>
        <v>5</v>
      </c>
      <c r="CC114" s="114">
        <f t="shared" si="135"/>
        <v>0.1</v>
      </c>
      <c r="CD114" s="4">
        <v>300</v>
      </c>
      <c r="CE114" s="116">
        <v>290.76939655172401</v>
      </c>
      <c r="CF114" s="4">
        <f t="shared" si="136"/>
        <v>5</v>
      </c>
      <c r="CG114" s="114">
        <f t="shared" si="137"/>
        <v>0.15</v>
      </c>
      <c r="MX114" s="116">
        <v>95</v>
      </c>
      <c r="MY114" s="116">
        <v>98.3333333333333</v>
      </c>
      <c r="MZ114" s="4">
        <f t="shared" si="138"/>
        <v>5</v>
      </c>
      <c r="NA114" s="114">
        <f t="shared" si="139"/>
        <v>0.1</v>
      </c>
      <c r="NB114" s="115">
        <v>0.92</v>
      </c>
      <c r="NC114" s="115">
        <v>0.98421052631578998</v>
      </c>
      <c r="ND114" s="4">
        <f t="shared" si="140"/>
        <v>5</v>
      </c>
      <c r="NE114" s="114">
        <f t="shared" si="141"/>
        <v>0.1</v>
      </c>
      <c r="NF114" s="116">
        <v>90</v>
      </c>
      <c r="NG114" s="118">
        <v>100</v>
      </c>
      <c r="NH114" s="4">
        <f t="shared" si="142"/>
        <v>5</v>
      </c>
      <c r="NI114" s="114">
        <f t="shared" si="143"/>
        <v>0.08</v>
      </c>
      <c r="NJ114" s="114">
        <v>0.85</v>
      </c>
      <c r="NK114" s="114">
        <v>0.96875</v>
      </c>
      <c r="NM114" s="4">
        <f t="shared" si="144"/>
        <v>5</v>
      </c>
      <c r="NN114" s="114">
        <f t="shared" si="145"/>
        <v>0.06</v>
      </c>
      <c r="NO114" s="114">
        <v>0.4</v>
      </c>
      <c r="NP114" s="114">
        <v>0.89473684210526305</v>
      </c>
      <c r="NQ114" s="4">
        <f t="shared" si="146"/>
        <v>5</v>
      </c>
      <c r="NR114" s="114">
        <f t="shared" si="147"/>
        <v>0.06</v>
      </c>
      <c r="ZQ114" s="114">
        <v>0.95</v>
      </c>
      <c r="ZR114" s="114">
        <v>0.99497126436781602</v>
      </c>
      <c r="ZS114" s="4">
        <f t="shared" si="148"/>
        <v>5</v>
      </c>
      <c r="ZT114" s="114">
        <f t="shared" si="149"/>
        <v>0.05</v>
      </c>
      <c r="ZU114" s="4">
        <v>2</v>
      </c>
      <c r="ZV114" s="4">
        <f t="shared" si="150"/>
        <v>5</v>
      </c>
      <c r="ZW114" s="114">
        <f t="shared" si="151"/>
        <v>0.05</v>
      </c>
      <c r="ACD114" s="114">
        <f t="shared" si="152"/>
        <v>0.5</v>
      </c>
      <c r="ACE114" s="114">
        <f t="shared" si="153"/>
        <v>0.4</v>
      </c>
      <c r="ACF114" s="114">
        <f t="shared" si="154"/>
        <v>0.1</v>
      </c>
      <c r="ACG114" s="114">
        <f t="shared" si="155"/>
        <v>1</v>
      </c>
      <c r="ACN114" s="119" t="str">
        <f t="shared" si="156"/>
        <v>TERIMA</v>
      </c>
      <c r="ACO114" s="120">
        <f t="shared" si="164"/>
        <v>670000</v>
      </c>
      <c r="ACP114" s="120">
        <f t="shared" si="157"/>
        <v>268000</v>
      </c>
      <c r="ADH114" s="121">
        <f t="shared" si="158"/>
        <v>335000</v>
      </c>
      <c r="ADI114" s="121">
        <f t="shared" si="159"/>
        <v>268000</v>
      </c>
      <c r="ADJ114" s="121">
        <f t="shared" si="160"/>
        <v>67000</v>
      </c>
      <c r="ADL114" s="121">
        <f t="shared" si="161"/>
        <v>200000</v>
      </c>
      <c r="ADM114" s="121">
        <f t="shared" si="162"/>
        <v>870000</v>
      </c>
      <c r="ADN114" s="121">
        <f t="shared" si="163"/>
        <v>870000</v>
      </c>
      <c r="ADO114" s="4" t="s">
        <v>1392</v>
      </c>
    </row>
    <row r="115" spans="1:795" x14ac:dyDescent="0.25">
      <c r="A115" s="4">
        <f t="shared" si="124"/>
        <v>111</v>
      </c>
      <c r="B115" s="4">
        <v>30429</v>
      </c>
      <c r="C115" s="4" t="s">
        <v>697</v>
      </c>
      <c r="G115" s="4" t="s">
        <v>351</v>
      </c>
      <c r="O115" s="4">
        <v>22</v>
      </c>
      <c r="P115" s="4">
        <v>24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f t="shared" si="125"/>
        <v>0</v>
      </c>
      <c r="W115" s="4">
        <v>24</v>
      </c>
      <c r="X115" s="4">
        <v>24</v>
      </c>
      <c r="Y115" s="4">
        <v>7.75</v>
      </c>
      <c r="BQ115" s="4">
        <v>0</v>
      </c>
      <c r="BR115" s="114">
        <f t="shared" si="126"/>
        <v>1</v>
      </c>
      <c r="BS115" s="4">
        <f t="shared" si="127"/>
        <v>5</v>
      </c>
      <c r="BT115" s="114">
        <f t="shared" si="128"/>
        <v>0.1</v>
      </c>
      <c r="BU115" s="4">
        <v>0</v>
      </c>
      <c r="BV115" s="114">
        <f t="shared" si="129"/>
        <v>1</v>
      </c>
      <c r="BW115" s="4">
        <f t="shared" si="130"/>
        <v>5</v>
      </c>
      <c r="BX115" s="114">
        <f t="shared" si="131"/>
        <v>0.15</v>
      </c>
      <c r="BY115" s="4">
        <f t="shared" si="132"/>
        <v>11160</v>
      </c>
      <c r="BZ115" s="4">
        <v>13618.699999999901</v>
      </c>
      <c r="CA115" s="115">
        <f t="shared" si="133"/>
        <v>1.2203136200716758</v>
      </c>
      <c r="CB115" s="4">
        <f t="shared" si="134"/>
        <v>5</v>
      </c>
      <c r="CC115" s="114">
        <f t="shared" si="135"/>
        <v>0.1</v>
      </c>
      <c r="CD115" s="4">
        <v>300</v>
      </c>
      <c r="CE115" s="116">
        <v>299</v>
      </c>
      <c r="CF115" s="4">
        <f t="shared" si="136"/>
        <v>5</v>
      </c>
      <c r="CG115" s="114">
        <f t="shared" si="137"/>
        <v>0.15</v>
      </c>
      <c r="MX115" s="116">
        <v>95</v>
      </c>
      <c r="MY115" s="116">
        <v>83.125</v>
      </c>
      <c r="MZ115" s="4">
        <f t="shared" si="138"/>
        <v>1</v>
      </c>
      <c r="NA115" s="114">
        <f t="shared" si="139"/>
        <v>0.02</v>
      </c>
      <c r="NB115" s="115">
        <v>0.92</v>
      </c>
      <c r="NC115" s="115">
        <v>0.95714285714285696</v>
      </c>
      <c r="ND115" s="4">
        <f t="shared" si="140"/>
        <v>5</v>
      </c>
      <c r="NE115" s="114">
        <f t="shared" si="141"/>
        <v>0.1</v>
      </c>
      <c r="NF115" s="116">
        <v>90</v>
      </c>
      <c r="NG115" s="118">
        <v>100</v>
      </c>
      <c r="NH115" s="4">
        <f t="shared" si="142"/>
        <v>5</v>
      </c>
      <c r="NI115" s="114">
        <f t="shared" si="143"/>
        <v>0.08</v>
      </c>
      <c r="NJ115" s="114">
        <v>0.85</v>
      </c>
      <c r="NK115" s="114">
        <v>0.83333333333333304</v>
      </c>
      <c r="NM115" s="4">
        <f t="shared" si="144"/>
        <v>1</v>
      </c>
      <c r="NN115" s="114">
        <f t="shared" si="145"/>
        <v>1.2E-2</v>
      </c>
      <c r="NO115" s="114">
        <v>0.4</v>
      </c>
      <c r="NP115" s="114">
        <v>0.625</v>
      </c>
      <c r="NQ115" s="4">
        <f t="shared" si="146"/>
        <v>5</v>
      </c>
      <c r="NR115" s="114">
        <f t="shared" si="147"/>
        <v>0.06</v>
      </c>
      <c r="ZQ115" s="114">
        <v>0.95</v>
      </c>
      <c r="ZR115" s="114">
        <v>0.99721254355400701</v>
      </c>
      <c r="ZS115" s="4">
        <f t="shared" si="148"/>
        <v>5</v>
      </c>
      <c r="ZT115" s="114">
        <f t="shared" si="149"/>
        <v>0.05</v>
      </c>
      <c r="ZU115" s="4">
        <v>2</v>
      </c>
      <c r="ZV115" s="4">
        <f t="shared" si="150"/>
        <v>5</v>
      </c>
      <c r="ZW115" s="114">
        <f t="shared" si="151"/>
        <v>0.05</v>
      </c>
      <c r="ACD115" s="114">
        <f t="shared" si="152"/>
        <v>0.5</v>
      </c>
      <c r="ACE115" s="114">
        <f t="shared" si="153"/>
        <v>0.27200000000000002</v>
      </c>
      <c r="ACF115" s="114">
        <f t="shared" si="154"/>
        <v>0.1</v>
      </c>
      <c r="ACG115" s="114">
        <f t="shared" si="155"/>
        <v>0.872</v>
      </c>
      <c r="ACN115" s="119" t="str">
        <f t="shared" si="156"/>
        <v>TERIMA</v>
      </c>
      <c r="ACO115" s="120">
        <f t="shared" si="164"/>
        <v>670000</v>
      </c>
      <c r="ACP115" s="120">
        <f t="shared" si="157"/>
        <v>182240</v>
      </c>
      <c r="ADH115" s="121">
        <f t="shared" si="158"/>
        <v>335000</v>
      </c>
      <c r="ADI115" s="121">
        <f t="shared" si="159"/>
        <v>182240</v>
      </c>
      <c r="ADJ115" s="121">
        <f t="shared" si="160"/>
        <v>67000</v>
      </c>
      <c r="ADL115" s="121">
        <f t="shared" si="161"/>
        <v>0</v>
      </c>
      <c r="ADM115" s="121">
        <f t="shared" si="162"/>
        <v>584240</v>
      </c>
      <c r="ADN115" s="121">
        <f t="shared" si="163"/>
        <v>584240</v>
      </c>
      <c r="ADO115" s="4" t="s">
        <v>1392</v>
      </c>
    </row>
    <row r="116" spans="1:795" x14ac:dyDescent="0.25">
      <c r="A116" s="4">
        <f t="shared" si="124"/>
        <v>112</v>
      </c>
      <c r="B116" s="4">
        <v>96550</v>
      </c>
      <c r="C116" s="4" t="s">
        <v>701</v>
      </c>
      <c r="G116" s="4" t="s">
        <v>351</v>
      </c>
      <c r="O116" s="4">
        <v>22</v>
      </c>
      <c r="P116" s="4">
        <v>21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f t="shared" si="125"/>
        <v>0</v>
      </c>
      <c r="W116" s="4">
        <v>21</v>
      </c>
      <c r="X116" s="4">
        <v>21</v>
      </c>
      <c r="Y116" s="4">
        <v>7.75</v>
      </c>
      <c r="BQ116" s="4">
        <v>0</v>
      </c>
      <c r="BR116" s="114">
        <f t="shared" si="126"/>
        <v>1</v>
      </c>
      <c r="BS116" s="4">
        <f t="shared" si="127"/>
        <v>5</v>
      </c>
      <c r="BT116" s="114">
        <f t="shared" si="128"/>
        <v>0.1</v>
      </c>
      <c r="BU116" s="4">
        <v>0</v>
      </c>
      <c r="BV116" s="114">
        <f t="shared" si="129"/>
        <v>1</v>
      </c>
      <c r="BW116" s="4">
        <f t="shared" si="130"/>
        <v>5</v>
      </c>
      <c r="BX116" s="114">
        <f t="shared" si="131"/>
        <v>0.15</v>
      </c>
      <c r="BY116" s="4">
        <f t="shared" si="132"/>
        <v>9765</v>
      </c>
      <c r="BZ116" s="4">
        <v>12049.55</v>
      </c>
      <c r="CA116" s="115">
        <f t="shared" si="133"/>
        <v>1.2339528929851509</v>
      </c>
      <c r="CB116" s="4">
        <f t="shared" si="134"/>
        <v>5</v>
      </c>
      <c r="CC116" s="114">
        <f t="shared" si="135"/>
        <v>0.1</v>
      </c>
      <c r="CD116" s="4">
        <v>300</v>
      </c>
      <c r="CE116" s="116">
        <v>291.97889509621399</v>
      </c>
      <c r="CF116" s="4">
        <f t="shared" si="136"/>
        <v>5</v>
      </c>
      <c r="CG116" s="114">
        <f t="shared" si="137"/>
        <v>0.15</v>
      </c>
      <c r="MX116" s="116">
        <v>95</v>
      </c>
      <c r="MY116" s="116">
        <v>91.9444444444445</v>
      </c>
      <c r="MZ116" s="4">
        <f t="shared" si="138"/>
        <v>1</v>
      </c>
      <c r="NA116" s="114">
        <f t="shared" si="139"/>
        <v>0.02</v>
      </c>
      <c r="NB116" s="115">
        <v>0.92</v>
      </c>
      <c r="NC116" s="115">
        <v>0.89705882352941202</v>
      </c>
      <c r="ND116" s="4">
        <f t="shared" si="140"/>
        <v>1</v>
      </c>
      <c r="NE116" s="114">
        <f t="shared" si="141"/>
        <v>0.02</v>
      </c>
      <c r="NF116" s="116">
        <v>90</v>
      </c>
      <c r="NG116" s="118">
        <v>100</v>
      </c>
      <c r="NH116" s="4">
        <f t="shared" si="142"/>
        <v>5</v>
      </c>
      <c r="NI116" s="114">
        <f t="shared" si="143"/>
        <v>0.08</v>
      </c>
      <c r="NJ116" s="114">
        <v>0.85</v>
      </c>
      <c r="NK116" s="114">
        <v>0.83928571428571397</v>
      </c>
      <c r="NM116" s="4">
        <f t="shared" si="144"/>
        <v>1</v>
      </c>
      <c r="NN116" s="114">
        <f t="shared" si="145"/>
        <v>1.2E-2</v>
      </c>
      <c r="NO116" s="114">
        <v>0.4</v>
      </c>
      <c r="NP116" s="114">
        <v>0.60294117647058798</v>
      </c>
      <c r="NQ116" s="4">
        <f t="shared" si="146"/>
        <v>5</v>
      </c>
      <c r="NR116" s="114">
        <f t="shared" si="147"/>
        <v>0.06</v>
      </c>
      <c r="ZQ116" s="114">
        <v>0.95</v>
      </c>
      <c r="ZR116" s="114">
        <v>0.99565487274984499</v>
      </c>
      <c r="ZS116" s="4">
        <f t="shared" si="148"/>
        <v>5</v>
      </c>
      <c r="ZT116" s="114">
        <f t="shared" si="149"/>
        <v>0.05</v>
      </c>
      <c r="ZU116" s="4">
        <v>2</v>
      </c>
      <c r="ZV116" s="4">
        <f t="shared" si="150"/>
        <v>5</v>
      </c>
      <c r="ZW116" s="114">
        <f t="shared" si="151"/>
        <v>0.05</v>
      </c>
      <c r="ACD116" s="114">
        <f t="shared" si="152"/>
        <v>0.5</v>
      </c>
      <c r="ACE116" s="114">
        <f t="shared" si="153"/>
        <v>0.192</v>
      </c>
      <c r="ACF116" s="114">
        <f t="shared" si="154"/>
        <v>0.1</v>
      </c>
      <c r="ACG116" s="114">
        <f t="shared" si="155"/>
        <v>0.79199999999999993</v>
      </c>
      <c r="ACN116" s="119" t="str">
        <f t="shared" si="156"/>
        <v>TERIMA</v>
      </c>
      <c r="ACO116" s="120">
        <f t="shared" si="164"/>
        <v>670000</v>
      </c>
      <c r="ACP116" s="120">
        <f t="shared" si="157"/>
        <v>128640</v>
      </c>
      <c r="ADH116" s="121">
        <f t="shared" si="158"/>
        <v>335000</v>
      </c>
      <c r="ADI116" s="121">
        <f t="shared" si="159"/>
        <v>128640</v>
      </c>
      <c r="ADJ116" s="121">
        <f t="shared" si="160"/>
        <v>67000</v>
      </c>
      <c r="ADL116" s="121">
        <f t="shared" si="161"/>
        <v>0</v>
      </c>
      <c r="ADM116" s="121">
        <f t="shared" si="162"/>
        <v>530640</v>
      </c>
      <c r="ADN116" s="121">
        <f t="shared" si="163"/>
        <v>530640</v>
      </c>
      <c r="ADO116" s="4" t="s">
        <v>1392</v>
      </c>
    </row>
    <row r="117" spans="1:795" x14ac:dyDescent="0.25">
      <c r="A117" s="4">
        <f t="shared" si="124"/>
        <v>113</v>
      </c>
      <c r="B117" s="4">
        <v>30567</v>
      </c>
      <c r="C117" s="4" t="s">
        <v>703</v>
      </c>
      <c r="G117" s="4" t="s">
        <v>351</v>
      </c>
      <c r="O117" s="4">
        <v>22</v>
      </c>
      <c r="P117" s="4">
        <v>24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f t="shared" si="125"/>
        <v>0</v>
      </c>
      <c r="W117" s="4">
        <v>24</v>
      </c>
      <c r="X117" s="4">
        <v>24</v>
      </c>
      <c r="Y117" s="4">
        <v>7.75</v>
      </c>
      <c r="BQ117" s="4">
        <v>0</v>
      </c>
      <c r="BR117" s="114">
        <f t="shared" si="126"/>
        <v>1</v>
      </c>
      <c r="BS117" s="4">
        <f t="shared" si="127"/>
        <v>5</v>
      </c>
      <c r="BT117" s="114">
        <f t="shared" si="128"/>
        <v>0.1</v>
      </c>
      <c r="BU117" s="4">
        <v>0</v>
      </c>
      <c r="BV117" s="114">
        <f t="shared" si="129"/>
        <v>1</v>
      </c>
      <c r="BW117" s="4">
        <f t="shared" si="130"/>
        <v>5</v>
      </c>
      <c r="BX117" s="114">
        <f t="shared" si="131"/>
        <v>0.15</v>
      </c>
      <c r="BY117" s="4">
        <f t="shared" si="132"/>
        <v>11160</v>
      </c>
      <c r="BZ117" s="4">
        <v>12330.1833333333</v>
      </c>
      <c r="CA117" s="115">
        <f t="shared" si="133"/>
        <v>1.1048551373954569</v>
      </c>
      <c r="CB117" s="4">
        <f t="shared" si="134"/>
        <v>5</v>
      </c>
      <c r="CC117" s="114">
        <f t="shared" si="135"/>
        <v>0.1</v>
      </c>
      <c r="CD117" s="4">
        <v>300</v>
      </c>
      <c r="CE117" s="116">
        <v>217.93817619783599</v>
      </c>
      <c r="CF117" s="4">
        <f t="shared" si="136"/>
        <v>5</v>
      </c>
      <c r="CG117" s="114">
        <f t="shared" si="137"/>
        <v>0.15</v>
      </c>
      <c r="MX117" s="116">
        <v>95</v>
      </c>
      <c r="MY117" s="116">
        <v>84.5833333333333</v>
      </c>
      <c r="MZ117" s="4">
        <f t="shared" si="138"/>
        <v>1</v>
      </c>
      <c r="NA117" s="114">
        <f t="shared" si="139"/>
        <v>0.02</v>
      </c>
      <c r="NB117" s="115">
        <v>0.92</v>
      </c>
      <c r="NC117" s="115">
        <v>0.95333333333333303</v>
      </c>
      <c r="ND117" s="4">
        <f t="shared" si="140"/>
        <v>5</v>
      </c>
      <c r="NE117" s="114">
        <f t="shared" si="141"/>
        <v>0.1</v>
      </c>
      <c r="NF117" s="116">
        <v>90</v>
      </c>
      <c r="NG117" s="118">
        <v>100</v>
      </c>
      <c r="NH117" s="4">
        <f t="shared" si="142"/>
        <v>5</v>
      </c>
      <c r="NI117" s="114">
        <f t="shared" si="143"/>
        <v>0.08</v>
      </c>
      <c r="NJ117" s="114">
        <v>0.85</v>
      </c>
      <c r="NK117" s="114">
        <v>0.86666666666666703</v>
      </c>
      <c r="NM117" s="4">
        <f t="shared" si="144"/>
        <v>5</v>
      </c>
      <c r="NN117" s="114">
        <f t="shared" si="145"/>
        <v>0.06</v>
      </c>
      <c r="NO117" s="114">
        <v>0.4</v>
      </c>
      <c r="NP117" s="114">
        <v>0.63333333333333297</v>
      </c>
      <c r="NQ117" s="4">
        <f t="shared" si="146"/>
        <v>5</v>
      </c>
      <c r="NR117" s="114">
        <f t="shared" si="147"/>
        <v>0.06</v>
      </c>
      <c r="ZQ117" s="114">
        <v>0.95</v>
      </c>
      <c r="ZR117" s="114">
        <v>0.99381761978361705</v>
      </c>
      <c r="ZS117" s="4">
        <f t="shared" si="148"/>
        <v>5</v>
      </c>
      <c r="ZT117" s="114">
        <f t="shared" si="149"/>
        <v>0.05</v>
      </c>
      <c r="ZU117" s="4">
        <v>2</v>
      </c>
      <c r="ZV117" s="4">
        <f t="shared" si="150"/>
        <v>5</v>
      </c>
      <c r="ZW117" s="114">
        <f t="shared" si="151"/>
        <v>0.05</v>
      </c>
      <c r="ACD117" s="114">
        <f t="shared" si="152"/>
        <v>0.5</v>
      </c>
      <c r="ACE117" s="114">
        <f t="shared" si="153"/>
        <v>0.32</v>
      </c>
      <c r="ACF117" s="114">
        <f t="shared" si="154"/>
        <v>0.1</v>
      </c>
      <c r="ACG117" s="114">
        <f t="shared" si="155"/>
        <v>0.92</v>
      </c>
      <c r="ACN117" s="119" t="str">
        <f t="shared" si="156"/>
        <v>TERIMA</v>
      </c>
      <c r="ACO117" s="120">
        <f t="shared" si="164"/>
        <v>670000</v>
      </c>
      <c r="ACP117" s="120">
        <f t="shared" si="157"/>
        <v>214400</v>
      </c>
      <c r="ADH117" s="121">
        <f t="shared" si="158"/>
        <v>335000</v>
      </c>
      <c r="ADI117" s="121">
        <f t="shared" si="159"/>
        <v>214400</v>
      </c>
      <c r="ADJ117" s="121">
        <f t="shared" si="160"/>
        <v>67000</v>
      </c>
      <c r="ADL117" s="121">
        <f t="shared" si="161"/>
        <v>0</v>
      </c>
      <c r="ADM117" s="121">
        <f t="shared" si="162"/>
        <v>616400</v>
      </c>
      <c r="ADN117" s="121">
        <f t="shared" si="163"/>
        <v>616400</v>
      </c>
      <c r="ADO117" s="4" t="s">
        <v>1392</v>
      </c>
    </row>
    <row r="118" spans="1:795" x14ac:dyDescent="0.25">
      <c r="A118" s="4">
        <f t="shared" si="124"/>
        <v>114</v>
      </c>
      <c r="B118" s="4">
        <v>152507</v>
      </c>
      <c r="C118" s="4" t="s">
        <v>707</v>
      </c>
      <c r="G118" s="4" t="s">
        <v>351</v>
      </c>
      <c r="O118" s="4">
        <v>22</v>
      </c>
      <c r="P118" s="4">
        <v>21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f t="shared" si="125"/>
        <v>0</v>
      </c>
      <c r="W118" s="4">
        <v>21</v>
      </c>
      <c r="X118" s="4">
        <v>21</v>
      </c>
      <c r="Y118" s="4">
        <v>7.75</v>
      </c>
      <c r="BQ118" s="4">
        <v>0</v>
      </c>
      <c r="BR118" s="114">
        <f t="shared" si="126"/>
        <v>1</v>
      </c>
      <c r="BS118" s="4">
        <f t="shared" si="127"/>
        <v>5</v>
      </c>
      <c r="BT118" s="114">
        <f t="shared" si="128"/>
        <v>0.1</v>
      </c>
      <c r="BU118" s="4">
        <v>0</v>
      </c>
      <c r="BV118" s="114">
        <f t="shared" si="129"/>
        <v>1</v>
      </c>
      <c r="BW118" s="4">
        <f t="shared" si="130"/>
        <v>5</v>
      </c>
      <c r="BX118" s="114">
        <f t="shared" si="131"/>
        <v>0.15</v>
      </c>
      <c r="BY118" s="4">
        <f t="shared" si="132"/>
        <v>9765</v>
      </c>
      <c r="BZ118" s="4">
        <v>12021.7833333333</v>
      </c>
      <c r="CA118" s="115">
        <f t="shared" si="133"/>
        <v>1.2311094043352073</v>
      </c>
      <c r="CB118" s="4">
        <f t="shared" si="134"/>
        <v>5</v>
      </c>
      <c r="CC118" s="114">
        <f t="shared" si="135"/>
        <v>0.1</v>
      </c>
      <c r="CD118" s="4">
        <v>300</v>
      </c>
      <c r="CE118" s="116">
        <v>284.65060975609799</v>
      </c>
      <c r="CF118" s="4">
        <f t="shared" si="136"/>
        <v>5</v>
      </c>
      <c r="CG118" s="114">
        <f t="shared" si="137"/>
        <v>0.15</v>
      </c>
      <c r="MX118" s="116">
        <v>95</v>
      </c>
      <c r="MY118" s="116">
        <v>100</v>
      </c>
      <c r="MZ118" s="4">
        <f t="shared" si="138"/>
        <v>5</v>
      </c>
      <c r="NA118" s="114">
        <f t="shared" si="139"/>
        <v>0.1</v>
      </c>
      <c r="NB118" s="115">
        <v>0.92</v>
      </c>
      <c r="NC118" s="115">
        <v>0.93030303030302997</v>
      </c>
      <c r="ND118" s="4">
        <f t="shared" si="140"/>
        <v>5</v>
      </c>
      <c r="NE118" s="114">
        <f t="shared" si="141"/>
        <v>0.1</v>
      </c>
      <c r="NF118" s="116">
        <v>90</v>
      </c>
      <c r="NG118" s="118">
        <v>100</v>
      </c>
      <c r="NH118" s="4">
        <f t="shared" si="142"/>
        <v>5</v>
      </c>
      <c r="NI118" s="114">
        <f t="shared" si="143"/>
        <v>0.08</v>
      </c>
      <c r="NJ118" s="114">
        <v>0.85</v>
      </c>
      <c r="NK118" s="114">
        <v>0.90909090909090895</v>
      </c>
      <c r="NM118" s="4">
        <f t="shared" si="144"/>
        <v>5</v>
      </c>
      <c r="NN118" s="114">
        <f t="shared" si="145"/>
        <v>0.06</v>
      </c>
      <c r="NO118" s="114">
        <v>0.4</v>
      </c>
      <c r="NP118" s="114">
        <v>0.66666666666666696</v>
      </c>
      <c r="NQ118" s="4">
        <f t="shared" si="146"/>
        <v>5</v>
      </c>
      <c r="NR118" s="114">
        <f t="shared" si="147"/>
        <v>0.06</v>
      </c>
      <c r="ZQ118" s="114">
        <v>0.95</v>
      </c>
      <c r="ZR118" s="114">
        <v>0.99695121951219501</v>
      </c>
      <c r="ZS118" s="4">
        <f t="shared" si="148"/>
        <v>5</v>
      </c>
      <c r="ZT118" s="114">
        <f t="shared" si="149"/>
        <v>0.05</v>
      </c>
      <c r="ZU118" s="4">
        <v>2</v>
      </c>
      <c r="ZV118" s="4">
        <f t="shared" si="150"/>
        <v>5</v>
      </c>
      <c r="ZW118" s="114">
        <f t="shared" si="151"/>
        <v>0.05</v>
      </c>
      <c r="ACD118" s="114">
        <f t="shared" si="152"/>
        <v>0.5</v>
      </c>
      <c r="ACE118" s="114">
        <f t="shared" si="153"/>
        <v>0.4</v>
      </c>
      <c r="ACF118" s="114">
        <f t="shared" si="154"/>
        <v>0.1</v>
      </c>
      <c r="ACG118" s="114">
        <f t="shared" si="155"/>
        <v>1</v>
      </c>
      <c r="ACN118" s="119" t="str">
        <f t="shared" si="156"/>
        <v>TERIMA</v>
      </c>
      <c r="ACO118" s="120">
        <f t="shared" si="164"/>
        <v>670000</v>
      </c>
      <c r="ACP118" s="120">
        <f t="shared" si="157"/>
        <v>268000</v>
      </c>
      <c r="ADH118" s="121">
        <f t="shared" si="158"/>
        <v>335000</v>
      </c>
      <c r="ADI118" s="121">
        <f t="shared" si="159"/>
        <v>268000</v>
      </c>
      <c r="ADJ118" s="121">
        <f t="shared" si="160"/>
        <v>67000</v>
      </c>
      <c r="ADL118" s="121">
        <f t="shared" si="161"/>
        <v>200000</v>
      </c>
      <c r="ADM118" s="121">
        <f t="shared" si="162"/>
        <v>870000</v>
      </c>
      <c r="ADN118" s="121">
        <f t="shared" si="163"/>
        <v>870000</v>
      </c>
      <c r="ADO118" s="4" t="s">
        <v>1392</v>
      </c>
    </row>
    <row r="119" spans="1:795" x14ac:dyDescent="0.25">
      <c r="A119" s="4">
        <f t="shared" si="124"/>
        <v>115</v>
      </c>
      <c r="B119" s="4">
        <v>103592</v>
      </c>
      <c r="C119" s="4" t="s">
        <v>709</v>
      </c>
      <c r="G119" s="4" t="s">
        <v>351</v>
      </c>
      <c r="O119" s="4">
        <v>22</v>
      </c>
      <c r="P119" s="4">
        <v>24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f t="shared" si="125"/>
        <v>0</v>
      </c>
      <c r="W119" s="4">
        <v>24</v>
      </c>
      <c r="X119" s="4">
        <v>24</v>
      </c>
      <c r="Y119" s="4">
        <v>7.75</v>
      </c>
      <c r="BQ119" s="4">
        <v>0</v>
      </c>
      <c r="BR119" s="114">
        <f t="shared" si="126"/>
        <v>1</v>
      </c>
      <c r="BS119" s="4">
        <f t="shared" si="127"/>
        <v>5</v>
      </c>
      <c r="BT119" s="114">
        <f t="shared" si="128"/>
        <v>0.1</v>
      </c>
      <c r="BU119" s="4">
        <v>0</v>
      </c>
      <c r="BV119" s="114">
        <f t="shared" si="129"/>
        <v>1</v>
      </c>
      <c r="BW119" s="4">
        <f t="shared" si="130"/>
        <v>5</v>
      </c>
      <c r="BX119" s="114">
        <f t="shared" si="131"/>
        <v>0.15</v>
      </c>
      <c r="BY119" s="4">
        <f t="shared" si="132"/>
        <v>11160</v>
      </c>
      <c r="BZ119" s="4">
        <v>12433.6833333334</v>
      </c>
      <c r="CA119" s="115">
        <f t="shared" si="133"/>
        <v>1.1141293309438531</v>
      </c>
      <c r="CB119" s="4">
        <f t="shared" si="134"/>
        <v>5</v>
      </c>
      <c r="CC119" s="114">
        <f t="shared" si="135"/>
        <v>0.1</v>
      </c>
      <c r="CD119" s="4">
        <v>300</v>
      </c>
      <c r="CE119" s="116">
        <v>294.39124293785301</v>
      </c>
      <c r="CF119" s="4">
        <f t="shared" si="136"/>
        <v>5</v>
      </c>
      <c r="CG119" s="114">
        <f t="shared" si="137"/>
        <v>0.15</v>
      </c>
      <c r="MX119" s="116">
        <v>95</v>
      </c>
      <c r="MY119" s="116">
        <v>96.6666666666667</v>
      </c>
      <c r="MZ119" s="4">
        <f t="shared" si="138"/>
        <v>5</v>
      </c>
      <c r="NA119" s="114">
        <f t="shared" si="139"/>
        <v>0.1</v>
      </c>
      <c r="NB119" s="115">
        <v>0.92</v>
      </c>
      <c r="NC119" s="115">
        <v>0.952380952380952</v>
      </c>
      <c r="ND119" s="4">
        <f t="shared" si="140"/>
        <v>5</v>
      </c>
      <c r="NE119" s="114">
        <f t="shared" si="141"/>
        <v>0.1</v>
      </c>
      <c r="NF119" s="116">
        <v>90</v>
      </c>
      <c r="NG119" s="118">
        <v>100</v>
      </c>
      <c r="NH119" s="4">
        <f t="shared" si="142"/>
        <v>5</v>
      </c>
      <c r="NI119" s="114">
        <f t="shared" si="143"/>
        <v>0.08</v>
      </c>
      <c r="NJ119" s="114">
        <v>0.85</v>
      </c>
      <c r="NK119" s="114">
        <v>1</v>
      </c>
      <c r="NM119" s="4">
        <f t="shared" si="144"/>
        <v>5</v>
      </c>
      <c r="NN119" s="114">
        <f t="shared" si="145"/>
        <v>0.06</v>
      </c>
      <c r="NO119" s="114">
        <v>0.4</v>
      </c>
      <c r="NP119" s="114">
        <v>0.71428571428571397</v>
      </c>
      <c r="NQ119" s="4">
        <f t="shared" si="146"/>
        <v>5</v>
      </c>
      <c r="NR119" s="114">
        <f t="shared" si="147"/>
        <v>0.06</v>
      </c>
      <c r="ZQ119" s="114">
        <v>0.95</v>
      </c>
      <c r="ZR119" s="114">
        <v>0.98799435028248594</v>
      </c>
      <c r="ZS119" s="4">
        <f t="shared" si="148"/>
        <v>5</v>
      </c>
      <c r="ZT119" s="114">
        <f t="shared" si="149"/>
        <v>0.05</v>
      </c>
      <c r="ZU119" s="4">
        <v>2</v>
      </c>
      <c r="ZV119" s="4">
        <f t="shared" si="150"/>
        <v>5</v>
      </c>
      <c r="ZW119" s="114">
        <f t="shared" si="151"/>
        <v>0.05</v>
      </c>
      <c r="ACD119" s="114">
        <f t="shared" si="152"/>
        <v>0.5</v>
      </c>
      <c r="ACE119" s="114">
        <f t="shared" si="153"/>
        <v>0.4</v>
      </c>
      <c r="ACF119" s="114">
        <f t="shared" si="154"/>
        <v>0.1</v>
      </c>
      <c r="ACG119" s="114">
        <f t="shared" si="155"/>
        <v>1</v>
      </c>
      <c r="ACN119" s="119" t="str">
        <f t="shared" si="156"/>
        <v>TERIMA</v>
      </c>
      <c r="ACO119" s="120">
        <f t="shared" si="164"/>
        <v>670000</v>
      </c>
      <c r="ACP119" s="120">
        <f t="shared" si="157"/>
        <v>268000</v>
      </c>
      <c r="ADH119" s="121">
        <f t="shared" si="158"/>
        <v>335000</v>
      </c>
      <c r="ADI119" s="121">
        <f t="shared" si="159"/>
        <v>268000</v>
      </c>
      <c r="ADJ119" s="121">
        <f t="shared" si="160"/>
        <v>67000</v>
      </c>
      <c r="ADL119" s="121">
        <f t="shared" si="161"/>
        <v>200000</v>
      </c>
      <c r="ADM119" s="121">
        <f t="shared" si="162"/>
        <v>870000</v>
      </c>
      <c r="ADN119" s="121">
        <f t="shared" si="163"/>
        <v>870000</v>
      </c>
      <c r="ADO119" s="4" t="s">
        <v>1392</v>
      </c>
    </row>
    <row r="120" spans="1:795" x14ac:dyDescent="0.25">
      <c r="A120" s="4">
        <f t="shared" si="124"/>
        <v>116</v>
      </c>
      <c r="B120" s="4">
        <v>76402</v>
      </c>
      <c r="C120" s="4" t="s">
        <v>718</v>
      </c>
      <c r="G120" s="4" t="s">
        <v>351</v>
      </c>
      <c r="O120" s="4">
        <v>22</v>
      </c>
      <c r="P120" s="4">
        <v>24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f t="shared" si="125"/>
        <v>0</v>
      </c>
      <c r="W120" s="4">
        <v>24</v>
      </c>
      <c r="X120" s="4">
        <v>24</v>
      </c>
      <c r="Y120" s="4">
        <v>7.75</v>
      </c>
      <c r="BQ120" s="4">
        <v>0</v>
      </c>
      <c r="BR120" s="114">
        <f t="shared" si="126"/>
        <v>1</v>
      </c>
      <c r="BS120" s="4">
        <f t="shared" si="127"/>
        <v>5</v>
      </c>
      <c r="BT120" s="114">
        <f t="shared" si="128"/>
        <v>0.1</v>
      </c>
      <c r="BU120" s="4">
        <v>0</v>
      </c>
      <c r="BV120" s="114">
        <f t="shared" si="129"/>
        <v>1</v>
      </c>
      <c r="BW120" s="4">
        <f t="shared" si="130"/>
        <v>5</v>
      </c>
      <c r="BX120" s="114">
        <f t="shared" si="131"/>
        <v>0.15</v>
      </c>
      <c r="BY120" s="4">
        <f t="shared" si="132"/>
        <v>11160</v>
      </c>
      <c r="BZ120" s="4">
        <v>12824.483333333301</v>
      </c>
      <c r="CA120" s="115">
        <f t="shared" si="133"/>
        <v>1.1491472520907975</v>
      </c>
      <c r="CB120" s="4">
        <f t="shared" si="134"/>
        <v>5</v>
      </c>
      <c r="CC120" s="114">
        <f t="shared" si="135"/>
        <v>0.1</v>
      </c>
      <c r="CD120" s="4">
        <v>300</v>
      </c>
      <c r="CE120" s="116">
        <v>293.36858974359001</v>
      </c>
      <c r="CF120" s="4">
        <f t="shared" si="136"/>
        <v>5</v>
      </c>
      <c r="CG120" s="114">
        <f t="shared" si="137"/>
        <v>0.15</v>
      </c>
      <c r="MX120" s="116">
        <v>95</v>
      </c>
      <c r="MY120" s="116">
        <v>92.8333333333333</v>
      </c>
      <c r="MZ120" s="4">
        <f t="shared" si="138"/>
        <v>1</v>
      </c>
      <c r="NA120" s="114">
        <f t="shared" si="139"/>
        <v>0.02</v>
      </c>
      <c r="NB120" s="115">
        <v>0.92</v>
      </c>
      <c r="NC120" s="115">
        <v>0.91372549019607796</v>
      </c>
      <c r="ND120" s="4">
        <f t="shared" si="140"/>
        <v>1</v>
      </c>
      <c r="NE120" s="114">
        <f t="shared" si="141"/>
        <v>0.02</v>
      </c>
      <c r="NF120" s="116">
        <v>90</v>
      </c>
      <c r="NG120" s="118">
        <v>100</v>
      </c>
      <c r="NH120" s="4">
        <f t="shared" si="142"/>
        <v>5</v>
      </c>
      <c r="NI120" s="114">
        <f t="shared" si="143"/>
        <v>0.08</v>
      </c>
      <c r="NJ120" s="114">
        <v>0.85</v>
      </c>
      <c r="NK120" s="114">
        <v>0.76086956521739102</v>
      </c>
      <c r="NM120" s="4">
        <f t="shared" si="144"/>
        <v>1</v>
      </c>
      <c r="NN120" s="114">
        <f t="shared" si="145"/>
        <v>1.2E-2</v>
      </c>
      <c r="NO120" s="114">
        <v>0.4</v>
      </c>
      <c r="NP120" s="114">
        <v>0.54901960784313697</v>
      </c>
      <c r="NQ120" s="4">
        <f t="shared" si="146"/>
        <v>5</v>
      </c>
      <c r="NR120" s="114">
        <f t="shared" si="147"/>
        <v>0.06</v>
      </c>
      <c r="ZQ120" s="114">
        <v>0.95</v>
      </c>
      <c r="ZR120" s="114">
        <v>0.997435897435897</v>
      </c>
      <c r="ZS120" s="4">
        <f t="shared" si="148"/>
        <v>5</v>
      </c>
      <c r="ZT120" s="114">
        <f t="shared" si="149"/>
        <v>0.05</v>
      </c>
      <c r="ZU120" s="4">
        <v>2</v>
      </c>
      <c r="ZV120" s="4">
        <f t="shared" si="150"/>
        <v>5</v>
      </c>
      <c r="ZW120" s="114">
        <f t="shared" si="151"/>
        <v>0.05</v>
      </c>
      <c r="ACD120" s="114">
        <f t="shared" si="152"/>
        <v>0.5</v>
      </c>
      <c r="ACE120" s="114">
        <f t="shared" si="153"/>
        <v>0.192</v>
      </c>
      <c r="ACF120" s="114">
        <f t="shared" si="154"/>
        <v>0.1</v>
      </c>
      <c r="ACG120" s="114">
        <f t="shared" si="155"/>
        <v>0.79199999999999993</v>
      </c>
      <c r="ACK120" s="4">
        <v>1</v>
      </c>
      <c r="ACN120" s="119" t="str">
        <f t="shared" si="156"/>
        <v>TERIMA</v>
      </c>
      <c r="ACO120" s="120">
        <f t="shared" si="164"/>
        <v>670000</v>
      </c>
      <c r="ACP120" s="120">
        <f t="shared" si="157"/>
        <v>128640</v>
      </c>
      <c r="ADH120" s="121">
        <f t="shared" si="158"/>
        <v>335000</v>
      </c>
      <c r="ADI120" s="121">
        <f t="shared" si="159"/>
        <v>109344</v>
      </c>
      <c r="ADJ120" s="121">
        <f t="shared" si="160"/>
        <v>67000</v>
      </c>
      <c r="ADL120" s="121">
        <f t="shared" si="161"/>
        <v>0</v>
      </c>
      <c r="ADM120" s="121">
        <f t="shared" si="162"/>
        <v>511344</v>
      </c>
      <c r="ADN120" s="121">
        <f t="shared" si="163"/>
        <v>511344</v>
      </c>
      <c r="ADO120" s="4" t="s">
        <v>1392</v>
      </c>
    </row>
    <row r="121" spans="1:795" x14ac:dyDescent="0.25">
      <c r="A121" s="4">
        <f t="shared" si="124"/>
        <v>117</v>
      </c>
      <c r="B121" s="4">
        <v>76406</v>
      </c>
      <c r="C121" s="4" t="s">
        <v>721</v>
      </c>
      <c r="G121" s="4" t="s">
        <v>351</v>
      </c>
      <c r="O121" s="4">
        <v>22</v>
      </c>
      <c r="P121" s="4">
        <v>24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f t="shared" si="125"/>
        <v>0</v>
      </c>
      <c r="W121" s="4">
        <v>24</v>
      </c>
      <c r="X121" s="4">
        <v>24</v>
      </c>
      <c r="Y121" s="4">
        <v>7.75</v>
      </c>
      <c r="BQ121" s="4">
        <v>0</v>
      </c>
      <c r="BR121" s="114">
        <f t="shared" si="126"/>
        <v>1</v>
      </c>
      <c r="BS121" s="4">
        <f t="shared" si="127"/>
        <v>5</v>
      </c>
      <c r="BT121" s="114">
        <f t="shared" si="128"/>
        <v>0.1</v>
      </c>
      <c r="BU121" s="4">
        <v>0</v>
      </c>
      <c r="BV121" s="114">
        <f t="shared" si="129"/>
        <v>1</v>
      </c>
      <c r="BW121" s="4">
        <f t="shared" si="130"/>
        <v>5</v>
      </c>
      <c r="BX121" s="114">
        <f t="shared" si="131"/>
        <v>0.15</v>
      </c>
      <c r="BY121" s="4">
        <f t="shared" si="132"/>
        <v>11160</v>
      </c>
      <c r="BZ121" s="4">
        <v>13107.916666666701</v>
      </c>
      <c r="CA121" s="115">
        <f t="shared" si="133"/>
        <v>1.1745445041816041</v>
      </c>
      <c r="CB121" s="4">
        <f t="shared" si="134"/>
        <v>5</v>
      </c>
      <c r="CC121" s="114">
        <f t="shared" si="135"/>
        <v>0.1</v>
      </c>
      <c r="CD121" s="4">
        <v>300</v>
      </c>
      <c r="CE121" s="116">
        <v>269.905472636816</v>
      </c>
      <c r="CF121" s="4">
        <f t="shared" si="136"/>
        <v>5</v>
      </c>
      <c r="CG121" s="114">
        <f t="shared" si="137"/>
        <v>0.15</v>
      </c>
      <c r="MX121" s="116">
        <v>95</v>
      </c>
      <c r="MY121" s="116">
        <v>100</v>
      </c>
      <c r="MZ121" s="4">
        <f t="shared" si="138"/>
        <v>5</v>
      </c>
      <c r="NA121" s="114">
        <f t="shared" si="139"/>
        <v>0.1</v>
      </c>
      <c r="NB121" s="115">
        <v>0.92</v>
      </c>
      <c r="NC121" s="115">
        <v>0.93090909090909102</v>
      </c>
      <c r="ND121" s="4">
        <f t="shared" si="140"/>
        <v>5</v>
      </c>
      <c r="NE121" s="114">
        <f t="shared" si="141"/>
        <v>0.1</v>
      </c>
      <c r="NF121" s="116">
        <v>90</v>
      </c>
      <c r="NG121" s="118">
        <v>100</v>
      </c>
      <c r="NH121" s="4">
        <f t="shared" si="142"/>
        <v>5</v>
      </c>
      <c r="NI121" s="114">
        <f t="shared" si="143"/>
        <v>0.08</v>
      </c>
      <c r="NJ121" s="114">
        <v>0.85</v>
      </c>
      <c r="NK121" s="114">
        <v>0.88636363636363602</v>
      </c>
      <c r="NM121" s="4">
        <f t="shared" si="144"/>
        <v>5</v>
      </c>
      <c r="NN121" s="114">
        <f t="shared" si="145"/>
        <v>0.06</v>
      </c>
      <c r="NO121" s="114">
        <v>0.4</v>
      </c>
      <c r="NP121" s="114">
        <v>0.70909090909090899</v>
      </c>
      <c r="NQ121" s="4">
        <f t="shared" si="146"/>
        <v>5</v>
      </c>
      <c r="NR121" s="114">
        <f t="shared" si="147"/>
        <v>0.06</v>
      </c>
      <c r="ZQ121" s="114">
        <v>0.95</v>
      </c>
      <c r="ZR121" s="114">
        <v>0.99689054726368198</v>
      </c>
      <c r="ZS121" s="4">
        <f t="shared" si="148"/>
        <v>5</v>
      </c>
      <c r="ZT121" s="114">
        <f t="shared" si="149"/>
        <v>0.05</v>
      </c>
      <c r="ZU121" s="4">
        <v>2</v>
      </c>
      <c r="ZV121" s="4">
        <f t="shared" si="150"/>
        <v>5</v>
      </c>
      <c r="ZW121" s="114">
        <f t="shared" si="151"/>
        <v>0.05</v>
      </c>
      <c r="ACD121" s="114">
        <f t="shared" si="152"/>
        <v>0.5</v>
      </c>
      <c r="ACE121" s="114">
        <f t="shared" si="153"/>
        <v>0.4</v>
      </c>
      <c r="ACF121" s="114">
        <f t="shared" si="154"/>
        <v>0.1</v>
      </c>
      <c r="ACG121" s="114">
        <f t="shared" si="155"/>
        <v>1</v>
      </c>
      <c r="ACN121" s="119" t="str">
        <f t="shared" si="156"/>
        <v>TERIMA</v>
      </c>
      <c r="ACO121" s="120">
        <f t="shared" si="164"/>
        <v>670000</v>
      </c>
      <c r="ACP121" s="120">
        <f t="shared" si="157"/>
        <v>268000</v>
      </c>
      <c r="ADH121" s="121">
        <f t="shared" si="158"/>
        <v>335000</v>
      </c>
      <c r="ADI121" s="121">
        <f t="shared" si="159"/>
        <v>268000</v>
      </c>
      <c r="ADJ121" s="121">
        <f t="shared" si="160"/>
        <v>67000</v>
      </c>
      <c r="ADL121" s="121">
        <f t="shared" si="161"/>
        <v>200000</v>
      </c>
      <c r="ADM121" s="121">
        <f t="shared" si="162"/>
        <v>870000</v>
      </c>
      <c r="ADN121" s="121">
        <f t="shared" si="163"/>
        <v>870000</v>
      </c>
      <c r="ADO121" s="4" t="s">
        <v>1392</v>
      </c>
    </row>
    <row r="122" spans="1:795" x14ac:dyDescent="0.25">
      <c r="A122" s="4">
        <f t="shared" si="124"/>
        <v>118</v>
      </c>
      <c r="B122" s="4">
        <v>101103</v>
      </c>
      <c r="C122" s="4" t="s">
        <v>726</v>
      </c>
      <c r="G122" s="4" t="s">
        <v>351</v>
      </c>
      <c r="O122" s="4">
        <v>22</v>
      </c>
      <c r="P122" s="4">
        <v>21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f t="shared" si="125"/>
        <v>0</v>
      </c>
      <c r="W122" s="4">
        <v>21</v>
      </c>
      <c r="X122" s="4">
        <v>21</v>
      </c>
      <c r="Y122" s="4">
        <v>7.75</v>
      </c>
      <c r="BQ122" s="4">
        <v>0</v>
      </c>
      <c r="BR122" s="114">
        <f t="shared" si="126"/>
        <v>1</v>
      </c>
      <c r="BS122" s="4">
        <f t="shared" si="127"/>
        <v>5</v>
      </c>
      <c r="BT122" s="114">
        <f t="shared" si="128"/>
        <v>0.1</v>
      </c>
      <c r="BU122" s="4">
        <v>0</v>
      </c>
      <c r="BV122" s="114">
        <f t="shared" si="129"/>
        <v>1</v>
      </c>
      <c r="BW122" s="4">
        <f t="shared" si="130"/>
        <v>5</v>
      </c>
      <c r="BX122" s="114">
        <f t="shared" si="131"/>
        <v>0.15</v>
      </c>
      <c r="BY122" s="4">
        <f t="shared" si="132"/>
        <v>9765</v>
      </c>
      <c r="BZ122" s="4">
        <v>11893.733333333301</v>
      </c>
      <c r="CA122" s="115">
        <f t="shared" si="133"/>
        <v>1.217996245093016</v>
      </c>
      <c r="CB122" s="4">
        <f t="shared" si="134"/>
        <v>5</v>
      </c>
      <c r="CC122" s="114">
        <f t="shared" si="135"/>
        <v>0.1</v>
      </c>
      <c r="CD122" s="4">
        <v>300</v>
      </c>
      <c r="CE122" s="116">
        <v>289.98433242506798</v>
      </c>
      <c r="CF122" s="4">
        <f t="shared" si="136"/>
        <v>5</v>
      </c>
      <c r="CG122" s="114">
        <f t="shared" si="137"/>
        <v>0.15</v>
      </c>
      <c r="MX122" s="116">
        <v>95</v>
      </c>
      <c r="MY122" s="116">
        <v>97.0833333333333</v>
      </c>
      <c r="MZ122" s="4">
        <f t="shared" si="138"/>
        <v>5</v>
      </c>
      <c r="NA122" s="114">
        <f t="shared" si="139"/>
        <v>0.1</v>
      </c>
      <c r="NB122" s="115">
        <v>0.92</v>
      </c>
      <c r="NC122" s="115">
        <v>0.98095238095238102</v>
      </c>
      <c r="ND122" s="4">
        <f t="shared" si="140"/>
        <v>5</v>
      </c>
      <c r="NE122" s="114">
        <f t="shared" si="141"/>
        <v>0.1</v>
      </c>
      <c r="NF122" s="116">
        <v>90</v>
      </c>
      <c r="NG122" s="118">
        <v>100</v>
      </c>
      <c r="NH122" s="4">
        <f t="shared" si="142"/>
        <v>5</v>
      </c>
      <c r="NI122" s="114">
        <f t="shared" si="143"/>
        <v>0.08</v>
      </c>
      <c r="NJ122" s="114">
        <v>0.85</v>
      </c>
      <c r="NK122" s="114">
        <v>0.95</v>
      </c>
      <c r="NM122" s="4">
        <f t="shared" si="144"/>
        <v>5</v>
      </c>
      <c r="NN122" s="114">
        <f t="shared" si="145"/>
        <v>0.06</v>
      </c>
      <c r="NO122" s="114">
        <v>0.4</v>
      </c>
      <c r="NP122" s="114">
        <v>0.80952380952380998</v>
      </c>
      <c r="NQ122" s="4">
        <f t="shared" si="146"/>
        <v>5</v>
      </c>
      <c r="NR122" s="114">
        <f t="shared" si="147"/>
        <v>0.06</v>
      </c>
      <c r="ZQ122" s="114">
        <v>0.95</v>
      </c>
      <c r="ZR122" s="114">
        <v>0.99250681198910096</v>
      </c>
      <c r="ZS122" s="4">
        <f t="shared" si="148"/>
        <v>5</v>
      </c>
      <c r="ZT122" s="114">
        <f t="shared" si="149"/>
        <v>0.05</v>
      </c>
      <c r="ZU122" s="4">
        <v>2</v>
      </c>
      <c r="ZV122" s="4">
        <f t="shared" si="150"/>
        <v>5</v>
      </c>
      <c r="ZW122" s="114">
        <f t="shared" si="151"/>
        <v>0.05</v>
      </c>
      <c r="ACD122" s="114">
        <f t="shared" si="152"/>
        <v>0.5</v>
      </c>
      <c r="ACE122" s="114">
        <f t="shared" si="153"/>
        <v>0.4</v>
      </c>
      <c r="ACF122" s="114">
        <f t="shared" si="154"/>
        <v>0.1</v>
      </c>
      <c r="ACG122" s="114">
        <f t="shared" si="155"/>
        <v>1</v>
      </c>
      <c r="ACN122" s="119" t="str">
        <f t="shared" si="156"/>
        <v>TERIMA</v>
      </c>
      <c r="ACO122" s="120">
        <f t="shared" si="164"/>
        <v>670000</v>
      </c>
      <c r="ACP122" s="120">
        <f t="shared" si="157"/>
        <v>268000</v>
      </c>
      <c r="ADH122" s="121">
        <f t="shared" si="158"/>
        <v>335000</v>
      </c>
      <c r="ADI122" s="121">
        <f t="shared" si="159"/>
        <v>268000</v>
      </c>
      <c r="ADJ122" s="121">
        <f t="shared" si="160"/>
        <v>67000</v>
      </c>
      <c r="ADL122" s="121">
        <f t="shared" si="161"/>
        <v>200000</v>
      </c>
      <c r="ADM122" s="121">
        <f t="shared" si="162"/>
        <v>870000</v>
      </c>
      <c r="ADN122" s="121">
        <f t="shared" si="163"/>
        <v>870000</v>
      </c>
      <c r="ADO122" s="4" t="s">
        <v>1392</v>
      </c>
    </row>
    <row r="123" spans="1:795" x14ac:dyDescent="0.25">
      <c r="A123" s="4">
        <f t="shared" si="124"/>
        <v>119</v>
      </c>
      <c r="B123" s="4">
        <v>33669</v>
      </c>
      <c r="C123" s="4" t="s">
        <v>731</v>
      </c>
      <c r="G123" s="4" t="s">
        <v>351</v>
      </c>
      <c r="O123" s="4">
        <v>22</v>
      </c>
      <c r="P123" s="4">
        <v>24</v>
      </c>
      <c r="Q123" s="4">
        <v>0</v>
      </c>
      <c r="R123" s="4">
        <v>0</v>
      </c>
      <c r="S123" s="4">
        <v>1</v>
      </c>
      <c r="T123" s="4">
        <v>0</v>
      </c>
      <c r="U123" s="4">
        <v>0</v>
      </c>
      <c r="V123" s="4">
        <f t="shared" si="125"/>
        <v>1</v>
      </c>
      <c r="W123" s="4">
        <v>24</v>
      </c>
      <c r="X123" s="4">
        <v>24</v>
      </c>
      <c r="Y123" s="4">
        <v>7.75</v>
      </c>
      <c r="BQ123" s="4">
        <v>0</v>
      </c>
      <c r="BR123" s="114">
        <f t="shared" si="126"/>
        <v>1</v>
      </c>
      <c r="BS123" s="4">
        <f t="shared" si="127"/>
        <v>5</v>
      </c>
      <c r="BT123" s="114">
        <f t="shared" si="128"/>
        <v>0.1</v>
      </c>
      <c r="BU123" s="4">
        <v>1</v>
      </c>
      <c r="BV123" s="114">
        <f t="shared" si="129"/>
        <v>0.95833333333333337</v>
      </c>
      <c r="BW123" s="4">
        <f t="shared" si="130"/>
        <v>1</v>
      </c>
      <c r="BX123" s="114">
        <f t="shared" si="131"/>
        <v>0.03</v>
      </c>
      <c r="BY123" s="4">
        <f t="shared" si="132"/>
        <v>11160</v>
      </c>
      <c r="BZ123" s="4">
        <v>12344.583333333399</v>
      </c>
      <c r="CA123" s="115">
        <f t="shared" si="133"/>
        <v>1.1061454599761111</v>
      </c>
      <c r="CB123" s="4">
        <f t="shared" si="134"/>
        <v>5</v>
      </c>
      <c r="CC123" s="114">
        <f t="shared" si="135"/>
        <v>0.1</v>
      </c>
      <c r="CD123" s="4">
        <v>300</v>
      </c>
      <c r="CE123" s="116">
        <v>307.04144282425199</v>
      </c>
      <c r="CF123" s="4">
        <f t="shared" si="136"/>
        <v>1</v>
      </c>
      <c r="CG123" s="114">
        <f t="shared" si="137"/>
        <v>0.03</v>
      </c>
      <c r="MX123" s="116">
        <v>95</v>
      </c>
      <c r="MY123" s="116">
        <v>96.6666666666667</v>
      </c>
      <c r="MZ123" s="4">
        <f t="shared" si="138"/>
        <v>5</v>
      </c>
      <c r="NA123" s="114">
        <f t="shared" si="139"/>
        <v>0.1</v>
      </c>
      <c r="NB123" s="115">
        <v>0.92</v>
      </c>
      <c r="NC123" s="115">
        <v>0.98181818181818203</v>
      </c>
      <c r="ND123" s="4">
        <f t="shared" si="140"/>
        <v>5</v>
      </c>
      <c r="NE123" s="114">
        <f t="shared" si="141"/>
        <v>0.1</v>
      </c>
      <c r="NF123" s="116">
        <v>90</v>
      </c>
      <c r="NG123" s="118">
        <v>100</v>
      </c>
      <c r="NH123" s="4">
        <f t="shared" si="142"/>
        <v>5</v>
      </c>
      <c r="NI123" s="114">
        <f t="shared" si="143"/>
        <v>0.08</v>
      </c>
      <c r="NJ123" s="114">
        <v>0.85</v>
      </c>
      <c r="NK123" s="114">
        <v>0.89583333333333304</v>
      </c>
      <c r="NM123" s="4">
        <f t="shared" si="144"/>
        <v>5</v>
      </c>
      <c r="NN123" s="114">
        <f t="shared" si="145"/>
        <v>0.06</v>
      </c>
      <c r="NO123" s="114">
        <v>0.4</v>
      </c>
      <c r="NP123" s="114">
        <v>0.8</v>
      </c>
      <c r="NQ123" s="4">
        <f t="shared" si="146"/>
        <v>5</v>
      </c>
      <c r="NR123" s="114">
        <f t="shared" si="147"/>
        <v>0.06</v>
      </c>
      <c r="ZQ123" s="114">
        <v>0.95</v>
      </c>
      <c r="ZR123" s="114">
        <v>0.99539524174980798</v>
      </c>
      <c r="ZS123" s="4">
        <f t="shared" si="148"/>
        <v>5</v>
      </c>
      <c r="ZT123" s="114">
        <f t="shared" si="149"/>
        <v>0.05</v>
      </c>
      <c r="ZU123" s="4">
        <v>2</v>
      </c>
      <c r="ZV123" s="4">
        <f t="shared" si="150"/>
        <v>5</v>
      </c>
      <c r="ZW123" s="114">
        <f t="shared" si="151"/>
        <v>0.05</v>
      </c>
      <c r="ACD123" s="114">
        <f t="shared" si="152"/>
        <v>0.26</v>
      </c>
      <c r="ACE123" s="114">
        <f t="shared" si="153"/>
        <v>0.4</v>
      </c>
      <c r="ACF123" s="114">
        <f t="shared" si="154"/>
        <v>0.1</v>
      </c>
      <c r="ACG123" s="114">
        <f t="shared" si="155"/>
        <v>0.76</v>
      </c>
      <c r="ACN123" s="119" t="str">
        <f t="shared" si="156"/>
        <v>TERIMA</v>
      </c>
      <c r="ACO123" s="120">
        <f t="shared" si="164"/>
        <v>670000</v>
      </c>
      <c r="ACP123" s="120">
        <f t="shared" si="157"/>
        <v>268000</v>
      </c>
      <c r="ADH123" s="121">
        <f t="shared" si="158"/>
        <v>174200</v>
      </c>
      <c r="ADI123" s="121">
        <f t="shared" si="159"/>
        <v>268000</v>
      </c>
      <c r="ADJ123" s="121">
        <f t="shared" si="160"/>
        <v>67000</v>
      </c>
      <c r="ADL123" s="121">
        <f t="shared" si="161"/>
        <v>0</v>
      </c>
      <c r="ADM123" s="121">
        <f t="shared" si="162"/>
        <v>509200</v>
      </c>
      <c r="ADN123" s="121">
        <f t="shared" si="163"/>
        <v>509200</v>
      </c>
      <c r="ADO123" s="4" t="s">
        <v>1392</v>
      </c>
    </row>
    <row r="124" spans="1:795" x14ac:dyDescent="0.25">
      <c r="A124" s="4">
        <f t="shared" si="124"/>
        <v>120</v>
      </c>
      <c r="B124" s="4">
        <v>105748</v>
      </c>
      <c r="C124" s="4" t="s">
        <v>735</v>
      </c>
      <c r="G124" s="4" t="s">
        <v>351</v>
      </c>
      <c r="O124" s="4">
        <v>22</v>
      </c>
      <c r="P124" s="4">
        <v>24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f t="shared" si="125"/>
        <v>0</v>
      </c>
      <c r="W124" s="4">
        <v>24</v>
      </c>
      <c r="X124" s="4">
        <v>24</v>
      </c>
      <c r="Y124" s="4">
        <v>7.75</v>
      </c>
      <c r="BQ124" s="4">
        <v>0</v>
      </c>
      <c r="BR124" s="114">
        <f t="shared" si="126"/>
        <v>1</v>
      </c>
      <c r="BS124" s="4">
        <f t="shared" si="127"/>
        <v>5</v>
      </c>
      <c r="BT124" s="114">
        <f t="shared" si="128"/>
        <v>0.1</v>
      </c>
      <c r="BU124" s="4">
        <v>0</v>
      </c>
      <c r="BV124" s="114">
        <f t="shared" si="129"/>
        <v>1</v>
      </c>
      <c r="BW124" s="4">
        <f t="shared" si="130"/>
        <v>5</v>
      </c>
      <c r="BX124" s="114">
        <f t="shared" si="131"/>
        <v>0.15</v>
      </c>
      <c r="BY124" s="4">
        <f t="shared" si="132"/>
        <v>11160</v>
      </c>
      <c r="BZ124" s="4">
        <v>12846.15</v>
      </c>
      <c r="CA124" s="115">
        <f t="shared" si="133"/>
        <v>1.1510887096774194</v>
      </c>
      <c r="CB124" s="4">
        <f t="shared" si="134"/>
        <v>5</v>
      </c>
      <c r="CC124" s="114">
        <f t="shared" si="135"/>
        <v>0.1</v>
      </c>
      <c r="CD124" s="4">
        <v>300</v>
      </c>
      <c r="CE124" s="116">
        <v>311.51351351351298</v>
      </c>
      <c r="CF124" s="4">
        <f t="shared" si="136"/>
        <v>1</v>
      </c>
      <c r="CG124" s="114">
        <f t="shared" si="137"/>
        <v>0.03</v>
      </c>
      <c r="MX124" s="116">
        <v>95</v>
      </c>
      <c r="MY124" s="116">
        <v>98.75</v>
      </c>
      <c r="MZ124" s="4">
        <f t="shared" si="138"/>
        <v>5</v>
      </c>
      <c r="NA124" s="114">
        <f t="shared" si="139"/>
        <v>0.1</v>
      </c>
      <c r="NB124" s="115">
        <v>0.92</v>
      </c>
      <c r="NC124" s="115">
        <v>0.91304347826086996</v>
      </c>
      <c r="ND124" s="4">
        <f t="shared" si="140"/>
        <v>1</v>
      </c>
      <c r="NE124" s="114">
        <f t="shared" si="141"/>
        <v>0.02</v>
      </c>
      <c r="NF124" s="116">
        <v>90</v>
      </c>
      <c r="NG124" s="118">
        <v>100</v>
      </c>
      <c r="NH124" s="4">
        <f t="shared" si="142"/>
        <v>5</v>
      </c>
      <c r="NI124" s="114">
        <f t="shared" si="143"/>
        <v>0.08</v>
      </c>
      <c r="NJ124" s="114">
        <v>0.85</v>
      </c>
      <c r="NK124" s="114">
        <v>0.9</v>
      </c>
      <c r="NM124" s="4">
        <f t="shared" si="144"/>
        <v>5</v>
      </c>
      <c r="NN124" s="114">
        <f t="shared" si="145"/>
        <v>0.06</v>
      </c>
      <c r="NO124" s="114">
        <v>0.4</v>
      </c>
      <c r="NP124" s="114">
        <v>0.69565217391304301</v>
      </c>
      <c r="NQ124" s="4">
        <f t="shared" si="146"/>
        <v>5</v>
      </c>
      <c r="NR124" s="114">
        <f t="shared" si="147"/>
        <v>0.06</v>
      </c>
      <c r="ZQ124" s="114">
        <v>0.95</v>
      </c>
      <c r="ZR124" s="114">
        <v>0.99720410065237697</v>
      </c>
      <c r="ZS124" s="4">
        <f t="shared" si="148"/>
        <v>5</v>
      </c>
      <c r="ZT124" s="114">
        <f t="shared" si="149"/>
        <v>0.05</v>
      </c>
      <c r="ZU124" s="4">
        <v>2</v>
      </c>
      <c r="ZV124" s="4">
        <f t="shared" si="150"/>
        <v>5</v>
      </c>
      <c r="ZW124" s="114">
        <f t="shared" si="151"/>
        <v>0.05</v>
      </c>
      <c r="ACD124" s="114">
        <f t="shared" si="152"/>
        <v>0.38</v>
      </c>
      <c r="ACE124" s="114">
        <f t="shared" si="153"/>
        <v>0.32</v>
      </c>
      <c r="ACF124" s="114">
        <f t="shared" si="154"/>
        <v>0.1</v>
      </c>
      <c r="ACG124" s="114">
        <f t="shared" si="155"/>
        <v>0.79999999999999993</v>
      </c>
      <c r="ACK124" s="4">
        <v>1</v>
      </c>
      <c r="ACN124" s="119" t="str">
        <f t="shared" si="156"/>
        <v>TERIMA</v>
      </c>
      <c r="ACO124" s="120">
        <f t="shared" si="164"/>
        <v>670000</v>
      </c>
      <c r="ACP124" s="120">
        <f t="shared" si="157"/>
        <v>214400</v>
      </c>
      <c r="ADH124" s="121">
        <f t="shared" si="158"/>
        <v>254600</v>
      </c>
      <c r="ADI124" s="121">
        <f t="shared" si="159"/>
        <v>182240</v>
      </c>
      <c r="ADJ124" s="121">
        <f t="shared" si="160"/>
        <v>67000</v>
      </c>
      <c r="ADL124" s="121">
        <f t="shared" si="161"/>
        <v>0</v>
      </c>
      <c r="ADM124" s="121">
        <f t="shared" si="162"/>
        <v>503840</v>
      </c>
      <c r="ADN124" s="121">
        <f t="shared" si="163"/>
        <v>503840</v>
      </c>
      <c r="ADO124" s="4" t="s">
        <v>1392</v>
      </c>
    </row>
    <row r="125" spans="1:795" x14ac:dyDescent="0.25">
      <c r="A125" s="4">
        <f t="shared" si="124"/>
        <v>121</v>
      </c>
      <c r="B125" s="4">
        <v>79382</v>
      </c>
      <c r="C125" s="4" t="s">
        <v>737</v>
      </c>
      <c r="G125" s="4" t="s">
        <v>351</v>
      </c>
      <c r="O125" s="4">
        <v>22</v>
      </c>
      <c r="P125" s="4">
        <v>24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f t="shared" si="125"/>
        <v>0</v>
      </c>
      <c r="W125" s="4">
        <v>24</v>
      </c>
      <c r="X125" s="4">
        <v>24</v>
      </c>
      <c r="Y125" s="4">
        <v>7.75</v>
      </c>
      <c r="BQ125" s="4">
        <v>0</v>
      </c>
      <c r="BR125" s="114">
        <f t="shared" si="126"/>
        <v>1</v>
      </c>
      <c r="BS125" s="4">
        <f t="shared" si="127"/>
        <v>5</v>
      </c>
      <c r="BT125" s="114">
        <f t="shared" si="128"/>
        <v>0.1</v>
      </c>
      <c r="BU125" s="4">
        <v>0</v>
      </c>
      <c r="BV125" s="114">
        <f t="shared" si="129"/>
        <v>1</v>
      </c>
      <c r="BW125" s="4">
        <f t="shared" si="130"/>
        <v>5</v>
      </c>
      <c r="BX125" s="114">
        <f t="shared" si="131"/>
        <v>0.15</v>
      </c>
      <c r="BY125" s="4">
        <f t="shared" si="132"/>
        <v>11160</v>
      </c>
      <c r="BZ125" s="4">
        <v>12995</v>
      </c>
      <c r="CA125" s="115">
        <f t="shared" si="133"/>
        <v>1.1644265232974911</v>
      </c>
      <c r="CB125" s="4">
        <f t="shared" si="134"/>
        <v>5</v>
      </c>
      <c r="CC125" s="114">
        <f t="shared" si="135"/>
        <v>0.1</v>
      </c>
      <c r="CD125" s="4">
        <v>300</v>
      </c>
      <c r="CE125" s="116">
        <v>281.77876668785802</v>
      </c>
      <c r="CF125" s="4">
        <f t="shared" si="136"/>
        <v>5</v>
      </c>
      <c r="CG125" s="114">
        <f t="shared" si="137"/>
        <v>0.15</v>
      </c>
      <c r="MX125" s="116">
        <v>95</v>
      </c>
      <c r="MY125" s="116">
        <v>100</v>
      </c>
      <c r="MZ125" s="4">
        <f t="shared" si="138"/>
        <v>5</v>
      </c>
      <c r="NA125" s="114">
        <f t="shared" si="139"/>
        <v>0.1</v>
      </c>
      <c r="NB125" s="115">
        <v>0.92</v>
      </c>
      <c r="NC125" s="115">
        <v>0.95813953488372094</v>
      </c>
      <c r="ND125" s="4">
        <f t="shared" si="140"/>
        <v>5</v>
      </c>
      <c r="NE125" s="114">
        <f t="shared" si="141"/>
        <v>0.1</v>
      </c>
      <c r="NF125" s="116">
        <v>90</v>
      </c>
      <c r="NG125" s="118">
        <v>100</v>
      </c>
      <c r="NH125" s="4">
        <f t="shared" si="142"/>
        <v>5</v>
      </c>
      <c r="NI125" s="114">
        <f t="shared" si="143"/>
        <v>0.08</v>
      </c>
      <c r="NJ125" s="114">
        <v>0.85</v>
      </c>
      <c r="NK125" s="114">
        <v>0.952380952380952</v>
      </c>
      <c r="NM125" s="4">
        <f t="shared" si="144"/>
        <v>5</v>
      </c>
      <c r="NN125" s="114">
        <f t="shared" si="145"/>
        <v>0.06</v>
      </c>
      <c r="NO125" s="114">
        <v>0.4</v>
      </c>
      <c r="NP125" s="114">
        <v>0.79069767441860495</v>
      </c>
      <c r="NQ125" s="4">
        <f t="shared" si="146"/>
        <v>5</v>
      </c>
      <c r="NR125" s="114">
        <f t="shared" si="147"/>
        <v>0.06</v>
      </c>
      <c r="ZQ125" s="114">
        <v>0.95</v>
      </c>
      <c r="ZR125" s="114">
        <v>0.99554990464081405</v>
      </c>
      <c r="ZS125" s="4">
        <f t="shared" si="148"/>
        <v>5</v>
      </c>
      <c r="ZT125" s="114">
        <f t="shared" si="149"/>
        <v>0.05</v>
      </c>
      <c r="ZU125" s="4">
        <v>2</v>
      </c>
      <c r="ZV125" s="4">
        <f t="shared" si="150"/>
        <v>5</v>
      </c>
      <c r="ZW125" s="114">
        <f t="shared" si="151"/>
        <v>0.05</v>
      </c>
      <c r="ACD125" s="114">
        <f t="shared" si="152"/>
        <v>0.5</v>
      </c>
      <c r="ACE125" s="114">
        <f t="shared" si="153"/>
        <v>0.4</v>
      </c>
      <c r="ACF125" s="114">
        <f t="shared" si="154"/>
        <v>0.1</v>
      </c>
      <c r="ACG125" s="114">
        <f t="shared" si="155"/>
        <v>1</v>
      </c>
      <c r="ACN125" s="119" t="str">
        <f t="shared" si="156"/>
        <v>TERIMA</v>
      </c>
      <c r="ACO125" s="120">
        <f t="shared" si="164"/>
        <v>670000</v>
      </c>
      <c r="ACP125" s="120">
        <f t="shared" si="157"/>
        <v>268000</v>
      </c>
      <c r="ADH125" s="121">
        <f t="shared" si="158"/>
        <v>335000</v>
      </c>
      <c r="ADI125" s="121">
        <f t="shared" si="159"/>
        <v>268000</v>
      </c>
      <c r="ADJ125" s="121">
        <f t="shared" si="160"/>
        <v>67000</v>
      </c>
      <c r="ADL125" s="121">
        <f t="shared" si="161"/>
        <v>200000</v>
      </c>
      <c r="ADM125" s="121">
        <f t="shared" si="162"/>
        <v>870000</v>
      </c>
      <c r="ADN125" s="121">
        <f t="shared" si="163"/>
        <v>870000</v>
      </c>
      <c r="ADO125" s="4" t="s">
        <v>1392</v>
      </c>
    </row>
    <row r="126" spans="1:795" x14ac:dyDescent="0.25">
      <c r="A126" s="4">
        <f t="shared" si="124"/>
        <v>122</v>
      </c>
      <c r="B126" s="4">
        <v>70827</v>
      </c>
      <c r="C126" s="4" t="s">
        <v>741</v>
      </c>
      <c r="G126" s="4" t="s">
        <v>351</v>
      </c>
      <c r="O126" s="4">
        <v>22</v>
      </c>
      <c r="P126" s="4">
        <v>24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f t="shared" si="125"/>
        <v>0</v>
      </c>
      <c r="W126" s="4">
        <v>24</v>
      </c>
      <c r="X126" s="4">
        <v>24</v>
      </c>
      <c r="Y126" s="4">
        <v>7.75</v>
      </c>
      <c r="BQ126" s="4">
        <v>0</v>
      </c>
      <c r="BR126" s="114">
        <f t="shared" si="126"/>
        <v>1</v>
      </c>
      <c r="BS126" s="4">
        <f t="shared" si="127"/>
        <v>5</v>
      </c>
      <c r="BT126" s="114">
        <f t="shared" si="128"/>
        <v>0.1</v>
      </c>
      <c r="BU126" s="4">
        <v>0</v>
      </c>
      <c r="BV126" s="114">
        <f t="shared" si="129"/>
        <v>1</v>
      </c>
      <c r="BW126" s="4">
        <f t="shared" si="130"/>
        <v>5</v>
      </c>
      <c r="BX126" s="114">
        <f t="shared" si="131"/>
        <v>0.15</v>
      </c>
      <c r="BY126" s="4">
        <f t="shared" si="132"/>
        <v>11160</v>
      </c>
      <c r="BZ126" s="4">
        <v>12949.95</v>
      </c>
      <c r="CA126" s="115">
        <f t="shared" si="133"/>
        <v>1.1603897849462366</v>
      </c>
      <c r="CB126" s="4">
        <f t="shared" si="134"/>
        <v>5</v>
      </c>
      <c r="CC126" s="114">
        <f t="shared" si="135"/>
        <v>0.1</v>
      </c>
      <c r="CD126" s="4">
        <v>300</v>
      </c>
      <c r="CE126" s="116">
        <v>278.391050583658</v>
      </c>
      <c r="CF126" s="4">
        <f t="shared" si="136"/>
        <v>5</v>
      </c>
      <c r="CG126" s="114">
        <f t="shared" si="137"/>
        <v>0.15</v>
      </c>
      <c r="MX126" s="116">
        <v>95</v>
      </c>
      <c r="MY126" s="116">
        <v>97.2222222222222</v>
      </c>
      <c r="MZ126" s="4">
        <f t="shared" si="138"/>
        <v>5</v>
      </c>
      <c r="NA126" s="114">
        <f t="shared" si="139"/>
        <v>0.1</v>
      </c>
      <c r="NB126" s="115">
        <v>0.92</v>
      </c>
      <c r="NC126" s="115">
        <v>0.93982300884955705</v>
      </c>
      <c r="ND126" s="4">
        <f t="shared" si="140"/>
        <v>5</v>
      </c>
      <c r="NE126" s="114">
        <f t="shared" si="141"/>
        <v>0.1</v>
      </c>
      <c r="NF126" s="116">
        <v>90</v>
      </c>
      <c r="NG126" s="118">
        <v>100</v>
      </c>
      <c r="NH126" s="4">
        <f t="shared" si="142"/>
        <v>5</v>
      </c>
      <c r="NI126" s="114">
        <f t="shared" si="143"/>
        <v>0.08</v>
      </c>
      <c r="NJ126" s="114">
        <v>0.85</v>
      </c>
      <c r="NK126" s="114">
        <v>0.92307692307692302</v>
      </c>
      <c r="NM126" s="4">
        <f t="shared" si="144"/>
        <v>5</v>
      </c>
      <c r="NN126" s="114">
        <f t="shared" si="145"/>
        <v>0.06</v>
      </c>
      <c r="NO126" s="114">
        <v>0.4</v>
      </c>
      <c r="NP126" s="114">
        <v>0.69911504424778803</v>
      </c>
      <c r="NQ126" s="4">
        <f t="shared" si="146"/>
        <v>5</v>
      </c>
      <c r="NR126" s="114">
        <f t="shared" si="147"/>
        <v>0.06</v>
      </c>
      <c r="ZQ126" s="114">
        <v>0.95</v>
      </c>
      <c r="ZR126" s="114">
        <v>0.99675745784695202</v>
      </c>
      <c r="ZS126" s="4">
        <f t="shared" si="148"/>
        <v>5</v>
      </c>
      <c r="ZT126" s="114">
        <f t="shared" si="149"/>
        <v>0.05</v>
      </c>
      <c r="ZU126" s="4">
        <v>2</v>
      </c>
      <c r="ZV126" s="4">
        <f t="shared" si="150"/>
        <v>5</v>
      </c>
      <c r="ZW126" s="114">
        <f t="shared" si="151"/>
        <v>0.05</v>
      </c>
      <c r="ACD126" s="114">
        <f t="shared" si="152"/>
        <v>0.5</v>
      </c>
      <c r="ACE126" s="114">
        <f t="shared" si="153"/>
        <v>0.4</v>
      </c>
      <c r="ACF126" s="114">
        <f t="shared" si="154"/>
        <v>0.1</v>
      </c>
      <c r="ACG126" s="114">
        <f t="shared" si="155"/>
        <v>1</v>
      </c>
      <c r="ACN126" s="119" t="str">
        <f t="shared" si="156"/>
        <v>TERIMA</v>
      </c>
      <c r="ACO126" s="120">
        <f t="shared" si="164"/>
        <v>670000</v>
      </c>
      <c r="ACP126" s="120">
        <f t="shared" si="157"/>
        <v>268000</v>
      </c>
      <c r="ADH126" s="121">
        <f t="shared" si="158"/>
        <v>335000</v>
      </c>
      <c r="ADI126" s="121">
        <f t="shared" si="159"/>
        <v>268000</v>
      </c>
      <c r="ADJ126" s="121">
        <f t="shared" si="160"/>
        <v>67000</v>
      </c>
      <c r="ADL126" s="121">
        <f t="shared" si="161"/>
        <v>200000</v>
      </c>
      <c r="ADM126" s="121">
        <f t="shared" si="162"/>
        <v>870000</v>
      </c>
      <c r="ADN126" s="121">
        <f t="shared" si="163"/>
        <v>870000</v>
      </c>
      <c r="ADO126" s="4" t="s">
        <v>1392</v>
      </c>
    </row>
    <row r="127" spans="1:795" x14ac:dyDescent="0.25">
      <c r="A127" s="4">
        <f t="shared" si="124"/>
        <v>123</v>
      </c>
      <c r="B127" s="4">
        <v>30444</v>
      </c>
      <c r="C127" s="4" t="s">
        <v>748</v>
      </c>
      <c r="G127" s="4" t="s">
        <v>351</v>
      </c>
      <c r="O127" s="4">
        <v>22</v>
      </c>
      <c r="P127" s="4">
        <v>24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f t="shared" si="125"/>
        <v>0</v>
      </c>
      <c r="W127" s="4">
        <v>24</v>
      </c>
      <c r="X127" s="4">
        <v>24</v>
      </c>
      <c r="Y127" s="4">
        <v>7.75</v>
      </c>
      <c r="BQ127" s="4">
        <v>0</v>
      </c>
      <c r="BR127" s="114">
        <f t="shared" si="126"/>
        <v>1</v>
      </c>
      <c r="BS127" s="4">
        <f t="shared" si="127"/>
        <v>5</v>
      </c>
      <c r="BT127" s="114">
        <f t="shared" si="128"/>
        <v>0.1</v>
      </c>
      <c r="BU127" s="4">
        <v>0</v>
      </c>
      <c r="BV127" s="114">
        <f t="shared" si="129"/>
        <v>1</v>
      </c>
      <c r="BW127" s="4">
        <f t="shared" si="130"/>
        <v>5</v>
      </c>
      <c r="BX127" s="114">
        <f t="shared" si="131"/>
        <v>0.15</v>
      </c>
      <c r="BY127" s="4">
        <f t="shared" si="132"/>
        <v>11160</v>
      </c>
      <c r="BZ127" s="4">
        <v>12852.766666666599</v>
      </c>
      <c r="CA127" s="115">
        <f t="shared" si="133"/>
        <v>1.1516816009557884</v>
      </c>
      <c r="CB127" s="4">
        <f t="shared" si="134"/>
        <v>5</v>
      </c>
      <c r="CC127" s="114">
        <f t="shared" si="135"/>
        <v>0.1</v>
      </c>
      <c r="CD127" s="4">
        <v>300</v>
      </c>
      <c r="CE127" s="116">
        <v>325.49850746268697</v>
      </c>
      <c r="CF127" s="4">
        <f t="shared" si="136"/>
        <v>1</v>
      </c>
      <c r="CG127" s="114">
        <f t="shared" si="137"/>
        <v>0.03</v>
      </c>
      <c r="MX127" s="116">
        <v>95</v>
      </c>
      <c r="MY127" s="116">
        <v>96.6666666666667</v>
      </c>
      <c r="MZ127" s="4">
        <f t="shared" si="138"/>
        <v>5</v>
      </c>
      <c r="NA127" s="114">
        <f t="shared" si="139"/>
        <v>0.1</v>
      </c>
      <c r="NB127" s="115">
        <v>0.92</v>
      </c>
      <c r="NC127" s="115">
        <v>0.92173913043478295</v>
      </c>
      <c r="ND127" s="4">
        <f t="shared" si="140"/>
        <v>5</v>
      </c>
      <c r="NE127" s="114">
        <f t="shared" si="141"/>
        <v>0.1</v>
      </c>
      <c r="NF127" s="116">
        <v>90</v>
      </c>
      <c r="NG127" s="118">
        <v>100</v>
      </c>
      <c r="NH127" s="4">
        <f t="shared" si="142"/>
        <v>5</v>
      </c>
      <c r="NI127" s="114">
        <f t="shared" si="143"/>
        <v>0.08</v>
      </c>
      <c r="NJ127" s="114">
        <v>0.85</v>
      </c>
      <c r="NK127" s="114">
        <v>0.952380952380952</v>
      </c>
      <c r="NM127" s="4">
        <f t="shared" si="144"/>
        <v>5</v>
      </c>
      <c r="NN127" s="114">
        <f t="shared" si="145"/>
        <v>0.06</v>
      </c>
      <c r="NO127" s="114">
        <v>0.4</v>
      </c>
      <c r="NP127" s="114">
        <v>0.65217391304347805</v>
      </c>
      <c r="NQ127" s="4">
        <f t="shared" si="146"/>
        <v>5</v>
      </c>
      <c r="NR127" s="114">
        <f t="shared" si="147"/>
        <v>0.06</v>
      </c>
      <c r="ZQ127" s="114">
        <v>0.95</v>
      </c>
      <c r="ZR127" s="114">
        <v>0.991044776119403</v>
      </c>
      <c r="ZS127" s="4">
        <f t="shared" si="148"/>
        <v>5</v>
      </c>
      <c r="ZT127" s="114">
        <f t="shared" si="149"/>
        <v>0.05</v>
      </c>
      <c r="ZU127" s="4">
        <v>2</v>
      </c>
      <c r="ZV127" s="4">
        <f t="shared" si="150"/>
        <v>5</v>
      </c>
      <c r="ZW127" s="114">
        <f t="shared" si="151"/>
        <v>0.05</v>
      </c>
      <c r="ACD127" s="114">
        <f t="shared" si="152"/>
        <v>0.38</v>
      </c>
      <c r="ACE127" s="114">
        <f t="shared" si="153"/>
        <v>0.4</v>
      </c>
      <c r="ACF127" s="114">
        <f t="shared" si="154"/>
        <v>0.1</v>
      </c>
      <c r="ACG127" s="114">
        <f t="shared" si="155"/>
        <v>0.88</v>
      </c>
      <c r="ACN127" s="119" t="str">
        <f t="shared" si="156"/>
        <v>TERIMA</v>
      </c>
      <c r="ACO127" s="120">
        <f t="shared" si="164"/>
        <v>670000</v>
      </c>
      <c r="ACP127" s="120">
        <f t="shared" si="157"/>
        <v>268000</v>
      </c>
      <c r="ADH127" s="121">
        <f t="shared" si="158"/>
        <v>254600</v>
      </c>
      <c r="ADI127" s="121">
        <f t="shared" si="159"/>
        <v>268000</v>
      </c>
      <c r="ADJ127" s="121">
        <f t="shared" si="160"/>
        <v>67000</v>
      </c>
      <c r="ADL127" s="121">
        <f t="shared" si="161"/>
        <v>0</v>
      </c>
      <c r="ADM127" s="121">
        <f t="shared" si="162"/>
        <v>589600</v>
      </c>
      <c r="ADN127" s="121">
        <f t="shared" si="163"/>
        <v>589600</v>
      </c>
      <c r="ADO127" s="4" t="s">
        <v>1392</v>
      </c>
    </row>
    <row r="128" spans="1:795" x14ac:dyDescent="0.25">
      <c r="A128" s="4">
        <f t="shared" si="124"/>
        <v>124</v>
      </c>
      <c r="B128" s="4">
        <v>30446</v>
      </c>
      <c r="C128" s="4" t="s">
        <v>752</v>
      </c>
      <c r="G128" s="4" t="s">
        <v>351</v>
      </c>
      <c r="O128" s="4">
        <v>22</v>
      </c>
      <c r="P128" s="4">
        <v>24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f t="shared" si="125"/>
        <v>0</v>
      </c>
      <c r="W128" s="4">
        <v>24</v>
      </c>
      <c r="X128" s="4">
        <v>24</v>
      </c>
      <c r="Y128" s="4">
        <v>7.75</v>
      </c>
      <c r="BQ128" s="4">
        <v>0</v>
      </c>
      <c r="BR128" s="114">
        <f t="shared" si="126"/>
        <v>1</v>
      </c>
      <c r="BS128" s="4">
        <f t="shared" si="127"/>
        <v>5</v>
      </c>
      <c r="BT128" s="114">
        <f t="shared" si="128"/>
        <v>0.1</v>
      </c>
      <c r="BU128" s="4">
        <v>0</v>
      </c>
      <c r="BV128" s="114">
        <f t="shared" si="129"/>
        <v>1</v>
      </c>
      <c r="BW128" s="4">
        <f t="shared" si="130"/>
        <v>5</v>
      </c>
      <c r="BX128" s="114">
        <f t="shared" si="131"/>
        <v>0.15</v>
      </c>
      <c r="BY128" s="4">
        <f t="shared" si="132"/>
        <v>11160</v>
      </c>
      <c r="BZ128" s="4">
        <v>12636.65</v>
      </c>
      <c r="CA128" s="115">
        <f t="shared" si="133"/>
        <v>1.1323163082437275</v>
      </c>
      <c r="CB128" s="4">
        <f t="shared" si="134"/>
        <v>5</v>
      </c>
      <c r="CC128" s="114">
        <f t="shared" si="135"/>
        <v>0.1</v>
      </c>
      <c r="CD128" s="4">
        <v>300</v>
      </c>
      <c r="CE128" s="116">
        <v>305.34996436208098</v>
      </c>
      <c r="CF128" s="4">
        <f t="shared" si="136"/>
        <v>1</v>
      </c>
      <c r="CG128" s="114">
        <f t="shared" si="137"/>
        <v>0.03</v>
      </c>
      <c r="MX128" s="116">
        <v>95</v>
      </c>
      <c r="MY128" s="116">
        <v>92.5</v>
      </c>
      <c r="MZ128" s="4">
        <f t="shared" si="138"/>
        <v>1</v>
      </c>
      <c r="NA128" s="114">
        <f t="shared" si="139"/>
        <v>0.02</v>
      </c>
      <c r="NB128" s="115">
        <v>0.92</v>
      </c>
      <c r="NC128" s="115">
        <v>0.96129032258064495</v>
      </c>
      <c r="ND128" s="4">
        <f t="shared" si="140"/>
        <v>5</v>
      </c>
      <c r="NE128" s="114">
        <f t="shared" si="141"/>
        <v>0.1</v>
      </c>
      <c r="NF128" s="116">
        <v>90</v>
      </c>
      <c r="NG128" s="118">
        <v>95</v>
      </c>
      <c r="NH128" s="4">
        <f t="shared" si="142"/>
        <v>5</v>
      </c>
      <c r="NI128" s="114">
        <f t="shared" si="143"/>
        <v>0.08</v>
      </c>
      <c r="NJ128" s="114">
        <v>0.85</v>
      </c>
      <c r="NK128" s="114">
        <v>0.96428571428571397</v>
      </c>
      <c r="NM128" s="4">
        <f t="shared" si="144"/>
        <v>5</v>
      </c>
      <c r="NN128" s="114">
        <f t="shared" si="145"/>
        <v>0.06</v>
      </c>
      <c r="NO128" s="114">
        <v>0.4</v>
      </c>
      <c r="NP128" s="114">
        <v>0.87096774193548399</v>
      </c>
      <c r="NQ128" s="4">
        <f t="shared" si="146"/>
        <v>5</v>
      </c>
      <c r="NR128" s="114">
        <f t="shared" si="147"/>
        <v>0.06</v>
      </c>
      <c r="ZQ128" s="114">
        <v>0.95</v>
      </c>
      <c r="ZR128" s="114">
        <v>0.99501069137562403</v>
      </c>
      <c r="ZS128" s="4">
        <f t="shared" si="148"/>
        <v>5</v>
      </c>
      <c r="ZT128" s="114">
        <f t="shared" si="149"/>
        <v>0.05</v>
      </c>
      <c r="ZU128" s="4">
        <v>2</v>
      </c>
      <c r="ZV128" s="4">
        <f t="shared" si="150"/>
        <v>5</v>
      </c>
      <c r="ZW128" s="114">
        <f t="shared" si="151"/>
        <v>0.05</v>
      </c>
      <c r="ACD128" s="114">
        <f t="shared" si="152"/>
        <v>0.38</v>
      </c>
      <c r="ACE128" s="114">
        <f t="shared" si="153"/>
        <v>0.32</v>
      </c>
      <c r="ACF128" s="114">
        <f t="shared" si="154"/>
        <v>0.1</v>
      </c>
      <c r="ACG128" s="114">
        <f t="shared" si="155"/>
        <v>0.79999999999999993</v>
      </c>
      <c r="ACN128" s="119" t="str">
        <f t="shared" si="156"/>
        <v>TERIMA</v>
      </c>
      <c r="ACO128" s="120">
        <f t="shared" si="164"/>
        <v>670000</v>
      </c>
      <c r="ACP128" s="120">
        <f t="shared" si="157"/>
        <v>214400</v>
      </c>
      <c r="ADH128" s="121">
        <f t="shared" si="158"/>
        <v>254600</v>
      </c>
      <c r="ADI128" s="121">
        <f t="shared" si="159"/>
        <v>214400</v>
      </c>
      <c r="ADJ128" s="121">
        <f t="shared" si="160"/>
        <v>67000</v>
      </c>
      <c r="ADL128" s="121">
        <f t="shared" si="161"/>
        <v>0</v>
      </c>
      <c r="ADM128" s="121">
        <f t="shared" si="162"/>
        <v>536000</v>
      </c>
      <c r="ADN128" s="121">
        <f t="shared" si="163"/>
        <v>536000</v>
      </c>
      <c r="ADO128" s="4" t="s">
        <v>1392</v>
      </c>
    </row>
    <row r="129" spans="1:795" x14ac:dyDescent="0.25">
      <c r="A129" s="4">
        <f t="shared" si="124"/>
        <v>125</v>
      </c>
      <c r="B129" s="4">
        <v>78870</v>
      </c>
      <c r="C129" s="4" t="s">
        <v>763</v>
      </c>
      <c r="G129" s="4" t="s">
        <v>351</v>
      </c>
      <c r="O129" s="4">
        <v>22</v>
      </c>
      <c r="P129" s="4">
        <v>24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f t="shared" si="125"/>
        <v>0</v>
      </c>
      <c r="W129" s="4">
        <v>24</v>
      </c>
      <c r="X129" s="4">
        <v>24</v>
      </c>
      <c r="Y129" s="4">
        <v>7.75</v>
      </c>
      <c r="BQ129" s="4">
        <v>0</v>
      </c>
      <c r="BR129" s="114">
        <f t="shared" si="126"/>
        <v>1</v>
      </c>
      <c r="BS129" s="4">
        <f t="shared" si="127"/>
        <v>5</v>
      </c>
      <c r="BT129" s="114">
        <f t="shared" si="128"/>
        <v>0.1</v>
      </c>
      <c r="BU129" s="4">
        <v>0</v>
      </c>
      <c r="BV129" s="114">
        <f t="shared" si="129"/>
        <v>1</v>
      </c>
      <c r="BW129" s="4">
        <f t="shared" si="130"/>
        <v>5</v>
      </c>
      <c r="BX129" s="114">
        <f t="shared" si="131"/>
        <v>0.15</v>
      </c>
      <c r="BY129" s="4">
        <f t="shared" si="132"/>
        <v>11160</v>
      </c>
      <c r="BZ129" s="4">
        <v>13131.583333333299</v>
      </c>
      <c r="CA129" s="115">
        <f t="shared" si="133"/>
        <v>1.1766651732377509</v>
      </c>
      <c r="CB129" s="4">
        <f t="shared" si="134"/>
        <v>5</v>
      </c>
      <c r="CC129" s="114">
        <f t="shared" si="135"/>
        <v>0.1</v>
      </c>
      <c r="CD129" s="4">
        <v>300</v>
      </c>
      <c r="CE129" s="116">
        <v>299.02197070572601</v>
      </c>
      <c r="CF129" s="4">
        <f t="shared" si="136"/>
        <v>5</v>
      </c>
      <c r="CG129" s="114">
        <f t="shared" si="137"/>
        <v>0.15</v>
      </c>
      <c r="MX129" s="116">
        <v>95</v>
      </c>
      <c r="MY129" s="116">
        <v>98.75</v>
      </c>
      <c r="MZ129" s="4">
        <f t="shared" si="138"/>
        <v>5</v>
      </c>
      <c r="NA129" s="114">
        <f t="shared" si="139"/>
        <v>0.1</v>
      </c>
      <c r="NB129" s="115">
        <v>0.92</v>
      </c>
      <c r="NC129" s="115">
        <v>0.96071428571428596</v>
      </c>
      <c r="ND129" s="4">
        <f t="shared" si="140"/>
        <v>5</v>
      </c>
      <c r="NE129" s="114">
        <f t="shared" si="141"/>
        <v>0.1</v>
      </c>
      <c r="NF129" s="116">
        <v>90</v>
      </c>
      <c r="NG129" s="118">
        <v>100</v>
      </c>
      <c r="NH129" s="4">
        <f t="shared" si="142"/>
        <v>5</v>
      </c>
      <c r="NI129" s="114">
        <f t="shared" si="143"/>
        <v>0.08</v>
      </c>
      <c r="NJ129" s="114">
        <v>0.85</v>
      </c>
      <c r="NK129" s="114">
        <v>0.89795918367346905</v>
      </c>
      <c r="NL129" s="4">
        <v>1</v>
      </c>
      <c r="NM129" s="4">
        <f t="shared" si="144"/>
        <v>0</v>
      </c>
      <c r="NN129" s="114">
        <f t="shared" si="145"/>
        <v>0</v>
      </c>
      <c r="NO129" s="114">
        <v>0.4</v>
      </c>
      <c r="NP129" s="114">
        <v>0.76785714285714302</v>
      </c>
      <c r="NQ129" s="4">
        <f t="shared" si="146"/>
        <v>5</v>
      </c>
      <c r="NR129" s="114">
        <f t="shared" si="147"/>
        <v>0.06</v>
      </c>
      <c r="ZQ129" s="114">
        <v>0.95</v>
      </c>
      <c r="ZR129" s="114">
        <v>0.996671105193076</v>
      </c>
      <c r="ZS129" s="4">
        <f t="shared" si="148"/>
        <v>5</v>
      </c>
      <c r="ZT129" s="114">
        <f t="shared" si="149"/>
        <v>0.05</v>
      </c>
      <c r="ZU129" s="4">
        <v>2</v>
      </c>
      <c r="ZV129" s="4">
        <f t="shared" si="150"/>
        <v>5</v>
      </c>
      <c r="ZW129" s="114">
        <f t="shared" si="151"/>
        <v>0.05</v>
      </c>
      <c r="ACD129" s="114">
        <f t="shared" si="152"/>
        <v>0.5</v>
      </c>
      <c r="ACE129" s="114">
        <f t="shared" si="153"/>
        <v>0.34</v>
      </c>
      <c r="ACF129" s="114">
        <f t="shared" si="154"/>
        <v>0.1</v>
      </c>
      <c r="ACG129" s="114">
        <f t="shared" si="155"/>
        <v>0.94000000000000006</v>
      </c>
      <c r="ACN129" s="119" t="str">
        <f t="shared" si="156"/>
        <v>TERIMA</v>
      </c>
      <c r="ACO129" s="120">
        <f t="shared" si="164"/>
        <v>670000</v>
      </c>
      <c r="ACP129" s="120">
        <f t="shared" si="157"/>
        <v>227800.00000000003</v>
      </c>
      <c r="ADH129" s="121">
        <f t="shared" si="158"/>
        <v>335000</v>
      </c>
      <c r="ADI129" s="121">
        <f t="shared" si="159"/>
        <v>227800.00000000003</v>
      </c>
      <c r="ADJ129" s="121">
        <f t="shared" si="160"/>
        <v>67000</v>
      </c>
      <c r="ADL129" s="121">
        <f t="shared" si="161"/>
        <v>0</v>
      </c>
      <c r="ADM129" s="121">
        <f t="shared" si="162"/>
        <v>629800</v>
      </c>
      <c r="ADN129" s="121">
        <f t="shared" si="163"/>
        <v>629800</v>
      </c>
      <c r="ADO129" s="4" t="s">
        <v>1392</v>
      </c>
    </row>
    <row r="130" spans="1:795" x14ac:dyDescent="0.25">
      <c r="A130" s="4">
        <f t="shared" ref="A130:A160" si="165">ROW()-4</f>
        <v>126</v>
      </c>
      <c r="B130" s="4">
        <v>106615</v>
      </c>
      <c r="C130" s="4" t="s">
        <v>767</v>
      </c>
      <c r="G130" s="4" t="s">
        <v>351</v>
      </c>
      <c r="O130" s="4">
        <v>22</v>
      </c>
      <c r="P130" s="4">
        <v>21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f t="shared" ref="V130:V160" si="166">SUM(Q130:S130)</f>
        <v>0</v>
      </c>
      <c r="W130" s="4">
        <v>21</v>
      </c>
      <c r="X130" s="4">
        <v>21</v>
      </c>
      <c r="Y130" s="4">
        <v>7.75</v>
      </c>
      <c r="BQ130" s="4">
        <v>0</v>
      </c>
      <c r="BR130" s="114">
        <f t="shared" ref="BR130:BR160" si="167">(W130-BQ130)/W130</f>
        <v>1</v>
      </c>
      <c r="BS130" s="4">
        <f t="shared" ref="BS130:BS160" si="168">IF(R130&gt;0,0,IF(BQ130&gt;2,0,IF(BQ130=2,1,IF(BQ130=1,2,IF(BQ130&lt;=0,5)))))</f>
        <v>5</v>
      </c>
      <c r="BT130" s="114">
        <f t="shared" ref="BT130:BT160" si="169">BS130*$BQ$3/5</f>
        <v>0.1</v>
      </c>
      <c r="BU130" s="4">
        <v>0</v>
      </c>
      <c r="BV130" s="114">
        <f t="shared" ref="BV130:BV160" si="170">(W130-BU130)/W130</f>
        <v>1</v>
      </c>
      <c r="BW130" s="4">
        <f t="shared" ref="BW130:BW160" si="171">IF(R130&gt;0,0,IF(BU130&lt;=0,5,IF(BU130=1,1,0)))</f>
        <v>5</v>
      </c>
      <c r="BX130" s="114">
        <f t="shared" ref="BX130:BX160" si="172">BW130*$BU$3/5</f>
        <v>0.15</v>
      </c>
      <c r="BY130" s="4">
        <f t="shared" ref="BY130:BY160" si="173">X130*(Y130*60)</f>
        <v>9765</v>
      </c>
      <c r="BZ130" s="4">
        <v>12531.8166666666</v>
      </c>
      <c r="CA130" s="115">
        <f t="shared" ref="CA130:CA160" si="174">BZ130/BY130</f>
        <v>1.2833401604369279</v>
      </c>
      <c r="CB130" s="4">
        <f t="shared" ref="CB130:CB160" si="175">IF(CA130&lt;=90%,1,IF(AND(CA130&gt;90%,CA130&lt;100%),2,IF(CA130=100%,3,IF(AND(CA130&gt;100%,CA130&lt;=105%),4,5))))</f>
        <v>5</v>
      </c>
      <c r="CC130" s="114">
        <f t="shared" ref="CC130:CC160" si="176">CB130*$BY$3/5</f>
        <v>0.1</v>
      </c>
      <c r="CD130" s="4">
        <v>300</v>
      </c>
      <c r="CE130" s="116">
        <v>297.21744627054397</v>
      </c>
      <c r="CF130" s="4">
        <f t="shared" ref="CF130:CF160" si="177">IF(CD130&gt;CE130,5,IF(CE130=CD130,3,1))</f>
        <v>5</v>
      </c>
      <c r="CG130" s="114">
        <f t="shared" ref="CG130:CG160" si="178">CF130*$CD$3/5</f>
        <v>0.15</v>
      </c>
      <c r="MX130" s="116">
        <v>95</v>
      </c>
      <c r="MY130" s="116">
        <v>98.3333333333333</v>
      </c>
      <c r="MZ130" s="4">
        <f t="shared" ref="MZ130:MZ160" si="179">IF(MY130&gt;MX130,5,IF(MY130=MX130,3,1))</f>
        <v>5</v>
      </c>
      <c r="NA130" s="114">
        <f t="shared" ref="NA130:NA160" si="180">MZ130*$MX$3/5</f>
        <v>0.1</v>
      </c>
      <c r="NB130" s="115">
        <v>0.92</v>
      </c>
      <c r="NC130" s="115">
        <v>0.94571428571428595</v>
      </c>
      <c r="ND130" s="4">
        <f t="shared" ref="ND130:ND160" si="181">IF(NC130&gt;NB130,5,IF(NC130=NB130,3,1))</f>
        <v>5</v>
      </c>
      <c r="NE130" s="114">
        <f t="shared" ref="NE130:NE160" si="182">ND130*$NB$3/5</f>
        <v>0.1</v>
      </c>
      <c r="NF130" s="116">
        <v>90</v>
      </c>
      <c r="NG130" s="118">
        <v>100</v>
      </c>
      <c r="NH130" s="4">
        <f t="shared" ref="NH130:NH160" si="183">IF(NG130&gt;NF130,5,IF(NG130=NF130,3,1))</f>
        <v>5</v>
      </c>
      <c r="NI130" s="114">
        <f t="shared" ref="NI130:NI160" si="184">NH130*$NF$3/5</f>
        <v>0.08</v>
      </c>
      <c r="NJ130" s="114">
        <v>0.85</v>
      </c>
      <c r="NK130" s="114">
        <v>0.90625</v>
      </c>
      <c r="NM130" s="4">
        <f t="shared" ref="NM130:NM160" si="185">IF(NL130=1,0,IF(NK130&gt;NJ130,5,IF(NJ130=NK130,4,IF(NK130="",3,1))))</f>
        <v>5</v>
      </c>
      <c r="NN130" s="114">
        <f t="shared" ref="NN130:NN160" si="186">NM130*$NJ$3/5</f>
        <v>0.06</v>
      </c>
      <c r="NO130" s="114">
        <v>0.4</v>
      </c>
      <c r="NP130" s="114">
        <v>0.6</v>
      </c>
      <c r="NQ130" s="4">
        <f t="shared" ref="NQ130:NQ160" si="187">IF(NP130&gt;NO130,5,IF(NP130=NO130,4,IF(NP130="",3,1)))</f>
        <v>5</v>
      </c>
      <c r="NR130" s="114">
        <f t="shared" ref="NR130:NR160" si="188">NQ130*$NO$3/5</f>
        <v>0.06</v>
      </c>
      <c r="ZQ130" s="114">
        <v>0.95</v>
      </c>
      <c r="ZR130" s="114">
        <v>0.99557522123893805</v>
      </c>
      <c r="ZS130" s="4">
        <f t="shared" ref="ZS130:ZS160" si="189">IF(ZR130&gt;ZQ130,5,IF(ZR130=ZQ130,4,IF(ZR130="",3,1)))</f>
        <v>5</v>
      </c>
      <c r="ZT130" s="114">
        <f t="shared" ref="ZT130:ZT160" si="190">ZS130*$ZQ$3/5</f>
        <v>0.05</v>
      </c>
      <c r="ZU130" s="4">
        <v>2</v>
      </c>
      <c r="ZV130" s="4">
        <f t="shared" ref="ZV130:ZV160" si="191">IF(ZU130&gt;1,5,IF(ZU130=1,3,1))</f>
        <v>5</v>
      </c>
      <c r="ZW130" s="114">
        <f t="shared" ref="ZW130:ZW160" si="192">ZV130*$ZU$3/5</f>
        <v>0.05</v>
      </c>
      <c r="ACD130" s="114">
        <f t="shared" ref="ACD130:ACD160" si="193">IFERROR(BT130+BX130+CC130+CG130,"")</f>
        <v>0.5</v>
      </c>
      <c r="ACE130" s="114">
        <f t="shared" ref="ACE130:ACE160" si="194">NA130+NE130+NI130+NN130+NR130</f>
        <v>0.4</v>
      </c>
      <c r="ACF130" s="114">
        <f t="shared" ref="ACF130:ACF160" si="195">ZT130+ZW130</f>
        <v>0.1</v>
      </c>
      <c r="ACG130" s="114">
        <f t="shared" ref="ACG130:ACG160" si="196">SUM(ACD130:ACF130)</f>
        <v>1</v>
      </c>
      <c r="ACN130" s="119" t="str">
        <f t="shared" ref="ACN130:ACN160" si="197">IF(AI130="TIDAK","GUGUR",IF(ACM130&gt;0,"GUGUR","TERIMA"))</f>
        <v>TERIMA</v>
      </c>
      <c r="ACO130" s="120">
        <f t="shared" si="164"/>
        <v>670000</v>
      </c>
      <c r="ACP130" s="120">
        <f t="shared" ref="ACP130:ACP160" si="198">ACO130*ACE130</f>
        <v>268000</v>
      </c>
      <c r="ADH130" s="121">
        <f t="shared" ref="ADH130:ADH160" si="199">IFERROR(ACO130*ACD130,"")</f>
        <v>335000</v>
      </c>
      <c r="ADI130" s="121">
        <f t="shared" ref="ADI130:ADI160" si="200">IFERROR(IF(M130="YA",(W130/O130)*ACP130,IF(N130="YA",(W130/O130)*ACP130,IF(U130&gt;0,(W130/O130)*ACP130,IF(ACK130&gt;0,ACP130*85%,IF(ACL130&gt;0,ACP130*60%,IF(ACM130&gt;0,ACP130*0%,ACP130)))))),"")</f>
        <v>268000</v>
      </c>
      <c r="ADJ130" s="121">
        <f t="shared" ref="ADJ130:ADJ160" si="201">IFERROR(ACF130*ACO130,"")</f>
        <v>67000</v>
      </c>
      <c r="ADL130" s="121">
        <f t="shared" ref="ADL130:ADL160" si="202">IFERROR(IF(ACN130="GUGUR",0,IF(ACG130=100%,200000,IF(AND(ACG130&gt;=98%,ACG130&lt;100%),100000,IF(AND(ACG130&gt;=97%,ACG130&lt;99%),50000,)))),"")</f>
        <v>200000</v>
      </c>
      <c r="ADM130" s="121">
        <f t="shared" ref="ADM130:ADM160" si="203">SUM(ADH130:ADJ130,ADL130)</f>
        <v>870000</v>
      </c>
      <c r="ADN130" s="121">
        <f t="shared" ref="ADN130:ADN160" si="204">IF(M130="cumil",0,IF(ADM130="",IF(ADG130="",ACS130,ADG130),ADM130))</f>
        <v>870000</v>
      </c>
      <c r="ADO130" s="4" t="s">
        <v>1392</v>
      </c>
    </row>
    <row r="131" spans="1:795" x14ac:dyDescent="0.25">
      <c r="A131" s="4">
        <f t="shared" si="165"/>
        <v>127</v>
      </c>
      <c r="B131" s="4">
        <v>30605</v>
      </c>
      <c r="C131" s="4" t="s">
        <v>769</v>
      </c>
      <c r="G131" s="4" t="s">
        <v>351</v>
      </c>
      <c r="O131" s="4">
        <v>22</v>
      </c>
      <c r="P131" s="4">
        <v>24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f t="shared" si="166"/>
        <v>0</v>
      </c>
      <c r="W131" s="4">
        <v>24</v>
      </c>
      <c r="X131" s="4">
        <v>24</v>
      </c>
      <c r="Y131" s="4">
        <v>7.75</v>
      </c>
      <c r="BQ131" s="4">
        <v>0</v>
      </c>
      <c r="BR131" s="114">
        <f t="shared" si="167"/>
        <v>1</v>
      </c>
      <c r="BS131" s="4">
        <f t="shared" si="168"/>
        <v>5</v>
      </c>
      <c r="BT131" s="114">
        <f t="shared" si="169"/>
        <v>0.1</v>
      </c>
      <c r="BU131" s="4">
        <v>0</v>
      </c>
      <c r="BV131" s="114">
        <f t="shared" si="170"/>
        <v>1</v>
      </c>
      <c r="BW131" s="4">
        <f t="shared" si="171"/>
        <v>5</v>
      </c>
      <c r="BX131" s="114">
        <f t="shared" si="172"/>
        <v>0.15</v>
      </c>
      <c r="BY131" s="4">
        <f t="shared" si="173"/>
        <v>11160</v>
      </c>
      <c r="BZ131" s="4">
        <v>10713.1310344828</v>
      </c>
      <c r="CA131" s="115">
        <f t="shared" si="174"/>
        <v>0.95995797800025084</v>
      </c>
      <c r="CB131" s="4">
        <f t="shared" si="175"/>
        <v>2</v>
      </c>
      <c r="CC131" s="114">
        <f t="shared" si="176"/>
        <v>0.04</v>
      </c>
      <c r="CD131" s="4">
        <v>300</v>
      </c>
      <c r="CE131" s="116">
        <v>337.56142963514498</v>
      </c>
      <c r="CF131" s="4">
        <f t="shared" si="177"/>
        <v>1</v>
      </c>
      <c r="CG131" s="114">
        <f t="shared" si="178"/>
        <v>0.03</v>
      </c>
      <c r="MX131" s="116">
        <v>95</v>
      </c>
      <c r="MY131" s="116">
        <v>100</v>
      </c>
      <c r="MZ131" s="4">
        <f t="shared" si="179"/>
        <v>5</v>
      </c>
      <c r="NA131" s="114">
        <f t="shared" si="180"/>
        <v>0.1</v>
      </c>
      <c r="NB131" s="115">
        <v>0.92</v>
      </c>
      <c r="NC131" s="115">
        <v>0.917241379310345</v>
      </c>
      <c r="ND131" s="4">
        <f t="shared" si="181"/>
        <v>1</v>
      </c>
      <c r="NE131" s="114">
        <f t="shared" si="182"/>
        <v>0.02</v>
      </c>
      <c r="NF131" s="116">
        <v>90</v>
      </c>
      <c r="NG131" s="118">
        <v>100</v>
      </c>
      <c r="NH131" s="4">
        <f t="shared" si="183"/>
        <v>5</v>
      </c>
      <c r="NI131" s="114">
        <f t="shared" si="184"/>
        <v>0.08</v>
      </c>
      <c r="NJ131" s="114">
        <v>0.85</v>
      </c>
      <c r="NK131" s="114">
        <v>0.80769230769230804</v>
      </c>
      <c r="NL131" s="4">
        <v>1</v>
      </c>
      <c r="NM131" s="4">
        <f t="shared" si="185"/>
        <v>0</v>
      </c>
      <c r="NN131" s="114">
        <f t="shared" si="186"/>
        <v>0</v>
      </c>
      <c r="NO131" s="114">
        <v>0.4</v>
      </c>
      <c r="NP131" s="114">
        <v>0.55172413793103403</v>
      </c>
      <c r="NQ131" s="4">
        <f t="shared" si="187"/>
        <v>5</v>
      </c>
      <c r="NR131" s="114">
        <f t="shared" si="188"/>
        <v>0.06</v>
      </c>
      <c r="ZQ131" s="114">
        <v>0.95</v>
      </c>
      <c r="ZR131" s="114">
        <v>0.99255398361876401</v>
      </c>
      <c r="ZS131" s="4">
        <f t="shared" si="189"/>
        <v>5</v>
      </c>
      <c r="ZT131" s="114">
        <f t="shared" si="190"/>
        <v>0.05</v>
      </c>
      <c r="ZU131" s="4">
        <v>2</v>
      </c>
      <c r="ZV131" s="4">
        <f t="shared" si="191"/>
        <v>5</v>
      </c>
      <c r="ZW131" s="114">
        <f t="shared" si="192"/>
        <v>0.05</v>
      </c>
      <c r="ACD131" s="114">
        <f t="shared" si="193"/>
        <v>0.31999999999999995</v>
      </c>
      <c r="ACE131" s="114">
        <f t="shared" si="194"/>
        <v>0.26</v>
      </c>
      <c r="ACF131" s="114">
        <f t="shared" si="195"/>
        <v>0.1</v>
      </c>
      <c r="ACG131" s="114">
        <f t="shared" si="196"/>
        <v>0.67999999999999994</v>
      </c>
      <c r="ACN131" s="119" t="str">
        <f t="shared" si="197"/>
        <v>TERIMA</v>
      </c>
      <c r="ACO131" s="120">
        <f t="shared" ref="ACO131:ACO161" si="205">IF(ACN131="GUGUR",0,IF(G131="AGENT IBC CC TELKOMSEL",670000,IF(G131="AGENT IBC PRIORITY CC TELKOMSEL",670000,IF(G131="AGENT PREPAID",670000,))))</f>
        <v>670000</v>
      </c>
      <c r="ACP131" s="120">
        <f t="shared" si="198"/>
        <v>174200</v>
      </c>
      <c r="ADH131" s="121">
        <f t="shared" si="199"/>
        <v>214399.99999999997</v>
      </c>
      <c r="ADI131" s="121">
        <f t="shared" si="200"/>
        <v>174200</v>
      </c>
      <c r="ADJ131" s="121">
        <f t="shared" si="201"/>
        <v>67000</v>
      </c>
      <c r="ADL131" s="121">
        <f t="shared" si="202"/>
        <v>0</v>
      </c>
      <c r="ADM131" s="121">
        <f t="shared" si="203"/>
        <v>455600</v>
      </c>
      <c r="ADN131" s="121">
        <f t="shared" si="204"/>
        <v>455600</v>
      </c>
      <c r="ADO131" s="4" t="s">
        <v>1392</v>
      </c>
    </row>
    <row r="132" spans="1:795" x14ac:dyDescent="0.25">
      <c r="A132" s="4">
        <f t="shared" si="165"/>
        <v>128</v>
      </c>
      <c r="B132" s="4">
        <v>80991</v>
      </c>
      <c r="C132" s="4" t="s">
        <v>772</v>
      </c>
      <c r="G132" s="4" t="s">
        <v>351</v>
      </c>
      <c r="O132" s="4">
        <v>22</v>
      </c>
      <c r="P132" s="4">
        <v>24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f t="shared" si="166"/>
        <v>0</v>
      </c>
      <c r="W132" s="4">
        <v>24</v>
      </c>
      <c r="X132" s="4">
        <v>24</v>
      </c>
      <c r="Y132" s="4">
        <v>7.75</v>
      </c>
      <c r="BQ132" s="4">
        <v>0</v>
      </c>
      <c r="BR132" s="114">
        <f t="shared" si="167"/>
        <v>1</v>
      </c>
      <c r="BS132" s="4">
        <f t="shared" si="168"/>
        <v>5</v>
      </c>
      <c r="BT132" s="114">
        <f t="shared" si="169"/>
        <v>0.1</v>
      </c>
      <c r="BU132" s="4">
        <v>0</v>
      </c>
      <c r="BV132" s="114">
        <f t="shared" si="170"/>
        <v>1</v>
      </c>
      <c r="BW132" s="4">
        <f t="shared" si="171"/>
        <v>5</v>
      </c>
      <c r="BX132" s="114">
        <f t="shared" si="172"/>
        <v>0.15</v>
      </c>
      <c r="BY132" s="4">
        <f t="shared" si="173"/>
        <v>11160</v>
      </c>
      <c r="BZ132" s="4">
        <v>12933.9</v>
      </c>
      <c r="CA132" s="115">
        <f t="shared" si="174"/>
        <v>1.1589516129032258</v>
      </c>
      <c r="CB132" s="4">
        <f t="shared" si="175"/>
        <v>5</v>
      </c>
      <c r="CC132" s="114">
        <f t="shared" si="176"/>
        <v>0.1</v>
      </c>
      <c r="CD132" s="4">
        <v>300</v>
      </c>
      <c r="CE132" s="116">
        <v>299.047216349542</v>
      </c>
      <c r="CF132" s="4">
        <f t="shared" si="177"/>
        <v>5</v>
      </c>
      <c r="CG132" s="114">
        <f t="shared" si="178"/>
        <v>0.15</v>
      </c>
      <c r="MX132" s="116">
        <v>95</v>
      </c>
      <c r="MY132" s="116">
        <v>100</v>
      </c>
      <c r="MZ132" s="4">
        <f t="shared" si="179"/>
        <v>5</v>
      </c>
      <c r="NA132" s="114">
        <f t="shared" si="180"/>
        <v>0.1</v>
      </c>
      <c r="NB132" s="115">
        <v>0.92</v>
      </c>
      <c r="NC132" s="115">
        <v>0.95384615384615401</v>
      </c>
      <c r="ND132" s="4">
        <f t="shared" si="181"/>
        <v>5</v>
      </c>
      <c r="NE132" s="114">
        <f t="shared" si="182"/>
        <v>0.1</v>
      </c>
      <c r="NF132" s="116">
        <v>90</v>
      </c>
      <c r="NG132" s="118">
        <v>100</v>
      </c>
      <c r="NH132" s="4">
        <f t="shared" si="183"/>
        <v>5</v>
      </c>
      <c r="NI132" s="114">
        <f t="shared" si="184"/>
        <v>0.08</v>
      </c>
      <c r="NJ132" s="114">
        <v>0.85</v>
      </c>
      <c r="NK132" s="114">
        <v>0.91666666666666696</v>
      </c>
      <c r="NM132" s="4">
        <f t="shared" si="185"/>
        <v>5</v>
      </c>
      <c r="NN132" s="114">
        <f t="shared" si="186"/>
        <v>0.06</v>
      </c>
      <c r="NO132" s="114">
        <v>0.4</v>
      </c>
      <c r="NP132" s="114">
        <v>0.76923076923076905</v>
      </c>
      <c r="NQ132" s="4">
        <f t="shared" si="187"/>
        <v>5</v>
      </c>
      <c r="NR132" s="114">
        <f t="shared" si="188"/>
        <v>0.06</v>
      </c>
      <c r="ZQ132" s="114">
        <v>0.95</v>
      </c>
      <c r="ZR132" s="114">
        <v>0.99436222692036602</v>
      </c>
      <c r="ZS132" s="4">
        <f t="shared" si="189"/>
        <v>5</v>
      </c>
      <c r="ZT132" s="114">
        <f t="shared" si="190"/>
        <v>0.05</v>
      </c>
      <c r="ZU132" s="4">
        <v>2</v>
      </c>
      <c r="ZV132" s="4">
        <f t="shared" si="191"/>
        <v>5</v>
      </c>
      <c r="ZW132" s="114">
        <f t="shared" si="192"/>
        <v>0.05</v>
      </c>
      <c r="ACD132" s="114">
        <f t="shared" si="193"/>
        <v>0.5</v>
      </c>
      <c r="ACE132" s="114">
        <f t="shared" si="194"/>
        <v>0.4</v>
      </c>
      <c r="ACF132" s="114">
        <f t="shared" si="195"/>
        <v>0.1</v>
      </c>
      <c r="ACG132" s="114">
        <f t="shared" si="196"/>
        <v>1</v>
      </c>
      <c r="ACN132" s="119" t="str">
        <f t="shared" si="197"/>
        <v>TERIMA</v>
      </c>
      <c r="ACO132" s="120">
        <f t="shared" si="205"/>
        <v>670000</v>
      </c>
      <c r="ACP132" s="120">
        <f t="shared" si="198"/>
        <v>268000</v>
      </c>
      <c r="ADH132" s="121">
        <f t="shared" si="199"/>
        <v>335000</v>
      </c>
      <c r="ADI132" s="121">
        <f t="shared" si="200"/>
        <v>268000</v>
      </c>
      <c r="ADJ132" s="121">
        <f t="shared" si="201"/>
        <v>67000</v>
      </c>
      <c r="ADL132" s="121">
        <f t="shared" si="202"/>
        <v>200000</v>
      </c>
      <c r="ADM132" s="121">
        <f t="shared" si="203"/>
        <v>870000</v>
      </c>
      <c r="ADN132" s="121">
        <f t="shared" si="204"/>
        <v>870000</v>
      </c>
      <c r="ADO132" s="4" t="s">
        <v>1392</v>
      </c>
    </row>
    <row r="133" spans="1:795" x14ac:dyDescent="0.25">
      <c r="A133" s="4">
        <f t="shared" si="165"/>
        <v>129</v>
      </c>
      <c r="B133" s="4">
        <v>159683</v>
      </c>
      <c r="C133" s="4" t="s">
        <v>776</v>
      </c>
      <c r="G133" s="4" t="s">
        <v>351</v>
      </c>
      <c r="O133" s="4">
        <v>22</v>
      </c>
      <c r="P133" s="4">
        <v>21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f t="shared" si="166"/>
        <v>0</v>
      </c>
      <c r="W133" s="4">
        <v>21</v>
      </c>
      <c r="X133" s="4">
        <v>21</v>
      </c>
      <c r="Y133" s="4">
        <v>7.75</v>
      </c>
      <c r="BQ133" s="4">
        <v>0</v>
      </c>
      <c r="BR133" s="114">
        <f t="shared" si="167"/>
        <v>1</v>
      </c>
      <c r="BS133" s="4">
        <f t="shared" si="168"/>
        <v>5</v>
      </c>
      <c r="BT133" s="114">
        <f t="shared" si="169"/>
        <v>0.1</v>
      </c>
      <c r="BU133" s="4">
        <v>0</v>
      </c>
      <c r="BV133" s="114">
        <f t="shared" si="170"/>
        <v>1</v>
      </c>
      <c r="BW133" s="4">
        <f t="shared" si="171"/>
        <v>5</v>
      </c>
      <c r="BX133" s="114">
        <f t="shared" si="172"/>
        <v>0.15</v>
      </c>
      <c r="BY133" s="4">
        <f t="shared" si="173"/>
        <v>9765</v>
      </c>
      <c r="BZ133" s="4">
        <v>12290.5666666667</v>
      </c>
      <c r="CA133" s="115">
        <f t="shared" si="174"/>
        <v>1.258634579279744</v>
      </c>
      <c r="CB133" s="4">
        <f t="shared" si="175"/>
        <v>5</v>
      </c>
      <c r="CC133" s="114">
        <f t="shared" si="176"/>
        <v>0.1</v>
      </c>
      <c r="CD133" s="4">
        <v>300</v>
      </c>
      <c r="CE133" s="116">
        <v>273.142281105991</v>
      </c>
      <c r="CF133" s="4">
        <f t="shared" si="177"/>
        <v>5</v>
      </c>
      <c r="CG133" s="114">
        <f t="shared" si="178"/>
        <v>0.15</v>
      </c>
      <c r="MX133" s="116">
        <v>95</v>
      </c>
      <c r="MY133" s="116">
        <v>100</v>
      </c>
      <c r="MZ133" s="4">
        <f t="shared" si="179"/>
        <v>5</v>
      </c>
      <c r="NA133" s="114">
        <f t="shared" si="180"/>
        <v>0.1</v>
      </c>
      <c r="NB133" s="115">
        <v>0.92</v>
      </c>
      <c r="NC133" s="115">
        <v>0.945161290322581</v>
      </c>
      <c r="ND133" s="4">
        <f t="shared" si="181"/>
        <v>5</v>
      </c>
      <c r="NE133" s="114">
        <f t="shared" si="182"/>
        <v>0.1</v>
      </c>
      <c r="NF133" s="116">
        <v>90</v>
      </c>
      <c r="NG133" s="118">
        <v>100</v>
      </c>
      <c r="NH133" s="4">
        <f t="shared" si="183"/>
        <v>5</v>
      </c>
      <c r="NI133" s="114">
        <f t="shared" si="184"/>
        <v>0.08</v>
      </c>
      <c r="NJ133" s="114">
        <v>0.85</v>
      </c>
      <c r="NK133" s="114">
        <v>0.89285714285714302</v>
      </c>
      <c r="NM133" s="4">
        <f t="shared" si="185"/>
        <v>5</v>
      </c>
      <c r="NN133" s="114">
        <f t="shared" si="186"/>
        <v>0.06</v>
      </c>
      <c r="NO133" s="114">
        <v>0.4</v>
      </c>
      <c r="NP133" s="114">
        <v>0.72580645161290303</v>
      </c>
      <c r="NQ133" s="4">
        <f t="shared" si="187"/>
        <v>5</v>
      </c>
      <c r="NR133" s="114">
        <f t="shared" si="188"/>
        <v>0.06</v>
      </c>
      <c r="ZQ133" s="114">
        <v>0.95</v>
      </c>
      <c r="ZR133" s="114">
        <v>0.99654377880184297</v>
      </c>
      <c r="ZS133" s="4">
        <f t="shared" si="189"/>
        <v>5</v>
      </c>
      <c r="ZT133" s="114">
        <f t="shared" si="190"/>
        <v>0.05</v>
      </c>
      <c r="ZU133" s="4">
        <v>2</v>
      </c>
      <c r="ZV133" s="4">
        <f t="shared" si="191"/>
        <v>5</v>
      </c>
      <c r="ZW133" s="114">
        <f t="shared" si="192"/>
        <v>0.05</v>
      </c>
      <c r="ACD133" s="114">
        <f t="shared" si="193"/>
        <v>0.5</v>
      </c>
      <c r="ACE133" s="114">
        <f t="shared" si="194"/>
        <v>0.4</v>
      </c>
      <c r="ACF133" s="114">
        <f t="shared" si="195"/>
        <v>0.1</v>
      </c>
      <c r="ACG133" s="114">
        <f t="shared" si="196"/>
        <v>1</v>
      </c>
      <c r="ACN133" s="119" t="str">
        <f t="shared" si="197"/>
        <v>TERIMA</v>
      </c>
      <c r="ACO133" s="120">
        <f t="shared" si="205"/>
        <v>670000</v>
      </c>
      <c r="ACP133" s="120">
        <f t="shared" si="198"/>
        <v>268000</v>
      </c>
      <c r="ADH133" s="121">
        <f t="shared" si="199"/>
        <v>335000</v>
      </c>
      <c r="ADI133" s="121">
        <f t="shared" si="200"/>
        <v>268000</v>
      </c>
      <c r="ADJ133" s="121">
        <f t="shared" si="201"/>
        <v>67000</v>
      </c>
      <c r="ADL133" s="121">
        <f t="shared" si="202"/>
        <v>200000</v>
      </c>
      <c r="ADM133" s="121">
        <f t="shared" si="203"/>
        <v>870000</v>
      </c>
      <c r="ADN133" s="121">
        <f t="shared" si="204"/>
        <v>870000</v>
      </c>
      <c r="ADO133" s="4" t="s">
        <v>1392</v>
      </c>
    </row>
    <row r="134" spans="1:795" x14ac:dyDescent="0.25">
      <c r="A134" s="4">
        <f t="shared" si="165"/>
        <v>130</v>
      </c>
      <c r="B134" s="4">
        <v>87817</v>
      </c>
      <c r="C134" s="4" t="s">
        <v>778</v>
      </c>
      <c r="G134" s="4" t="s">
        <v>351</v>
      </c>
      <c r="O134" s="4">
        <v>22</v>
      </c>
      <c r="P134" s="4">
        <v>24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f t="shared" si="166"/>
        <v>0</v>
      </c>
      <c r="W134" s="4">
        <v>24</v>
      </c>
      <c r="X134" s="4">
        <v>24</v>
      </c>
      <c r="Y134" s="4">
        <v>7.75</v>
      </c>
      <c r="BQ134" s="4">
        <v>0</v>
      </c>
      <c r="BR134" s="114">
        <f t="shared" si="167"/>
        <v>1</v>
      </c>
      <c r="BS134" s="4">
        <f t="shared" si="168"/>
        <v>5</v>
      </c>
      <c r="BT134" s="114">
        <f t="shared" si="169"/>
        <v>0.1</v>
      </c>
      <c r="BU134" s="4">
        <v>0</v>
      </c>
      <c r="BV134" s="114">
        <f t="shared" si="170"/>
        <v>1</v>
      </c>
      <c r="BW134" s="4">
        <f t="shared" si="171"/>
        <v>5</v>
      </c>
      <c r="BX134" s="114">
        <f t="shared" si="172"/>
        <v>0.15</v>
      </c>
      <c r="BY134" s="4">
        <f t="shared" si="173"/>
        <v>11160</v>
      </c>
      <c r="BZ134" s="4">
        <v>12819.65</v>
      </c>
      <c r="CA134" s="115">
        <f t="shared" si="174"/>
        <v>1.1487141577060931</v>
      </c>
      <c r="CB134" s="4">
        <f t="shared" si="175"/>
        <v>5</v>
      </c>
      <c r="CC134" s="114">
        <f t="shared" si="176"/>
        <v>0.1</v>
      </c>
      <c r="CD134" s="4">
        <v>300</v>
      </c>
      <c r="CE134" s="116">
        <v>289.78750804893798</v>
      </c>
      <c r="CF134" s="4">
        <f t="shared" si="177"/>
        <v>5</v>
      </c>
      <c r="CG134" s="114">
        <f t="shared" si="178"/>
        <v>0.15</v>
      </c>
      <c r="MX134" s="116">
        <v>95</v>
      </c>
      <c r="MY134" s="116">
        <v>100</v>
      </c>
      <c r="MZ134" s="4">
        <f t="shared" si="179"/>
        <v>5</v>
      </c>
      <c r="NA134" s="114">
        <f t="shared" si="180"/>
        <v>0.1</v>
      </c>
      <c r="NB134" s="115">
        <v>0.92</v>
      </c>
      <c r="NC134" s="115">
        <v>0.97567567567567604</v>
      </c>
      <c r="ND134" s="4">
        <f t="shared" si="181"/>
        <v>5</v>
      </c>
      <c r="NE134" s="114">
        <f t="shared" si="182"/>
        <v>0.1</v>
      </c>
      <c r="NF134" s="116">
        <v>90</v>
      </c>
      <c r="NG134" s="118">
        <v>100</v>
      </c>
      <c r="NH134" s="4">
        <f t="shared" si="183"/>
        <v>5</v>
      </c>
      <c r="NI134" s="114">
        <f t="shared" si="184"/>
        <v>0.08</v>
      </c>
      <c r="NJ134" s="114">
        <v>0.85</v>
      </c>
      <c r="NK134" s="114">
        <v>0.92957746478873204</v>
      </c>
      <c r="NM134" s="4">
        <f t="shared" si="185"/>
        <v>5</v>
      </c>
      <c r="NN134" s="114">
        <f t="shared" si="186"/>
        <v>0.06</v>
      </c>
      <c r="NO134" s="114">
        <v>0.4</v>
      </c>
      <c r="NP134" s="114">
        <v>0.75675675675675702</v>
      </c>
      <c r="NQ134" s="4">
        <f t="shared" si="187"/>
        <v>5</v>
      </c>
      <c r="NR134" s="114">
        <f t="shared" si="188"/>
        <v>0.06</v>
      </c>
      <c r="ZQ134" s="114">
        <v>0.95</v>
      </c>
      <c r="ZR134" s="114">
        <v>0.99935608499677997</v>
      </c>
      <c r="ZS134" s="4">
        <f t="shared" si="189"/>
        <v>5</v>
      </c>
      <c r="ZT134" s="114">
        <f t="shared" si="190"/>
        <v>0.05</v>
      </c>
      <c r="ZU134" s="4">
        <v>2</v>
      </c>
      <c r="ZV134" s="4">
        <f t="shared" si="191"/>
        <v>5</v>
      </c>
      <c r="ZW134" s="114">
        <f t="shared" si="192"/>
        <v>0.05</v>
      </c>
      <c r="ACD134" s="114">
        <f t="shared" si="193"/>
        <v>0.5</v>
      </c>
      <c r="ACE134" s="114">
        <f t="shared" si="194"/>
        <v>0.4</v>
      </c>
      <c r="ACF134" s="114">
        <f t="shared" si="195"/>
        <v>0.1</v>
      </c>
      <c r="ACG134" s="114">
        <f t="shared" si="196"/>
        <v>1</v>
      </c>
      <c r="ACN134" s="119" t="str">
        <f t="shared" si="197"/>
        <v>TERIMA</v>
      </c>
      <c r="ACO134" s="120">
        <f t="shared" si="205"/>
        <v>670000</v>
      </c>
      <c r="ACP134" s="120">
        <f t="shared" si="198"/>
        <v>268000</v>
      </c>
      <c r="ADH134" s="121">
        <f t="shared" si="199"/>
        <v>335000</v>
      </c>
      <c r="ADI134" s="121">
        <f t="shared" si="200"/>
        <v>268000</v>
      </c>
      <c r="ADJ134" s="121">
        <f t="shared" si="201"/>
        <v>67000</v>
      </c>
      <c r="ADL134" s="121">
        <f t="shared" si="202"/>
        <v>200000</v>
      </c>
      <c r="ADM134" s="121">
        <f t="shared" si="203"/>
        <v>870000</v>
      </c>
      <c r="ADN134" s="121">
        <f t="shared" si="204"/>
        <v>870000</v>
      </c>
      <c r="ADO134" s="4" t="s">
        <v>1392</v>
      </c>
    </row>
    <row r="135" spans="1:795" x14ac:dyDescent="0.25">
      <c r="A135" s="4">
        <f t="shared" si="165"/>
        <v>131</v>
      </c>
      <c r="B135" s="4">
        <v>106619</v>
      </c>
      <c r="C135" s="4" t="s">
        <v>780</v>
      </c>
      <c r="G135" s="4" t="s">
        <v>351</v>
      </c>
      <c r="O135" s="4">
        <v>22</v>
      </c>
      <c r="P135" s="4">
        <v>21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f t="shared" si="166"/>
        <v>0</v>
      </c>
      <c r="W135" s="4">
        <v>21</v>
      </c>
      <c r="X135" s="4">
        <v>21</v>
      </c>
      <c r="Y135" s="4">
        <v>7.75</v>
      </c>
      <c r="BQ135" s="4">
        <v>0</v>
      </c>
      <c r="BR135" s="114">
        <f t="shared" si="167"/>
        <v>1</v>
      </c>
      <c r="BS135" s="4">
        <f t="shared" si="168"/>
        <v>5</v>
      </c>
      <c r="BT135" s="114">
        <f t="shared" si="169"/>
        <v>0.1</v>
      </c>
      <c r="BU135" s="4">
        <v>0</v>
      </c>
      <c r="BV135" s="114">
        <f t="shared" si="170"/>
        <v>1</v>
      </c>
      <c r="BW135" s="4">
        <f t="shared" si="171"/>
        <v>5</v>
      </c>
      <c r="BX135" s="114">
        <f t="shared" si="172"/>
        <v>0.15</v>
      </c>
      <c r="BY135" s="4">
        <f t="shared" si="173"/>
        <v>9765</v>
      </c>
      <c r="BZ135" s="4">
        <v>13429.916666666701</v>
      </c>
      <c r="CA135" s="115">
        <f t="shared" si="174"/>
        <v>1.3753114866018126</v>
      </c>
      <c r="CB135" s="4">
        <f t="shared" si="175"/>
        <v>5</v>
      </c>
      <c r="CC135" s="114">
        <f t="shared" si="176"/>
        <v>0.1</v>
      </c>
      <c r="CD135" s="4">
        <v>300</v>
      </c>
      <c r="CE135" s="116">
        <v>289.18446601941702</v>
      </c>
      <c r="CF135" s="4">
        <f t="shared" si="177"/>
        <v>5</v>
      </c>
      <c r="CG135" s="114">
        <f t="shared" si="178"/>
        <v>0.15</v>
      </c>
      <c r="MX135" s="116">
        <v>95</v>
      </c>
      <c r="MY135" s="116">
        <v>98.8888888888889</v>
      </c>
      <c r="MZ135" s="4">
        <f t="shared" si="179"/>
        <v>5</v>
      </c>
      <c r="NA135" s="114">
        <f t="shared" si="180"/>
        <v>0.1</v>
      </c>
      <c r="NB135" s="115">
        <v>0.92</v>
      </c>
      <c r="NC135" s="115">
        <v>0.92363636363636403</v>
      </c>
      <c r="ND135" s="4">
        <f t="shared" si="181"/>
        <v>5</v>
      </c>
      <c r="NE135" s="114">
        <f t="shared" si="182"/>
        <v>0.1</v>
      </c>
      <c r="NF135" s="116">
        <v>90</v>
      </c>
      <c r="NG135" s="118">
        <v>95</v>
      </c>
      <c r="NH135" s="4">
        <f t="shared" si="183"/>
        <v>5</v>
      </c>
      <c r="NI135" s="114">
        <f t="shared" si="184"/>
        <v>0.08</v>
      </c>
      <c r="NJ135" s="114">
        <v>0.85</v>
      </c>
      <c r="NK135" s="114">
        <v>0.86666666666666703</v>
      </c>
      <c r="NM135" s="4">
        <f t="shared" si="185"/>
        <v>5</v>
      </c>
      <c r="NN135" s="114">
        <f t="shared" si="186"/>
        <v>0.06</v>
      </c>
      <c r="NO135" s="114">
        <v>0.4</v>
      </c>
      <c r="NP135" s="114">
        <v>0.6</v>
      </c>
      <c r="NQ135" s="4">
        <f t="shared" si="187"/>
        <v>5</v>
      </c>
      <c r="NR135" s="114">
        <f t="shared" si="188"/>
        <v>0.06</v>
      </c>
      <c r="ZQ135" s="114">
        <v>0.95</v>
      </c>
      <c r="ZR135" s="114">
        <v>0.99657338663620798</v>
      </c>
      <c r="ZS135" s="4">
        <f t="shared" si="189"/>
        <v>5</v>
      </c>
      <c r="ZT135" s="114">
        <f t="shared" si="190"/>
        <v>0.05</v>
      </c>
      <c r="ZU135" s="4">
        <v>2</v>
      </c>
      <c r="ZV135" s="4">
        <f t="shared" si="191"/>
        <v>5</v>
      </c>
      <c r="ZW135" s="114">
        <f t="shared" si="192"/>
        <v>0.05</v>
      </c>
      <c r="ACD135" s="114">
        <f t="shared" si="193"/>
        <v>0.5</v>
      </c>
      <c r="ACE135" s="114">
        <f t="shared" si="194"/>
        <v>0.4</v>
      </c>
      <c r="ACF135" s="114">
        <f t="shared" si="195"/>
        <v>0.1</v>
      </c>
      <c r="ACG135" s="114">
        <f t="shared" si="196"/>
        <v>1</v>
      </c>
      <c r="ACN135" s="119" t="str">
        <f t="shared" si="197"/>
        <v>TERIMA</v>
      </c>
      <c r="ACO135" s="120">
        <f t="shared" si="205"/>
        <v>670000</v>
      </c>
      <c r="ACP135" s="120">
        <f t="shared" si="198"/>
        <v>268000</v>
      </c>
      <c r="ADH135" s="121">
        <f t="shared" si="199"/>
        <v>335000</v>
      </c>
      <c r="ADI135" s="121">
        <f t="shared" si="200"/>
        <v>268000</v>
      </c>
      <c r="ADJ135" s="121">
        <f t="shared" si="201"/>
        <v>67000</v>
      </c>
      <c r="ADL135" s="121">
        <f t="shared" si="202"/>
        <v>200000</v>
      </c>
      <c r="ADM135" s="121">
        <f t="shared" si="203"/>
        <v>870000</v>
      </c>
      <c r="ADN135" s="121">
        <f t="shared" si="204"/>
        <v>870000</v>
      </c>
      <c r="ADO135" s="4" t="s">
        <v>1392</v>
      </c>
    </row>
    <row r="136" spans="1:795" x14ac:dyDescent="0.25">
      <c r="A136" s="4">
        <f t="shared" si="165"/>
        <v>132</v>
      </c>
      <c r="B136" s="4">
        <v>79688</v>
      </c>
      <c r="C136" s="4" t="s">
        <v>782</v>
      </c>
      <c r="G136" s="4" t="s">
        <v>351</v>
      </c>
      <c r="O136" s="4">
        <v>22</v>
      </c>
      <c r="P136" s="4">
        <v>24</v>
      </c>
      <c r="Q136" s="4">
        <v>1</v>
      </c>
      <c r="R136" s="4">
        <v>0</v>
      </c>
      <c r="S136" s="4">
        <v>0</v>
      </c>
      <c r="T136" s="4">
        <v>1</v>
      </c>
      <c r="U136" s="4">
        <v>1</v>
      </c>
      <c r="V136" s="4">
        <f t="shared" si="166"/>
        <v>1</v>
      </c>
      <c r="W136" s="4">
        <v>22</v>
      </c>
      <c r="X136" s="4">
        <v>22</v>
      </c>
      <c r="Y136" s="4">
        <v>7.75</v>
      </c>
      <c r="BQ136" s="4">
        <v>0</v>
      </c>
      <c r="BR136" s="114">
        <f t="shared" si="167"/>
        <v>1</v>
      </c>
      <c r="BS136" s="4">
        <f t="shared" si="168"/>
        <v>5</v>
      </c>
      <c r="BT136" s="114">
        <f t="shared" si="169"/>
        <v>0.1</v>
      </c>
      <c r="BU136" s="4">
        <v>1</v>
      </c>
      <c r="BV136" s="114">
        <f t="shared" si="170"/>
        <v>0.95454545454545459</v>
      </c>
      <c r="BW136" s="4">
        <f t="shared" si="171"/>
        <v>1</v>
      </c>
      <c r="BX136" s="114">
        <f t="shared" si="172"/>
        <v>0.03</v>
      </c>
      <c r="BY136" s="4">
        <f t="shared" si="173"/>
        <v>10230</v>
      </c>
      <c r="BZ136" s="4">
        <v>11248.0041666667</v>
      </c>
      <c r="CA136" s="115">
        <f t="shared" si="174"/>
        <v>1.099511648745523</v>
      </c>
      <c r="CB136" s="4">
        <f t="shared" si="175"/>
        <v>5</v>
      </c>
      <c r="CC136" s="114">
        <f t="shared" si="176"/>
        <v>0.1</v>
      </c>
      <c r="CD136" s="4">
        <v>300</v>
      </c>
      <c r="CE136" s="116">
        <v>310.590308370044</v>
      </c>
      <c r="CF136" s="4">
        <f t="shared" si="177"/>
        <v>1</v>
      </c>
      <c r="CG136" s="114">
        <f t="shared" si="178"/>
        <v>0.03</v>
      </c>
      <c r="MX136" s="116">
        <v>95</v>
      </c>
      <c r="MY136" s="116">
        <v>100</v>
      </c>
      <c r="MZ136" s="4">
        <f t="shared" si="179"/>
        <v>5</v>
      </c>
      <c r="NA136" s="114">
        <f t="shared" si="180"/>
        <v>0.1</v>
      </c>
      <c r="NB136" s="115">
        <v>0.92</v>
      </c>
      <c r="NC136" s="115">
        <v>0.94615384615384601</v>
      </c>
      <c r="ND136" s="4">
        <f t="shared" si="181"/>
        <v>5</v>
      </c>
      <c r="NE136" s="114">
        <f t="shared" si="182"/>
        <v>0.1</v>
      </c>
      <c r="NF136" s="116">
        <v>90</v>
      </c>
      <c r="NG136" s="118">
        <v>100</v>
      </c>
      <c r="NH136" s="4">
        <f t="shared" si="183"/>
        <v>5</v>
      </c>
      <c r="NI136" s="114">
        <f t="shared" si="184"/>
        <v>0.08</v>
      </c>
      <c r="NJ136" s="114">
        <v>0.85</v>
      </c>
      <c r="NK136" s="114">
        <v>0.86956521739130399</v>
      </c>
      <c r="NM136" s="4">
        <f t="shared" si="185"/>
        <v>5</v>
      </c>
      <c r="NN136" s="114">
        <f t="shared" si="186"/>
        <v>0.06</v>
      </c>
      <c r="NO136" s="114">
        <v>0.4</v>
      </c>
      <c r="NP136" s="114">
        <v>0.69230769230769196</v>
      </c>
      <c r="NQ136" s="4">
        <f t="shared" si="187"/>
        <v>5</v>
      </c>
      <c r="NR136" s="114">
        <f t="shared" si="188"/>
        <v>0.06</v>
      </c>
      <c r="ZQ136" s="114">
        <v>0.95</v>
      </c>
      <c r="ZR136" s="114">
        <v>0.99412628487518395</v>
      </c>
      <c r="ZS136" s="4">
        <f t="shared" si="189"/>
        <v>5</v>
      </c>
      <c r="ZT136" s="114">
        <f t="shared" si="190"/>
        <v>0.05</v>
      </c>
      <c r="ZU136" s="4">
        <v>2</v>
      </c>
      <c r="ZV136" s="4">
        <f t="shared" si="191"/>
        <v>5</v>
      </c>
      <c r="ZW136" s="114">
        <f t="shared" si="192"/>
        <v>0.05</v>
      </c>
      <c r="ACD136" s="114">
        <f t="shared" si="193"/>
        <v>0.26</v>
      </c>
      <c r="ACE136" s="114">
        <f t="shared" si="194"/>
        <v>0.4</v>
      </c>
      <c r="ACF136" s="114">
        <f t="shared" si="195"/>
        <v>0.1</v>
      </c>
      <c r="ACG136" s="114">
        <f t="shared" si="196"/>
        <v>0.76</v>
      </c>
      <c r="ACK136" s="4">
        <v>1</v>
      </c>
      <c r="ACN136" s="119" t="str">
        <f t="shared" si="197"/>
        <v>TERIMA</v>
      </c>
      <c r="ACO136" s="120">
        <f t="shared" si="205"/>
        <v>670000</v>
      </c>
      <c r="ACP136" s="120">
        <f t="shared" si="198"/>
        <v>268000</v>
      </c>
      <c r="ADH136" s="121">
        <f t="shared" si="199"/>
        <v>174200</v>
      </c>
      <c r="ADI136" s="121">
        <f t="shared" si="200"/>
        <v>268000</v>
      </c>
      <c r="ADJ136" s="121">
        <f t="shared" si="201"/>
        <v>67000</v>
      </c>
      <c r="ADL136" s="121">
        <f t="shared" si="202"/>
        <v>0</v>
      </c>
      <c r="ADM136" s="121">
        <f t="shared" si="203"/>
        <v>509200</v>
      </c>
      <c r="ADN136" s="121">
        <f t="shared" si="204"/>
        <v>509200</v>
      </c>
      <c r="ADO136" s="4" t="s">
        <v>1392</v>
      </c>
    </row>
    <row r="137" spans="1:795" x14ac:dyDescent="0.25">
      <c r="A137" s="4">
        <f t="shared" si="165"/>
        <v>133</v>
      </c>
      <c r="B137" s="4">
        <v>105784</v>
      </c>
      <c r="C137" s="4" t="s">
        <v>786</v>
      </c>
      <c r="G137" s="4" t="s">
        <v>351</v>
      </c>
      <c r="O137" s="4">
        <v>22</v>
      </c>
      <c r="P137" s="4">
        <v>24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f t="shared" si="166"/>
        <v>0</v>
      </c>
      <c r="W137" s="4">
        <v>24</v>
      </c>
      <c r="X137" s="4">
        <v>24</v>
      </c>
      <c r="Y137" s="4">
        <v>7.75</v>
      </c>
      <c r="BQ137" s="4">
        <v>0</v>
      </c>
      <c r="BR137" s="114">
        <f t="shared" si="167"/>
        <v>1</v>
      </c>
      <c r="BS137" s="4">
        <f t="shared" si="168"/>
        <v>5</v>
      </c>
      <c r="BT137" s="114">
        <f t="shared" si="169"/>
        <v>0.1</v>
      </c>
      <c r="BU137" s="4">
        <v>0</v>
      </c>
      <c r="BV137" s="114">
        <f t="shared" si="170"/>
        <v>1</v>
      </c>
      <c r="BW137" s="4">
        <f t="shared" si="171"/>
        <v>5</v>
      </c>
      <c r="BX137" s="114">
        <f t="shared" si="172"/>
        <v>0.15</v>
      </c>
      <c r="BY137" s="4">
        <f t="shared" si="173"/>
        <v>11160</v>
      </c>
      <c r="BZ137" s="4">
        <v>12767.1833333333</v>
      </c>
      <c r="CA137" s="115">
        <f t="shared" si="174"/>
        <v>1.144012843488647</v>
      </c>
      <c r="CB137" s="4">
        <f t="shared" si="175"/>
        <v>5</v>
      </c>
      <c r="CC137" s="114">
        <f t="shared" si="176"/>
        <v>0.1</v>
      </c>
      <c r="CD137" s="4">
        <v>300</v>
      </c>
      <c r="CE137" s="116">
        <v>257.77863961813802</v>
      </c>
      <c r="CF137" s="4">
        <f t="shared" si="177"/>
        <v>5</v>
      </c>
      <c r="CG137" s="114">
        <f t="shared" si="178"/>
        <v>0.15</v>
      </c>
      <c r="MX137" s="116">
        <v>95</v>
      </c>
      <c r="MY137" s="116">
        <v>98.8888888888889</v>
      </c>
      <c r="MZ137" s="4">
        <f t="shared" si="179"/>
        <v>5</v>
      </c>
      <c r="NA137" s="114">
        <f t="shared" si="180"/>
        <v>0.1</v>
      </c>
      <c r="NB137" s="115">
        <v>0.92</v>
      </c>
      <c r="NC137" s="115">
        <v>0.94285714285714295</v>
      </c>
      <c r="ND137" s="4">
        <f t="shared" si="181"/>
        <v>5</v>
      </c>
      <c r="NE137" s="114">
        <f t="shared" si="182"/>
        <v>0.1</v>
      </c>
      <c r="NF137" s="116">
        <v>90</v>
      </c>
      <c r="NG137" s="118">
        <v>100</v>
      </c>
      <c r="NH137" s="4">
        <f t="shared" si="183"/>
        <v>5</v>
      </c>
      <c r="NI137" s="114">
        <f t="shared" si="184"/>
        <v>0.08</v>
      </c>
      <c r="NJ137" s="114">
        <v>0.85</v>
      </c>
      <c r="NK137" s="114">
        <v>0.95454545454545503</v>
      </c>
      <c r="NM137" s="4">
        <f t="shared" si="185"/>
        <v>5</v>
      </c>
      <c r="NN137" s="114">
        <f t="shared" si="186"/>
        <v>0.06</v>
      </c>
      <c r="NO137" s="114">
        <v>0.4</v>
      </c>
      <c r="NP137" s="114">
        <v>0.69387755102040805</v>
      </c>
      <c r="NQ137" s="4">
        <f t="shared" si="187"/>
        <v>5</v>
      </c>
      <c r="NR137" s="114">
        <f t="shared" si="188"/>
        <v>0.06</v>
      </c>
      <c r="ZQ137" s="114">
        <v>0.95</v>
      </c>
      <c r="ZR137" s="114">
        <v>0.99403341288782798</v>
      </c>
      <c r="ZS137" s="4">
        <f t="shared" si="189"/>
        <v>5</v>
      </c>
      <c r="ZT137" s="114">
        <f t="shared" si="190"/>
        <v>0.05</v>
      </c>
      <c r="ZU137" s="4">
        <v>2</v>
      </c>
      <c r="ZV137" s="4">
        <f t="shared" si="191"/>
        <v>5</v>
      </c>
      <c r="ZW137" s="114">
        <f t="shared" si="192"/>
        <v>0.05</v>
      </c>
      <c r="ACD137" s="114">
        <f t="shared" si="193"/>
        <v>0.5</v>
      </c>
      <c r="ACE137" s="114">
        <f t="shared" si="194"/>
        <v>0.4</v>
      </c>
      <c r="ACF137" s="114">
        <f t="shared" si="195"/>
        <v>0.1</v>
      </c>
      <c r="ACG137" s="114">
        <f t="shared" si="196"/>
        <v>1</v>
      </c>
      <c r="ACN137" s="119" t="str">
        <f t="shared" si="197"/>
        <v>TERIMA</v>
      </c>
      <c r="ACO137" s="120">
        <f t="shared" si="205"/>
        <v>670000</v>
      </c>
      <c r="ACP137" s="120">
        <f t="shared" si="198"/>
        <v>268000</v>
      </c>
      <c r="ADH137" s="121">
        <f t="shared" si="199"/>
        <v>335000</v>
      </c>
      <c r="ADI137" s="121">
        <f t="shared" si="200"/>
        <v>268000</v>
      </c>
      <c r="ADJ137" s="121">
        <f t="shared" si="201"/>
        <v>67000</v>
      </c>
      <c r="ADL137" s="121">
        <f t="shared" si="202"/>
        <v>200000</v>
      </c>
      <c r="ADM137" s="121">
        <f t="shared" si="203"/>
        <v>870000</v>
      </c>
      <c r="ADN137" s="121">
        <f t="shared" si="204"/>
        <v>870000</v>
      </c>
      <c r="ADO137" s="4" t="s">
        <v>1392</v>
      </c>
    </row>
    <row r="138" spans="1:795" x14ac:dyDescent="0.25">
      <c r="A138" s="4">
        <f t="shared" si="165"/>
        <v>134</v>
      </c>
      <c r="B138" s="4">
        <v>154674</v>
      </c>
      <c r="C138" s="4" t="s">
        <v>789</v>
      </c>
      <c r="G138" s="4" t="s">
        <v>351</v>
      </c>
      <c r="O138" s="4">
        <v>22</v>
      </c>
      <c r="P138" s="4">
        <v>20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f t="shared" si="166"/>
        <v>0</v>
      </c>
      <c r="W138" s="4">
        <v>20</v>
      </c>
      <c r="X138" s="4">
        <v>20</v>
      </c>
      <c r="Y138" s="4">
        <v>7.75</v>
      </c>
      <c r="BQ138" s="4">
        <v>0</v>
      </c>
      <c r="BR138" s="114">
        <f t="shared" si="167"/>
        <v>1</v>
      </c>
      <c r="BS138" s="4">
        <f t="shared" si="168"/>
        <v>5</v>
      </c>
      <c r="BT138" s="114">
        <f t="shared" si="169"/>
        <v>0.1</v>
      </c>
      <c r="BU138" s="4">
        <v>0</v>
      </c>
      <c r="BV138" s="114">
        <f t="shared" si="170"/>
        <v>1</v>
      </c>
      <c r="BW138" s="4">
        <f t="shared" si="171"/>
        <v>5</v>
      </c>
      <c r="BX138" s="114">
        <f t="shared" si="172"/>
        <v>0.15</v>
      </c>
      <c r="BY138" s="4">
        <f t="shared" si="173"/>
        <v>9300</v>
      </c>
      <c r="BZ138" s="4">
        <v>11611.166666666701</v>
      </c>
      <c r="CA138" s="115">
        <f t="shared" si="174"/>
        <v>1.2485125448028711</v>
      </c>
      <c r="CB138" s="4">
        <f t="shared" si="175"/>
        <v>5</v>
      </c>
      <c r="CC138" s="114">
        <f t="shared" si="176"/>
        <v>0.1</v>
      </c>
      <c r="CD138" s="4">
        <v>300</v>
      </c>
      <c r="CE138" s="116">
        <v>296.96649145860698</v>
      </c>
      <c r="CF138" s="4">
        <f t="shared" si="177"/>
        <v>5</v>
      </c>
      <c r="CG138" s="114">
        <f t="shared" si="178"/>
        <v>0.15</v>
      </c>
      <c r="MX138" s="116">
        <v>95</v>
      </c>
      <c r="MY138" s="116">
        <v>100</v>
      </c>
      <c r="MZ138" s="4">
        <f t="shared" si="179"/>
        <v>5</v>
      </c>
      <c r="NA138" s="114">
        <f t="shared" si="180"/>
        <v>0.1</v>
      </c>
      <c r="NB138" s="115">
        <v>0.92</v>
      </c>
      <c r="NC138" s="115">
        <v>0.953125</v>
      </c>
      <c r="ND138" s="4">
        <f t="shared" si="181"/>
        <v>5</v>
      </c>
      <c r="NE138" s="114">
        <f t="shared" si="182"/>
        <v>0.1</v>
      </c>
      <c r="NF138" s="116">
        <v>90</v>
      </c>
      <c r="NG138" s="118">
        <v>100</v>
      </c>
      <c r="NH138" s="4">
        <f t="shared" si="183"/>
        <v>5</v>
      </c>
      <c r="NI138" s="114">
        <f t="shared" si="184"/>
        <v>0.08</v>
      </c>
      <c r="NJ138" s="114">
        <v>0.85</v>
      </c>
      <c r="NK138" s="114">
        <v>0.92727272727272703</v>
      </c>
      <c r="NM138" s="4">
        <f t="shared" si="185"/>
        <v>5</v>
      </c>
      <c r="NN138" s="114">
        <f t="shared" si="186"/>
        <v>0.06</v>
      </c>
      <c r="NO138" s="114">
        <v>0.4</v>
      </c>
      <c r="NP138" s="114">
        <v>0.71875</v>
      </c>
      <c r="NQ138" s="4">
        <f t="shared" si="187"/>
        <v>5</v>
      </c>
      <c r="NR138" s="114">
        <f t="shared" si="188"/>
        <v>0.06</v>
      </c>
      <c r="ZQ138" s="114">
        <v>0.95</v>
      </c>
      <c r="ZR138" s="114">
        <v>0.99277266754270699</v>
      </c>
      <c r="ZS138" s="4">
        <f t="shared" si="189"/>
        <v>5</v>
      </c>
      <c r="ZT138" s="114">
        <f t="shared" si="190"/>
        <v>0.05</v>
      </c>
      <c r="ZU138" s="4">
        <v>2</v>
      </c>
      <c r="ZV138" s="4">
        <f t="shared" si="191"/>
        <v>5</v>
      </c>
      <c r="ZW138" s="114">
        <f t="shared" si="192"/>
        <v>0.05</v>
      </c>
      <c r="ACD138" s="114">
        <f t="shared" si="193"/>
        <v>0.5</v>
      </c>
      <c r="ACE138" s="114">
        <f t="shared" si="194"/>
        <v>0.4</v>
      </c>
      <c r="ACF138" s="114">
        <f t="shared" si="195"/>
        <v>0.1</v>
      </c>
      <c r="ACG138" s="114">
        <f t="shared" si="196"/>
        <v>1</v>
      </c>
      <c r="ACN138" s="119" t="str">
        <f t="shared" si="197"/>
        <v>TERIMA</v>
      </c>
      <c r="ACO138" s="120">
        <f t="shared" si="205"/>
        <v>670000</v>
      </c>
      <c r="ACP138" s="120">
        <f t="shared" si="198"/>
        <v>268000</v>
      </c>
      <c r="ADH138" s="121">
        <f t="shared" si="199"/>
        <v>335000</v>
      </c>
      <c r="ADI138" s="121">
        <f t="shared" si="200"/>
        <v>268000</v>
      </c>
      <c r="ADJ138" s="121">
        <f t="shared" si="201"/>
        <v>67000</v>
      </c>
      <c r="ADL138" s="121">
        <f t="shared" si="202"/>
        <v>200000</v>
      </c>
      <c r="ADM138" s="121">
        <f t="shared" si="203"/>
        <v>870000</v>
      </c>
      <c r="ADN138" s="121">
        <f t="shared" si="204"/>
        <v>870000</v>
      </c>
      <c r="ADO138" s="4" t="s">
        <v>1392</v>
      </c>
    </row>
    <row r="139" spans="1:795" x14ac:dyDescent="0.25">
      <c r="A139" s="4">
        <f t="shared" si="165"/>
        <v>135</v>
      </c>
      <c r="B139" s="4">
        <v>106439</v>
      </c>
      <c r="C139" s="4" t="s">
        <v>792</v>
      </c>
      <c r="G139" s="4" t="s">
        <v>351</v>
      </c>
      <c r="O139" s="4">
        <v>22</v>
      </c>
      <c r="P139" s="4">
        <v>24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f t="shared" si="166"/>
        <v>0</v>
      </c>
      <c r="W139" s="4">
        <v>24</v>
      </c>
      <c r="X139" s="4">
        <v>24</v>
      </c>
      <c r="Y139" s="4">
        <v>7.75</v>
      </c>
      <c r="BQ139" s="4">
        <v>0</v>
      </c>
      <c r="BR139" s="114">
        <f t="shared" si="167"/>
        <v>1</v>
      </c>
      <c r="BS139" s="4">
        <f t="shared" si="168"/>
        <v>5</v>
      </c>
      <c r="BT139" s="114">
        <f t="shared" si="169"/>
        <v>0.1</v>
      </c>
      <c r="BU139" s="4">
        <v>0</v>
      </c>
      <c r="BV139" s="114">
        <f t="shared" si="170"/>
        <v>1</v>
      </c>
      <c r="BW139" s="4">
        <f t="shared" si="171"/>
        <v>5</v>
      </c>
      <c r="BX139" s="114">
        <f t="shared" si="172"/>
        <v>0.15</v>
      </c>
      <c r="BY139" s="4">
        <f t="shared" si="173"/>
        <v>11160</v>
      </c>
      <c r="BZ139" s="4">
        <v>12768.049999999899</v>
      </c>
      <c r="CA139" s="115">
        <f t="shared" si="174"/>
        <v>1.1440905017921057</v>
      </c>
      <c r="CB139" s="4">
        <f t="shared" si="175"/>
        <v>5</v>
      </c>
      <c r="CC139" s="114">
        <f t="shared" si="176"/>
        <v>0.1</v>
      </c>
      <c r="CD139" s="4">
        <v>300</v>
      </c>
      <c r="CE139" s="116">
        <v>264.085904416213</v>
      </c>
      <c r="CF139" s="4">
        <f t="shared" si="177"/>
        <v>5</v>
      </c>
      <c r="CG139" s="114">
        <f t="shared" si="178"/>
        <v>0.15</v>
      </c>
      <c r="MX139" s="116">
        <v>95</v>
      </c>
      <c r="MY139" s="116">
        <v>96.6666666666667</v>
      </c>
      <c r="MZ139" s="4">
        <f t="shared" si="179"/>
        <v>5</v>
      </c>
      <c r="NA139" s="114">
        <f t="shared" si="180"/>
        <v>0.1</v>
      </c>
      <c r="NB139" s="115">
        <v>0.92</v>
      </c>
      <c r="NC139" s="115">
        <v>0.95056179775280902</v>
      </c>
      <c r="ND139" s="4">
        <f t="shared" si="181"/>
        <v>5</v>
      </c>
      <c r="NE139" s="114">
        <f t="shared" si="182"/>
        <v>0.1</v>
      </c>
      <c r="NF139" s="116">
        <v>90</v>
      </c>
      <c r="NG139" s="118">
        <v>100</v>
      </c>
      <c r="NH139" s="4">
        <f t="shared" si="183"/>
        <v>5</v>
      </c>
      <c r="NI139" s="114">
        <f t="shared" si="184"/>
        <v>0.08</v>
      </c>
      <c r="NJ139" s="114">
        <v>0.85</v>
      </c>
      <c r="NK139" s="114">
        <v>0.89743589743589702</v>
      </c>
      <c r="NM139" s="4">
        <f t="shared" si="185"/>
        <v>5</v>
      </c>
      <c r="NN139" s="114">
        <f t="shared" si="186"/>
        <v>0.06</v>
      </c>
      <c r="NO139" s="114">
        <v>0.4</v>
      </c>
      <c r="NP139" s="114">
        <v>0.70786516853932602</v>
      </c>
      <c r="NQ139" s="4">
        <f t="shared" si="187"/>
        <v>5</v>
      </c>
      <c r="NR139" s="114">
        <f t="shared" si="188"/>
        <v>0.06</v>
      </c>
      <c r="ZQ139" s="114">
        <v>0.95</v>
      </c>
      <c r="ZR139" s="114">
        <v>0.99637023593466401</v>
      </c>
      <c r="ZS139" s="4">
        <f t="shared" si="189"/>
        <v>5</v>
      </c>
      <c r="ZT139" s="114">
        <f t="shared" si="190"/>
        <v>0.05</v>
      </c>
      <c r="ZU139" s="4">
        <v>2</v>
      </c>
      <c r="ZV139" s="4">
        <f t="shared" si="191"/>
        <v>5</v>
      </c>
      <c r="ZW139" s="114">
        <f t="shared" si="192"/>
        <v>0.05</v>
      </c>
      <c r="ACD139" s="114">
        <f t="shared" si="193"/>
        <v>0.5</v>
      </c>
      <c r="ACE139" s="114">
        <f t="shared" si="194"/>
        <v>0.4</v>
      </c>
      <c r="ACF139" s="114">
        <f t="shared" si="195"/>
        <v>0.1</v>
      </c>
      <c r="ACG139" s="114">
        <f t="shared" si="196"/>
        <v>1</v>
      </c>
      <c r="ACN139" s="119" t="str">
        <f t="shared" si="197"/>
        <v>TERIMA</v>
      </c>
      <c r="ACO139" s="120">
        <f t="shared" si="205"/>
        <v>670000</v>
      </c>
      <c r="ACP139" s="120">
        <f t="shared" si="198"/>
        <v>268000</v>
      </c>
      <c r="ADH139" s="121">
        <f t="shared" si="199"/>
        <v>335000</v>
      </c>
      <c r="ADI139" s="121">
        <f t="shared" si="200"/>
        <v>268000</v>
      </c>
      <c r="ADJ139" s="121">
        <f t="shared" si="201"/>
        <v>67000</v>
      </c>
      <c r="ADL139" s="121">
        <f t="shared" si="202"/>
        <v>200000</v>
      </c>
      <c r="ADM139" s="121">
        <f t="shared" si="203"/>
        <v>870000</v>
      </c>
      <c r="ADN139" s="121">
        <f t="shared" si="204"/>
        <v>870000</v>
      </c>
      <c r="ADO139" s="4" t="s">
        <v>1392</v>
      </c>
    </row>
    <row r="140" spans="1:795" x14ac:dyDescent="0.25">
      <c r="A140" s="4">
        <f t="shared" si="165"/>
        <v>136</v>
      </c>
      <c r="B140" s="4">
        <v>97926</v>
      </c>
      <c r="C140" s="4" t="s">
        <v>794</v>
      </c>
      <c r="G140" s="4" t="s">
        <v>351</v>
      </c>
      <c r="O140" s="4">
        <v>22</v>
      </c>
      <c r="P140" s="4">
        <v>24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f t="shared" si="166"/>
        <v>0</v>
      </c>
      <c r="W140" s="4">
        <v>24</v>
      </c>
      <c r="X140" s="4">
        <v>24</v>
      </c>
      <c r="Y140" s="4">
        <v>7.75</v>
      </c>
      <c r="BQ140" s="4">
        <v>0</v>
      </c>
      <c r="BR140" s="114">
        <f t="shared" si="167"/>
        <v>1</v>
      </c>
      <c r="BS140" s="4">
        <f t="shared" si="168"/>
        <v>5</v>
      </c>
      <c r="BT140" s="114">
        <f t="shared" si="169"/>
        <v>0.1</v>
      </c>
      <c r="BU140" s="4">
        <v>0</v>
      </c>
      <c r="BV140" s="114">
        <f t="shared" si="170"/>
        <v>1</v>
      </c>
      <c r="BW140" s="4">
        <f t="shared" si="171"/>
        <v>5</v>
      </c>
      <c r="BX140" s="114">
        <f t="shared" si="172"/>
        <v>0.15</v>
      </c>
      <c r="BY140" s="4">
        <f t="shared" si="173"/>
        <v>11160</v>
      </c>
      <c r="BZ140" s="4">
        <v>13161.266666666599</v>
      </c>
      <c r="CA140" s="115">
        <f t="shared" si="174"/>
        <v>1.1793249701314157</v>
      </c>
      <c r="CB140" s="4">
        <f t="shared" si="175"/>
        <v>5</v>
      </c>
      <c r="CC140" s="114">
        <f t="shared" si="176"/>
        <v>0.1</v>
      </c>
      <c r="CD140" s="4">
        <v>300</v>
      </c>
      <c r="CE140" s="116">
        <v>282.28917197452199</v>
      </c>
      <c r="CF140" s="4">
        <f t="shared" si="177"/>
        <v>5</v>
      </c>
      <c r="CG140" s="114">
        <f t="shared" si="178"/>
        <v>0.15</v>
      </c>
      <c r="MX140" s="116">
        <v>95</v>
      </c>
      <c r="MY140" s="116">
        <v>100</v>
      </c>
      <c r="MZ140" s="4">
        <f t="shared" si="179"/>
        <v>5</v>
      </c>
      <c r="NA140" s="114">
        <f t="shared" si="180"/>
        <v>0.1</v>
      </c>
      <c r="NB140" s="115">
        <v>0.92</v>
      </c>
      <c r="NC140" s="115">
        <v>0.97435897435897401</v>
      </c>
      <c r="ND140" s="4">
        <f t="shared" si="181"/>
        <v>5</v>
      </c>
      <c r="NE140" s="114">
        <f t="shared" si="182"/>
        <v>0.1</v>
      </c>
      <c r="NF140" s="116">
        <v>90</v>
      </c>
      <c r="NG140" s="118">
        <v>100</v>
      </c>
      <c r="NH140" s="4">
        <f t="shared" si="183"/>
        <v>5</v>
      </c>
      <c r="NI140" s="114">
        <f t="shared" si="184"/>
        <v>0.08</v>
      </c>
      <c r="NJ140" s="114">
        <v>0.85</v>
      </c>
      <c r="NK140" s="114">
        <v>0.94594594594594605</v>
      </c>
      <c r="NM140" s="4">
        <f t="shared" si="185"/>
        <v>5</v>
      </c>
      <c r="NN140" s="114">
        <f t="shared" si="186"/>
        <v>0.06</v>
      </c>
      <c r="NO140" s="114">
        <v>0.4</v>
      </c>
      <c r="NP140" s="114">
        <v>0.76923076923076905</v>
      </c>
      <c r="NQ140" s="4">
        <f t="shared" si="187"/>
        <v>5</v>
      </c>
      <c r="NR140" s="114">
        <f t="shared" si="188"/>
        <v>0.06</v>
      </c>
      <c r="ZQ140" s="114">
        <v>0.95</v>
      </c>
      <c r="ZR140" s="114">
        <v>0.99554140127388502</v>
      </c>
      <c r="ZS140" s="4">
        <f t="shared" si="189"/>
        <v>5</v>
      </c>
      <c r="ZT140" s="114">
        <f t="shared" si="190"/>
        <v>0.05</v>
      </c>
      <c r="ZU140" s="4">
        <v>2</v>
      </c>
      <c r="ZV140" s="4">
        <f t="shared" si="191"/>
        <v>5</v>
      </c>
      <c r="ZW140" s="114">
        <f t="shared" si="192"/>
        <v>0.05</v>
      </c>
      <c r="ACD140" s="114">
        <f t="shared" si="193"/>
        <v>0.5</v>
      </c>
      <c r="ACE140" s="114">
        <f t="shared" si="194"/>
        <v>0.4</v>
      </c>
      <c r="ACF140" s="114">
        <f t="shared" si="195"/>
        <v>0.1</v>
      </c>
      <c r="ACG140" s="114">
        <f t="shared" si="196"/>
        <v>1</v>
      </c>
      <c r="ACN140" s="119" t="str">
        <f t="shared" si="197"/>
        <v>TERIMA</v>
      </c>
      <c r="ACO140" s="120">
        <f t="shared" si="205"/>
        <v>670000</v>
      </c>
      <c r="ACP140" s="120">
        <f t="shared" si="198"/>
        <v>268000</v>
      </c>
      <c r="ADH140" s="121">
        <f t="shared" si="199"/>
        <v>335000</v>
      </c>
      <c r="ADI140" s="121">
        <f t="shared" si="200"/>
        <v>268000</v>
      </c>
      <c r="ADJ140" s="121">
        <f t="shared" si="201"/>
        <v>67000</v>
      </c>
      <c r="ADL140" s="121">
        <f t="shared" si="202"/>
        <v>200000</v>
      </c>
      <c r="ADM140" s="121">
        <f t="shared" si="203"/>
        <v>870000</v>
      </c>
      <c r="ADN140" s="121">
        <f t="shared" si="204"/>
        <v>870000</v>
      </c>
      <c r="ADO140" s="4" t="s">
        <v>1392</v>
      </c>
    </row>
    <row r="141" spans="1:795" x14ac:dyDescent="0.25">
      <c r="A141" s="4">
        <f t="shared" si="165"/>
        <v>137</v>
      </c>
      <c r="B141" s="4">
        <v>156229</v>
      </c>
      <c r="C141" s="4" t="s">
        <v>796</v>
      </c>
      <c r="G141" s="4" t="s">
        <v>351</v>
      </c>
      <c r="O141" s="4">
        <v>22</v>
      </c>
      <c r="P141" s="4">
        <v>21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f t="shared" si="166"/>
        <v>0</v>
      </c>
      <c r="W141" s="4">
        <v>21</v>
      </c>
      <c r="X141" s="4">
        <v>21</v>
      </c>
      <c r="Y141" s="4">
        <v>7.75</v>
      </c>
      <c r="BQ141" s="4">
        <v>0</v>
      </c>
      <c r="BR141" s="114">
        <f t="shared" si="167"/>
        <v>1</v>
      </c>
      <c r="BS141" s="4">
        <f t="shared" si="168"/>
        <v>5</v>
      </c>
      <c r="BT141" s="114">
        <f t="shared" si="169"/>
        <v>0.1</v>
      </c>
      <c r="BU141" s="4">
        <v>0</v>
      </c>
      <c r="BV141" s="114">
        <f t="shared" si="170"/>
        <v>1</v>
      </c>
      <c r="BW141" s="4">
        <f t="shared" si="171"/>
        <v>5</v>
      </c>
      <c r="BX141" s="114">
        <f t="shared" si="172"/>
        <v>0.15</v>
      </c>
      <c r="BY141" s="4">
        <f t="shared" si="173"/>
        <v>9765</v>
      </c>
      <c r="BZ141" s="4">
        <v>12225.05</v>
      </c>
      <c r="CA141" s="115">
        <f t="shared" si="174"/>
        <v>1.2519252432155656</v>
      </c>
      <c r="CB141" s="4">
        <f t="shared" si="175"/>
        <v>5</v>
      </c>
      <c r="CC141" s="114">
        <f t="shared" si="176"/>
        <v>0.1</v>
      </c>
      <c r="CD141" s="4">
        <v>300</v>
      </c>
      <c r="CE141" s="116">
        <v>286.21437578814601</v>
      </c>
      <c r="CF141" s="4">
        <f t="shared" si="177"/>
        <v>5</v>
      </c>
      <c r="CG141" s="114">
        <f t="shared" si="178"/>
        <v>0.15</v>
      </c>
      <c r="MX141" s="116">
        <v>95</v>
      </c>
      <c r="MY141" s="116">
        <v>97.2222222222222</v>
      </c>
      <c r="MZ141" s="4">
        <f t="shared" si="179"/>
        <v>5</v>
      </c>
      <c r="NA141" s="114">
        <f t="shared" si="180"/>
        <v>0.1</v>
      </c>
      <c r="NB141" s="115">
        <v>0.92</v>
      </c>
      <c r="NC141" s="115">
        <v>0.95428571428571396</v>
      </c>
      <c r="ND141" s="4">
        <f t="shared" si="181"/>
        <v>5</v>
      </c>
      <c r="NE141" s="114">
        <f t="shared" si="182"/>
        <v>0.1</v>
      </c>
      <c r="NF141" s="116">
        <v>90</v>
      </c>
      <c r="NG141" s="118">
        <v>100</v>
      </c>
      <c r="NH141" s="4">
        <f t="shared" si="183"/>
        <v>5</v>
      </c>
      <c r="NI141" s="114">
        <f t="shared" si="184"/>
        <v>0.08</v>
      </c>
      <c r="NJ141" s="114">
        <v>0.85</v>
      </c>
      <c r="NK141" s="114">
        <v>0.96666666666666701</v>
      </c>
      <c r="NM141" s="4">
        <f t="shared" si="185"/>
        <v>5</v>
      </c>
      <c r="NN141" s="114">
        <f t="shared" si="186"/>
        <v>0.06</v>
      </c>
      <c r="NO141" s="114">
        <v>0.4</v>
      </c>
      <c r="NP141" s="114">
        <v>0.77142857142857102</v>
      </c>
      <c r="NQ141" s="4">
        <f t="shared" si="187"/>
        <v>5</v>
      </c>
      <c r="NR141" s="114">
        <f t="shared" si="188"/>
        <v>0.06</v>
      </c>
      <c r="ZQ141" s="114">
        <v>0.95</v>
      </c>
      <c r="ZR141" s="114">
        <v>0.99180327868852503</v>
      </c>
      <c r="ZS141" s="4">
        <f t="shared" si="189"/>
        <v>5</v>
      </c>
      <c r="ZT141" s="114">
        <f t="shared" si="190"/>
        <v>0.05</v>
      </c>
      <c r="ZU141" s="4">
        <v>2</v>
      </c>
      <c r="ZV141" s="4">
        <f t="shared" si="191"/>
        <v>5</v>
      </c>
      <c r="ZW141" s="114">
        <f t="shared" si="192"/>
        <v>0.05</v>
      </c>
      <c r="ACD141" s="114">
        <f t="shared" si="193"/>
        <v>0.5</v>
      </c>
      <c r="ACE141" s="114">
        <f t="shared" si="194"/>
        <v>0.4</v>
      </c>
      <c r="ACF141" s="114">
        <f t="shared" si="195"/>
        <v>0.1</v>
      </c>
      <c r="ACG141" s="114">
        <f t="shared" si="196"/>
        <v>1</v>
      </c>
      <c r="ACN141" s="119" t="str">
        <f t="shared" si="197"/>
        <v>TERIMA</v>
      </c>
      <c r="ACO141" s="120">
        <f t="shared" si="205"/>
        <v>670000</v>
      </c>
      <c r="ACP141" s="120">
        <f t="shared" si="198"/>
        <v>268000</v>
      </c>
      <c r="ADH141" s="121">
        <f t="shared" si="199"/>
        <v>335000</v>
      </c>
      <c r="ADI141" s="121">
        <f t="shared" si="200"/>
        <v>268000</v>
      </c>
      <c r="ADJ141" s="121">
        <f t="shared" si="201"/>
        <v>67000</v>
      </c>
      <c r="ADL141" s="121">
        <f t="shared" si="202"/>
        <v>200000</v>
      </c>
      <c r="ADM141" s="121">
        <f t="shared" si="203"/>
        <v>870000</v>
      </c>
      <c r="ADN141" s="121">
        <f t="shared" si="204"/>
        <v>870000</v>
      </c>
      <c r="ADO141" s="4" t="s">
        <v>1392</v>
      </c>
    </row>
    <row r="142" spans="1:795" x14ac:dyDescent="0.25">
      <c r="A142" s="4">
        <f t="shared" si="165"/>
        <v>138</v>
      </c>
      <c r="B142" s="4">
        <v>86711</v>
      </c>
      <c r="C142" s="4" t="s">
        <v>801</v>
      </c>
      <c r="G142" s="4" t="s">
        <v>351</v>
      </c>
      <c r="O142" s="4">
        <v>22</v>
      </c>
      <c r="P142" s="4">
        <v>24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f t="shared" si="166"/>
        <v>0</v>
      </c>
      <c r="W142" s="4">
        <v>24</v>
      </c>
      <c r="X142" s="4">
        <v>24</v>
      </c>
      <c r="Y142" s="4">
        <v>7.75</v>
      </c>
      <c r="BQ142" s="4">
        <v>0</v>
      </c>
      <c r="BR142" s="114">
        <f t="shared" si="167"/>
        <v>1</v>
      </c>
      <c r="BS142" s="4">
        <f t="shared" si="168"/>
        <v>5</v>
      </c>
      <c r="BT142" s="114">
        <f t="shared" si="169"/>
        <v>0.1</v>
      </c>
      <c r="BU142" s="4">
        <v>0</v>
      </c>
      <c r="BV142" s="114">
        <f t="shared" si="170"/>
        <v>1</v>
      </c>
      <c r="BW142" s="4">
        <f t="shared" si="171"/>
        <v>5</v>
      </c>
      <c r="BX142" s="114">
        <f t="shared" si="172"/>
        <v>0.15</v>
      </c>
      <c r="BY142" s="4">
        <f t="shared" si="173"/>
        <v>11160</v>
      </c>
      <c r="BZ142" s="4">
        <v>13441.8166666667</v>
      </c>
      <c r="CA142" s="115">
        <f t="shared" si="174"/>
        <v>1.2044638590203136</v>
      </c>
      <c r="CB142" s="4">
        <f t="shared" si="175"/>
        <v>5</v>
      </c>
      <c r="CC142" s="114">
        <f t="shared" si="176"/>
        <v>0.1</v>
      </c>
      <c r="CD142" s="4">
        <v>300</v>
      </c>
      <c r="CE142" s="116">
        <v>293.45609945609903</v>
      </c>
      <c r="CF142" s="4">
        <f t="shared" si="177"/>
        <v>5</v>
      </c>
      <c r="CG142" s="114">
        <f t="shared" si="178"/>
        <v>0.15</v>
      </c>
      <c r="MX142" s="116">
        <v>95</v>
      </c>
      <c r="MY142" s="116">
        <v>99.1666666666667</v>
      </c>
      <c r="MZ142" s="4">
        <f t="shared" si="179"/>
        <v>5</v>
      </c>
      <c r="NA142" s="114">
        <f t="shared" si="180"/>
        <v>0.1</v>
      </c>
      <c r="NB142" s="115">
        <v>0.92</v>
      </c>
      <c r="NC142" s="115">
        <v>0.94358974358974401</v>
      </c>
      <c r="ND142" s="4">
        <f t="shared" si="181"/>
        <v>5</v>
      </c>
      <c r="NE142" s="114">
        <f t="shared" si="182"/>
        <v>0.1</v>
      </c>
      <c r="NF142" s="116">
        <v>90</v>
      </c>
      <c r="NG142" s="118">
        <v>100</v>
      </c>
      <c r="NH142" s="4">
        <f t="shared" si="183"/>
        <v>5</v>
      </c>
      <c r="NI142" s="114">
        <f t="shared" si="184"/>
        <v>0.08</v>
      </c>
      <c r="NJ142" s="114">
        <v>0.85</v>
      </c>
      <c r="NK142" s="114">
        <v>0.83333333333333304</v>
      </c>
      <c r="NM142" s="4">
        <f t="shared" si="185"/>
        <v>1</v>
      </c>
      <c r="NN142" s="114">
        <f t="shared" si="186"/>
        <v>1.2E-2</v>
      </c>
      <c r="NO142" s="114">
        <v>0.4</v>
      </c>
      <c r="NP142" s="114">
        <v>0.512820512820513</v>
      </c>
      <c r="NQ142" s="4">
        <f t="shared" si="187"/>
        <v>5</v>
      </c>
      <c r="NR142" s="114">
        <f t="shared" si="188"/>
        <v>0.06</v>
      </c>
      <c r="ZQ142" s="114">
        <v>0.95</v>
      </c>
      <c r="ZR142" s="114">
        <v>0.99222999222999197</v>
      </c>
      <c r="ZS142" s="4">
        <f t="shared" si="189"/>
        <v>5</v>
      </c>
      <c r="ZT142" s="114">
        <f t="shared" si="190"/>
        <v>0.05</v>
      </c>
      <c r="ZU142" s="4">
        <v>2</v>
      </c>
      <c r="ZV142" s="4">
        <f t="shared" si="191"/>
        <v>5</v>
      </c>
      <c r="ZW142" s="114">
        <f t="shared" si="192"/>
        <v>0.05</v>
      </c>
      <c r="ACD142" s="114">
        <f t="shared" si="193"/>
        <v>0.5</v>
      </c>
      <c r="ACE142" s="114">
        <f t="shared" si="194"/>
        <v>0.35200000000000004</v>
      </c>
      <c r="ACF142" s="114">
        <f t="shared" si="195"/>
        <v>0.1</v>
      </c>
      <c r="ACG142" s="114">
        <f t="shared" si="196"/>
        <v>0.95200000000000007</v>
      </c>
      <c r="ACN142" s="119" t="str">
        <f t="shared" si="197"/>
        <v>TERIMA</v>
      </c>
      <c r="ACO142" s="120">
        <f t="shared" si="205"/>
        <v>670000</v>
      </c>
      <c r="ACP142" s="120">
        <f t="shared" si="198"/>
        <v>235840.00000000003</v>
      </c>
      <c r="ADH142" s="121">
        <f t="shared" si="199"/>
        <v>335000</v>
      </c>
      <c r="ADI142" s="121">
        <f t="shared" si="200"/>
        <v>235840.00000000003</v>
      </c>
      <c r="ADJ142" s="121">
        <f t="shared" si="201"/>
        <v>67000</v>
      </c>
      <c r="ADL142" s="121">
        <f t="shared" si="202"/>
        <v>0</v>
      </c>
      <c r="ADM142" s="121">
        <f t="shared" si="203"/>
        <v>637840</v>
      </c>
      <c r="ADN142" s="121">
        <f t="shared" si="204"/>
        <v>637840</v>
      </c>
      <c r="ADO142" s="4" t="s">
        <v>1392</v>
      </c>
    </row>
    <row r="143" spans="1:795" x14ac:dyDescent="0.25">
      <c r="A143" s="4">
        <f t="shared" si="165"/>
        <v>139</v>
      </c>
      <c r="B143" s="4">
        <v>104711</v>
      </c>
      <c r="C143" s="4" t="s">
        <v>804</v>
      </c>
      <c r="G143" s="4" t="s">
        <v>351</v>
      </c>
      <c r="O143" s="4">
        <v>22</v>
      </c>
      <c r="P143" s="4">
        <v>21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f t="shared" si="166"/>
        <v>0</v>
      </c>
      <c r="W143" s="4">
        <v>21</v>
      </c>
      <c r="X143" s="4">
        <v>21</v>
      </c>
      <c r="Y143" s="4">
        <v>7.75</v>
      </c>
      <c r="BQ143" s="4">
        <v>0</v>
      </c>
      <c r="BR143" s="114">
        <f t="shared" si="167"/>
        <v>1</v>
      </c>
      <c r="BS143" s="4">
        <f t="shared" si="168"/>
        <v>5</v>
      </c>
      <c r="BT143" s="114">
        <f t="shared" si="169"/>
        <v>0.1</v>
      </c>
      <c r="BU143" s="4">
        <v>0</v>
      </c>
      <c r="BV143" s="114">
        <f t="shared" si="170"/>
        <v>1</v>
      </c>
      <c r="BW143" s="4">
        <f t="shared" si="171"/>
        <v>5</v>
      </c>
      <c r="BX143" s="114">
        <f t="shared" si="172"/>
        <v>0.15</v>
      </c>
      <c r="BY143" s="4">
        <f t="shared" si="173"/>
        <v>9765</v>
      </c>
      <c r="BZ143" s="4">
        <v>12485.95</v>
      </c>
      <c r="CA143" s="115">
        <f t="shared" si="174"/>
        <v>1.2786431131592422</v>
      </c>
      <c r="CB143" s="4">
        <f t="shared" si="175"/>
        <v>5</v>
      </c>
      <c r="CC143" s="114">
        <f t="shared" si="176"/>
        <v>0.1</v>
      </c>
      <c r="CD143" s="4">
        <v>300</v>
      </c>
      <c r="CE143" s="116">
        <v>299.72443890274297</v>
      </c>
      <c r="CF143" s="4">
        <f t="shared" si="177"/>
        <v>5</v>
      </c>
      <c r="CG143" s="114">
        <f t="shared" si="178"/>
        <v>0.15</v>
      </c>
      <c r="MX143" s="116">
        <v>95</v>
      </c>
      <c r="MY143" s="116">
        <v>90</v>
      </c>
      <c r="MZ143" s="4">
        <f t="shared" si="179"/>
        <v>1</v>
      </c>
      <c r="NA143" s="114">
        <f t="shared" si="180"/>
        <v>0.02</v>
      </c>
      <c r="NB143" s="115">
        <v>0.92</v>
      </c>
      <c r="NC143" s="115">
        <v>0.93888888888888899</v>
      </c>
      <c r="ND143" s="4">
        <f t="shared" si="181"/>
        <v>5</v>
      </c>
      <c r="NE143" s="114">
        <f t="shared" si="182"/>
        <v>0.1</v>
      </c>
      <c r="NF143" s="116">
        <v>90</v>
      </c>
      <c r="NG143" s="118">
        <v>100</v>
      </c>
      <c r="NH143" s="4">
        <f t="shared" si="183"/>
        <v>5</v>
      </c>
      <c r="NI143" s="114">
        <f t="shared" si="184"/>
        <v>0.08</v>
      </c>
      <c r="NJ143" s="114">
        <v>0.85</v>
      </c>
      <c r="NK143" s="114">
        <v>0.93333333333333302</v>
      </c>
      <c r="NM143" s="4">
        <f t="shared" si="185"/>
        <v>5</v>
      </c>
      <c r="NN143" s="114">
        <f t="shared" si="186"/>
        <v>0.06</v>
      </c>
      <c r="NO143" s="114">
        <v>0.4</v>
      </c>
      <c r="NP143" s="114">
        <v>0.66666666666666696</v>
      </c>
      <c r="NQ143" s="4">
        <f t="shared" si="187"/>
        <v>5</v>
      </c>
      <c r="NR143" s="114">
        <f t="shared" si="188"/>
        <v>0.06</v>
      </c>
      <c r="ZQ143" s="114">
        <v>0.95</v>
      </c>
      <c r="ZR143" s="114">
        <v>0.99625935162094803</v>
      </c>
      <c r="ZS143" s="4">
        <f t="shared" si="189"/>
        <v>5</v>
      </c>
      <c r="ZT143" s="114">
        <f t="shared" si="190"/>
        <v>0.05</v>
      </c>
      <c r="ZU143" s="4">
        <v>2</v>
      </c>
      <c r="ZV143" s="4">
        <f t="shared" si="191"/>
        <v>5</v>
      </c>
      <c r="ZW143" s="114">
        <f t="shared" si="192"/>
        <v>0.05</v>
      </c>
      <c r="ACD143" s="114">
        <f t="shared" si="193"/>
        <v>0.5</v>
      </c>
      <c r="ACE143" s="114">
        <f t="shared" si="194"/>
        <v>0.32</v>
      </c>
      <c r="ACF143" s="114">
        <f t="shared" si="195"/>
        <v>0.1</v>
      </c>
      <c r="ACG143" s="114">
        <f t="shared" si="196"/>
        <v>0.92</v>
      </c>
      <c r="ACN143" s="119" t="str">
        <f t="shared" si="197"/>
        <v>TERIMA</v>
      </c>
      <c r="ACO143" s="120">
        <f t="shared" si="205"/>
        <v>670000</v>
      </c>
      <c r="ACP143" s="120">
        <f t="shared" si="198"/>
        <v>214400</v>
      </c>
      <c r="ADH143" s="121">
        <f t="shared" si="199"/>
        <v>335000</v>
      </c>
      <c r="ADI143" s="121">
        <f t="shared" si="200"/>
        <v>214400</v>
      </c>
      <c r="ADJ143" s="121">
        <f t="shared" si="201"/>
        <v>67000</v>
      </c>
      <c r="ADL143" s="121">
        <f t="shared" si="202"/>
        <v>0</v>
      </c>
      <c r="ADM143" s="121">
        <f t="shared" si="203"/>
        <v>616400</v>
      </c>
      <c r="ADN143" s="121">
        <f t="shared" si="204"/>
        <v>616400</v>
      </c>
      <c r="ADO143" s="4" t="s">
        <v>1392</v>
      </c>
    </row>
    <row r="144" spans="1:795" x14ac:dyDescent="0.25">
      <c r="A144" s="4">
        <f t="shared" si="165"/>
        <v>140</v>
      </c>
      <c r="B144" s="4">
        <v>81001</v>
      </c>
      <c r="C144" s="4" t="s">
        <v>813</v>
      </c>
      <c r="G144" s="4" t="s">
        <v>351</v>
      </c>
      <c r="O144" s="4">
        <v>22</v>
      </c>
      <c r="P144" s="4">
        <v>24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f t="shared" si="166"/>
        <v>0</v>
      </c>
      <c r="W144" s="4">
        <v>24</v>
      </c>
      <c r="X144" s="4">
        <v>24</v>
      </c>
      <c r="Y144" s="4">
        <v>7.75</v>
      </c>
      <c r="BQ144" s="4">
        <v>0</v>
      </c>
      <c r="BR144" s="114">
        <f t="shared" si="167"/>
        <v>1</v>
      </c>
      <c r="BS144" s="4">
        <f t="shared" si="168"/>
        <v>5</v>
      </c>
      <c r="BT144" s="114">
        <f t="shared" si="169"/>
        <v>0.1</v>
      </c>
      <c r="BU144" s="4">
        <v>0</v>
      </c>
      <c r="BV144" s="114">
        <f t="shared" si="170"/>
        <v>1</v>
      </c>
      <c r="BW144" s="4">
        <f t="shared" si="171"/>
        <v>5</v>
      </c>
      <c r="BX144" s="114">
        <f t="shared" si="172"/>
        <v>0.15</v>
      </c>
      <c r="BY144" s="4">
        <f t="shared" si="173"/>
        <v>11160</v>
      </c>
      <c r="BZ144" s="4">
        <v>13292.983333333301</v>
      </c>
      <c r="CA144" s="115">
        <f t="shared" si="174"/>
        <v>1.1911275388291489</v>
      </c>
      <c r="CB144" s="4">
        <f t="shared" si="175"/>
        <v>5</v>
      </c>
      <c r="CC144" s="114">
        <f t="shared" si="176"/>
        <v>0.1</v>
      </c>
      <c r="CD144" s="4">
        <v>300</v>
      </c>
      <c r="CE144" s="116">
        <v>296.45350318471299</v>
      </c>
      <c r="CF144" s="4">
        <f t="shared" si="177"/>
        <v>5</v>
      </c>
      <c r="CG144" s="114">
        <f t="shared" si="178"/>
        <v>0.15</v>
      </c>
      <c r="MX144" s="116">
        <v>95</v>
      </c>
      <c r="MY144" s="116">
        <v>100</v>
      </c>
      <c r="MZ144" s="4">
        <f t="shared" si="179"/>
        <v>5</v>
      </c>
      <c r="NA144" s="114">
        <f t="shared" si="180"/>
        <v>0.1</v>
      </c>
      <c r="NB144" s="115">
        <v>0.92</v>
      </c>
      <c r="NC144" s="115">
        <v>0.95531914893616998</v>
      </c>
      <c r="ND144" s="4">
        <f t="shared" si="181"/>
        <v>5</v>
      </c>
      <c r="NE144" s="114">
        <f t="shared" si="182"/>
        <v>0.1</v>
      </c>
      <c r="NF144" s="116">
        <v>90</v>
      </c>
      <c r="NG144" s="118">
        <v>100</v>
      </c>
      <c r="NH144" s="4">
        <f t="shared" si="183"/>
        <v>5</v>
      </c>
      <c r="NI144" s="114">
        <f t="shared" si="184"/>
        <v>0.08</v>
      </c>
      <c r="NJ144" s="114">
        <v>0.85</v>
      </c>
      <c r="NK144" s="114">
        <v>0.92307692307692302</v>
      </c>
      <c r="NM144" s="4">
        <f t="shared" si="185"/>
        <v>5</v>
      </c>
      <c r="NN144" s="114">
        <f t="shared" si="186"/>
        <v>0.06</v>
      </c>
      <c r="NO144" s="114">
        <v>0.4</v>
      </c>
      <c r="NP144" s="114">
        <v>0.67021276595744705</v>
      </c>
      <c r="NQ144" s="4">
        <f t="shared" si="187"/>
        <v>5</v>
      </c>
      <c r="NR144" s="114">
        <f t="shared" si="188"/>
        <v>0.06</v>
      </c>
      <c r="ZQ144" s="114">
        <v>0.95</v>
      </c>
      <c r="ZR144" s="114">
        <v>0.99299363057324797</v>
      </c>
      <c r="ZS144" s="4">
        <f t="shared" si="189"/>
        <v>5</v>
      </c>
      <c r="ZT144" s="114">
        <f t="shared" si="190"/>
        <v>0.05</v>
      </c>
      <c r="ZU144" s="4">
        <v>2</v>
      </c>
      <c r="ZV144" s="4">
        <f t="shared" si="191"/>
        <v>5</v>
      </c>
      <c r="ZW144" s="114">
        <f t="shared" si="192"/>
        <v>0.05</v>
      </c>
      <c r="ACD144" s="114">
        <f t="shared" si="193"/>
        <v>0.5</v>
      </c>
      <c r="ACE144" s="114">
        <f t="shared" si="194"/>
        <v>0.4</v>
      </c>
      <c r="ACF144" s="114">
        <f t="shared" si="195"/>
        <v>0.1</v>
      </c>
      <c r="ACG144" s="114">
        <f t="shared" si="196"/>
        <v>1</v>
      </c>
      <c r="ACN144" s="119" t="str">
        <f t="shared" si="197"/>
        <v>TERIMA</v>
      </c>
      <c r="ACO144" s="120">
        <f t="shared" si="205"/>
        <v>670000</v>
      </c>
      <c r="ACP144" s="120">
        <f t="shared" si="198"/>
        <v>268000</v>
      </c>
      <c r="ADH144" s="121">
        <f t="shared" si="199"/>
        <v>335000</v>
      </c>
      <c r="ADI144" s="121">
        <f t="shared" si="200"/>
        <v>268000</v>
      </c>
      <c r="ADJ144" s="121">
        <f t="shared" si="201"/>
        <v>67000</v>
      </c>
      <c r="ADL144" s="121">
        <f t="shared" si="202"/>
        <v>200000</v>
      </c>
      <c r="ADM144" s="121">
        <f t="shared" si="203"/>
        <v>870000</v>
      </c>
      <c r="ADN144" s="121">
        <f t="shared" si="204"/>
        <v>870000</v>
      </c>
      <c r="ADO144" s="4" t="s">
        <v>1392</v>
      </c>
    </row>
    <row r="145" spans="1:795" x14ac:dyDescent="0.25">
      <c r="A145" s="4">
        <f t="shared" si="165"/>
        <v>141</v>
      </c>
      <c r="B145" s="4">
        <v>84656</v>
      </c>
      <c r="C145" s="4" t="s">
        <v>816</v>
      </c>
      <c r="G145" s="4" t="s">
        <v>351</v>
      </c>
      <c r="O145" s="4">
        <v>22</v>
      </c>
      <c r="P145" s="4">
        <v>21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f t="shared" si="166"/>
        <v>0</v>
      </c>
      <c r="W145" s="4">
        <v>21</v>
      </c>
      <c r="X145" s="4">
        <v>21</v>
      </c>
      <c r="Y145" s="4">
        <v>7.75</v>
      </c>
      <c r="BQ145" s="4">
        <v>0</v>
      </c>
      <c r="BR145" s="114">
        <f t="shared" si="167"/>
        <v>1</v>
      </c>
      <c r="BS145" s="4">
        <f t="shared" si="168"/>
        <v>5</v>
      </c>
      <c r="BT145" s="114">
        <f t="shared" si="169"/>
        <v>0.1</v>
      </c>
      <c r="BU145" s="4">
        <v>0</v>
      </c>
      <c r="BV145" s="114">
        <f t="shared" si="170"/>
        <v>1</v>
      </c>
      <c r="BW145" s="4">
        <f t="shared" si="171"/>
        <v>5</v>
      </c>
      <c r="BX145" s="114">
        <f t="shared" si="172"/>
        <v>0.15</v>
      </c>
      <c r="BY145" s="4">
        <f t="shared" si="173"/>
        <v>9765</v>
      </c>
      <c r="BZ145" s="4">
        <v>12231.0666666666</v>
      </c>
      <c r="CA145" s="115">
        <f t="shared" si="174"/>
        <v>1.2525413893155761</v>
      </c>
      <c r="CB145" s="4">
        <f t="shared" si="175"/>
        <v>5</v>
      </c>
      <c r="CC145" s="114">
        <f t="shared" si="176"/>
        <v>0.1</v>
      </c>
      <c r="CD145" s="4">
        <v>300</v>
      </c>
      <c r="CE145" s="116">
        <v>359.762396694215</v>
      </c>
      <c r="CF145" s="4">
        <f t="shared" si="177"/>
        <v>1</v>
      </c>
      <c r="CG145" s="114">
        <f t="shared" si="178"/>
        <v>0.03</v>
      </c>
      <c r="MX145" s="116">
        <v>95</v>
      </c>
      <c r="MY145" s="116">
        <v>96.25</v>
      </c>
      <c r="MZ145" s="4">
        <f t="shared" si="179"/>
        <v>5</v>
      </c>
      <c r="NA145" s="114">
        <f t="shared" si="180"/>
        <v>0.1</v>
      </c>
      <c r="NB145" s="115">
        <v>0.92</v>
      </c>
      <c r="NC145" s="115">
        <v>0.942105263157895</v>
      </c>
      <c r="ND145" s="4">
        <f t="shared" si="181"/>
        <v>5</v>
      </c>
      <c r="NE145" s="114">
        <f t="shared" si="182"/>
        <v>0.1</v>
      </c>
      <c r="NF145" s="116">
        <v>90</v>
      </c>
      <c r="NG145" s="118">
        <v>100</v>
      </c>
      <c r="NH145" s="4">
        <f t="shared" si="183"/>
        <v>5</v>
      </c>
      <c r="NI145" s="114">
        <f t="shared" si="184"/>
        <v>0.08</v>
      </c>
      <c r="NJ145" s="114">
        <v>0.85</v>
      </c>
      <c r="NK145" s="114">
        <v>0.94285714285714295</v>
      </c>
      <c r="NM145" s="4">
        <f t="shared" si="185"/>
        <v>5</v>
      </c>
      <c r="NN145" s="114">
        <f t="shared" si="186"/>
        <v>0.06</v>
      </c>
      <c r="NO145" s="114">
        <v>0.4</v>
      </c>
      <c r="NP145" s="114">
        <v>0.63157894736842102</v>
      </c>
      <c r="NQ145" s="4">
        <f t="shared" si="187"/>
        <v>5</v>
      </c>
      <c r="NR145" s="114">
        <f t="shared" si="188"/>
        <v>0.06</v>
      </c>
      <c r="ZQ145" s="114">
        <v>0.95</v>
      </c>
      <c r="ZR145" s="114">
        <v>0.99517906336088202</v>
      </c>
      <c r="ZS145" s="4">
        <f t="shared" si="189"/>
        <v>5</v>
      </c>
      <c r="ZT145" s="114">
        <f t="shared" si="190"/>
        <v>0.05</v>
      </c>
      <c r="ZU145" s="4">
        <v>2</v>
      </c>
      <c r="ZV145" s="4">
        <f t="shared" si="191"/>
        <v>5</v>
      </c>
      <c r="ZW145" s="114">
        <f t="shared" si="192"/>
        <v>0.05</v>
      </c>
      <c r="ACD145" s="114">
        <f t="shared" si="193"/>
        <v>0.38</v>
      </c>
      <c r="ACE145" s="114">
        <f t="shared" si="194"/>
        <v>0.4</v>
      </c>
      <c r="ACF145" s="114">
        <f t="shared" si="195"/>
        <v>0.1</v>
      </c>
      <c r="ACG145" s="114">
        <f t="shared" si="196"/>
        <v>0.88</v>
      </c>
      <c r="ACN145" s="119" t="str">
        <f t="shared" si="197"/>
        <v>TERIMA</v>
      </c>
      <c r="ACO145" s="120">
        <f t="shared" si="205"/>
        <v>670000</v>
      </c>
      <c r="ACP145" s="120">
        <f t="shared" si="198"/>
        <v>268000</v>
      </c>
      <c r="ADH145" s="121">
        <f t="shared" si="199"/>
        <v>254600</v>
      </c>
      <c r="ADI145" s="121">
        <f t="shared" si="200"/>
        <v>268000</v>
      </c>
      <c r="ADJ145" s="121">
        <f t="shared" si="201"/>
        <v>67000</v>
      </c>
      <c r="ADL145" s="121">
        <f t="shared" si="202"/>
        <v>0</v>
      </c>
      <c r="ADM145" s="121">
        <f t="shared" si="203"/>
        <v>589600</v>
      </c>
      <c r="ADN145" s="121">
        <f t="shared" si="204"/>
        <v>589600</v>
      </c>
      <c r="ADO145" s="4" t="s">
        <v>1392</v>
      </c>
    </row>
    <row r="146" spans="1:795" x14ac:dyDescent="0.25">
      <c r="A146" s="4">
        <f t="shared" si="165"/>
        <v>142</v>
      </c>
      <c r="B146" s="4">
        <v>178114</v>
      </c>
      <c r="C146" s="4" t="s">
        <v>820</v>
      </c>
      <c r="G146" s="4" t="s">
        <v>351</v>
      </c>
      <c r="O146" s="4">
        <v>22</v>
      </c>
      <c r="P146" s="4">
        <v>21</v>
      </c>
      <c r="Q146" s="4">
        <v>1</v>
      </c>
      <c r="R146" s="4">
        <v>0</v>
      </c>
      <c r="S146" s="4">
        <v>0</v>
      </c>
      <c r="T146" s="4">
        <v>1</v>
      </c>
      <c r="U146" s="4">
        <v>0</v>
      </c>
      <c r="V146" s="4">
        <f t="shared" si="166"/>
        <v>1</v>
      </c>
      <c r="W146" s="4">
        <v>20</v>
      </c>
      <c r="X146" s="4">
        <v>20</v>
      </c>
      <c r="Y146" s="4">
        <v>7.75</v>
      </c>
      <c r="BQ146" s="4">
        <v>0</v>
      </c>
      <c r="BR146" s="114">
        <f t="shared" si="167"/>
        <v>1</v>
      </c>
      <c r="BS146" s="4">
        <f t="shared" si="168"/>
        <v>5</v>
      </c>
      <c r="BT146" s="114">
        <f t="shared" si="169"/>
        <v>0.1</v>
      </c>
      <c r="BU146" s="4">
        <v>1</v>
      </c>
      <c r="BV146" s="114">
        <f t="shared" si="170"/>
        <v>0.95</v>
      </c>
      <c r="BW146" s="4">
        <f t="shared" si="171"/>
        <v>1</v>
      </c>
      <c r="BX146" s="114">
        <f t="shared" si="172"/>
        <v>0.03</v>
      </c>
      <c r="BY146" s="4">
        <f t="shared" si="173"/>
        <v>9300</v>
      </c>
      <c r="BZ146" s="4">
        <v>9710.7301587301499</v>
      </c>
      <c r="CA146" s="115">
        <f t="shared" si="174"/>
        <v>1.0441645331967904</v>
      </c>
      <c r="CB146" s="4">
        <f t="shared" si="175"/>
        <v>4</v>
      </c>
      <c r="CC146" s="114">
        <f t="shared" si="176"/>
        <v>0.08</v>
      </c>
      <c r="CD146" s="4">
        <v>300</v>
      </c>
      <c r="CE146" s="116">
        <v>247.719701678061</v>
      </c>
      <c r="CF146" s="4">
        <f t="shared" si="177"/>
        <v>5</v>
      </c>
      <c r="CG146" s="114">
        <f t="shared" si="178"/>
        <v>0.15</v>
      </c>
      <c r="MX146" s="116">
        <v>95</v>
      </c>
      <c r="MY146" s="116">
        <v>95.4166666666667</v>
      </c>
      <c r="MZ146" s="4">
        <f t="shared" si="179"/>
        <v>5</v>
      </c>
      <c r="NA146" s="114">
        <f t="shared" si="180"/>
        <v>0.1</v>
      </c>
      <c r="NB146" s="115">
        <v>0.92</v>
      </c>
      <c r="NC146" s="115">
        <v>0.90625</v>
      </c>
      <c r="ND146" s="4">
        <f t="shared" si="181"/>
        <v>1</v>
      </c>
      <c r="NE146" s="114">
        <f t="shared" si="182"/>
        <v>0.02</v>
      </c>
      <c r="NF146" s="116">
        <v>90</v>
      </c>
      <c r="NG146" s="118">
        <v>95</v>
      </c>
      <c r="NH146" s="4">
        <f t="shared" si="183"/>
        <v>5</v>
      </c>
      <c r="NI146" s="114">
        <f t="shared" si="184"/>
        <v>0.08</v>
      </c>
      <c r="NJ146" s="114">
        <v>0.85</v>
      </c>
      <c r="NK146" s="114">
        <v>0.75</v>
      </c>
      <c r="NL146" s="4">
        <v>1</v>
      </c>
      <c r="NM146" s="4">
        <f t="shared" si="185"/>
        <v>0</v>
      </c>
      <c r="NN146" s="114">
        <f t="shared" si="186"/>
        <v>0</v>
      </c>
      <c r="NO146" s="114">
        <v>0.4</v>
      </c>
      <c r="NP146" s="114">
        <v>0.5625</v>
      </c>
      <c r="NQ146" s="4">
        <f t="shared" si="187"/>
        <v>5</v>
      </c>
      <c r="NR146" s="114">
        <f t="shared" si="188"/>
        <v>0.06</v>
      </c>
      <c r="ZQ146" s="114">
        <v>0.95</v>
      </c>
      <c r="ZR146" s="114">
        <v>0.98819142324425102</v>
      </c>
      <c r="ZS146" s="4">
        <f t="shared" si="189"/>
        <v>5</v>
      </c>
      <c r="ZT146" s="114">
        <f t="shared" si="190"/>
        <v>0.05</v>
      </c>
      <c r="ZU146" s="4">
        <v>2</v>
      </c>
      <c r="ZV146" s="4">
        <f t="shared" si="191"/>
        <v>5</v>
      </c>
      <c r="ZW146" s="114">
        <f t="shared" si="192"/>
        <v>0.05</v>
      </c>
      <c r="ACD146" s="114">
        <f t="shared" si="193"/>
        <v>0.36</v>
      </c>
      <c r="ACE146" s="114">
        <f t="shared" si="194"/>
        <v>0.26</v>
      </c>
      <c r="ACF146" s="114">
        <f t="shared" si="195"/>
        <v>0.1</v>
      </c>
      <c r="ACG146" s="114">
        <f t="shared" si="196"/>
        <v>0.72</v>
      </c>
      <c r="ACK146" s="4">
        <v>1</v>
      </c>
      <c r="ACN146" s="119" t="str">
        <f t="shared" si="197"/>
        <v>TERIMA</v>
      </c>
      <c r="ACO146" s="120">
        <f t="shared" si="205"/>
        <v>670000</v>
      </c>
      <c r="ACP146" s="120">
        <f t="shared" si="198"/>
        <v>174200</v>
      </c>
      <c r="ADH146" s="121">
        <f t="shared" si="199"/>
        <v>241200</v>
      </c>
      <c r="ADI146" s="121">
        <f t="shared" si="200"/>
        <v>148070</v>
      </c>
      <c r="ADJ146" s="121">
        <f t="shared" si="201"/>
        <v>67000</v>
      </c>
      <c r="ADL146" s="121">
        <f t="shared" si="202"/>
        <v>0</v>
      </c>
      <c r="ADM146" s="121">
        <f t="shared" si="203"/>
        <v>456270</v>
      </c>
      <c r="ADN146" s="121">
        <f t="shared" si="204"/>
        <v>456270</v>
      </c>
      <c r="ADO146" s="4" t="s">
        <v>1392</v>
      </c>
    </row>
    <row r="147" spans="1:795" x14ac:dyDescent="0.25">
      <c r="A147" s="4">
        <f t="shared" si="165"/>
        <v>143</v>
      </c>
      <c r="B147" s="4">
        <v>178142</v>
      </c>
      <c r="C147" s="4" t="s">
        <v>822</v>
      </c>
      <c r="G147" s="4" t="s">
        <v>351</v>
      </c>
      <c r="O147" s="4">
        <v>22</v>
      </c>
      <c r="P147" s="4">
        <v>21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f t="shared" si="166"/>
        <v>0</v>
      </c>
      <c r="W147" s="4">
        <v>21</v>
      </c>
      <c r="X147" s="4">
        <v>21</v>
      </c>
      <c r="Y147" s="4">
        <v>7.75</v>
      </c>
      <c r="BQ147" s="4">
        <v>0</v>
      </c>
      <c r="BR147" s="114">
        <f t="shared" si="167"/>
        <v>1</v>
      </c>
      <c r="BS147" s="4">
        <f t="shared" si="168"/>
        <v>5</v>
      </c>
      <c r="BT147" s="114">
        <f t="shared" si="169"/>
        <v>0.1</v>
      </c>
      <c r="BU147" s="4">
        <v>0</v>
      </c>
      <c r="BV147" s="114">
        <f t="shared" si="170"/>
        <v>1</v>
      </c>
      <c r="BW147" s="4">
        <f t="shared" si="171"/>
        <v>5</v>
      </c>
      <c r="BX147" s="114">
        <f t="shared" si="172"/>
        <v>0.15</v>
      </c>
      <c r="BY147" s="4">
        <f t="shared" si="173"/>
        <v>9765</v>
      </c>
      <c r="BZ147" s="4">
        <v>12009.416666666701</v>
      </c>
      <c r="CA147" s="115">
        <f t="shared" si="174"/>
        <v>1.2298429766171737</v>
      </c>
      <c r="CB147" s="4">
        <f t="shared" si="175"/>
        <v>5</v>
      </c>
      <c r="CC147" s="114">
        <f t="shared" si="176"/>
        <v>0.1</v>
      </c>
      <c r="CD147" s="4">
        <v>300</v>
      </c>
      <c r="CE147" s="116">
        <v>297.56722689075599</v>
      </c>
      <c r="CF147" s="4">
        <f t="shared" si="177"/>
        <v>5</v>
      </c>
      <c r="CG147" s="114">
        <f t="shared" si="178"/>
        <v>0.15</v>
      </c>
      <c r="MX147" s="116">
        <v>95</v>
      </c>
      <c r="MY147" s="116">
        <v>97.5</v>
      </c>
      <c r="MZ147" s="4">
        <f t="shared" si="179"/>
        <v>5</v>
      </c>
      <c r="NA147" s="114">
        <f t="shared" si="180"/>
        <v>0.1</v>
      </c>
      <c r="NB147" s="115">
        <v>0.92</v>
      </c>
      <c r="NC147" s="115">
        <v>0.92903225806451595</v>
      </c>
      <c r="ND147" s="4">
        <f t="shared" si="181"/>
        <v>5</v>
      </c>
      <c r="NE147" s="114">
        <f t="shared" si="182"/>
        <v>0.1</v>
      </c>
      <c r="NF147" s="116">
        <v>90</v>
      </c>
      <c r="NG147" s="118">
        <v>100</v>
      </c>
      <c r="NH147" s="4">
        <f t="shared" si="183"/>
        <v>5</v>
      </c>
      <c r="NI147" s="114">
        <f t="shared" si="184"/>
        <v>0.08</v>
      </c>
      <c r="NJ147" s="114">
        <v>0.85</v>
      </c>
      <c r="NK147" s="114">
        <v>0.81818181818181801</v>
      </c>
      <c r="NM147" s="4">
        <f t="shared" si="185"/>
        <v>1</v>
      </c>
      <c r="NN147" s="114">
        <f t="shared" si="186"/>
        <v>1.2E-2</v>
      </c>
      <c r="NO147" s="114">
        <v>0.4</v>
      </c>
      <c r="NP147" s="114">
        <v>0.35483870967741898</v>
      </c>
      <c r="NQ147" s="4">
        <f t="shared" si="187"/>
        <v>1</v>
      </c>
      <c r="NR147" s="114">
        <f t="shared" si="188"/>
        <v>1.2E-2</v>
      </c>
      <c r="ZQ147" s="114">
        <v>0.95</v>
      </c>
      <c r="ZR147" s="114">
        <v>0.99459783913565403</v>
      </c>
      <c r="ZS147" s="4">
        <f t="shared" si="189"/>
        <v>5</v>
      </c>
      <c r="ZT147" s="114">
        <f t="shared" si="190"/>
        <v>0.05</v>
      </c>
      <c r="ZU147" s="4">
        <v>2</v>
      </c>
      <c r="ZV147" s="4">
        <f t="shared" si="191"/>
        <v>5</v>
      </c>
      <c r="ZW147" s="114">
        <f t="shared" si="192"/>
        <v>0.05</v>
      </c>
      <c r="ACD147" s="114">
        <f t="shared" si="193"/>
        <v>0.5</v>
      </c>
      <c r="ACE147" s="114">
        <f t="shared" si="194"/>
        <v>0.30400000000000005</v>
      </c>
      <c r="ACF147" s="114">
        <f t="shared" si="195"/>
        <v>0.1</v>
      </c>
      <c r="ACG147" s="114">
        <f t="shared" si="196"/>
        <v>0.90400000000000003</v>
      </c>
      <c r="ACK147" s="4">
        <v>1</v>
      </c>
      <c r="ACN147" s="119" t="str">
        <f t="shared" si="197"/>
        <v>TERIMA</v>
      </c>
      <c r="ACO147" s="120">
        <f t="shared" si="205"/>
        <v>670000</v>
      </c>
      <c r="ACP147" s="120">
        <f t="shared" si="198"/>
        <v>203680.00000000003</v>
      </c>
      <c r="ADH147" s="121">
        <f t="shared" si="199"/>
        <v>335000</v>
      </c>
      <c r="ADI147" s="121">
        <f t="shared" si="200"/>
        <v>173128.00000000003</v>
      </c>
      <c r="ADJ147" s="121">
        <f t="shared" si="201"/>
        <v>67000</v>
      </c>
      <c r="ADL147" s="121">
        <f t="shared" si="202"/>
        <v>0</v>
      </c>
      <c r="ADM147" s="121">
        <f t="shared" si="203"/>
        <v>575128</v>
      </c>
      <c r="ADN147" s="121">
        <f t="shared" si="204"/>
        <v>575128</v>
      </c>
      <c r="ADO147" s="4" t="s">
        <v>1392</v>
      </c>
    </row>
    <row r="148" spans="1:795" x14ac:dyDescent="0.25">
      <c r="A148" s="4">
        <f t="shared" si="165"/>
        <v>144</v>
      </c>
      <c r="B148" s="4">
        <v>178145</v>
      </c>
      <c r="C148" s="4" t="s">
        <v>824</v>
      </c>
      <c r="G148" s="4" t="s">
        <v>351</v>
      </c>
      <c r="O148" s="4">
        <v>22</v>
      </c>
      <c r="P148" s="4">
        <v>20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f t="shared" si="166"/>
        <v>0</v>
      </c>
      <c r="W148" s="4">
        <v>20</v>
      </c>
      <c r="X148" s="4">
        <v>20</v>
      </c>
      <c r="Y148" s="4">
        <v>7.75</v>
      </c>
      <c r="BQ148" s="4">
        <v>0</v>
      </c>
      <c r="BR148" s="114">
        <f t="shared" si="167"/>
        <v>1</v>
      </c>
      <c r="BS148" s="4">
        <f t="shared" si="168"/>
        <v>5</v>
      </c>
      <c r="BT148" s="114">
        <f t="shared" si="169"/>
        <v>0.1</v>
      </c>
      <c r="BU148" s="4">
        <v>0</v>
      </c>
      <c r="BV148" s="114">
        <f t="shared" si="170"/>
        <v>1</v>
      </c>
      <c r="BW148" s="4">
        <f t="shared" si="171"/>
        <v>5</v>
      </c>
      <c r="BX148" s="114">
        <f t="shared" si="172"/>
        <v>0.15</v>
      </c>
      <c r="BY148" s="4">
        <f t="shared" si="173"/>
        <v>9300</v>
      </c>
      <c r="BZ148" s="4">
        <v>11318.7833333333</v>
      </c>
      <c r="CA148" s="115">
        <f t="shared" si="174"/>
        <v>1.2170734767025053</v>
      </c>
      <c r="CB148" s="4">
        <f t="shared" si="175"/>
        <v>5</v>
      </c>
      <c r="CC148" s="114">
        <f t="shared" si="176"/>
        <v>0.1</v>
      </c>
      <c r="CD148" s="4">
        <v>300</v>
      </c>
      <c r="CE148" s="116">
        <v>282.47012673506299</v>
      </c>
      <c r="CF148" s="4">
        <f t="shared" si="177"/>
        <v>5</v>
      </c>
      <c r="CG148" s="114">
        <f t="shared" si="178"/>
        <v>0.15</v>
      </c>
      <c r="MX148" s="116">
        <v>95</v>
      </c>
      <c r="MY148" s="116">
        <v>98.8888888888889</v>
      </c>
      <c r="MZ148" s="4">
        <f t="shared" si="179"/>
        <v>5</v>
      </c>
      <c r="NA148" s="114">
        <f t="shared" si="180"/>
        <v>0.1</v>
      </c>
      <c r="NB148" s="115">
        <v>0.92</v>
      </c>
      <c r="NC148" s="115">
        <v>0.871428571428571</v>
      </c>
      <c r="ND148" s="4">
        <f t="shared" si="181"/>
        <v>1</v>
      </c>
      <c r="NE148" s="114">
        <f t="shared" si="182"/>
        <v>0.02</v>
      </c>
      <c r="NF148" s="116">
        <v>90</v>
      </c>
      <c r="NG148" s="118">
        <v>100</v>
      </c>
      <c r="NH148" s="4">
        <f t="shared" si="183"/>
        <v>5</v>
      </c>
      <c r="NI148" s="114">
        <f t="shared" si="184"/>
        <v>0.08</v>
      </c>
      <c r="NJ148" s="114">
        <v>0.85</v>
      </c>
      <c r="NK148" s="114">
        <v>0.83333333333333304</v>
      </c>
      <c r="NM148" s="4">
        <f t="shared" si="185"/>
        <v>1</v>
      </c>
      <c r="NN148" s="114">
        <f t="shared" si="186"/>
        <v>1.2E-2</v>
      </c>
      <c r="NO148" s="114">
        <v>0.4</v>
      </c>
      <c r="NP148" s="114">
        <v>0.5</v>
      </c>
      <c r="NQ148" s="4">
        <f t="shared" si="187"/>
        <v>5</v>
      </c>
      <c r="NR148" s="114">
        <f t="shared" si="188"/>
        <v>0.06</v>
      </c>
      <c r="ZQ148" s="114">
        <v>0.95</v>
      </c>
      <c r="ZR148" s="114">
        <v>0.99456849728424901</v>
      </c>
      <c r="ZS148" s="4">
        <f t="shared" si="189"/>
        <v>5</v>
      </c>
      <c r="ZT148" s="114">
        <f t="shared" si="190"/>
        <v>0.05</v>
      </c>
      <c r="ZU148" s="4">
        <v>2</v>
      </c>
      <c r="ZV148" s="4">
        <f t="shared" si="191"/>
        <v>5</v>
      </c>
      <c r="ZW148" s="114">
        <f t="shared" si="192"/>
        <v>0.05</v>
      </c>
      <c r="ACD148" s="114">
        <f t="shared" si="193"/>
        <v>0.5</v>
      </c>
      <c r="ACE148" s="114">
        <f t="shared" si="194"/>
        <v>0.27200000000000002</v>
      </c>
      <c r="ACF148" s="114">
        <f t="shared" si="195"/>
        <v>0.1</v>
      </c>
      <c r="ACG148" s="114">
        <f t="shared" si="196"/>
        <v>0.872</v>
      </c>
      <c r="ACN148" s="119" t="str">
        <f t="shared" si="197"/>
        <v>TERIMA</v>
      </c>
      <c r="ACO148" s="120">
        <f t="shared" si="205"/>
        <v>670000</v>
      </c>
      <c r="ACP148" s="120">
        <f t="shared" si="198"/>
        <v>182240</v>
      </c>
      <c r="ADH148" s="121">
        <f t="shared" si="199"/>
        <v>335000</v>
      </c>
      <c r="ADI148" s="121">
        <f t="shared" si="200"/>
        <v>182240</v>
      </c>
      <c r="ADJ148" s="121">
        <f t="shared" si="201"/>
        <v>67000</v>
      </c>
      <c r="ADL148" s="121">
        <f t="shared" si="202"/>
        <v>0</v>
      </c>
      <c r="ADM148" s="121">
        <f t="shared" si="203"/>
        <v>584240</v>
      </c>
      <c r="ADN148" s="121">
        <f t="shared" si="204"/>
        <v>584240</v>
      </c>
      <c r="ADO148" s="4" t="s">
        <v>1392</v>
      </c>
    </row>
    <row r="149" spans="1:795" x14ac:dyDescent="0.25">
      <c r="A149" s="4">
        <f t="shared" si="165"/>
        <v>145</v>
      </c>
      <c r="B149" s="4">
        <v>178154</v>
      </c>
      <c r="C149" s="4" t="s">
        <v>828</v>
      </c>
      <c r="G149" s="4" t="s">
        <v>351</v>
      </c>
      <c r="O149" s="4">
        <v>22</v>
      </c>
      <c r="P149" s="4">
        <v>21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f t="shared" si="166"/>
        <v>0</v>
      </c>
      <c r="W149" s="4">
        <v>21</v>
      </c>
      <c r="X149" s="4">
        <v>21</v>
      </c>
      <c r="Y149" s="4">
        <v>7.75</v>
      </c>
      <c r="BQ149" s="4">
        <v>0</v>
      </c>
      <c r="BR149" s="114">
        <f t="shared" si="167"/>
        <v>1</v>
      </c>
      <c r="BS149" s="4">
        <f t="shared" si="168"/>
        <v>5</v>
      </c>
      <c r="BT149" s="114">
        <f t="shared" si="169"/>
        <v>0.1</v>
      </c>
      <c r="BU149" s="4">
        <v>0</v>
      </c>
      <c r="BV149" s="114">
        <f t="shared" si="170"/>
        <v>1</v>
      </c>
      <c r="BW149" s="4">
        <f t="shared" si="171"/>
        <v>5</v>
      </c>
      <c r="BX149" s="114">
        <f t="shared" si="172"/>
        <v>0.15</v>
      </c>
      <c r="BY149" s="4">
        <f t="shared" si="173"/>
        <v>9765</v>
      </c>
      <c r="BZ149" s="4">
        <v>12111.9</v>
      </c>
      <c r="CA149" s="115">
        <f t="shared" si="174"/>
        <v>1.2403379416282643</v>
      </c>
      <c r="CB149" s="4">
        <f t="shared" si="175"/>
        <v>5</v>
      </c>
      <c r="CC149" s="114">
        <f t="shared" si="176"/>
        <v>0.1</v>
      </c>
      <c r="CD149" s="4">
        <v>300</v>
      </c>
      <c r="CE149" s="116">
        <v>273.875282167043</v>
      </c>
      <c r="CF149" s="4">
        <f t="shared" si="177"/>
        <v>5</v>
      </c>
      <c r="CG149" s="114">
        <f t="shared" si="178"/>
        <v>0.15</v>
      </c>
      <c r="MX149" s="116">
        <v>95</v>
      </c>
      <c r="MY149" s="116">
        <v>91.6666666666667</v>
      </c>
      <c r="MZ149" s="4">
        <f t="shared" si="179"/>
        <v>1</v>
      </c>
      <c r="NA149" s="114">
        <f t="shared" si="180"/>
        <v>0.02</v>
      </c>
      <c r="NB149" s="115">
        <v>0.92</v>
      </c>
      <c r="NC149" s="115">
        <v>0.86399999999999999</v>
      </c>
      <c r="ND149" s="4">
        <f t="shared" si="181"/>
        <v>1</v>
      </c>
      <c r="NE149" s="114">
        <f t="shared" si="182"/>
        <v>0.02</v>
      </c>
      <c r="NF149" s="116">
        <v>90</v>
      </c>
      <c r="NG149" s="118">
        <v>100</v>
      </c>
      <c r="NH149" s="4">
        <f t="shared" si="183"/>
        <v>5</v>
      </c>
      <c r="NI149" s="114">
        <f t="shared" si="184"/>
        <v>0.08</v>
      </c>
      <c r="NJ149" s="114">
        <v>0.85</v>
      </c>
      <c r="NK149" s="114">
        <v>0.82352941176470595</v>
      </c>
      <c r="NM149" s="4">
        <f t="shared" si="185"/>
        <v>1</v>
      </c>
      <c r="NN149" s="114">
        <f t="shared" si="186"/>
        <v>1.2E-2</v>
      </c>
      <c r="NO149" s="114">
        <v>0.4</v>
      </c>
      <c r="NP149" s="114">
        <v>0.52</v>
      </c>
      <c r="NQ149" s="4">
        <f t="shared" si="187"/>
        <v>5</v>
      </c>
      <c r="NR149" s="114">
        <f t="shared" si="188"/>
        <v>0.06</v>
      </c>
      <c r="ZQ149" s="114">
        <v>0.95</v>
      </c>
      <c r="ZR149" s="114">
        <v>0.99266365688487601</v>
      </c>
      <c r="ZS149" s="4">
        <f t="shared" si="189"/>
        <v>5</v>
      </c>
      <c r="ZT149" s="114">
        <f t="shared" si="190"/>
        <v>0.05</v>
      </c>
      <c r="ZU149" s="4">
        <v>2</v>
      </c>
      <c r="ZV149" s="4">
        <f t="shared" si="191"/>
        <v>5</v>
      </c>
      <c r="ZW149" s="114">
        <f t="shared" si="192"/>
        <v>0.05</v>
      </c>
      <c r="ACD149" s="114">
        <f t="shared" si="193"/>
        <v>0.5</v>
      </c>
      <c r="ACE149" s="114">
        <f t="shared" si="194"/>
        <v>0.192</v>
      </c>
      <c r="ACF149" s="114">
        <f t="shared" si="195"/>
        <v>0.1</v>
      </c>
      <c r="ACG149" s="114">
        <f t="shared" si="196"/>
        <v>0.79199999999999993</v>
      </c>
      <c r="ACN149" s="119" t="str">
        <f t="shared" si="197"/>
        <v>TERIMA</v>
      </c>
      <c r="ACO149" s="120">
        <f t="shared" si="205"/>
        <v>670000</v>
      </c>
      <c r="ACP149" s="120">
        <f t="shared" si="198"/>
        <v>128640</v>
      </c>
      <c r="ADH149" s="121">
        <f t="shared" si="199"/>
        <v>335000</v>
      </c>
      <c r="ADI149" s="121">
        <f t="shared" si="200"/>
        <v>128640</v>
      </c>
      <c r="ADJ149" s="121">
        <f t="shared" si="201"/>
        <v>67000</v>
      </c>
      <c r="ADL149" s="121">
        <f t="shared" si="202"/>
        <v>0</v>
      </c>
      <c r="ADM149" s="121">
        <f t="shared" si="203"/>
        <v>530640</v>
      </c>
      <c r="ADN149" s="121">
        <f t="shared" si="204"/>
        <v>530640</v>
      </c>
      <c r="ADO149" s="4" t="s">
        <v>1392</v>
      </c>
    </row>
    <row r="150" spans="1:795" x14ac:dyDescent="0.25">
      <c r="A150" s="4">
        <f t="shared" si="165"/>
        <v>146</v>
      </c>
      <c r="B150" s="4">
        <v>178109</v>
      </c>
      <c r="C150" s="4" t="s">
        <v>830</v>
      </c>
      <c r="G150" s="4" t="s">
        <v>351</v>
      </c>
      <c r="O150" s="4">
        <v>22</v>
      </c>
      <c r="P150" s="4">
        <v>21</v>
      </c>
      <c r="Q150" s="4">
        <v>1</v>
      </c>
      <c r="R150" s="4">
        <v>0</v>
      </c>
      <c r="S150" s="4">
        <v>0</v>
      </c>
      <c r="T150" s="4">
        <v>1</v>
      </c>
      <c r="U150" s="4">
        <v>0</v>
      </c>
      <c r="V150" s="4">
        <f t="shared" si="166"/>
        <v>1</v>
      </c>
      <c r="W150" s="4">
        <v>20</v>
      </c>
      <c r="X150" s="4">
        <v>20</v>
      </c>
      <c r="Y150" s="4">
        <v>7.75</v>
      </c>
      <c r="BQ150" s="4">
        <v>0</v>
      </c>
      <c r="BR150" s="114">
        <f t="shared" si="167"/>
        <v>1</v>
      </c>
      <c r="BS150" s="4">
        <f t="shared" si="168"/>
        <v>5</v>
      </c>
      <c r="BT150" s="114">
        <f t="shared" si="169"/>
        <v>0.1</v>
      </c>
      <c r="BU150" s="4">
        <v>1</v>
      </c>
      <c r="BV150" s="114">
        <f t="shared" si="170"/>
        <v>0.95</v>
      </c>
      <c r="BW150" s="4">
        <f t="shared" si="171"/>
        <v>1</v>
      </c>
      <c r="BX150" s="114">
        <f t="shared" si="172"/>
        <v>0.03</v>
      </c>
      <c r="BY150" s="4">
        <f t="shared" si="173"/>
        <v>9300</v>
      </c>
      <c r="BZ150" s="4">
        <v>10716.9666666667</v>
      </c>
      <c r="CA150" s="115">
        <f t="shared" si="174"/>
        <v>1.1523620071684624</v>
      </c>
      <c r="CB150" s="4">
        <f t="shared" si="175"/>
        <v>5</v>
      </c>
      <c r="CC150" s="114">
        <f t="shared" si="176"/>
        <v>0.1</v>
      </c>
      <c r="CD150" s="4">
        <v>300</v>
      </c>
      <c r="CE150" s="116">
        <v>280.87876664330798</v>
      </c>
      <c r="CF150" s="4">
        <f t="shared" si="177"/>
        <v>5</v>
      </c>
      <c r="CG150" s="114">
        <f t="shared" si="178"/>
        <v>0.15</v>
      </c>
      <c r="MX150" s="116">
        <v>95</v>
      </c>
      <c r="MY150" s="116">
        <v>100</v>
      </c>
      <c r="MZ150" s="4">
        <f t="shared" si="179"/>
        <v>5</v>
      </c>
      <c r="NA150" s="114">
        <f t="shared" si="180"/>
        <v>0.1</v>
      </c>
      <c r="NB150" s="115">
        <v>0.92</v>
      </c>
      <c r="NC150" s="115">
        <v>0.95675675675675698</v>
      </c>
      <c r="ND150" s="4">
        <f t="shared" si="181"/>
        <v>5</v>
      </c>
      <c r="NE150" s="114">
        <f t="shared" si="182"/>
        <v>0.1</v>
      </c>
      <c r="NF150" s="116">
        <v>90</v>
      </c>
      <c r="NG150" s="118">
        <v>100</v>
      </c>
      <c r="NH150" s="4">
        <f t="shared" si="183"/>
        <v>5</v>
      </c>
      <c r="NI150" s="114">
        <f t="shared" si="184"/>
        <v>0.08</v>
      </c>
      <c r="NJ150" s="114">
        <v>0.85</v>
      </c>
      <c r="NK150" s="114">
        <v>0.93548387096774199</v>
      </c>
      <c r="NM150" s="4">
        <f t="shared" si="185"/>
        <v>5</v>
      </c>
      <c r="NN150" s="114">
        <f t="shared" si="186"/>
        <v>0.06</v>
      </c>
      <c r="NO150" s="114">
        <v>0.4</v>
      </c>
      <c r="NP150" s="114">
        <v>0.59459459459459496</v>
      </c>
      <c r="NQ150" s="4">
        <f t="shared" si="187"/>
        <v>5</v>
      </c>
      <c r="NR150" s="114">
        <f t="shared" si="188"/>
        <v>0.06</v>
      </c>
      <c r="ZQ150" s="114">
        <v>0.95</v>
      </c>
      <c r="ZR150" s="114">
        <v>0.99509460406447103</v>
      </c>
      <c r="ZS150" s="4">
        <f t="shared" si="189"/>
        <v>5</v>
      </c>
      <c r="ZT150" s="114">
        <f t="shared" si="190"/>
        <v>0.05</v>
      </c>
      <c r="ZU150" s="4">
        <v>2</v>
      </c>
      <c r="ZV150" s="4">
        <f t="shared" si="191"/>
        <v>5</v>
      </c>
      <c r="ZW150" s="114">
        <f t="shared" si="192"/>
        <v>0.05</v>
      </c>
      <c r="ACD150" s="114">
        <f t="shared" si="193"/>
        <v>0.38</v>
      </c>
      <c r="ACE150" s="114">
        <f t="shared" si="194"/>
        <v>0.4</v>
      </c>
      <c r="ACF150" s="114">
        <f t="shared" si="195"/>
        <v>0.1</v>
      </c>
      <c r="ACG150" s="114">
        <f t="shared" si="196"/>
        <v>0.88</v>
      </c>
      <c r="ACN150" s="119" t="str">
        <f t="shared" si="197"/>
        <v>TERIMA</v>
      </c>
      <c r="ACO150" s="120">
        <f t="shared" si="205"/>
        <v>670000</v>
      </c>
      <c r="ACP150" s="120">
        <f t="shared" si="198"/>
        <v>268000</v>
      </c>
      <c r="ADH150" s="121">
        <f t="shared" si="199"/>
        <v>254600</v>
      </c>
      <c r="ADI150" s="121">
        <f t="shared" si="200"/>
        <v>268000</v>
      </c>
      <c r="ADJ150" s="121">
        <f t="shared" si="201"/>
        <v>67000</v>
      </c>
      <c r="ADL150" s="121">
        <f t="shared" si="202"/>
        <v>0</v>
      </c>
      <c r="ADM150" s="121">
        <f t="shared" si="203"/>
        <v>589600</v>
      </c>
      <c r="ADN150" s="121">
        <f t="shared" si="204"/>
        <v>589600</v>
      </c>
      <c r="ADO150" s="4" t="s">
        <v>1392</v>
      </c>
    </row>
    <row r="151" spans="1:795" x14ac:dyDescent="0.25">
      <c r="A151" s="4">
        <f t="shared" si="165"/>
        <v>147</v>
      </c>
      <c r="B151" s="4">
        <v>178138</v>
      </c>
      <c r="C151" s="4" t="s">
        <v>832</v>
      </c>
      <c r="G151" s="4" t="s">
        <v>351</v>
      </c>
      <c r="O151" s="4">
        <v>22</v>
      </c>
      <c r="P151" s="4">
        <v>20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f t="shared" si="166"/>
        <v>0</v>
      </c>
      <c r="W151" s="4">
        <v>20</v>
      </c>
      <c r="X151" s="4">
        <v>20</v>
      </c>
      <c r="Y151" s="4">
        <v>7.75</v>
      </c>
      <c r="BQ151" s="4">
        <v>0</v>
      </c>
      <c r="BR151" s="114">
        <f t="shared" si="167"/>
        <v>1</v>
      </c>
      <c r="BS151" s="4">
        <f t="shared" si="168"/>
        <v>5</v>
      </c>
      <c r="BT151" s="114">
        <f t="shared" si="169"/>
        <v>0.1</v>
      </c>
      <c r="BU151" s="4">
        <v>0</v>
      </c>
      <c r="BV151" s="114">
        <f t="shared" si="170"/>
        <v>1</v>
      </c>
      <c r="BW151" s="4">
        <f t="shared" si="171"/>
        <v>5</v>
      </c>
      <c r="BX151" s="114">
        <f t="shared" si="172"/>
        <v>0.15</v>
      </c>
      <c r="BY151" s="4">
        <f t="shared" si="173"/>
        <v>9300</v>
      </c>
      <c r="BZ151" s="4">
        <v>10183.7166666667</v>
      </c>
      <c r="CA151" s="115">
        <f t="shared" si="174"/>
        <v>1.095023297491043</v>
      </c>
      <c r="CB151" s="4">
        <f t="shared" si="175"/>
        <v>5</v>
      </c>
      <c r="CC151" s="114">
        <f t="shared" si="176"/>
        <v>0.1</v>
      </c>
      <c r="CD151" s="4">
        <v>300</v>
      </c>
      <c r="CE151" s="116">
        <v>271.83323442136498</v>
      </c>
      <c r="CF151" s="4">
        <f t="shared" si="177"/>
        <v>5</v>
      </c>
      <c r="CG151" s="114">
        <f t="shared" si="178"/>
        <v>0.15</v>
      </c>
      <c r="MX151" s="116">
        <v>95</v>
      </c>
      <c r="MY151" s="116">
        <v>91.6666666666667</v>
      </c>
      <c r="MZ151" s="4">
        <f t="shared" si="179"/>
        <v>1</v>
      </c>
      <c r="NA151" s="114">
        <f t="shared" si="180"/>
        <v>0.02</v>
      </c>
      <c r="NB151" s="115">
        <v>0.92</v>
      </c>
      <c r="NC151" s="115">
        <v>0.875</v>
      </c>
      <c r="ND151" s="4">
        <f t="shared" si="181"/>
        <v>1</v>
      </c>
      <c r="NE151" s="114">
        <f t="shared" si="182"/>
        <v>0.02</v>
      </c>
      <c r="NF151" s="116">
        <v>90</v>
      </c>
      <c r="NG151" s="118">
        <v>100</v>
      </c>
      <c r="NH151" s="4">
        <f t="shared" si="183"/>
        <v>5</v>
      </c>
      <c r="NI151" s="114">
        <f t="shared" si="184"/>
        <v>0.08</v>
      </c>
      <c r="NJ151" s="114">
        <v>0.85</v>
      </c>
      <c r="NK151" s="114">
        <v>0.83333333333333304</v>
      </c>
      <c r="NL151" s="4">
        <v>1</v>
      </c>
      <c r="NM151" s="4">
        <f t="shared" si="185"/>
        <v>0</v>
      </c>
      <c r="NN151" s="114">
        <f t="shared" si="186"/>
        <v>0</v>
      </c>
      <c r="NO151" s="114">
        <v>0.4</v>
      </c>
      <c r="NP151" s="114">
        <v>8.3333333333333301E-2</v>
      </c>
      <c r="NQ151" s="4">
        <f t="shared" si="187"/>
        <v>1</v>
      </c>
      <c r="NR151" s="114">
        <f t="shared" si="188"/>
        <v>1.2E-2</v>
      </c>
      <c r="ZQ151" s="114">
        <v>0.95</v>
      </c>
      <c r="ZR151" s="114">
        <v>0.99762611275964397</v>
      </c>
      <c r="ZS151" s="4">
        <f t="shared" si="189"/>
        <v>5</v>
      </c>
      <c r="ZT151" s="114">
        <f t="shared" si="190"/>
        <v>0.05</v>
      </c>
      <c r="ZU151" s="4">
        <v>2</v>
      </c>
      <c r="ZV151" s="4">
        <f t="shared" si="191"/>
        <v>5</v>
      </c>
      <c r="ZW151" s="114">
        <f t="shared" si="192"/>
        <v>0.05</v>
      </c>
      <c r="ACD151" s="114">
        <f t="shared" si="193"/>
        <v>0.5</v>
      </c>
      <c r="ACE151" s="114">
        <f t="shared" si="194"/>
        <v>0.13200000000000001</v>
      </c>
      <c r="ACF151" s="114">
        <f t="shared" si="195"/>
        <v>0.1</v>
      </c>
      <c r="ACG151" s="114">
        <f t="shared" si="196"/>
        <v>0.73199999999999998</v>
      </c>
      <c r="ACN151" s="119" t="str">
        <f t="shared" si="197"/>
        <v>TERIMA</v>
      </c>
      <c r="ACO151" s="120">
        <f t="shared" si="205"/>
        <v>670000</v>
      </c>
      <c r="ACP151" s="120">
        <f t="shared" si="198"/>
        <v>88440</v>
      </c>
      <c r="ADH151" s="121">
        <f t="shared" si="199"/>
        <v>335000</v>
      </c>
      <c r="ADI151" s="121">
        <f t="shared" si="200"/>
        <v>88440</v>
      </c>
      <c r="ADJ151" s="121">
        <f t="shared" si="201"/>
        <v>67000</v>
      </c>
      <c r="ADL151" s="121">
        <f t="shared" si="202"/>
        <v>0</v>
      </c>
      <c r="ADM151" s="121">
        <f t="shared" si="203"/>
        <v>490440</v>
      </c>
      <c r="ADN151" s="121">
        <f t="shared" si="204"/>
        <v>490440</v>
      </c>
      <c r="ADO151" s="4" t="s">
        <v>1392</v>
      </c>
    </row>
    <row r="152" spans="1:795" x14ac:dyDescent="0.25">
      <c r="A152" s="4">
        <f t="shared" si="165"/>
        <v>148</v>
      </c>
      <c r="B152" s="4">
        <v>178144</v>
      </c>
      <c r="C152" s="4" t="s">
        <v>836</v>
      </c>
      <c r="G152" s="4" t="s">
        <v>351</v>
      </c>
      <c r="O152" s="4">
        <v>22</v>
      </c>
      <c r="P152" s="4">
        <v>20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f t="shared" si="166"/>
        <v>0</v>
      </c>
      <c r="W152" s="4">
        <v>20</v>
      </c>
      <c r="X152" s="4">
        <v>20</v>
      </c>
      <c r="Y152" s="4">
        <v>7.75</v>
      </c>
      <c r="BQ152" s="4">
        <v>0</v>
      </c>
      <c r="BR152" s="114">
        <f t="shared" si="167"/>
        <v>1</v>
      </c>
      <c r="BS152" s="4">
        <f t="shared" si="168"/>
        <v>5</v>
      </c>
      <c r="BT152" s="114">
        <f t="shared" si="169"/>
        <v>0.1</v>
      </c>
      <c r="BU152" s="4">
        <v>0</v>
      </c>
      <c r="BV152" s="114">
        <f t="shared" si="170"/>
        <v>1</v>
      </c>
      <c r="BW152" s="4">
        <f t="shared" si="171"/>
        <v>5</v>
      </c>
      <c r="BX152" s="114">
        <f t="shared" si="172"/>
        <v>0.15</v>
      </c>
      <c r="BY152" s="4">
        <f t="shared" si="173"/>
        <v>9300</v>
      </c>
      <c r="BZ152" s="4">
        <v>11774.333333333299</v>
      </c>
      <c r="CA152" s="115">
        <f t="shared" si="174"/>
        <v>1.2660573476702472</v>
      </c>
      <c r="CB152" s="4">
        <f t="shared" si="175"/>
        <v>5</v>
      </c>
      <c r="CC152" s="114">
        <f t="shared" si="176"/>
        <v>0.1</v>
      </c>
      <c r="CD152" s="4">
        <v>300</v>
      </c>
      <c r="CE152" s="116">
        <v>296.820572764465</v>
      </c>
      <c r="CF152" s="4">
        <f t="shared" si="177"/>
        <v>5</v>
      </c>
      <c r="CG152" s="114">
        <f t="shared" si="178"/>
        <v>0.15</v>
      </c>
      <c r="MX152" s="116">
        <v>95</v>
      </c>
      <c r="MY152" s="116">
        <v>96.6666666666667</v>
      </c>
      <c r="MZ152" s="4">
        <f t="shared" si="179"/>
        <v>5</v>
      </c>
      <c r="NA152" s="114">
        <f t="shared" si="180"/>
        <v>0.1</v>
      </c>
      <c r="NB152" s="115">
        <v>0.92</v>
      </c>
      <c r="NC152" s="115">
        <v>0.94545454545454599</v>
      </c>
      <c r="ND152" s="4">
        <f t="shared" si="181"/>
        <v>5</v>
      </c>
      <c r="NE152" s="114">
        <f t="shared" si="182"/>
        <v>0.1</v>
      </c>
      <c r="NF152" s="116">
        <v>90</v>
      </c>
      <c r="NG152" s="118">
        <v>100</v>
      </c>
      <c r="NH152" s="4">
        <f t="shared" si="183"/>
        <v>5</v>
      </c>
      <c r="NI152" s="114">
        <f t="shared" si="184"/>
        <v>0.08</v>
      </c>
      <c r="NJ152" s="114">
        <v>0.85</v>
      </c>
      <c r="NK152" s="114">
        <v>0.87878787878787901</v>
      </c>
      <c r="NL152" s="4">
        <v>1</v>
      </c>
      <c r="NM152" s="4">
        <f t="shared" si="185"/>
        <v>0</v>
      </c>
      <c r="NN152" s="114">
        <f t="shared" si="186"/>
        <v>0</v>
      </c>
      <c r="NO152" s="114">
        <v>0.4</v>
      </c>
      <c r="NP152" s="114">
        <v>0.54545454545454497</v>
      </c>
      <c r="NQ152" s="4">
        <f t="shared" si="187"/>
        <v>5</v>
      </c>
      <c r="NR152" s="114">
        <f t="shared" si="188"/>
        <v>0.06</v>
      </c>
      <c r="ZQ152" s="114">
        <v>0.95</v>
      </c>
      <c r="ZR152" s="114">
        <v>0.99357101110461699</v>
      </c>
      <c r="ZS152" s="4">
        <f t="shared" si="189"/>
        <v>5</v>
      </c>
      <c r="ZT152" s="114">
        <f t="shared" si="190"/>
        <v>0.05</v>
      </c>
      <c r="ZU152" s="4">
        <v>2</v>
      </c>
      <c r="ZV152" s="4">
        <f t="shared" si="191"/>
        <v>5</v>
      </c>
      <c r="ZW152" s="114">
        <f t="shared" si="192"/>
        <v>0.05</v>
      </c>
      <c r="ACD152" s="114">
        <f t="shared" si="193"/>
        <v>0.5</v>
      </c>
      <c r="ACE152" s="114">
        <f t="shared" si="194"/>
        <v>0.34</v>
      </c>
      <c r="ACF152" s="114">
        <f t="shared" si="195"/>
        <v>0.1</v>
      </c>
      <c r="ACG152" s="114">
        <f t="shared" si="196"/>
        <v>0.94000000000000006</v>
      </c>
      <c r="ACN152" s="119" t="str">
        <f t="shared" si="197"/>
        <v>TERIMA</v>
      </c>
      <c r="ACO152" s="120">
        <f t="shared" si="205"/>
        <v>670000</v>
      </c>
      <c r="ACP152" s="120">
        <f t="shared" si="198"/>
        <v>227800.00000000003</v>
      </c>
      <c r="ADH152" s="121">
        <f t="shared" si="199"/>
        <v>335000</v>
      </c>
      <c r="ADI152" s="121">
        <f t="shared" si="200"/>
        <v>227800.00000000003</v>
      </c>
      <c r="ADJ152" s="121">
        <f t="shared" si="201"/>
        <v>67000</v>
      </c>
      <c r="ADL152" s="121">
        <f t="shared" si="202"/>
        <v>0</v>
      </c>
      <c r="ADM152" s="121">
        <f t="shared" si="203"/>
        <v>629800</v>
      </c>
      <c r="ADN152" s="121">
        <f t="shared" si="204"/>
        <v>629800</v>
      </c>
      <c r="ADO152" s="4" t="s">
        <v>1392</v>
      </c>
    </row>
    <row r="153" spans="1:795" x14ac:dyDescent="0.25">
      <c r="A153" s="4">
        <f t="shared" si="165"/>
        <v>149</v>
      </c>
      <c r="B153" s="4">
        <v>178152</v>
      </c>
      <c r="C153" s="4" t="s">
        <v>838</v>
      </c>
      <c r="G153" s="4" t="s">
        <v>351</v>
      </c>
      <c r="O153" s="4">
        <v>22</v>
      </c>
      <c r="P153" s="4">
        <v>21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f t="shared" si="166"/>
        <v>0</v>
      </c>
      <c r="W153" s="4">
        <v>21</v>
      </c>
      <c r="X153" s="4">
        <v>21</v>
      </c>
      <c r="Y153" s="4">
        <v>7.75</v>
      </c>
      <c r="BQ153" s="4">
        <v>0</v>
      </c>
      <c r="BR153" s="114">
        <f t="shared" si="167"/>
        <v>1</v>
      </c>
      <c r="BS153" s="4">
        <f t="shared" si="168"/>
        <v>5</v>
      </c>
      <c r="BT153" s="114">
        <f t="shared" si="169"/>
        <v>0.1</v>
      </c>
      <c r="BU153" s="4">
        <v>0</v>
      </c>
      <c r="BV153" s="114">
        <f t="shared" si="170"/>
        <v>1</v>
      </c>
      <c r="BW153" s="4">
        <f t="shared" si="171"/>
        <v>5</v>
      </c>
      <c r="BX153" s="114">
        <f t="shared" si="172"/>
        <v>0.15</v>
      </c>
      <c r="BY153" s="4">
        <f t="shared" si="173"/>
        <v>9765</v>
      </c>
      <c r="BZ153" s="4">
        <v>12659.766666666599</v>
      </c>
      <c r="CA153" s="115">
        <f t="shared" si="174"/>
        <v>1.2964430790237174</v>
      </c>
      <c r="CB153" s="4">
        <f t="shared" si="175"/>
        <v>5</v>
      </c>
      <c r="CC153" s="114">
        <f t="shared" si="176"/>
        <v>0.1</v>
      </c>
      <c r="CD153" s="4">
        <v>300</v>
      </c>
      <c r="CE153" s="116">
        <v>297.43606557377097</v>
      </c>
      <c r="CF153" s="4">
        <f t="shared" si="177"/>
        <v>5</v>
      </c>
      <c r="CG153" s="114">
        <f t="shared" si="178"/>
        <v>0.15</v>
      </c>
      <c r="MX153" s="116">
        <v>95</v>
      </c>
      <c r="MY153" s="116">
        <v>100</v>
      </c>
      <c r="MZ153" s="4">
        <f t="shared" si="179"/>
        <v>5</v>
      </c>
      <c r="NA153" s="114">
        <f t="shared" si="180"/>
        <v>0.1</v>
      </c>
      <c r="NB153" s="115">
        <v>0.92</v>
      </c>
      <c r="NC153" s="115">
        <v>0.91351351351351395</v>
      </c>
      <c r="ND153" s="4">
        <f t="shared" si="181"/>
        <v>1</v>
      </c>
      <c r="NE153" s="114">
        <f t="shared" si="182"/>
        <v>0.02</v>
      </c>
      <c r="NF153" s="116">
        <v>90</v>
      </c>
      <c r="NG153" s="118">
        <v>100</v>
      </c>
      <c r="NH153" s="4">
        <f t="shared" si="183"/>
        <v>5</v>
      </c>
      <c r="NI153" s="114">
        <f t="shared" si="184"/>
        <v>0.08</v>
      </c>
      <c r="NJ153" s="114">
        <v>0.85</v>
      </c>
      <c r="NK153" s="114">
        <v>0.92063492063492103</v>
      </c>
      <c r="NM153" s="4">
        <f t="shared" si="185"/>
        <v>5</v>
      </c>
      <c r="NN153" s="114">
        <f t="shared" si="186"/>
        <v>0.06</v>
      </c>
      <c r="NO153" s="114">
        <v>0.4</v>
      </c>
      <c r="NP153" s="114">
        <v>0.54054054054054101</v>
      </c>
      <c r="NQ153" s="4">
        <f t="shared" si="187"/>
        <v>5</v>
      </c>
      <c r="NR153" s="114">
        <f t="shared" si="188"/>
        <v>0.06</v>
      </c>
      <c r="ZQ153" s="114">
        <v>0.95</v>
      </c>
      <c r="ZR153" s="114">
        <v>0.99344262295081998</v>
      </c>
      <c r="ZS153" s="4">
        <f t="shared" si="189"/>
        <v>5</v>
      </c>
      <c r="ZT153" s="114">
        <f t="shared" si="190"/>
        <v>0.05</v>
      </c>
      <c r="ZU153" s="4">
        <v>2</v>
      </c>
      <c r="ZV153" s="4">
        <f t="shared" si="191"/>
        <v>5</v>
      </c>
      <c r="ZW153" s="114">
        <f t="shared" si="192"/>
        <v>0.05</v>
      </c>
      <c r="ACD153" s="114">
        <f t="shared" si="193"/>
        <v>0.5</v>
      </c>
      <c r="ACE153" s="114">
        <f t="shared" si="194"/>
        <v>0.32</v>
      </c>
      <c r="ACF153" s="114">
        <f t="shared" si="195"/>
        <v>0.1</v>
      </c>
      <c r="ACG153" s="114">
        <f t="shared" si="196"/>
        <v>0.92</v>
      </c>
      <c r="ACN153" s="119" t="str">
        <f t="shared" si="197"/>
        <v>TERIMA</v>
      </c>
      <c r="ACO153" s="120">
        <f t="shared" si="205"/>
        <v>670000</v>
      </c>
      <c r="ACP153" s="120">
        <f t="shared" si="198"/>
        <v>214400</v>
      </c>
      <c r="ADH153" s="121">
        <f t="shared" si="199"/>
        <v>335000</v>
      </c>
      <c r="ADI153" s="121">
        <f t="shared" si="200"/>
        <v>214400</v>
      </c>
      <c r="ADJ153" s="121">
        <f t="shared" si="201"/>
        <v>67000</v>
      </c>
      <c r="ADL153" s="121">
        <f t="shared" si="202"/>
        <v>0</v>
      </c>
      <c r="ADM153" s="121">
        <f t="shared" si="203"/>
        <v>616400</v>
      </c>
      <c r="ADN153" s="121">
        <f t="shared" si="204"/>
        <v>616400</v>
      </c>
      <c r="ADO153" s="4" t="s">
        <v>1392</v>
      </c>
    </row>
    <row r="154" spans="1:795" x14ac:dyDescent="0.25">
      <c r="A154" s="4">
        <f t="shared" si="165"/>
        <v>150</v>
      </c>
      <c r="B154" s="4">
        <v>175525</v>
      </c>
      <c r="C154" s="4" t="s">
        <v>840</v>
      </c>
      <c r="G154" s="4" t="s">
        <v>351</v>
      </c>
      <c r="O154" s="4">
        <v>22</v>
      </c>
      <c r="P154" s="4">
        <v>21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f t="shared" si="166"/>
        <v>0</v>
      </c>
      <c r="W154" s="4">
        <v>21</v>
      </c>
      <c r="X154" s="4">
        <v>21</v>
      </c>
      <c r="Y154" s="4">
        <v>7.75</v>
      </c>
      <c r="BQ154" s="4">
        <v>0</v>
      </c>
      <c r="BR154" s="114">
        <f t="shared" si="167"/>
        <v>1</v>
      </c>
      <c r="BS154" s="4">
        <f t="shared" si="168"/>
        <v>5</v>
      </c>
      <c r="BT154" s="114">
        <f t="shared" si="169"/>
        <v>0.1</v>
      </c>
      <c r="BU154" s="4">
        <v>0</v>
      </c>
      <c r="BV154" s="114">
        <f t="shared" si="170"/>
        <v>1</v>
      </c>
      <c r="BW154" s="4">
        <f t="shared" si="171"/>
        <v>5</v>
      </c>
      <c r="BX154" s="114">
        <f t="shared" si="172"/>
        <v>0.15</v>
      </c>
      <c r="BY154" s="4">
        <f t="shared" si="173"/>
        <v>9765</v>
      </c>
      <c r="BZ154" s="4">
        <v>12380.333333333399</v>
      </c>
      <c r="CA154" s="115">
        <f t="shared" si="174"/>
        <v>1.2678272742788939</v>
      </c>
      <c r="CB154" s="4">
        <f t="shared" si="175"/>
        <v>5</v>
      </c>
      <c r="CC154" s="114">
        <f t="shared" si="176"/>
        <v>0.1</v>
      </c>
      <c r="CD154" s="4">
        <v>300</v>
      </c>
      <c r="CE154" s="116">
        <v>268.903261470426</v>
      </c>
      <c r="CF154" s="4">
        <f t="shared" si="177"/>
        <v>5</v>
      </c>
      <c r="CG154" s="114">
        <f t="shared" si="178"/>
        <v>0.15</v>
      </c>
      <c r="MX154" s="116">
        <v>95</v>
      </c>
      <c r="MY154" s="116">
        <v>98.75</v>
      </c>
      <c r="MZ154" s="4">
        <f t="shared" si="179"/>
        <v>5</v>
      </c>
      <c r="NA154" s="114">
        <f t="shared" si="180"/>
        <v>0.1</v>
      </c>
      <c r="NB154" s="115">
        <v>0.92</v>
      </c>
      <c r="NC154" s="115">
        <v>0.87692307692307703</v>
      </c>
      <c r="ND154" s="4">
        <f t="shared" si="181"/>
        <v>1</v>
      </c>
      <c r="NE154" s="114">
        <f t="shared" si="182"/>
        <v>0.02</v>
      </c>
      <c r="NF154" s="116">
        <v>90</v>
      </c>
      <c r="NG154" s="118">
        <v>100</v>
      </c>
      <c r="NH154" s="4">
        <f t="shared" si="183"/>
        <v>5</v>
      </c>
      <c r="NI154" s="114">
        <f t="shared" si="184"/>
        <v>0.08</v>
      </c>
      <c r="NJ154" s="114">
        <v>0.85</v>
      </c>
      <c r="NK154" s="114">
        <v>0.80645161290322598</v>
      </c>
      <c r="NM154" s="4">
        <f t="shared" si="185"/>
        <v>1</v>
      </c>
      <c r="NN154" s="114">
        <f t="shared" si="186"/>
        <v>1.2E-2</v>
      </c>
      <c r="NO154" s="114">
        <v>0.4</v>
      </c>
      <c r="NP154" s="114">
        <v>0.512820512820513</v>
      </c>
      <c r="NQ154" s="4">
        <f t="shared" si="187"/>
        <v>5</v>
      </c>
      <c r="NR154" s="114">
        <f t="shared" si="188"/>
        <v>0.06</v>
      </c>
      <c r="ZQ154" s="114">
        <v>0.95</v>
      </c>
      <c r="ZR154" s="114">
        <v>0.99502487562189101</v>
      </c>
      <c r="ZS154" s="4">
        <f t="shared" si="189"/>
        <v>5</v>
      </c>
      <c r="ZT154" s="114">
        <f t="shared" si="190"/>
        <v>0.05</v>
      </c>
      <c r="ZU154" s="4">
        <v>2</v>
      </c>
      <c r="ZV154" s="4">
        <f t="shared" si="191"/>
        <v>5</v>
      </c>
      <c r="ZW154" s="114">
        <f t="shared" si="192"/>
        <v>0.05</v>
      </c>
      <c r="ACD154" s="114">
        <f t="shared" si="193"/>
        <v>0.5</v>
      </c>
      <c r="ACE154" s="114">
        <f t="shared" si="194"/>
        <v>0.27200000000000002</v>
      </c>
      <c r="ACF154" s="114">
        <f t="shared" si="195"/>
        <v>0.1</v>
      </c>
      <c r="ACG154" s="114">
        <f t="shared" si="196"/>
        <v>0.872</v>
      </c>
      <c r="ACN154" s="119" t="str">
        <f t="shared" si="197"/>
        <v>TERIMA</v>
      </c>
      <c r="ACO154" s="120">
        <f t="shared" si="205"/>
        <v>670000</v>
      </c>
      <c r="ACP154" s="120">
        <f t="shared" si="198"/>
        <v>182240</v>
      </c>
      <c r="ADH154" s="121">
        <f t="shared" si="199"/>
        <v>335000</v>
      </c>
      <c r="ADI154" s="121">
        <f t="shared" si="200"/>
        <v>182240</v>
      </c>
      <c r="ADJ154" s="121">
        <f t="shared" si="201"/>
        <v>67000</v>
      </c>
      <c r="ADL154" s="121">
        <f t="shared" si="202"/>
        <v>0</v>
      </c>
      <c r="ADM154" s="121">
        <f t="shared" si="203"/>
        <v>584240</v>
      </c>
      <c r="ADN154" s="121">
        <f t="shared" si="204"/>
        <v>584240</v>
      </c>
      <c r="ADO154" s="4" t="s">
        <v>1392</v>
      </c>
    </row>
    <row r="155" spans="1:795" x14ac:dyDescent="0.25">
      <c r="A155" s="4">
        <f t="shared" si="165"/>
        <v>151</v>
      </c>
      <c r="B155" s="4">
        <v>156541</v>
      </c>
      <c r="C155" s="4" t="s">
        <v>841</v>
      </c>
      <c r="G155" s="4" t="s">
        <v>351</v>
      </c>
      <c r="O155" s="4">
        <v>22</v>
      </c>
      <c r="P155" s="4">
        <v>20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f t="shared" si="166"/>
        <v>0</v>
      </c>
      <c r="W155" s="4">
        <v>20</v>
      </c>
      <c r="X155" s="4">
        <v>20</v>
      </c>
      <c r="Y155" s="4">
        <v>7.75</v>
      </c>
      <c r="BQ155" s="4">
        <v>0</v>
      </c>
      <c r="BR155" s="114">
        <f t="shared" si="167"/>
        <v>1</v>
      </c>
      <c r="BS155" s="4">
        <f t="shared" si="168"/>
        <v>5</v>
      </c>
      <c r="BT155" s="114">
        <f t="shared" si="169"/>
        <v>0.1</v>
      </c>
      <c r="BU155" s="4">
        <v>0</v>
      </c>
      <c r="BV155" s="114">
        <f t="shared" si="170"/>
        <v>1</v>
      </c>
      <c r="BW155" s="4">
        <f t="shared" si="171"/>
        <v>5</v>
      </c>
      <c r="BX155" s="114">
        <f t="shared" si="172"/>
        <v>0.15</v>
      </c>
      <c r="BY155" s="4">
        <f t="shared" si="173"/>
        <v>9300</v>
      </c>
      <c r="BZ155" s="4">
        <v>11512.983333333401</v>
      </c>
      <c r="CA155" s="115">
        <f t="shared" si="174"/>
        <v>1.2379551971326237</v>
      </c>
      <c r="CB155" s="4">
        <f t="shared" si="175"/>
        <v>5</v>
      </c>
      <c r="CC155" s="114">
        <f t="shared" si="176"/>
        <v>0.1</v>
      </c>
      <c r="CD155" s="4">
        <v>300</v>
      </c>
      <c r="CE155" s="116">
        <v>307.39741847826099</v>
      </c>
      <c r="CF155" s="4">
        <f t="shared" si="177"/>
        <v>1</v>
      </c>
      <c r="CG155" s="114">
        <f t="shared" si="178"/>
        <v>0.03</v>
      </c>
      <c r="MX155" s="116">
        <v>95</v>
      </c>
      <c r="MY155" s="116">
        <v>98.6666666666667</v>
      </c>
      <c r="MZ155" s="4">
        <f t="shared" si="179"/>
        <v>5</v>
      </c>
      <c r="NA155" s="114">
        <f t="shared" si="180"/>
        <v>0.1</v>
      </c>
      <c r="NB155" s="115">
        <v>0.92</v>
      </c>
      <c r="NC155" s="115">
        <v>0.91874999999999996</v>
      </c>
      <c r="ND155" s="4">
        <f t="shared" si="181"/>
        <v>1</v>
      </c>
      <c r="NE155" s="114">
        <f t="shared" si="182"/>
        <v>0.02</v>
      </c>
      <c r="NF155" s="116">
        <v>90</v>
      </c>
      <c r="NG155" s="118">
        <v>100</v>
      </c>
      <c r="NH155" s="4">
        <f t="shared" si="183"/>
        <v>5</v>
      </c>
      <c r="NI155" s="114">
        <f t="shared" si="184"/>
        <v>0.08</v>
      </c>
      <c r="NJ155" s="114">
        <v>0.85</v>
      </c>
      <c r="NK155" s="114">
        <v>0.83333333333333304</v>
      </c>
      <c r="NM155" s="4">
        <f t="shared" si="185"/>
        <v>1</v>
      </c>
      <c r="NN155" s="114">
        <f t="shared" si="186"/>
        <v>1.2E-2</v>
      </c>
      <c r="NO155" s="114">
        <v>0.4</v>
      </c>
      <c r="NP155" s="114">
        <v>0.5</v>
      </c>
      <c r="NQ155" s="4">
        <f t="shared" si="187"/>
        <v>5</v>
      </c>
      <c r="NR155" s="114">
        <f t="shared" si="188"/>
        <v>0.06</v>
      </c>
      <c r="ZQ155" s="114">
        <v>0.95</v>
      </c>
      <c r="ZR155" s="114">
        <v>0.99524456521739102</v>
      </c>
      <c r="ZS155" s="4">
        <f t="shared" si="189"/>
        <v>5</v>
      </c>
      <c r="ZT155" s="114">
        <f t="shared" si="190"/>
        <v>0.05</v>
      </c>
      <c r="ZU155" s="4">
        <v>2</v>
      </c>
      <c r="ZV155" s="4">
        <f t="shared" si="191"/>
        <v>5</v>
      </c>
      <c r="ZW155" s="114">
        <f t="shared" si="192"/>
        <v>0.05</v>
      </c>
      <c r="ACD155" s="114">
        <f t="shared" si="193"/>
        <v>0.38</v>
      </c>
      <c r="ACE155" s="114">
        <f t="shared" si="194"/>
        <v>0.27200000000000002</v>
      </c>
      <c r="ACF155" s="114">
        <f t="shared" si="195"/>
        <v>0.1</v>
      </c>
      <c r="ACG155" s="114">
        <f t="shared" si="196"/>
        <v>0.752</v>
      </c>
      <c r="ACN155" s="119" t="str">
        <f t="shared" si="197"/>
        <v>TERIMA</v>
      </c>
      <c r="ACO155" s="120">
        <f t="shared" si="205"/>
        <v>670000</v>
      </c>
      <c r="ACP155" s="120">
        <f t="shared" si="198"/>
        <v>182240</v>
      </c>
      <c r="ADH155" s="121">
        <f t="shared" si="199"/>
        <v>254600</v>
      </c>
      <c r="ADI155" s="121">
        <f t="shared" si="200"/>
        <v>182240</v>
      </c>
      <c r="ADJ155" s="121">
        <f t="shared" si="201"/>
        <v>67000</v>
      </c>
      <c r="ADL155" s="121">
        <f t="shared" si="202"/>
        <v>0</v>
      </c>
      <c r="ADM155" s="121">
        <f t="shared" si="203"/>
        <v>503840</v>
      </c>
      <c r="ADN155" s="121">
        <f t="shared" si="204"/>
        <v>503840</v>
      </c>
      <c r="ADO155" s="4" t="s">
        <v>1392</v>
      </c>
    </row>
    <row r="156" spans="1:795" x14ac:dyDescent="0.25">
      <c r="A156" s="4">
        <f t="shared" si="165"/>
        <v>152</v>
      </c>
      <c r="B156" s="4">
        <v>168484</v>
      </c>
      <c r="C156" s="4" t="s">
        <v>845</v>
      </c>
      <c r="G156" s="4" t="s">
        <v>351</v>
      </c>
      <c r="O156" s="4">
        <v>22</v>
      </c>
      <c r="P156" s="4">
        <v>21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f t="shared" si="166"/>
        <v>0</v>
      </c>
      <c r="W156" s="4">
        <v>21</v>
      </c>
      <c r="X156" s="4">
        <v>21</v>
      </c>
      <c r="Y156" s="4">
        <v>7.75</v>
      </c>
      <c r="BQ156" s="4">
        <v>0</v>
      </c>
      <c r="BR156" s="114">
        <f t="shared" si="167"/>
        <v>1</v>
      </c>
      <c r="BS156" s="4">
        <f t="shared" si="168"/>
        <v>5</v>
      </c>
      <c r="BT156" s="114">
        <f t="shared" si="169"/>
        <v>0.1</v>
      </c>
      <c r="BU156" s="4">
        <v>0</v>
      </c>
      <c r="BV156" s="114">
        <f t="shared" si="170"/>
        <v>1</v>
      </c>
      <c r="BW156" s="4">
        <f t="shared" si="171"/>
        <v>5</v>
      </c>
      <c r="BX156" s="114">
        <f t="shared" si="172"/>
        <v>0.15</v>
      </c>
      <c r="BY156" s="4">
        <f t="shared" si="173"/>
        <v>9765</v>
      </c>
      <c r="BZ156" s="4">
        <v>11441.8166666667</v>
      </c>
      <c r="CA156" s="115">
        <f t="shared" si="174"/>
        <v>1.1717170165557296</v>
      </c>
      <c r="CB156" s="4">
        <f t="shared" si="175"/>
        <v>5</v>
      </c>
      <c r="CC156" s="114">
        <f t="shared" si="176"/>
        <v>0.1</v>
      </c>
      <c r="CD156" s="4">
        <v>300</v>
      </c>
      <c r="CE156" s="116">
        <v>285.53137516688901</v>
      </c>
      <c r="CF156" s="4">
        <f t="shared" si="177"/>
        <v>5</v>
      </c>
      <c r="CG156" s="114">
        <f t="shared" si="178"/>
        <v>0.15</v>
      </c>
      <c r="MX156" s="116">
        <v>95</v>
      </c>
      <c r="MY156" s="116">
        <v>97.6388888888889</v>
      </c>
      <c r="MZ156" s="4">
        <f t="shared" si="179"/>
        <v>5</v>
      </c>
      <c r="NA156" s="114">
        <f t="shared" si="180"/>
        <v>0.1</v>
      </c>
      <c r="NB156" s="115">
        <v>0.92</v>
      </c>
      <c r="NC156" s="115">
        <v>0.94814814814814796</v>
      </c>
      <c r="ND156" s="4">
        <f t="shared" si="181"/>
        <v>5</v>
      </c>
      <c r="NE156" s="114">
        <f t="shared" si="182"/>
        <v>0.1</v>
      </c>
      <c r="NF156" s="116">
        <v>90</v>
      </c>
      <c r="NG156" s="118">
        <v>100</v>
      </c>
      <c r="NH156" s="4">
        <f t="shared" si="183"/>
        <v>5</v>
      </c>
      <c r="NI156" s="114">
        <f t="shared" si="184"/>
        <v>0.08</v>
      </c>
      <c r="NJ156" s="114">
        <v>0.85</v>
      </c>
      <c r="NK156" s="114">
        <v>0.88888888888888895</v>
      </c>
      <c r="NM156" s="4">
        <f t="shared" si="185"/>
        <v>5</v>
      </c>
      <c r="NN156" s="114">
        <f t="shared" si="186"/>
        <v>0.06</v>
      </c>
      <c r="NO156" s="114">
        <v>0.4</v>
      </c>
      <c r="NP156" s="114">
        <v>0.70370370370370405</v>
      </c>
      <c r="NQ156" s="4">
        <f t="shared" si="187"/>
        <v>5</v>
      </c>
      <c r="NR156" s="114">
        <f t="shared" si="188"/>
        <v>0.06</v>
      </c>
      <c r="ZQ156" s="114">
        <v>0.95</v>
      </c>
      <c r="ZR156" s="114">
        <v>0.99265687583444595</v>
      </c>
      <c r="ZS156" s="4">
        <f t="shared" si="189"/>
        <v>5</v>
      </c>
      <c r="ZT156" s="114">
        <f t="shared" si="190"/>
        <v>0.05</v>
      </c>
      <c r="ZU156" s="4">
        <v>2</v>
      </c>
      <c r="ZV156" s="4">
        <f t="shared" si="191"/>
        <v>5</v>
      </c>
      <c r="ZW156" s="114">
        <f t="shared" si="192"/>
        <v>0.05</v>
      </c>
      <c r="ACD156" s="114">
        <f t="shared" si="193"/>
        <v>0.5</v>
      </c>
      <c r="ACE156" s="114">
        <f t="shared" si="194"/>
        <v>0.4</v>
      </c>
      <c r="ACF156" s="114">
        <f t="shared" si="195"/>
        <v>0.1</v>
      </c>
      <c r="ACG156" s="114">
        <f t="shared" si="196"/>
        <v>1</v>
      </c>
      <c r="ACN156" s="119" t="str">
        <f t="shared" si="197"/>
        <v>TERIMA</v>
      </c>
      <c r="ACO156" s="120">
        <f t="shared" si="205"/>
        <v>670000</v>
      </c>
      <c r="ACP156" s="120">
        <f t="shared" si="198"/>
        <v>268000</v>
      </c>
      <c r="ADH156" s="121">
        <f t="shared" si="199"/>
        <v>335000</v>
      </c>
      <c r="ADI156" s="121">
        <f t="shared" si="200"/>
        <v>268000</v>
      </c>
      <c r="ADJ156" s="121">
        <f t="shared" si="201"/>
        <v>67000</v>
      </c>
      <c r="ADL156" s="121">
        <f t="shared" si="202"/>
        <v>200000</v>
      </c>
      <c r="ADM156" s="121">
        <f t="shared" si="203"/>
        <v>870000</v>
      </c>
      <c r="ADN156" s="121">
        <f t="shared" si="204"/>
        <v>870000</v>
      </c>
      <c r="ADO156" s="4" t="s">
        <v>1392</v>
      </c>
    </row>
    <row r="157" spans="1:795" x14ac:dyDescent="0.25">
      <c r="A157" s="4">
        <f t="shared" si="165"/>
        <v>153</v>
      </c>
      <c r="B157" s="4">
        <v>157009</v>
      </c>
      <c r="C157" s="4" t="s">
        <v>847</v>
      </c>
      <c r="G157" s="4" t="s">
        <v>351</v>
      </c>
      <c r="O157" s="4">
        <v>22</v>
      </c>
      <c r="P157" s="4">
        <v>21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f t="shared" si="166"/>
        <v>0</v>
      </c>
      <c r="W157" s="4">
        <v>21</v>
      </c>
      <c r="X157" s="4">
        <v>21</v>
      </c>
      <c r="Y157" s="4">
        <v>7.75</v>
      </c>
      <c r="BQ157" s="4">
        <v>0</v>
      </c>
      <c r="BR157" s="114">
        <f t="shared" si="167"/>
        <v>1</v>
      </c>
      <c r="BS157" s="4">
        <f t="shared" si="168"/>
        <v>5</v>
      </c>
      <c r="BT157" s="114">
        <f t="shared" si="169"/>
        <v>0.1</v>
      </c>
      <c r="BU157" s="4">
        <v>0</v>
      </c>
      <c r="BV157" s="114">
        <f t="shared" si="170"/>
        <v>1</v>
      </c>
      <c r="BW157" s="4">
        <f t="shared" si="171"/>
        <v>5</v>
      </c>
      <c r="BX157" s="114">
        <f t="shared" si="172"/>
        <v>0.15</v>
      </c>
      <c r="BY157" s="4">
        <f t="shared" si="173"/>
        <v>9765</v>
      </c>
      <c r="BZ157" s="4">
        <v>12378.166666666601</v>
      </c>
      <c r="CA157" s="115">
        <f t="shared" si="174"/>
        <v>1.2676053934118383</v>
      </c>
      <c r="CB157" s="4">
        <f t="shared" si="175"/>
        <v>5</v>
      </c>
      <c r="CC157" s="114">
        <f t="shared" si="176"/>
        <v>0.1</v>
      </c>
      <c r="CD157" s="4">
        <v>300</v>
      </c>
      <c r="CE157" s="116">
        <v>293.473411154345</v>
      </c>
      <c r="CF157" s="4">
        <f t="shared" si="177"/>
        <v>5</v>
      </c>
      <c r="CG157" s="114">
        <f t="shared" si="178"/>
        <v>0.15</v>
      </c>
      <c r="MX157" s="116">
        <v>95</v>
      </c>
      <c r="MY157" s="116">
        <v>100</v>
      </c>
      <c r="MZ157" s="4">
        <f t="shared" si="179"/>
        <v>5</v>
      </c>
      <c r="NA157" s="114">
        <f t="shared" si="180"/>
        <v>0.1</v>
      </c>
      <c r="NB157" s="115">
        <v>0.92</v>
      </c>
      <c r="NC157" s="115">
        <v>0.84</v>
      </c>
      <c r="ND157" s="4">
        <f t="shared" si="181"/>
        <v>1</v>
      </c>
      <c r="NE157" s="114">
        <f t="shared" si="182"/>
        <v>0.02</v>
      </c>
      <c r="NF157" s="116">
        <v>90</v>
      </c>
      <c r="NG157" s="118">
        <v>100</v>
      </c>
      <c r="NH157" s="4">
        <f t="shared" si="183"/>
        <v>5</v>
      </c>
      <c r="NI157" s="114">
        <f t="shared" si="184"/>
        <v>0.08</v>
      </c>
      <c r="NJ157" s="114">
        <v>0.85</v>
      </c>
      <c r="NK157" s="114">
        <v>1</v>
      </c>
      <c r="NM157" s="4">
        <f t="shared" si="185"/>
        <v>5</v>
      </c>
      <c r="NN157" s="114">
        <f t="shared" si="186"/>
        <v>0.06</v>
      </c>
      <c r="NO157" s="114">
        <v>0.4</v>
      </c>
      <c r="NP157" s="114">
        <v>0.6</v>
      </c>
      <c r="NQ157" s="4">
        <f t="shared" si="187"/>
        <v>5</v>
      </c>
      <c r="NR157" s="114">
        <f t="shared" si="188"/>
        <v>0.06</v>
      </c>
      <c r="ZQ157" s="114">
        <v>0.95</v>
      </c>
      <c r="ZR157" s="114">
        <v>0.98702983138780798</v>
      </c>
      <c r="ZS157" s="4">
        <f t="shared" si="189"/>
        <v>5</v>
      </c>
      <c r="ZT157" s="114">
        <f t="shared" si="190"/>
        <v>0.05</v>
      </c>
      <c r="ZU157" s="4">
        <v>2</v>
      </c>
      <c r="ZV157" s="4">
        <f t="shared" si="191"/>
        <v>5</v>
      </c>
      <c r="ZW157" s="114">
        <f t="shared" si="192"/>
        <v>0.05</v>
      </c>
      <c r="ACD157" s="114">
        <f t="shared" si="193"/>
        <v>0.5</v>
      </c>
      <c r="ACE157" s="114">
        <f t="shared" si="194"/>
        <v>0.32</v>
      </c>
      <c r="ACF157" s="114">
        <f t="shared" si="195"/>
        <v>0.1</v>
      </c>
      <c r="ACG157" s="114">
        <f t="shared" si="196"/>
        <v>0.92</v>
      </c>
      <c r="ACN157" s="119" t="str">
        <f t="shared" si="197"/>
        <v>TERIMA</v>
      </c>
      <c r="ACO157" s="120">
        <f t="shared" si="205"/>
        <v>670000</v>
      </c>
      <c r="ACP157" s="120">
        <f t="shared" si="198"/>
        <v>214400</v>
      </c>
      <c r="ADH157" s="121">
        <f t="shared" si="199"/>
        <v>335000</v>
      </c>
      <c r="ADI157" s="121">
        <f t="shared" si="200"/>
        <v>214400</v>
      </c>
      <c r="ADJ157" s="121">
        <f t="shared" si="201"/>
        <v>67000</v>
      </c>
      <c r="ADL157" s="121">
        <f t="shared" si="202"/>
        <v>0</v>
      </c>
      <c r="ADM157" s="121">
        <f t="shared" si="203"/>
        <v>616400</v>
      </c>
      <c r="ADN157" s="121">
        <f t="shared" si="204"/>
        <v>616400</v>
      </c>
      <c r="ADO157" s="4" t="s">
        <v>1392</v>
      </c>
    </row>
    <row r="158" spans="1:795" x14ac:dyDescent="0.25">
      <c r="A158" s="4">
        <f t="shared" si="165"/>
        <v>154</v>
      </c>
      <c r="B158" s="4">
        <v>161144</v>
      </c>
      <c r="C158" s="4" t="s">
        <v>849</v>
      </c>
      <c r="G158" s="4" t="s">
        <v>351</v>
      </c>
      <c r="O158" s="4">
        <v>22</v>
      </c>
      <c r="P158" s="4">
        <v>21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f t="shared" si="166"/>
        <v>0</v>
      </c>
      <c r="W158" s="4">
        <v>21</v>
      </c>
      <c r="X158" s="4">
        <v>21</v>
      </c>
      <c r="Y158" s="4">
        <v>7.75</v>
      </c>
      <c r="BQ158" s="4">
        <v>0</v>
      </c>
      <c r="BR158" s="114">
        <f t="shared" si="167"/>
        <v>1</v>
      </c>
      <c r="BS158" s="4">
        <f t="shared" si="168"/>
        <v>5</v>
      </c>
      <c r="BT158" s="114">
        <f t="shared" si="169"/>
        <v>0.1</v>
      </c>
      <c r="BU158" s="4">
        <v>0</v>
      </c>
      <c r="BV158" s="114">
        <f t="shared" si="170"/>
        <v>1</v>
      </c>
      <c r="BW158" s="4">
        <f t="shared" si="171"/>
        <v>5</v>
      </c>
      <c r="BX158" s="114">
        <f t="shared" si="172"/>
        <v>0.15</v>
      </c>
      <c r="BY158" s="4">
        <f t="shared" si="173"/>
        <v>9765</v>
      </c>
      <c r="BZ158" s="4">
        <v>12162.9333333334</v>
      </c>
      <c r="CA158" s="115">
        <f t="shared" si="174"/>
        <v>1.2455640894350639</v>
      </c>
      <c r="CB158" s="4">
        <f t="shared" si="175"/>
        <v>5</v>
      </c>
      <c r="CC158" s="114">
        <f t="shared" si="176"/>
        <v>0.1</v>
      </c>
      <c r="CD158" s="4">
        <v>300</v>
      </c>
      <c r="CE158" s="116">
        <v>275.73040380047502</v>
      </c>
      <c r="CF158" s="4">
        <f t="shared" si="177"/>
        <v>5</v>
      </c>
      <c r="CG158" s="114">
        <f t="shared" si="178"/>
        <v>0.15</v>
      </c>
      <c r="MX158" s="116">
        <v>95</v>
      </c>
      <c r="MY158" s="116">
        <v>100</v>
      </c>
      <c r="MZ158" s="4">
        <f t="shared" si="179"/>
        <v>5</v>
      </c>
      <c r="NA158" s="114">
        <f t="shared" si="180"/>
        <v>0.1</v>
      </c>
      <c r="NB158" s="115">
        <v>0.92</v>
      </c>
      <c r="NC158" s="115">
        <v>0.92941176470588205</v>
      </c>
      <c r="ND158" s="4">
        <f t="shared" si="181"/>
        <v>5</v>
      </c>
      <c r="NE158" s="114">
        <f t="shared" si="182"/>
        <v>0.1</v>
      </c>
      <c r="NF158" s="116">
        <v>90</v>
      </c>
      <c r="NG158" s="118">
        <v>100</v>
      </c>
      <c r="NH158" s="4">
        <f t="shared" si="183"/>
        <v>5</v>
      </c>
      <c r="NI158" s="114">
        <f t="shared" si="184"/>
        <v>0.08</v>
      </c>
      <c r="NJ158" s="114">
        <v>0.85</v>
      </c>
      <c r="NK158" s="114">
        <v>0.96666666666666701</v>
      </c>
      <c r="NM158" s="4">
        <f t="shared" si="185"/>
        <v>5</v>
      </c>
      <c r="NN158" s="114">
        <f t="shared" si="186"/>
        <v>0.06</v>
      </c>
      <c r="NO158" s="114">
        <v>0.4</v>
      </c>
      <c r="NP158" s="114">
        <v>0.64705882352941202</v>
      </c>
      <c r="NQ158" s="4">
        <f t="shared" si="187"/>
        <v>5</v>
      </c>
      <c r="NR158" s="114">
        <f t="shared" si="188"/>
        <v>0.06</v>
      </c>
      <c r="ZQ158" s="114">
        <v>0.95</v>
      </c>
      <c r="ZR158" s="114">
        <v>0.98931116389548701</v>
      </c>
      <c r="ZS158" s="4">
        <f t="shared" si="189"/>
        <v>5</v>
      </c>
      <c r="ZT158" s="114">
        <f t="shared" si="190"/>
        <v>0.05</v>
      </c>
      <c r="ZU158" s="4">
        <v>2</v>
      </c>
      <c r="ZV158" s="4">
        <f t="shared" si="191"/>
        <v>5</v>
      </c>
      <c r="ZW158" s="114">
        <f t="shared" si="192"/>
        <v>0.05</v>
      </c>
      <c r="ACD158" s="114">
        <f t="shared" si="193"/>
        <v>0.5</v>
      </c>
      <c r="ACE158" s="114">
        <f t="shared" si="194"/>
        <v>0.4</v>
      </c>
      <c r="ACF158" s="114">
        <f t="shared" si="195"/>
        <v>0.1</v>
      </c>
      <c r="ACG158" s="114">
        <f t="shared" si="196"/>
        <v>1</v>
      </c>
      <c r="ACN158" s="119" t="str">
        <f t="shared" si="197"/>
        <v>TERIMA</v>
      </c>
      <c r="ACO158" s="120">
        <f t="shared" si="205"/>
        <v>670000</v>
      </c>
      <c r="ACP158" s="120">
        <f t="shared" si="198"/>
        <v>268000</v>
      </c>
      <c r="ADH158" s="121">
        <f t="shared" si="199"/>
        <v>335000</v>
      </c>
      <c r="ADI158" s="121">
        <f t="shared" si="200"/>
        <v>268000</v>
      </c>
      <c r="ADJ158" s="121">
        <f t="shared" si="201"/>
        <v>67000</v>
      </c>
      <c r="ADL158" s="121">
        <f t="shared" si="202"/>
        <v>200000</v>
      </c>
      <c r="ADM158" s="121">
        <f t="shared" si="203"/>
        <v>870000</v>
      </c>
      <c r="ADN158" s="121">
        <f t="shared" si="204"/>
        <v>870000</v>
      </c>
      <c r="ADO158" s="4" t="s">
        <v>1392</v>
      </c>
    </row>
    <row r="159" spans="1:795" x14ac:dyDescent="0.25">
      <c r="A159" s="4">
        <f t="shared" si="165"/>
        <v>155</v>
      </c>
      <c r="B159" s="4">
        <v>157017</v>
      </c>
      <c r="C159" s="4" t="s">
        <v>851</v>
      </c>
      <c r="G159" s="4" t="s">
        <v>351</v>
      </c>
      <c r="O159" s="4">
        <v>22</v>
      </c>
      <c r="P159" s="4">
        <v>21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f t="shared" si="166"/>
        <v>0</v>
      </c>
      <c r="W159" s="4">
        <v>21</v>
      </c>
      <c r="X159" s="4">
        <v>21</v>
      </c>
      <c r="Y159" s="4">
        <v>7.75</v>
      </c>
      <c r="BQ159" s="4">
        <v>0</v>
      </c>
      <c r="BR159" s="114">
        <f t="shared" si="167"/>
        <v>1</v>
      </c>
      <c r="BS159" s="4">
        <f t="shared" si="168"/>
        <v>5</v>
      </c>
      <c r="BT159" s="114">
        <f t="shared" si="169"/>
        <v>0.1</v>
      </c>
      <c r="BU159" s="4">
        <v>0</v>
      </c>
      <c r="BV159" s="114">
        <f t="shared" si="170"/>
        <v>1</v>
      </c>
      <c r="BW159" s="4">
        <f t="shared" si="171"/>
        <v>5</v>
      </c>
      <c r="BX159" s="114">
        <f t="shared" si="172"/>
        <v>0.15</v>
      </c>
      <c r="BY159" s="4">
        <f t="shared" si="173"/>
        <v>9765</v>
      </c>
      <c r="BZ159" s="4">
        <v>12745.355</v>
      </c>
      <c r="CA159" s="115">
        <f t="shared" si="174"/>
        <v>1.3052078853046594</v>
      </c>
      <c r="CB159" s="4">
        <f t="shared" si="175"/>
        <v>5</v>
      </c>
      <c r="CC159" s="114">
        <f t="shared" si="176"/>
        <v>0.1</v>
      </c>
      <c r="CD159" s="4">
        <v>300</v>
      </c>
      <c r="CE159" s="116">
        <v>279.22418136020099</v>
      </c>
      <c r="CF159" s="4">
        <f t="shared" si="177"/>
        <v>5</v>
      </c>
      <c r="CG159" s="114">
        <f t="shared" si="178"/>
        <v>0.15</v>
      </c>
      <c r="MX159" s="116">
        <v>95</v>
      </c>
      <c r="MY159" s="116">
        <v>100</v>
      </c>
      <c r="MZ159" s="4">
        <f t="shared" si="179"/>
        <v>5</v>
      </c>
      <c r="NA159" s="114">
        <f t="shared" si="180"/>
        <v>0.1</v>
      </c>
      <c r="NB159" s="115">
        <v>0.92</v>
      </c>
      <c r="NC159" s="115">
        <v>0.96923076923076901</v>
      </c>
      <c r="ND159" s="4">
        <f t="shared" si="181"/>
        <v>5</v>
      </c>
      <c r="NE159" s="114">
        <f t="shared" si="182"/>
        <v>0.1</v>
      </c>
      <c r="NF159" s="116">
        <v>90</v>
      </c>
      <c r="NG159" s="118">
        <v>100</v>
      </c>
      <c r="NH159" s="4">
        <f t="shared" si="183"/>
        <v>5</v>
      </c>
      <c r="NI159" s="114">
        <f t="shared" si="184"/>
        <v>0.08</v>
      </c>
      <c r="NJ159" s="114">
        <v>0.85</v>
      </c>
      <c r="NK159" s="114">
        <v>0.90909090909090895</v>
      </c>
      <c r="NM159" s="4">
        <f t="shared" si="185"/>
        <v>5</v>
      </c>
      <c r="NN159" s="114">
        <f t="shared" si="186"/>
        <v>0.06</v>
      </c>
      <c r="NO159" s="114">
        <v>0.4</v>
      </c>
      <c r="NP159" s="114">
        <v>0.76923076923076905</v>
      </c>
      <c r="NQ159" s="4">
        <f t="shared" si="187"/>
        <v>5</v>
      </c>
      <c r="NR159" s="114">
        <f t="shared" si="188"/>
        <v>0.06</v>
      </c>
      <c r="ZQ159" s="114">
        <v>0.95</v>
      </c>
      <c r="ZR159" s="114">
        <v>0.98992443324936996</v>
      </c>
      <c r="ZS159" s="4">
        <f t="shared" si="189"/>
        <v>5</v>
      </c>
      <c r="ZT159" s="114">
        <f t="shared" si="190"/>
        <v>0.05</v>
      </c>
      <c r="ZU159" s="4">
        <v>2</v>
      </c>
      <c r="ZV159" s="4">
        <f t="shared" si="191"/>
        <v>5</v>
      </c>
      <c r="ZW159" s="114">
        <f t="shared" si="192"/>
        <v>0.05</v>
      </c>
      <c r="ACD159" s="114">
        <f t="shared" si="193"/>
        <v>0.5</v>
      </c>
      <c r="ACE159" s="114">
        <f t="shared" si="194"/>
        <v>0.4</v>
      </c>
      <c r="ACF159" s="114">
        <f t="shared" si="195"/>
        <v>0.1</v>
      </c>
      <c r="ACG159" s="114">
        <f t="shared" si="196"/>
        <v>1</v>
      </c>
      <c r="ACN159" s="119" t="str">
        <f t="shared" si="197"/>
        <v>TERIMA</v>
      </c>
      <c r="ACO159" s="120">
        <f t="shared" si="205"/>
        <v>670000</v>
      </c>
      <c r="ACP159" s="120">
        <f t="shared" si="198"/>
        <v>268000</v>
      </c>
      <c r="ADH159" s="121">
        <f t="shared" si="199"/>
        <v>335000</v>
      </c>
      <c r="ADI159" s="121">
        <f t="shared" si="200"/>
        <v>268000</v>
      </c>
      <c r="ADJ159" s="121">
        <f t="shared" si="201"/>
        <v>67000</v>
      </c>
      <c r="ADL159" s="121">
        <f t="shared" si="202"/>
        <v>200000</v>
      </c>
      <c r="ADM159" s="121">
        <f t="shared" si="203"/>
        <v>870000</v>
      </c>
      <c r="ADN159" s="121">
        <f t="shared" si="204"/>
        <v>870000</v>
      </c>
      <c r="ADO159" s="4" t="s">
        <v>1392</v>
      </c>
    </row>
    <row r="160" spans="1:795" x14ac:dyDescent="0.25">
      <c r="A160" s="4">
        <f t="shared" si="165"/>
        <v>156</v>
      </c>
      <c r="B160" s="4">
        <v>160063</v>
      </c>
      <c r="C160" s="4" t="s">
        <v>853</v>
      </c>
      <c r="G160" s="4" t="s">
        <v>351</v>
      </c>
      <c r="O160" s="4">
        <v>22</v>
      </c>
      <c r="P160" s="4">
        <v>21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f t="shared" si="166"/>
        <v>0</v>
      </c>
      <c r="W160" s="4">
        <v>21</v>
      </c>
      <c r="X160" s="4">
        <v>21</v>
      </c>
      <c r="Y160" s="4">
        <v>7.75</v>
      </c>
      <c r="BQ160" s="4">
        <v>0</v>
      </c>
      <c r="BR160" s="114">
        <f t="shared" si="167"/>
        <v>1</v>
      </c>
      <c r="BS160" s="4">
        <f t="shared" si="168"/>
        <v>5</v>
      </c>
      <c r="BT160" s="114">
        <f t="shared" si="169"/>
        <v>0.1</v>
      </c>
      <c r="BU160" s="4">
        <v>0</v>
      </c>
      <c r="BV160" s="114">
        <f t="shared" si="170"/>
        <v>1</v>
      </c>
      <c r="BW160" s="4">
        <f t="shared" si="171"/>
        <v>5</v>
      </c>
      <c r="BX160" s="114">
        <f t="shared" si="172"/>
        <v>0.15</v>
      </c>
      <c r="BY160" s="4">
        <f t="shared" si="173"/>
        <v>9765</v>
      </c>
      <c r="BZ160" s="4">
        <v>13222.8833333333</v>
      </c>
      <c r="CA160" s="115">
        <f t="shared" si="174"/>
        <v>1.3541099163679775</v>
      </c>
      <c r="CB160" s="4">
        <f t="shared" si="175"/>
        <v>5</v>
      </c>
      <c r="CC160" s="114">
        <f t="shared" si="176"/>
        <v>0.1</v>
      </c>
      <c r="CD160" s="4">
        <v>300</v>
      </c>
      <c r="CE160" s="116">
        <v>286.10829639012002</v>
      </c>
      <c r="CF160" s="4">
        <f t="shared" si="177"/>
        <v>5</v>
      </c>
      <c r="CG160" s="114">
        <f t="shared" si="178"/>
        <v>0.15</v>
      </c>
      <c r="MX160" s="116">
        <v>95</v>
      </c>
      <c r="MY160" s="116">
        <v>96.6666666666667</v>
      </c>
      <c r="MZ160" s="4">
        <f t="shared" si="179"/>
        <v>5</v>
      </c>
      <c r="NA160" s="114">
        <f t="shared" si="180"/>
        <v>0.1</v>
      </c>
      <c r="NB160" s="115">
        <v>0.92</v>
      </c>
      <c r="NC160" s="115">
        <v>0.954385964912281</v>
      </c>
      <c r="ND160" s="4">
        <f t="shared" si="181"/>
        <v>5</v>
      </c>
      <c r="NE160" s="114">
        <f t="shared" si="182"/>
        <v>0.1</v>
      </c>
      <c r="NF160" s="116">
        <v>90</v>
      </c>
      <c r="NG160" s="118">
        <v>95</v>
      </c>
      <c r="NH160" s="4">
        <f t="shared" si="183"/>
        <v>5</v>
      </c>
      <c r="NI160" s="114">
        <f t="shared" si="184"/>
        <v>0.08</v>
      </c>
      <c r="NJ160" s="114">
        <v>0.85</v>
      </c>
      <c r="NK160" s="114">
        <v>0.93617021276595702</v>
      </c>
      <c r="NL160" s="4">
        <v>1</v>
      </c>
      <c r="NM160" s="4">
        <f t="shared" si="185"/>
        <v>0</v>
      </c>
      <c r="NN160" s="114">
        <f t="shared" si="186"/>
        <v>0</v>
      </c>
      <c r="NO160" s="114">
        <v>0.4</v>
      </c>
      <c r="NP160" s="114">
        <v>0.77192982456140302</v>
      </c>
      <c r="NQ160" s="4">
        <f t="shared" si="187"/>
        <v>5</v>
      </c>
      <c r="NR160" s="114">
        <f t="shared" si="188"/>
        <v>0.06</v>
      </c>
      <c r="ZQ160" s="114">
        <v>0.95</v>
      </c>
      <c r="ZR160" s="114">
        <v>0.99683343888537002</v>
      </c>
      <c r="ZS160" s="4">
        <f t="shared" si="189"/>
        <v>5</v>
      </c>
      <c r="ZT160" s="114">
        <f t="shared" si="190"/>
        <v>0.05</v>
      </c>
      <c r="ZU160" s="4">
        <v>2</v>
      </c>
      <c r="ZV160" s="4">
        <f t="shared" si="191"/>
        <v>5</v>
      </c>
      <c r="ZW160" s="114">
        <f t="shared" si="192"/>
        <v>0.05</v>
      </c>
      <c r="ACD160" s="114">
        <f t="shared" si="193"/>
        <v>0.5</v>
      </c>
      <c r="ACE160" s="114">
        <f t="shared" si="194"/>
        <v>0.34</v>
      </c>
      <c r="ACF160" s="114">
        <f t="shared" si="195"/>
        <v>0.1</v>
      </c>
      <c r="ACG160" s="114">
        <f t="shared" si="196"/>
        <v>0.94000000000000006</v>
      </c>
      <c r="ACN160" s="119" t="str">
        <f t="shared" si="197"/>
        <v>TERIMA</v>
      </c>
      <c r="ACO160" s="120">
        <f t="shared" si="205"/>
        <v>670000</v>
      </c>
      <c r="ACP160" s="120">
        <f t="shared" si="198"/>
        <v>227800.00000000003</v>
      </c>
      <c r="ADH160" s="121">
        <f t="shared" si="199"/>
        <v>335000</v>
      </c>
      <c r="ADI160" s="121">
        <f t="shared" si="200"/>
        <v>227800.00000000003</v>
      </c>
      <c r="ADJ160" s="121">
        <f t="shared" si="201"/>
        <v>67000</v>
      </c>
      <c r="ADL160" s="121">
        <f t="shared" si="202"/>
        <v>0</v>
      </c>
      <c r="ADM160" s="121">
        <f t="shared" si="203"/>
        <v>629800</v>
      </c>
      <c r="ADN160" s="121">
        <f t="shared" si="204"/>
        <v>629800</v>
      </c>
      <c r="ADO160" s="4" t="s">
        <v>1392</v>
      </c>
    </row>
    <row r="161" spans="1:795" x14ac:dyDescent="0.25">
      <c r="A161" s="4">
        <f t="shared" ref="A161:A194" si="206">ROW()-4</f>
        <v>157</v>
      </c>
      <c r="B161" s="4">
        <v>181872</v>
      </c>
      <c r="C161" s="4" t="s">
        <v>855</v>
      </c>
      <c r="G161" s="4" t="s">
        <v>351</v>
      </c>
      <c r="O161" s="4">
        <v>22</v>
      </c>
      <c r="P161" s="4">
        <v>21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f t="shared" ref="V161:V194" si="207">SUM(Q161:S161)</f>
        <v>0</v>
      </c>
      <c r="W161" s="4">
        <v>21</v>
      </c>
      <c r="X161" s="4">
        <v>21</v>
      </c>
      <c r="Y161" s="4">
        <v>7.75</v>
      </c>
      <c r="BQ161" s="4">
        <v>0</v>
      </c>
      <c r="BR161" s="114">
        <f t="shared" ref="BR161:BR193" si="208">(W161-BQ161)/W161</f>
        <v>1</v>
      </c>
      <c r="BS161" s="4">
        <f t="shared" ref="BS161:BS194" si="209">IF(R161&gt;0,0,IF(BQ161&gt;2,0,IF(BQ161=2,1,IF(BQ161=1,2,IF(BQ161&lt;=0,5)))))</f>
        <v>5</v>
      </c>
      <c r="BT161" s="114">
        <f t="shared" ref="BT161:BT193" si="210">BS161*$BQ$3/5</f>
        <v>0.1</v>
      </c>
      <c r="BU161" s="4">
        <v>0</v>
      </c>
      <c r="BV161" s="114">
        <f t="shared" ref="BV161:BV193" si="211">(W161-BU161)/W161</f>
        <v>1</v>
      </c>
      <c r="BW161" s="4">
        <f t="shared" ref="BW161:BW194" si="212">IF(R161&gt;0,0,IF(BU161&lt;=0,5,IF(BU161=1,1,0)))</f>
        <v>5</v>
      </c>
      <c r="BX161" s="114">
        <f t="shared" ref="BX161:BX193" si="213">BW161*$BU$3/5</f>
        <v>0.15</v>
      </c>
      <c r="BY161" s="4">
        <f t="shared" ref="BY161:BY194" si="214">X161*(Y161*60)</f>
        <v>9765</v>
      </c>
      <c r="BZ161" s="4">
        <v>12282.15</v>
      </c>
      <c r="CA161" s="115">
        <f t="shared" ref="CA161:CA193" si="215">BZ161/BY161</f>
        <v>1.2577726574500767</v>
      </c>
      <c r="CB161" s="4">
        <f t="shared" ref="CB161:CB193" si="216">IF(CA161&lt;=90%,1,IF(AND(CA161&gt;90%,CA161&lt;100%),2,IF(CA161=100%,3,IF(AND(CA161&gt;100%,CA161&lt;=105%),4,5))))</f>
        <v>5</v>
      </c>
      <c r="CC161" s="114">
        <f t="shared" ref="CC161:CC193" si="217">CB161*$BY$3/5</f>
        <v>0.1</v>
      </c>
      <c r="CD161" s="4">
        <v>300</v>
      </c>
      <c r="CE161" s="116">
        <v>310.84464964693097</v>
      </c>
      <c r="CF161" s="4">
        <f t="shared" ref="CF161:CF193" si="218">IF(CD161&gt;CE161,5,IF(CE161=CD161,3,1))</f>
        <v>1</v>
      </c>
      <c r="CG161" s="114">
        <f t="shared" ref="CG161:CG193" si="219">CF161*$CD$3/5</f>
        <v>0.03</v>
      </c>
      <c r="MX161" s="116">
        <v>95</v>
      </c>
      <c r="MY161" s="116">
        <v>100</v>
      </c>
      <c r="MZ161" s="4">
        <f t="shared" ref="MZ161:MZ184" si="220">IF(MY161&gt;MX161,5,IF(MY161=MX161,3,1))</f>
        <v>5</v>
      </c>
      <c r="NA161" s="114">
        <f t="shared" ref="NA161:NA184" si="221">MZ161*$MX$3/5</f>
        <v>0.1</v>
      </c>
      <c r="NB161" s="115">
        <v>0.92</v>
      </c>
      <c r="NC161" s="115">
        <v>0.90789473684210498</v>
      </c>
      <c r="ND161" s="4">
        <f t="shared" ref="ND161:ND184" si="222">IF(NC161&gt;NB161,5,IF(NC161=NB161,3,1))</f>
        <v>1</v>
      </c>
      <c r="NE161" s="114">
        <f t="shared" ref="NE161:NE184" si="223">ND161*$NB$3/5</f>
        <v>0.02</v>
      </c>
      <c r="NF161" s="116">
        <v>90</v>
      </c>
      <c r="NG161" s="118">
        <v>100</v>
      </c>
      <c r="NH161" s="4">
        <f t="shared" ref="NH161:NH184" si="224">IF(NG161&gt;NF161,5,IF(NG161=NF161,3,1))</f>
        <v>5</v>
      </c>
      <c r="NI161" s="114">
        <f t="shared" ref="NI161:NI184" si="225">NH161*$NF$3/5</f>
        <v>0.08</v>
      </c>
      <c r="NJ161" s="114">
        <v>0.85</v>
      </c>
      <c r="NK161" s="114">
        <v>0.94827586206896597</v>
      </c>
      <c r="NM161" s="4">
        <f t="shared" ref="NM161:NM184" si="226">IF(NL161=1,0,IF(NK161&gt;NJ161,5,IF(NJ161=NK161,4,IF(NK161="",3,1))))</f>
        <v>5</v>
      </c>
      <c r="NN161" s="114">
        <f t="shared" ref="NN161:NN184" si="227">NM161*$NJ$3/5</f>
        <v>0.06</v>
      </c>
      <c r="NO161" s="114">
        <v>0.4</v>
      </c>
      <c r="NP161" s="114">
        <v>0.47368421052631599</v>
      </c>
      <c r="NQ161" s="4">
        <f t="shared" ref="NQ161:NQ184" si="228">IF(NP161&gt;NO161,5,IF(NP161=NO161,4,IF(NP161="",3,1)))</f>
        <v>5</v>
      </c>
      <c r="NR161" s="114">
        <f t="shared" ref="NR161:NR184" si="229">NQ161*$NO$3/5</f>
        <v>0.06</v>
      </c>
      <c r="ZQ161" s="114">
        <v>0.95</v>
      </c>
      <c r="ZR161" s="114">
        <v>0.99293862031504598</v>
      </c>
      <c r="ZS161" s="4">
        <f t="shared" ref="ZS161:ZS193" si="230">IF(ZR161&gt;ZQ161,5,IF(ZR161=ZQ161,4,IF(ZR161="",3,1)))</f>
        <v>5</v>
      </c>
      <c r="ZT161" s="114">
        <f t="shared" ref="ZT161:ZT193" si="231">ZS161*$ZQ$3/5</f>
        <v>0.05</v>
      </c>
      <c r="ZU161" s="4">
        <v>2</v>
      </c>
      <c r="ZV161" s="4">
        <f t="shared" ref="ZV161:ZV193" si="232">IF(ZU161&gt;1,5,IF(ZU161=1,3,1))</f>
        <v>5</v>
      </c>
      <c r="ZW161" s="114">
        <f t="shared" ref="ZW161:ZW193" si="233">ZV161*$ZU$3/5</f>
        <v>0.05</v>
      </c>
      <c r="ACD161" s="114">
        <f t="shared" ref="ACD161:ACD194" si="234">IFERROR(BT161+BX161+CC161+CG161,"")</f>
        <v>0.38</v>
      </c>
      <c r="ACE161" s="114">
        <f t="shared" ref="ACE161:ACE184" si="235">NA161+NE161+NI161+NN161+NR161</f>
        <v>0.32</v>
      </c>
      <c r="ACF161" s="114">
        <f t="shared" ref="ACF161:ACF194" si="236">ZT161+ZW161</f>
        <v>0.1</v>
      </c>
      <c r="ACG161" s="114">
        <f t="shared" ref="ACG161:ACG193" si="237">SUM(ACD161:ACF161)</f>
        <v>0.79999999999999993</v>
      </c>
      <c r="ACK161" s="4">
        <v>1</v>
      </c>
      <c r="ACN161" s="119" t="str">
        <f t="shared" ref="ACN161:ACN193" si="238">IF(AI161="TIDAK","GUGUR",IF(ACM161&gt;0,"GUGUR","TERIMA"))</f>
        <v>TERIMA</v>
      </c>
      <c r="ACO161" s="120">
        <f t="shared" si="205"/>
        <v>670000</v>
      </c>
      <c r="ACP161" s="120">
        <f t="shared" ref="ACP161:ACP193" si="239">ACO161*ACE161</f>
        <v>214400</v>
      </c>
      <c r="ADH161" s="121">
        <f t="shared" ref="ADH161:ADH194" si="240">IFERROR(ACO161*ACD161,"")</f>
        <v>254600</v>
      </c>
      <c r="ADI161" s="121">
        <f t="shared" ref="ADI161:ADI194" si="241">IFERROR(IF(M161="YA",(W161/O161)*ACP161,IF(N161="YA",(W161/O161)*ACP161,IF(U161&gt;0,(W161/O161)*ACP161,IF(ACK161&gt;0,ACP161*85%,IF(ACL161&gt;0,ACP161*60%,IF(ACM161&gt;0,ACP161*0%,ACP161)))))),"")</f>
        <v>182240</v>
      </c>
      <c r="ADJ161" s="121">
        <f t="shared" ref="ADJ161:ADJ194" si="242">IFERROR(ACF161*ACO161,"")</f>
        <v>67000</v>
      </c>
      <c r="ADL161" s="121">
        <f t="shared" ref="ADL161:ADL194" si="243">IFERROR(IF(ACN161="GUGUR",0,IF(ACG161=100%,200000,IF(AND(ACG161&gt;=98%,ACG161&lt;100%),100000,IF(AND(ACG161&gt;=97%,ACG161&lt;99%),50000,)))),"")</f>
        <v>0</v>
      </c>
      <c r="ADM161" s="121">
        <f t="shared" ref="ADM161:ADM193" si="244">SUM(ADH161:ADJ161,ADL161)</f>
        <v>503840</v>
      </c>
      <c r="ADN161" s="121">
        <f t="shared" ref="ADN161:ADN193" si="245">IF(M161="cumil",0,IF(ADM161="",IF(ADG161="",ACS161,ADG161),ADM161))</f>
        <v>503840</v>
      </c>
      <c r="ADO161" s="4" t="s">
        <v>1392</v>
      </c>
    </row>
    <row r="162" spans="1:795" x14ac:dyDescent="0.25">
      <c r="A162" s="4">
        <f t="shared" si="206"/>
        <v>158</v>
      </c>
      <c r="B162" s="4">
        <v>181874</v>
      </c>
      <c r="C162" s="4" t="s">
        <v>859</v>
      </c>
      <c r="G162" s="4" t="s">
        <v>351</v>
      </c>
      <c r="O162" s="4">
        <v>22</v>
      </c>
      <c r="P162" s="4">
        <v>21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f t="shared" si="207"/>
        <v>0</v>
      </c>
      <c r="W162" s="4">
        <v>21</v>
      </c>
      <c r="X162" s="4">
        <v>21</v>
      </c>
      <c r="Y162" s="4">
        <v>7.75</v>
      </c>
      <c r="BQ162" s="4">
        <v>0</v>
      </c>
      <c r="BR162" s="114">
        <f t="shared" si="208"/>
        <v>1</v>
      </c>
      <c r="BS162" s="4">
        <f t="shared" si="209"/>
        <v>5</v>
      </c>
      <c r="BT162" s="114">
        <f t="shared" si="210"/>
        <v>0.1</v>
      </c>
      <c r="BU162" s="4">
        <v>0</v>
      </c>
      <c r="BV162" s="114">
        <f t="shared" si="211"/>
        <v>1</v>
      </c>
      <c r="BW162" s="4">
        <f t="shared" si="212"/>
        <v>5</v>
      </c>
      <c r="BX162" s="114">
        <f t="shared" si="213"/>
        <v>0.15</v>
      </c>
      <c r="BY162" s="4">
        <f t="shared" si="214"/>
        <v>9765</v>
      </c>
      <c r="BZ162" s="4">
        <v>11792.8666666667</v>
      </c>
      <c r="CA162" s="115">
        <f t="shared" si="215"/>
        <v>1.2076668373442601</v>
      </c>
      <c r="CB162" s="4">
        <f t="shared" si="216"/>
        <v>5</v>
      </c>
      <c r="CC162" s="114">
        <f t="shared" si="217"/>
        <v>0.1</v>
      </c>
      <c r="CD162" s="4">
        <v>300</v>
      </c>
      <c r="CE162" s="116">
        <v>275.20793201133102</v>
      </c>
      <c r="CF162" s="4">
        <f t="shared" si="218"/>
        <v>5</v>
      </c>
      <c r="CG162" s="114">
        <f t="shared" si="219"/>
        <v>0.15</v>
      </c>
      <c r="MX162" s="116">
        <v>95</v>
      </c>
      <c r="MY162" s="116">
        <v>100</v>
      </c>
      <c r="MZ162" s="4">
        <f t="shared" si="220"/>
        <v>5</v>
      </c>
      <c r="NA162" s="114">
        <f t="shared" si="221"/>
        <v>0.1</v>
      </c>
      <c r="NB162" s="115">
        <v>0.92</v>
      </c>
      <c r="NC162" s="115">
        <v>0.80800000000000005</v>
      </c>
      <c r="ND162" s="4">
        <f t="shared" si="222"/>
        <v>1</v>
      </c>
      <c r="NE162" s="114">
        <f t="shared" si="223"/>
        <v>0.02</v>
      </c>
      <c r="NF162" s="116">
        <v>90</v>
      </c>
      <c r="NG162" s="118">
        <v>100</v>
      </c>
      <c r="NH162" s="4">
        <f t="shared" si="224"/>
        <v>5</v>
      </c>
      <c r="NI162" s="114">
        <f t="shared" si="225"/>
        <v>0.08</v>
      </c>
      <c r="NJ162" s="114">
        <v>0.85</v>
      </c>
      <c r="NK162" s="114">
        <v>0.625</v>
      </c>
      <c r="NM162" s="4">
        <f t="shared" si="226"/>
        <v>1</v>
      </c>
      <c r="NN162" s="114">
        <f t="shared" si="227"/>
        <v>1.2E-2</v>
      </c>
      <c r="NO162" s="114">
        <v>0.4</v>
      </c>
      <c r="NP162" s="114">
        <v>0.2</v>
      </c>
      <c r="NQ162" s="4">
        <f t="shared" si="228"/>
        <v>1</v>
      </c>
      <c r="NR162" s="114">
        <f t="shared" si="229"/>
        <v>1.2E-2</v>
      </c>
      <c r="ZQ162" s="114">
        <v>0.95</v>
      </c>
      <c r="ZR162" s="114">
        <v>0.990934844192635</v>
      </c>
      <c r="ZS162" s="4">
        <f t="shared" si="230"/>
        <v>5</v>
      </c>
      <c r="ZT162" s="114">
        <f t="shared" si="231"/>
        <v>0.05</v>
      </c>
      <c r="ZU162" s="4">
        <v>2</v>
      </c>
      <c r="ZV162" s="4">
        <f t="shared" si="232"/>
        <v>5</v>
      </c>
      <c r="ZW162" s="114">
        <f t="shared" si="233"/>
        <v>0.05</v>
      </c>
      <c r="ACD162" s="114">
        <f t="shared" si="234"/>
        <v>0.5</v>
      </c>
      <c r="ACE162" s="114">
        <f t="shared" si="235"/>
        <v>0.22400000000000003</v>
      </c>
      <c r="ACF162" s="114">
        <f t="shared" si="236"/>
        <v>0.1</v>
      </c>
      <c r="ACG162" s="114">
        <f t="shared" si="237"/>
        <v>0.82399999999999995</v>
      </c>
      <c r="ACN162" s="119" t="str">
        <f t="shared" si="238"/>
        <v>TERIMA</v>
      </c>
      <c r="ACO162" s="120">
        <f t="shared" ref="ACO162:ACO184" si="246">IF(ACN162="GUGUR",0,IF(G162="AGENT IBC CC TELKOMSEL",670000,IF(G162="AGENT IBC PRIORITY CC TELKOMSEL",670000,IF(G162="AGENT PREPAID",670000,))))</f>
        <v>670000</v>
      </c>
      <c r="ACP162" s="120">
        <f t="shared" si="239"/>
        <v>150080.00000000003</v>
      </c>
      <c r="ADH162" s="121">
        <f t="shared" si="240"/>
        <v>335000</v>
      </c>
      <c r="ADI162" s="121">
        <f t="shared" si="241"/>
        <v>150080.00000000003</v>
      </c>
      <c r="ADJ162" s="121">
        <f t="shared" si="242"/>
        <v>67000</v>
      </c>
      <c r="ADL162" s="121">
        <f t="shared" si="243"/>
        <v>0</v>
      </c>
      <c r="ADM162" s="121">
        <f t="shared" si="244"/>
        <v>552080</v>
      </c>
      <c r="ADN162" s="121">
        <f t="shared" si="245"/>
        <v>552080</v>
      </c>
      <c r="ADO162" s="4" t="s">
        <v>1392</v>
      </c>
    </row>
    <row r="163" spans="1:795" x14ac:dyDescent="0.25">
      <c r="A163" s="4">
        <f t="shared" si="206"/>
        <v>159</v>
      </c>
      <c r="B163" s="4">
        <v>181875</v>
      </c>
      <c r="C163" s="4" t="s">
        <v>861</v>
      </c>
      <c r="G163" s="4" t="s">
        <v>351</v>
      </c>
      <c r="O163" s="4">
        <v>22</v>
      </c>
      <c r="P163" s="4">
        <v>20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f t="shared" si="207"/>
        <v>0</v>
      </c>
      <c r="W163" s="4">
        <v>20</v>
      </c>
      <c r="X163" s="4">
        <v>20</v>
      </c>
      <c r="Y163" s="4">
        <v>7.75</v>
      </c>
      <c r="BQ163" s="4">
        <v>0</v>
      </c>
      <c r="BR163" s="114">
        <f t="shared" si="208"/>
        <v>1</v>
      </c>
      <c r="BS163" s="4">
        <f t="shared" si="209"/>
        <v>5</v>
      </c>
      <c r="BT163" s="114">
        <f t="shared" si="210"/>
        <v>0.1</v>
      </c>
      <c r="BU163" s="4">
        <v>0</v>
      </c>
      <c r="BV163" s="114">
        <f t="shared" si="211"/>
        <v>1</v>
      </c>
      <c r="BW163" s="4">
        <f t="shared" si="212"/>
        <v>5</v>
      </c>
      <c r="BX163" s="114">
        <f t="shared" si="213"/>
        <v>0.15</v>
      </c>
      <c r="BY163" s="4">
        <f t="shared" si="214"/>
        <v>9300</v>
      </c>
      <c r="BZ163" s="4">
        <v>10612.5666666667</v>
      </c>
      <c r="CA163" s="115">
        <f t="shared" si="215"/>
        <v>1.1411362007168495</v>
      </c>
      <c r="CB163" s="4">
        <f t="shared" si="216"/>
        <v>5</v>
      </c>
      <c r="CC163" s="114">
        <f t="shared" si="217"/>
        <v>0.1</v>
      </c>
      <c r="CD163" s="4">
        <v>300</v>
      </c>
      <c r="CE163" s="116">
        <v>300.33214285714303</v>
      </c>
      <c r="CF163" s="4">
        <f t="shared" si="218"/>
        <v>1</v>
      </c>
      <c r="CG163" s="114">
        <f t="shared" si="219"/>
        <v>0.03</v>
      </c>
      <c r="MX163" s="116">
        <v>95</v>
      </c>
      <c r="MY163" s="116">
        <v>100</v>
      </c>
      <c r="MZ163" s="4">
        <f t="shared" si="220"/>
        <v>5</v>
      </c>
      <c r="NA163" s="114">
        <f t="shared" si="221"/>
        <v>0.1</v>
      </c>
      <c r="NB163" s="115">
        <v>0.92</v>
      </c>
      <c r="NC163" s="115">
        <v>0.87692307692307703</v>
      </c>
      <c r="ND163" s="4">
        <f t="shared" si="222"/>
        <v>1</v>
      </c>
      <c r="NE163" s="114">
        <f t="shared" si="223"/>
        <v>0.02</v>
      </c>
      <c r="NF163" s="116">
        <v>90</v>
      </c>
      <c r="NG163" s="118">
        <v>100</v>
      </c>
      <c r="NH163" s="4">
        <f t="shared" si="224"/>
        <v>5</v>
      </c>
      <c r="NI163" s="114">
        <f t="shared" si="225"/>
        <v>0.08</v>
      </c>
      <c r="NJ163" s="114">
        <v>0.85</v>
      </c>
      <c r="NK163" s="114">
        <v>0.70588235294117696</v>
      </c>
      <c r="NM163" s="4">
        <f t="shared" si="226"/>
        <v>1</v>
      </c>
      <c r="NN163" s="114">
        <f t="shared" si="227"/>
        <v>1.2E-2</v>
      </c>
      <c r="NO163" s="114">
        <v>0.4</v>
      </c>
      <c r="NP163" s="114">
        <v>0.30769230769230799</v>
      </c>
      <c r="NQ163" s="4">
        <f t="shared" si="228"/>
        <v>1</v>
      </c>
      <c r="NR163" s="114">
        <f t="shared" si="229"/>
        <v>1.2E-2</v>
      </c>
      <c r="ZQ163" s="114">
        <v>0.95</v>
      </c>
      <c r="ZR163" s="114">
        <v>0.994285714285714</v>
      </c>
      <c r="ZS163" s="4">
        <f t="shared" si="230"/>
        <v>5</v>
      </c>
      <c r="ZT163" s="114">
        <f t="shared" si="231"/>
        <v>0.05</v>
      </c>
      <c r="ZU163" s="4">
        <v>2</v>
      </c>
      <c r="ZV163" s="4">
        <f t="shared" si="232"/>
        <v>5</v>
      </c>
      <c r="ZW163" s="114">
        <f t="shared" si="233"/>
        <v>0.05</v>
      </c>
      <c r="ACD163" s="114">
        <f t="shared" si="234"/>
        <v>0.38</v>
      </c>
      <c r="ACE163" s="114">
        <f t="shared" si="235"/>
        <v>0.22400000000000003</v>
      </c>
      <c r="ACF163" s="114">
        <f t="shared" si="236"/>
        <v>0.1</v>
      </c>
      <c r="ACG163" s="114">
        <f t="shared" si="237"/>
        <v>0.70400000000000007</v>
      </c>
      <c r="ACK163" s="4">
        <v>1</v>
      </c>
      <c r="ACN163" s="119" t="str">
        <f t="shared" si="238"/>
        <v>TERIMA</v>
      </c>
      <c r="ACO163" s="120">
        <f t="shared" si="246"/>
        <v>670000</v>
      </c>
      <c r="ACP163" s="120">
        <f t="shared" si="239"/>
        <v>150080.00000000003</v>
      </c>
      <c r="ADH163" s="121">
        <f t="shared" si="240"/>
        <v>254600</v>
      </c>
      <c r="ADI163" s="121">
        <f t="shared" si="241"/>
        <v>127568.00000000001</v>
      </c>
      <c r="ADJ163" s="121">
        <f t="shared" si="242"/>
        <v>67000</v>
      </c>
      <c r="ADL163" s="121">
        <f t="shared" si="243"/>
        <v>0</v>
      </c>
      <c r="ADM163" s="121">
        <f t="shared" si="244"/>
        <v>449168</v>
      </c>
      <c r="ADN163" s="121">
        <f t="shared" si="245"/>
        <v>449168</v>
      </c>
      <c r="ADO163" s="4" t="s">
        <v>1392</v>
      </c>
    </row>
    <row r="164" spans="1:795" x14ac:dyDescent="0.25">
      <c r="A164" s="4">
        <f t="shared" si="206"/>
        <v>160</v>
      </c>
      <c r="B164" s="4">
        <v>181878</v>
      </c>
      <c r="C164" s="4" t="s">
        <v>865</v>
      </c>
      <c r="G164" s="4" t="s">
        <v>351</v>
      </c>
      <c r="O164" s="4">
        <v>22</v>
      </c>
      <c r="P164" s="4">
        <v>20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f t="shared" si="207"/>
        <v>0</v>
      </c>
      <c r="W164" s="4">
        <v>20</v>
      </c>
      <c r="X164" s="4">
        <v>20</v>
      </c>
      <c r="Y164" s="4">
        <v>7.75</v>
      </c>
      <c r="BQ164" s="4">
        <v>0</v>
      </c>
      <c r="BR164" s="114">
        <f t="shared" si="208"/>
        <v>1</v>
      </c>
      <c r="BS164" s="4">
        <f t="shared" si="209"/>
        <v>5</v>
      </c>
      <c r="BT164" s="114">
        <f t="shared" si="210"/>
        <v>0.1</v>
      </c>
      <c r="BU164" s="4">
        <v>0</v>
      </c>
      <c r="BV164" s="114">
        <f t="shared" si="211"/>
        <v>1</v>
      </c>
      <c r="BW164" s="4">
        <f t="shared" si="212"/>
        <v>5</v>
      </c>
      <c r="BX164" s="114">
        <f t="shared" si="213"/>
        <v>0.15</v>
      </c>
      <c r="BY164" s="4">
        <f t="shared" si="214"/>
        <v>9300</v>
      </c>
      <c r="BZ164" s="4">
        <v>11414.766666666599</v>
      </c>
      <c r="CA164" s="115">
        <f t="shared" si="215"/>
        <v>1.2273942652329677</v>
      </c>
      <c r="CB164" s="4">
        <f t="shared" si="216"/>
        <v>5</v>
      </c>
      <c r="CC164" s="114">
        <f t="shared" si="217"/>
        <v>0.1</v>
      </c>
      <c r="CD164" s="4">
        <v>300</v>
      </c>
      <c r="CE164" s="116">
        <v>289.63010632344702</v>
      </c>
      <c r="CF164" s="4">
        <f t="shared" si="218"/>
        <v>5</v>
      </c>
      <c r="CG164" s="114">
        <f t="shared" si="219"/>
        <v>0.15</v>
      </c>
      <c r="MX164" s="116">
        <v>95</v>
      </c>
      <c r="MY164" s="116">
        <v>100</v>
      </c>
      <c r="MZ164" s="4">
        <f t="shared" si="220"/>
        <v>5</v>
      </c>
      <c r="NA164" s="114">
        <f t="shared" si="221"/>
        <v>0.1</v>
      </c>
      <c r="NB164" s="115">
        <v>0.92</v>
      </c>
      <c r="NC164" s="115">
        <v>0.92580645161290298</v>
      </c>
      <c r="ND164" s="4">
        <f t="shared" si="222"/>
        <v>5</v>
      </c>
      <c r="NE164" s="114">
        <f t="shared" si="223"/>
        <v>0.1</v>
      </c>
      <c r="NF164" s="116">
        <v>90</v>
      </c>
      <c r="NG164" s="118">
        <v>100</v>
      </c>
      <c r="NH164" s="4">
        <f t="shared" si="224"/>
        <v>5</v>
      </c>
      <c r="NI164" s="114">
        <f t="shared" si="225"/>
        <v>0.08</v>
      </c>
      <c r="NJ164" s="114">
        <v>0.85</v>
      </c>
      <c r="NK164" s="114">
        <v>0.91489361702127703</v>
      </c>
      <c r="NM164" s="4">
        <f t="shared" si="226"/>
        <v>5</v>
      </c>
      <c r="NN164" s="114">
        <f t="shared" si="227"/>
        <v>0.06</v>
      </c>
      <c r="NO164" s="114">
        <v>0.4</v>
      </c>
      <c r="NP164" s="114">
        <v>0.61290322580645196</v>
      </c>
      <c r="NQ164" s="4">
        <f t="shared" si="228"/>
        <v>5</v>
      </c>
      <c r="NR164" s="114">
        <f t="shared" si="229"/>
        <v>0.06</v>
      </c>
      <c r="ZQ164" s="114">
        <v>0.95</v>
      </c>
      <c r="ZR164" s="114">
        <v>0.993844432008954</v>
      </c>
      <c r="ZS164" s="4">
        <f t="shared" si="230"/>
        <v>5</v>
      </c>
      <c r="ZT164" s="114">
        <f t="shared" si="231"/>
        <v>0.05</v>
      </c>
      <c r="ZU164" s="4">
        <v>2</v>
      </c>
      <c r="ZV164" s="4">
        <f t="shared" si="232"/>
        <v>5</v>
      </c>
      <c r="ZW164" s="114">
        <f t="shared" si="233"/>
        <v>0.05</v>
      </c>
      <c r="ACD164" s="114">
        <f t="shared" si="234"/>
        <v>0.5</v>
      </c>
      <c r="ACE164" s="114">
        <f t="shared" si="235"/>
        <v>0.4</v>
      </c>
      <c r="ACF164" s="114">
        <f t="shared" si="236"/>
        <v>0.1</v>
      </c>
      <c r="ACG164" s="114">
        <f t="shared" si="237"/>
        <v>1</v>
      </c>
      <c r="ACN164" s="119" t="str">
        <f t="shared" si="238"/>
        <v>TERIMA</v>
      </c>
      <c r="ACO164" s="120">
        <f t="shared" si="246"/>
        <v>670000</v>
      </c>
      <c r="ACP164" s="120">
        <f t="shared" si="239"/>
        <v>268000</v>
      </c>
      <c r="ADH164" s="121">
        <f t="shared" si="240"/>
        <v>335000</v>
      </c>
      <c r="ADI164" s="121">
        <f t="shared" si="241"/>
        <v>268000</v>
      </c>
      <c r="ADJ164" s="121">
        <f t="shared" si="242"/>
        <v>67000</v>
      </c>
      <c r="ADL164" s="121">
        <f t="shared" si="243"/>
        <v>200000</v>
      </c>
      <c r="ADM164" s="121">
        <f t="shared" si="244"/>
        <v>870000</v>
      </c>
      <c r="ADN164" s="121">
        <f t="shared" si="245"/>
        <v>870000</v>
      </c>
      <c r="ADO164" s="4" t="s">
        <v>1392</v>
      </c>
    </row>
    <row r="165" spans="1:795" x14ac:dyDescent="0.25">
      <c r="A165" s="4">
        <f t="shared" si="206"/>
        <v>161</v>
      </c>
      <c r="B165" s="4">
        <v>181879</v>
      </c>
      <c r="C165" s="4" t="s">
        <v>867</v>
      </c>
      <c r="G165" s="4" t="s">
        <v>351</v>
      </c>
      <c r="O165" s="4">
        <v>22</v>
      </c>
      <c r="P165" s="4">
        <v>21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f t="shared" si="207"/>
        <v>0</v>
      </c>
      <c r="W165" s="4">
        <v>21</v>
      </c>
      <c r="X165" s="4">
        <v>21</v>
      </c>
      <c r="Y165" s="4">
        <v>7.75</v>
      </c>
      <c r="BQ165" s="4">
        <v>0</v>
      </c>
      <c r="BR165" s="114">
        <f t="shared" si="208"/>
        <v>1</v>
      </c>
      <c r="BS165" s="4">
        <f t="shared" si="209"/>
        <v>5</v>
      </c>
      <c r="BT165" s="114">
        <f t="shared" si="210"/>
        <v>0.1</v>
      </c>
      <c r="BU165" s="4">
        <v>0</v>
      </c>
      <c r="BV165" s="114">
        <f t="shared" si="211"/>
        <v>1</v>
      </c>
      <c r="BW165" s="4">
        <f t="shared" si="212"/>
        <v>5</v>
      </c>
      <c r="BX165" s="114">
        <f t="shared" si="213"/>
        <v>0.15</v>
      </c>
      <c r="BY165" s="4">
        <f t="shared" si="214"/>
        <v>9765</v>
      </c>
      <c r="BZ165" s="4">
        <v>12607.2</v>
      </c>
      <c r="CA165" s="115">
        <f t="shared" si="215"/>
        <v>1.2910599078341014</v>
      </c>
      <c r="CB165" s="4">
        <f t="shared" si="216"/>
        <v>5</v>
      </c>
      <c r="CC165" s="114">
        <f t="shared" si="217"/>
        <v>0.1</v>
      </c>
      <c r="CD165" s="4">
        <v>300</v>
      </c>
      <c r="CE165" s="116">
        <v>271.50855991943598</v>
      </c>
      <c r="CF165" s="4">
        <f t="shared" si="218"/>
        <v>5</v>
      </c>
      <c r="CG165" s="114">
        <f t="shared" si="219"/>
        <v>0.15</v>
      </c>
      <c r="MX165" s="116">
        <v>95</v>
      </c>
      <c r="MY165" s="116">
        <v>98.75</v>
      </c>
      <c r="MZ165" s="4">
        <f t="shared" si="220"/>
        <v>5</v>
      </c>
      <c r="NA165" s="114">
        <f t="shared" si="221"/>
        <v>0.1</v>
      </c>
      <c r="NB165" s="115">
        <v>0.92</v>
      </c>
      <c r="NC165" s="115">
        <v>0.94090909090909103</v>
      </c>
      <c r="ND165" s="4">
        <f t="shared" si="222"/>
        <v>5</v>
      </c>
      <c r="NE165" s="114">
        <f t="shared" si="223"/>
        <v>0.1</v>
      </c>
      <c r="NF165" s="116">
        <v>90</v>
      </c>
      <c r="NG165" s="118">
        <v>95</v>
      </c>
      <c r="NH165" s="4">
        <f t="shared" si="224"/>
        <v>5</v>
      </c>
      <c r="NI165" s="114">
        <f t="shared" si="225"/>
        <v>0.08</v>
      </c>
      <c r="NJ165" s="114">
        <v>0.85</v>
      </c>
      <c r="NK165" s="114">
        <v>0.91304347826086996</v>
      </c>
      <c r="NM165" s="4">
        <f t="shared" si="226"/>
        <v>5</v>
      </c>
      <c r="NN165" s="114">
        <f t="shared" si="227"/>
        <v>0.06</v>
      </c>
      <c r="NO165" s="114">
        <v>0.4</v>
      </c>
      <c r="NP165" s="114">
        <v>0.70454545454545503</v>
      </c>
      <c r="NQ165" s="4">
        <f t="shared" si="228"/>
        <v>5</v>
      </c>
      <c r="NR165" s="114">
        <f t="shared" si="229"/>
        <v>0.06</v>
      </c>
      <c r="ZQ165" s="114">
        <v>0.95</v>
      </c>
      <c r="ZR165" s="114">
        <v>0.99395770392749205</v>
      </c>
      <c r="ZS165" s="4">
        <f t="shared" si="230"/>
        <v>5</v>
      </c>
      <c r="ZT165" s="114">
        <f t="shared" si="231"/>
        <v>0.05</v>
      </c>
      <c r="ZU165" s="4">
        <v>2</v>
      </c>
      <c r="ZV165" s="4">
        <f t="shared" si="232"/>
        <v>5</v>
      </c>
      <c r="ZW165" s="114">
        <f t="shared" si="233"/>
        <v>0.05</v>
      </c>
      <c r="ACD165" s="114">
        <f t="shared" si="234"/>
        <v>0.5</v>
      </c>
      <c r="ACE165" s="114">
        <f t="shared" si="235"/>
        <v>0.4</v>
      </c>
      <c r="ACF165" s="114">
        <f t="shared" si="236"/>
        <v>0.1</v>
      </c>
      <c r="ACG165" s="114">
        <f t="shared" si="237"/>
        <v>1</v>
      </c>
      <c r="ACN165" s="119" t="str">
        <f t="shared" si="238"/>
        <v>TERIMA</v>
      </c>
      <c r="ACO165" s="120">
        <f t="shared" si="246"/>
        <v>670000</v>
      </c>
      <c r="ACP165" s="120">
        <f t="shared" si="239"/>
        <v>268000</v>
      </c>
      <c r="ADH165" s="121">
        <f t="shared" si="240"/>
        <v>335000</v>
      </c>
      <c r="ADI165" s="121">
        <f t="shared" si="241"/>
        <v>268000</v>
      </c>
      <c r="ADJ165" s="121">
        <f t="shared" si="242"/>
        <v>67000</v>
      </c>
      <c r="ADL165" s="121">
        <f t="shared" si="243"/>
        <v>200000</v>
      </c>
      <c r="ADM165" s="121">
        <f t="shared" si="244"/>
        <v>870000</v>
      </c>
      <c r="ADN165" s="121">
        <f t="shared" si="245"/>
        <v>870000</v>
      </c>
      <c r="ADO165" s="4" t="s">
        <v>1392</v>
      </c>
    </row>
    <row r="166" spans="1:795" x14ac:dyDescent="0.25">
      <c r="A166" s="4">
        <f t="shared" si="206"/>
        <v>162</v>
      </c>
      <c r="B166" s="4">
        <v>182236</v>
      </c>
      <c r="C166" s="4" t="s">
        <v>869</v>
      </c>
      <c r="G166" s="4" t="s">
        <v>351</v>
      </c>
      <c r="O166" s="4">
        <v>22</v>
      </c>
      <c r="P166" s="4">
        <v>20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f t="shared" si="207"/>
        <v>0</v>
      </c>
      <c r="W166" s="4">
        <v>20</v>
      </c>
      <c r="X166" s="4">
        <v>20</v>
      </c>
      <c r="Y166" s="4">
        <v>7.75</v>
      </c>
      <c r="BQ166" s="4">
        <v>0</v>
      </c>
      <c r="BR166" s="114">
        <f t="shared" si="208"/>
        <v>1</v>
      </c>
      <c r="BS166" s="4">
        <f t="shared" si="209"/>
        <v>5</v>
      </c>
      <c r="BT166" s="114">
        <f t="shared" si="210"/>
        <v>0.1</v>
      </c>
      <c r="BU166" s="4">
        <v>0</v>
      </c>
      <c r="BV166" s="114">
        <f t="shared" si="211"/>
        <v>1</v>
      </c>
      <c r="BW166" s="4">
        <f t="shared" si="212"/>
        <v>5</v>
      </c>
      <c r="BX166" s="114">
        <f t="shared" si="213"/>
        <v>0.15</v>
      </c>
      <c r="BY166" s="4">
        <f t="shared" si="214"/>
        <v>9300</v>
      </c>
      <c r="BZ166" s="4">
        <v>11233.25</v>
      </c>
      <c r="CA166" s="115">
        <f t="shared" si="215"/>
        <v>1.2078763440860214</v>
      </c>
      <c r="CB166" s="4">
        <f t="shared" si="216"/>
        <v>5</v>
      </c>
      <c r="CC166" s="114">
        <f t="shared" si="217"/>
        <v>0.1</v>
      </c>
      <c r="CD166" s="4">
        <v>300</v>
      </c>
      <c r="CE166" s="116">
        <v>269.36697782963802</v>
      </c>
      <c r="CF166" s="4">
        <f t="shared" si="218"/>
        <v>5</v>
      </c>
      <c r="CG166" s="114">
        <f t="shared" si="219"/>
        <v>0.15</v>
      </c>
      <c r="MX166" s="116">
        <v>95</v>
      </c>
      <c r="MY166" s="116">
        <v>96.3888888888889</v>
      </c>
      <c r="MZ166" s="4">
        <f t="shared" si="220"/>
        <v>5</v>
      </c>
      <c r="NA166" s="114">
        <f t="shared" si="221"/>
        <v>0.1</v>
      </c>
      <c r="NB166" s="115">
        <v>0.92</v>
      </c>
      <c r="NC166" s="115">
        <v>0.92413793103448305</v>
      </c>
      <c r="ND166" s="4">
        <f t="shared" si="222"/>
        <v>5</v>
      </c>
      <c r="NE166" s="114">
        <f t="shared" si="223"/>
        <v>0.1</v>
      </c>
      <c r="NF166" s="116">
        <v>90</v>
      </c>
      <c r="NG166" s="118">
        <v>100</v>
      </c>
      <c r="NH166" s="4">
        <f t="shared" si="224"/>
        <v>5</v>
      </c>
      <c r="NI166" s="114">
        <f t="shared" si="225"/>
        <v>0.08</v>
      </c>
      <c r="NJ166" s="114">
        <v>0.85</v>
      </c>
      <c r="NK166" s="114">
        <v>0.7</v>
      </c>
      <c r="NM166" s="4">
        <f t="shared" si="226"/>
        <v>1</v>
      </c>
      <c r="NN166" s="114">
        <f t="shared" si="227"/>
        <v>1.2E-2</v>
      </c>
      <c r="NO166" s="114">
        <v>0.4</v>
      </c>
      <c r="NP166" s="114">
        <v>0.58620689655172398</v>
      </c>
      <c r="NQ166" s="4">
        <f t="shared" si="228"/>
        <v>5</v>
      </c>
      <c r="NR166" s="114">
        <f t="shared" si="229"/>
        <v>0.06</v>
      </c>
      <c r="ZQ166" s="114">
        <v>0.95</v>
      </c>
      <c r="ZR166" s="114">
        <v>0.99474912485414202</v>
      </c>
      <c r="ZS166" s="4">
        <f t="shared" si="230"/>
        <v>5</v>
      </c>
      <c r="ZT166" s="114">
        <f t="shared" si="231"/>
        <v>0.05</v>
      </c>
      <c r="ZU166" s="4">
        <v>2</v>
      </c>
      <c r="ZV166" s="4">
        <f t="shared" si="232"/>
        <v>5</v>
      </c>
      <c r="ZW166" s="114">
        <f t="shared" si="233"/>
        <v>0.05</v>
      </c>
      <c r="ACD166" s="114">
        <f t="shared" si="234"/>
        <v>0.5</v>
      </c>
      <c r="ACE166" s="114">
        <f t="shared" si="235"/>
        <v>0.35200000000000004</v>
      </c>
      <c r="ACF166" s="114">
        <f t="shared" si="236"/>
        <v>0.1</v>
      </c>
      <c r="ACG166" s="114">
        <f t="shared" si="237"/>
        <v>0.95200000000000007</v>
      </c>
      <c r="ACN166" s="119" t="str">
        <f t="shared" si="238"/>
        <v>TERIMA</v>
      </c>
      <c r="ACO166" s="120">
        <f t="shared" si="246"/>
        <v>670000</v>
      </c>
      <c r="ACP166" s="120">
        <f t="shared" si="239"/>
        <v>235840.00000000003</v>
      </c>
      <c r="ADH166" s="121">
        <f t="shared" si="240"/>
        <v>335000</v>
      </c>
      <c r="ADI166" s="121">
        <f t="shared" si="241"/>
        <v>235840.00000000003</v>
      </c>
      <c r="ADJ166" s="121">
        <f t="shared" si="242"/>
        <v>67000</v>
      </c>
      <c r="ADL166" s="121">
        <f t="shared" si="243"/>
        <v>0</v>
      </c>
      <c r="ADM166" s="121">
        <f t="shared" si="244"/>
        <v>637840</v>
      </c>
      <c r="ADN166" s="121">
        <f t="shared" si="245"/>
        <v>637840</v>
      </c>
      <c r="ADO166" s="4" t="s">
        <v>1392</v>
      </c>
    </row>
    <row r="167" spans="1:795" x14ac:dyDescent="0.25">
      <c r="A167" s="4">
        <f t="shared" si="206"/>
        <v>163</v>
      </c>
      <c r="B167" s="4">
        <v>182232</v>
      </c>
      <c r="C167" s="4" t="s">
        <v>871</v>
      </c>
      <c r="G167" s="4" t="s">
        <v>351</v>
      </c>
      <c r="O167" s="4">
        <v>22</v>
      </c>
      <c r="P167" s="4">
        <v>21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f t="shared" si="207"/>
        <v>0</v>
      </c>
      <c r="W167" s="4">
        <v>21</v>
      </c>
      <c r="X167" s="4">
        <v>21</v>
      </c>
      <c r="Y167" s="4">
        <v>7.75</v>
      </c>
      <c r="BQ167" s="4">
        <v>0</v>
      </c>
      <c r="BR167" s="114">
        <f t="shared" si="208"/>
        <v>1</v>
      </c>
      <c r="BS167" s="4">
        <f t="shared" si="209"/>
        <v>5</v>
      </c>
      <c r="BT167" s="114">
        <f t="shared" si="210"/>
        <v>0.1</v>
      </c>
      <c r="BU167" s="4">
        <v>0</v>
      </c>
      <c r="BV167" s="114">
        <f t="shared" si="211"/>
        <v>1</v>
      </c>
      <c r="BW167" s="4">
        <f t="shared" si="212"/>
        <v>5</v>
      </c>
      <c r="BX167" s="114">
        <f t="shared" si="213"/>
        <v>0.15</v>
      </c>
      <c r="BY167" s="4">
        <f t="shared" si="214"/>
        <v>9765</v>
      </c>
      <c r="BZ167" s="4">
        <v>12488.75</v>
      </c>
      <c r="CA167" s="115">
        <f t="shared" si="215"/>
        <v>1.2789298515104968</v>
      </c>
      <c r="CB167" s="4">
        <f t="shared" si="216"/>
        <v>5</v>
      </c>
      <c r="CC167" s="114">
        <f t="shared" si="217"/>
        <v>0.1</v>
      </c>
      <c r="CD167" s="4">
        <v>300</v>
      </c>
      <c r="CE167" s="116">
        <v>297.11937812326499</v>
      </c>
      <c r="CF167" s="4">
        <f t="shared" si="218"/>
        <v>5</v>
      </c>
      <c r="CG167" s="114">
        <f t="shared" si="219"/>
        <v>0.15</v>
      </c>
      <c r="MX167" s="116">
        <v>95</v>
      </c>
      <c r="MY167" s="116">
        <v>98.3333333333333</v>
      </c>
      <c r="MZ167" s="4">
        <f t="shared" si="220"/>
        <v>5</v>
      </c>
      <c r="NA167" s="114">
        <f t="shared" si="221"/>
        <v>0.1</v>
      </c>
      <c r="NB167" s="115">
        <v>0.92</v>
      </c>
      <c r="NC167" s="115">
        <v>0.93</v>
      </c>
      <c r="ND167" s="4">
        <f t="shared" si="222"/>
        <v>5</v>
      </c>
      <c r="NE167" s="114">
        <f t="shared" si="223"/>
        <v>0.1</v>
      </c>
      <c r="NF167" s="116">
        <v>90</v>
      </c>
      <c r="NG167" s="118">
        <v>100</v>
      </c>
      <c r="NH167" s="4">
        <f t="shared" si="224"/>
        <v>5</v>
      </c>
      <c r="NI167" s="114">
        <f t="shared" si="225"/>
        <v>0.08</v>
      </c>
      <c r="NJ167" s="114">
        <v>0.85</v>
      </c>
      <c r="NK167" s="114">
        <v>0.92</v>
      </c>
      <c r="NM167" s="4">
        <f t="shared" si="226"/>
        <v>5</v>
      </c>
      <c r="NN167" s="114">
        <f t="shared" si="227"/>
        <v>0.06</v>
      </c>
      <c r="NO167" s="114">
        <v>0.4</v>
      </c>
      <c r="NP167" s="114">
        <v>0.52500000000000002</v>
      </c>
      <c r="NQ167" s="4">
        <f t="shared" si="228"/>
        <v>5</v>
      </c>
      <c r="NR167" s="114">
        <f t="shared" si="229"/>
        <v>0.06</v>
      </c>
      <c r="ZQ167" s="114">
        <v>0.95</v>
      </c>
      <c r="ZR167" s="114">
        <v>0.99500277623542499</v>
      </c>
      <c r="ZS167" s="4">
        <f t="shared" si="230"/>
        <v>5</v>
      </c>
      <c r="ZT167" s="114">
        <f t="shared" si="231"/>
        <v>0.05</v>
      </c>
      <c r="ZU167" s="4">
        <v>2</v>
      </c>
      <c r="ZV167" s="4">
        <f t="shared" si="232"/>
        <v>5</v>
      </c>
      <c r="ZW167" s="114">
        <f t="shared" si="233"/>
        <v>0.05</v>
      </c>
      <c r="ACD167" s="114">
        <f t="shared" si="234"/>
        <v>0.5</v>
      </c>
      <c r="ACE167" s="114">
        <f t="shared" si="235"/>
        <v>0.4</v>
      </c>
      <c r="ACF167" s="114">
        <f t="shared" si="236"/>
        <v>0.1</v>
      </c>
      <c r="ACG167" s="114">
        <f t="shared" si="237"/>
        <v>1</v>
      </c>
      <c r="ACN167" s="119" t="str">
        <f t="shared" si="238"/>
        <v>TERIMA</v>
      </c>
      <c r="ACO167" s="120">
        <f t="shared" si="246"/>
        <v>670000</v>
      </c>
      <c r="ACP167" s="120">
        <f t="shared" si="239"/>
        <v>268000</v>
      </c>
      <c r="ADH167" s="121">
        <f t="shared" si="240"/>
        <v>335000</v>
      </c>
      <c r="ADI167" s="121">
        <f t="shared" si="241"/>
        <v>268000</v>
      </c>
      <c r="ADJ167" s="121">
        <f t="shared" si="242"/>
        <v>67000</v>
      </c>
      <c r="ADL167" s="121">
        <f t="shared" si="243"/>
        <v>200000</v>
      </c>
      <c r="ADM167" s="121">
        <f t="shared" si="244"/>
        <v>870000</v>
      </c>
      <c r="ADN167" s="121">
        <f t="shared" si="245"/>
        <v>870000</v>
      </c>
      <c r="ADO167" s="4" t="s">
        <v>1392</v>
      </c>
    </row>
    <row r="168" spans="1:795" x14ac:dyDescent="0.25">
      <c r="A168" s="4">
        <f t="shared" si="206"/>
        <v>164</v>
      </c>
      <c r="B168" s="4">
        <v>182915</v>
      </c>
      <c r="C168" s="4" t="s">
        <v>879</v>
      </c>
      <c r="G168" s="4" t="s">
        <v>351</v>
      </c>
      <c r="O168" s="4">
        <v>22</v>
      </c>
      <c r="P168" s="4">
        <v>20</v>
      </c>
      <c r="Q168" s="4">
        <v>1</v>
      </c>
      <c r="R168" s="4">
        <v>0</v>
      </c>
      <c r="S168" s="4">
        <v>0</v>
      </c>
      <c r="T168" s="4">
        <v>1</v>
      </c>
      <c r="U168" s="4">
        <v>0</v>
      </c>
      <c r="V168" s="4">
        <f t="shared" si="207"/>
        <v>1</v>
      </c>
      <c r="W168" s="4">
        <v>19</v>
      </c>
      <c r="X168" s="4">
        <v>19</v>
      </c>
      <c r="Y168" s="4">
        <v>7.75</v>
      </c>
      <c r="BQ168" s="4">
        <v>0</v>
      </c>
      <c r="BR168" s="114">
        <f t="shared" si="208"/>
        <v>1</v>
      </c>
      <c r="BS168" s="4">
        <f t="shared" si="209"/>
        <v>5</v>
      </c>
      <c r="BT168" s="114">
        <f t="shared" si="210"/>
        <v>0.1</v>
      </c>
      <c r="BU168" s="4">
        <v>1</v>
      </c>
      <c r="BV168" s="114">
        <f t="shared" si="211"/>
        <v>0.94736842105263153</v>
      </c>
      <c r="BW168" s="4">
        <f t="shared" si="212"/>
        <v>1</v>
      </c>
      <c r="BX168" s="114">
        <f t="shared" si="213"/>
        <v>0.03</v>
      </c>
      <c r="BY168" s="4">
        <f t="shared" si="214"/>
        <v>8835</v>
      </c>
      <c r="BZ168" s="4">
        <v>10032.8708333334</v>
      </c>
      <c r="CA168" s="115">
        <f t="shared" si="215"/>
        <v>1.1355824372759933</v>
      </c>
      <c r="CB168" s="4">
        <f t="shared" si="216"/>
        <v>5</v>
      </c>
      <c r="CC168" s="114">
        <f t="shared" si="217"/>
        <v>0.1</v>
      </c>
      <c r="CD168" s="4">
        <v>300</v>
      </c>
      <c r="CE168" s="116">
        <v>266.46169220519698</v>
      </c>
      <c r="CF168" s="4">
        <f t="shared" si="218"/>
        <v>5</v>
      </c>
      <c r="CG168" s="114">
        <f t="shared" si="219"/>
        <v>0.15</v>
      </c>
      <c r="MX168" s="116">
        <v>95</v>
      </c>
      <c r="MY168" s="116">
        <v>100</v>
      </c>
      <c r="MZ168" s="4">
        <f t="shared" si="220"/>
        <v>5</v>
      </c>
      <c r="NA168" s="114">
        <f t="shared" si="221"/>
        <v>0.1</v>
      </c>
      <c r="NB168" s="115">
        <v>0.92</v>
      </c>
      <c r="NC168" s="115">
        <v>0.72727272727272696</v>
      </c>
      <c r="ND168" s="4">
        <f t="shared" si="222"/>
        <v>1</v>
      </c>
      <c r="NE168" s="114">
        <f t="shared" si="223"/>
        <v>0.02</v>
      </c>
      <c r="NF168" s="116">
        <v>90</v>
      </c>
      <c r="NG168" s="118">
        <v>100</v>
      </c>
      <c r="NH168" s="4">
        <f t="shared" si="224"/>
        <v>5</v>
      </c>
      <c r="NI168" s="114">
        <f t="shared" si="225"/>
        <v>0.08</v>
      </c>
      <c r="NJ168" s="114">
        <v>0.85</v>
      </c>
      <c r="NK168" s="114">
        <v>0.7</v>
      </c>
      <c r="NL168" s="4">
        <v>1</v>
      </c>
      <c r="NM168" s="4">
        <f t="shared" si="226"/>
        <v>0</v>
      </c>
      <c r="NN168" s="114">
        <f t="shared" si="227"/>
        <v>0</v>
      </c>
      <c r="NO168" s="114">
        <v>0.4</v>
      </c>
      <c r="NP168" s="114">
        <v>9.0909090909090898E-2</v>
      </c>
      <c r="NQ168" s="4">
        <f t="shared" si="228"/>
        <v>1</v>
      </c>
      <c r="NR168" s="114">
        <f t="shared" si="229"/>
        <v>1.2E-2</v>
      </c>
      <c r="ZQ168" s="114">
        <v>0.95</v>
      </c>
      <c r="ZR168" s="114">
        <v>0.987341772151899</v>
      </c>
      <c r="ZS168" s="4">
        <f t="shared" si="230"/>
        <v>5</v>
      </c>
      <c r="ZT168" s="114">
        <f t="shared" si="231"/>
        <v>0.05</v>
      </c>
      <c r="ZU168" s="4">
        <v>2</v>
      </c>
      <c r="ZV168" s="4">
        <f t="shared" si="232"/>
        <v>5</v>
      </c>
      <c r="ZW168" s="114">
        <f t="shared" si="233"/>
        <v>0.05</v>
      </c>
      <c r="ACD168" s="114">
        <f t="shared" si="234"/>
        <v>0.38</v>
      </c>
      <c r="ACE168" s="114">
        <f t="shared" si="235"/>
        <v>0.21200000000000002</v>
      </c>
      <c r="ACF168" s="114">
        <f t="shared" si="236"/>
        <v>0.1</v>
      </c>
      <c r="ACG168" s="114">
        <f t="shared" si="237"/>
        <v>0.69200000000000006</v>
      </c>
      <c r="ACN168" s="119" t="str">
        <f t="shared" si="238"/>
        <v>TERIMA</v>
      </c>
      <c r="ACO168" s="120">
        <f t="shared" si="246"/>
        <v>670000</v>
      </c>
      <c r="ACP168" s="120">
        <f t="shared" si="239"/>
        <v>142040.00000000003</v>
      </c>
      <c r="ADH168" s="121">
        <f t="shared" si="240"/>
        <v>254600</v>
      </c>
      <c r="ADI168" s="121">
        <f t="shared" si="241"/>
        <v>142040.00000000003</v>
      </c>
      <c r="ADJ168" s="121">
        <f t="shared" si="242"/>
        <v>67000</v>
      </c>
      <c r="ADL168" s="121">
        <f t="shared" si="243"/>
        <v>0</v>
      </c>
      <c r="ADM168" s="121">
        <f t="shared" si="244"/>
        <v>463640</v>
      </c>
      <c r="ADN168" s="121">
        <f t="shared" si="245"/>
        <v>463640</v>
      </c>
      <c r="ADO168" s="4" t="s">
        <v>1392</v>
      </c>
    </row>
    <row r="169" spans="1:795" x14ac:dyDescent="0.25">
      <c r="A169" s="4">
        <f t="shared" si="206"/>
        <v>165</v>
      </c>
      <c r="B169" s="4">
        <v>182918</v>
      </c>
      <c r="C169" s="4" t="s">
        <v>881</v>
      </c>
      <c r="G169" s="4" t="s">
        <v>351</v>
      </c>
      <c r="O169" s="4">
        <v>22</v>
      </c>
      <c r="P169" s="4">
        <v>20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f t="shared" si="207"/>
        <v>0</v>
      </c>
      <c r="W169" s="4">
        <v>20</v>
      </c>
      <c r="X169" s="4">
        <v>20</v>
      </c>
      <c r="Y169" s="4">
        <v>7.75</v>
      </c>
      <c r="BQ169" s="4">
        <v>0</v>
      </c>
      <c r="BR169" s="114">
        <f t="shared" si="208"/>
        <v>1</v>
      </c>
      <c r="BS169" s="4">
        <f t="shared" si="209"/>
        <v>5</v>
      </c>
      <c r="BT169" s="114">
        <f t="shared" si="210"/>
        <v>0.1</v>
      </c>
      <c r="BU169" s="4">
        <v>0</v>
      </c>
      <c r="BV169" s="114">
        <f t="shared" si="211"/>
        <v>1</v>
      </c>
      <c r="BW169" s="4">
        <f t="shared" si="212"/>
        <v>5</v>
      </c>
      <c r="BX169" s="114">
        <f t="shared" si="213"/>
        <v>0.15</v>
      </c>
      <c r="BY169" s="4">
        <f t="shared" si="214"/>
        <v>9300</v>
      </c>
      <c r="BZ169" s="4">
        <v>11577.8166666667</v>
      </c>
      <c r="CA169" s="115">
        <f t="shared" si="215"/>
        <v>1.2449265232974946</v>
      </c>
      <c r="CB169" s="4">
        <f t="shared" si="216"/>
        <v>5</v>
      </c>
      <c r="CC169" s="114">
        <f t="shared" si="217"/>
        <v>0.1</v>
      </c>
      <c r="CD169" s="4">
        <v>300</v>
      </c>
      <c r="CE169" s="116">
        <v>311.39446589446601</v>
      </c>
      <c r="CF169" s="4">
        <f t="shared" si="218"/>
        <v>1</v>
      </c>
      <c r="CG169" s="114">
        <f t="shared" si="219"/>
        <v>0.03</v>
      </c>
      <c r="MX169" s="116">
        <v>95</v>
      </c>
      <c r="MY169" s="116">
        <v>96.6666666666667</v>
      </c>
      <c r="MZ169" s="4">
        <f t="shared" si="220"/>
        <v>5</v>
      </c>
      <c r="NA169" s="114">
        <f t="shared" si="221"/>
        <v>0.1</v>
      </c>
      <c r="NB169" s="115">
        <v>0.92</v>
      </c>
      <c r="NC169" s="115">
        <v>0.92500000000000004</v>
      </c>
      <c r="ND169" s="4">
        <f t="shared" si="222"/>
        <v>5</v>
      </c>
      <c r="NE169" s="114">
        <f t="shared" si="223"/>
        <v>0.1</v>
      </c>
      <c r="NF169" s="116">
        <v>90</v>
      </c>
      <c r="NG169" s="118">
        <v>100</v>
      </c>
      <c r="NH169" s="4">
        <f t="shared" si="224"/>
        <v>5</v>
      </c>
      <c r="NI169" s="114">
        <f t="shared" si="225"/>
        <v>0.08</v>
      </c>
      <c r="NJ169" s="114">
        <v>0.85</v>
      </c>
      <c r="NK169" s="114">
        <v>0.86206896551724099</v>
      </c>
      <c r="NM169" s="4">
        <f t="shared" si="226"/>
        <v>5</v>
      </c>
      <c r="NN169" s="114">
        <f t="shared" si="227"/>
        <v>0.06</v>
      </c>
      <c r="NO169" s="114">
        <v>0.4</v>
      </c>
      <c r="NP169" s="114">
        <v>0.65</v>
      </c>
      <c r="NQ169" s="4">
        <f t="shared" si="228"/>
        <v>5</v>
      </c>
      <c r="NR169" s="114">
        <f t="shared" si="229"/>
        <v>0.06</v>
      </c>
      <c r="ZQ169" s="114">
        <v>0.95</v>
      </c>
      <c r="ZR169" s="114">
        <v>0.98648648648648696</v>
      </c>
      <c r="ZS169" s="4">
        <f t="shared" si="230"/>
        <v>5</v>
      </c>
      <c r="ZT169" s="114">
        <f t="shared" si="231"/>
        <v>0.05</v>
      </c>
      <c r="ZU169" s="4">
        <v>2</v>
      </c>
      <c r="ZV169" s="4">
        <f t="shared" si="232"/>
        <v>5</v>
      </c>
      <c r="ZW169" s="114">
        <f t="shared" si="233"/>
        <v>0.05</v>
      </c>
      <c r="ACD169" s="114">
        <f t="shared" si="234"/>
        <v>0.38</v>
      </c>
      <c r="ACE169" s="114">
        <f t="shared" si="235"/>
        <v>0.4</v>
      </c>
      <c r="ACF169" s="114">
        <f t="shared" si="236"/>
        <v>0.1</v>
      </c>
      <c r="ACG169" s="114">
        <f t="shared" si="237"/>
        <v>0.88</v>
      </c>
      <c r="ACL169" s="4">
        <v>1</v>
      </c>
      <c r="ACN169" s="119" t="str">
        <f t="shared" si="238"/>
        <v>TERIMA</v>
      </c>
      <c r="ACO169" s="120">
        <f t="shared" si="246"/>
        <v>670000</v>
      </c>
      <c r="ACP169" s="120">
        <f t="shared" si="239"/>
        <v>268000</v>
      </c>
      <c r="ADH169" s="121">
        <f t="shared" si="240"/>
        <v>254600</v>
      </c>
      <c r="ADI169" s="121">
        <f t="shared" si="241"/>
        <v>160800</v>
      </c>
      <c r="ADJ169" s="121">
        <f t="shared" si="242"/>
        <v>67000</v>
      </c>
      <c r="ADL169" s="121">
        <f t="shared" si="243"/>
        <v>0</v>
      </c>
      <c r="ADM169" s="121">
        <f t="shared" si="244"/>
        <v>482400</v>
      </c>
      <c r="ADN169" s="121">
        <f t="shared" si="245"/>
        <v>482400</v>
      </c>
      <c r="ADO169" s="4" t="s">
        <v>1392</v>
      </c>
    </row>
    <row r="170" spans="1:795" x14ac:dyDescent="0.25">
      <c r="A170" s="4">
        <f t="shared" si="206"/>
        <v>166</v>
      </c>
      <c r="B170" s="4">
        <v>182920</v>
      </c>
      <c r="C170" s="4" t="s">
        <v>883</v>
      </c>
      <c r="G170" s="4" t="s">
        <v>351</v>
      </c>
      <c r="O170" s="4">
        <v>22</v>
      </c>
      <c r="P170" s="4">
        <v>21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f t="shared" si="207"/>
        <v>0</v>
      </c>
      <c r="W170" s="4">
        <v>21</v>
      </c>
      <c r="X170" s="4">
        <v>21</v>
      </c>
      <c r="Y170" s="4">
        <v>7.75</v>
      </c>
      <c r="BQ170" s="4">
        <v>0</v>
      </c>
      <c r="BR170" s="114">
        <f t="shared" si="208"/>
        <v>1</v>
      </c>
      <c r="BS170" s="4">
        <f t="shared" si="209"/>
        <v>5</v>
      </c>
      <c r="BT170" s="114">
        <f t="shared" si="210"/>
        <v>0.1</v>
      </c>
      <c r="BU170" s="4">
        <v>0</v>
      </c>
      <c r="BV170" s="114">
        <f t="shared" si="211"/>
        <v>1</v>
      </c>
      <c r="BW170" s="4">
        <f t="shared" si="212"/>
        <v>5</v>
      </c>
      <c r="BX170" s="114">
        <f t="shared" si="213"/>
        <v>0.15</v>
      </c>
      <c r="BY170" s="4">
        <f t="shared" si="214"/>
        <v>9765</v>
      </c>
      <c r="BZ170" s="4">
        <v>12379.2</v>
      </c>
      <c r="CA170" s="115">
        <f t="shared" si="215"/>
        <v>1.2677112135176651</v>
      </c>
      <c r="CB170" s="4">
        <f t="shared" si="216"/>
        <v>5</v>
      </c>
      <c r="CC170" s="114">
        <f t="shared" si="217"/>
        <v>0.1</v>
      </c>
      <c r="CD170" s="4">
        <v>300</v>
      </c>
      <c r="CE170" s="116">
        <v>308.159437280188</v>
      </c>
      <c r="CF170" s="4">
        <f t="shared" si="218"/>
        <v>1</v>
      </c>
      <c r="CG170" s="114">
        <f t="shared" si="219"/>
        <v>0.03</v>
      </c>
      <c r="MX170" s="116">
        <v>95</v>
      </c>
      <c r="MY170" s="116">
        <v>97.9166666666667</v>
      </c>
      <c r="MZ170" s="4">
        <f t="shared" si="220"/>
        <v>5</v>
      </c>
      <c r="NA170" s="114">
        <f t="shared" si="221"/>
        <v>0.1</v>
      </c>
      <c r="NB170" s="115">
        <v>0.92</v>
      </c>
      <c r="NC170" s="115">
        <v>0.90714285714285703</v>
      </c>
      <c r="ND170" s="4">
        <f t="shared" si="222"/>
        <v>1</v>
      </c>
      <c r="NE170" s="114">
        <f t="shared" si="223"/>
        <v>0.02</v>
      </c>
      <c r="NF170" s="116">
        <v>90</v>
      </c>
      <c r="NG170" s="118">
        <v>100</v>
      </c>
      <c r="NH170" s="4">
        <f t="shared" si="224"/>
        <v>5</v>
      </c>
      <c r="NI170" s="114">
        <f t="shared" si="225"/>
        <v>0.08</v>
      </c>
      <c r="NJ170" s="114">
        <v>0.85</v>
      </c>
      <c r="NK170" s="114">
        <v>0.72727272727272696</v>
      </c>
      <c r="NL170" s="4">
        <v>1</v>
      </c>
      <c r="NM170" s="4">
        <f t="shared" si="226"/>
        <v>0</v>
      </c>
      <c r="NN170" s="114">
        <f t="shared" si="227"/>
        <v>0</v>
      </c>
      <c r="NO170" s="114">
        <v>0.4</v>
      </c>
      <c r="NP170" s="114">
        <v>0.57142857142857095</v>
      </c>
      <c r="NQ170" s="4">
        <f t="shared" si="228"/>
        <v>5</v>
      </c>
      <c r="NR170" s="114">
        <f t="shared" si="229"/>
        <v>0.06</v>
      </c>
      <c r="ZQ170" s="114">
        <v>0.95</v>
      </c>
      <c r="ZR170" s="114">
        <v>0.99062133645955497</v>
      </c>
      <c r="ZS170" s="4">
        <f t="shared" si="230"/>
        <v>5</v>
      </c>
      <c r="ZT170" s="114">
        <f t="shared" si="231"/>
        <v>0.05</v>
      </c>
      <c r="ZU170" s="4">
        <v>2</v>
      </c>
      <c r="ZV170" s="4">
        <f t="shared" si="232"/>
        <v>5</v>
      </c>
      <c r="ZW170" s="114">
        <f t="shared" si="233"/>
        <v>0.05</v>
      </c>
      <c r="ACD170" s="114">
        <f t="shared" si="234"/>
        <v>0.38</v>
      </c>
      <c r="ACE170" s="114">
        <f t="shared" si="235"/>
        <v>0.26</v>
      </c>
      <c r="ACF170" s="114">
        <f t="shared" si="236"/>
        <v>0.1</v>
      </c>
      <c r="ACG170" s="114">
        <f t="shared" si="237"/>
        <v>0.74</v>
      </c>
      <c r="ACN170" s="119" t="str">
        <f t="shared" si="238"/>
        <v>TERIMA</v>
      </c>
      <c r="ACO170" s="120">
        <f t="shared" si="246"/>
        <v>670000</v>
      </c>
      <c r="ACP170" s="120">
        <f t="shared" si="239"/>
        <v>174200</v>
      </c>
      <c r="ADH170" s="121">
        <f t="shared" si="240"/>
        <v>254600</v>
      </c>
      <c r="ADI170" s="121">
        <f t="shared" si="241"/>
        <v>174200</v>
      </c>
      <c r="ADJ170" s="121">
        <f t="shared" si="242"/>
        <v>67000</v>
      </c>
      <c r="ADL170" s="121">
        <f t="shared" si="243"/>
        <v>0</v>
      </c>
      <c r="ADM170" s="121">
        <f t="shared" si="244"/>
        <v>495800</v>
      </c>
      <c r="ADN170" s="121">
        <f t="shared" si="245"/>
        <v>495800</v>
      </c>
      <c r="ADO170" s="4" t="s">
        <v>1392</v>
      </c>
    </row>
    <row r="171" spans="1:795" x14ac:dyDescent="0.25">
      <c r="A171" s="4">
        <f t="shared" si="206"/>
        <v>167</v>
      </c>
      <c r="B171" s="4">
        <v>182923</v>
      </c>
      <c r="C171" s="4" t="s">
        <v>885</v>
      </c>
      <c r="G171" s="4" t="s">
        <v>351</v>
      </c>
      <c r="O171" s="4">
        <v>22</v>
      </c>
      <c r="P171" s="4">
        <v>21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f t="shared" si="207"/>
        <v>0</v>
      </c>
      <c r="W171" s="4">
        <v>21</v>
      </c>
      <c r="X171" s="4">
        <v>21</v>
      </c>
      <c r="Y171" s="4">
        <v>7.75</v>
      </c>
      <c r="BQ171" s="4">
        <v>0</v>
      </c>
      <c r="BR171" s="114">
        <f t="shared" si="208"/>
        <v>1</v>
      </c>
      <c r="BS171" s="4">
        <f t="shared" si="209"/>
        <v>5</v>
      </c>
      <c r="BT171" s="114">
        <f t="shared" si="210"/>
        <v>0.1</v>
      </c>
      <c r="BU171" s="4">
        <v>0</v>
      </c>
      <c r="BV171" s="114">
        <f t="shared" si="211"/>
        <v>1</v>
      </c>
      <c r="BW171" s="4">
        <f t="shared" si="212"/>
        <v>5</v>
      </c>
      <c r="BX171" s="114">
        <f t="shared" si="213"/>
        <v>0.15</v>
      </c>
      <c r="BY171" s="4">
        <f t="shared" si="214"/>
        <v>9765</v>
      </c>
      <c r="BZ171" s="4">
        <v>11964.0666666667</v>
      </c>
      <c r="CA171" s="115">
        <f t="shared" si="215"/>
        <v>1.2251988393923912</v>
      </c>
      <c r="CB171" s="4">
        <f t="shared" si="216"/>
        <v>5</v>
      </c>
      <c r="CC171" s="114">
        <f t="shared" si="217"/>
        <v>0.1</v>
      </c>
      <c r="CD171" s="4">
        <v>300</v>
      </c>
      <c r="CE171" s="116">
        <v>270.77668213457099</v>
      </c>
      <c r="CF171" s="4">
        <f t="shared" si="218"/>
        <v>5</v>
      </c>
      <c r="CG171" s="114">
        <f t="shared" si="219"/>
        <v>0.15</v>
      </c>
      <c r="MX171" s="116">
        <v>95</v>
      </c>
      <c r="MY171" s="116">
        <v>100</v>
      </c>
      <c r="MZ171" s="4">
        <f t="shared" si="220"/>
        <v>5</v>
      </c>
      <c r="NA171" s="114">
        <f t="shared" si="221"/>
        <v>0.1</v>
      </c>
      <c r="NB171" s="115">
        <v>0.92</v>
      </c>
      <c r="NC171" s="115">
        <v>0.84210526315789502</v>
      </c>
      <c r="ND171" s="4">
        <f t="shared" si="222"/>
        <v>1</v>
      </c>
      <c r="NE171" s="114">
        <f t="shared" si="223"/>
        <v>0.02</v>
      </c>
      <c r="NF171" s="116">
        <v>90</v>
      </c>
      <c r="NG171" s="118">
        <v>100</v>
      </c>
      <c r="NH171" s="4">
        <f t="shared" si="224"/>
        <v>5</v>
      </c>
      <c r="NI171" s="114">
        <f t="shared" si="225"/>
        <v>0.08</v>
      </c>
      <c r="NJ171" s="114">
        <v>0.85</v>
      </c>
      <c r="NK171" s="114">
        <v>0.72727272727272696</v>
      </c>
      <c r="NM171" s="4">
        <f t="shared" si="226"/>
        <v>1</v>
      </c>
      <c r="NN171" s="114">
        <f t="shared" si="227"/>
        <v>1.2E-2</v>
      </c>
      <c r="NO171" s="114">
        <v>0.4</v>
      </c>
      <c r="NP171" s="114">
        <v>0.42105263157894701</v>
      </c>
      <c r="NQ171" s="4">
        <f t="shared" si="228"/>
        <v>5</v>
      </c>
      <c r="NR171" s="114">
        <f t="shared" si="229"/>
        <v>0.06</v>
      </c>
      <c r="ZQ171" s="114">
        <v>0.95</v>
      </c>
      <c r="ZR171" s="114">
        <v>0.99129930394431598</v>
      </c>
      <c r="ZS171" s="4">
        <f t="shared" si="230"/>
        <v>5</v>
      </c>
      <c r="ZT171" s="114">
        <f t="shared" si="231"/>
        <v>0.05</v>
      </c>
      <c r="ZU171" s="4">
        <v>2</v>
      </c>
      <c r="ZV171" s="4">
        <f t="shared" si="232"/>
        <v>5</v>
      </c>
      <c r="ZW171" s="114">
        <f t="shared" si="233"/>
        <v>0.05</v>
      </c>
      <c r="ACD171" s="114">
        <f t="shared" si="234"/>
        <v>0.5</v>
      </c>
      <c r="ACE171" s="114">
        <f t="shared" si="235"/>
        <v>0.27200000000000002</v>
      </c>
      <c r="ACF171" s="114">
        <f t="shared" si="236"/>
        <v>0.1</v>
      </c>
      <c r="ACG171" s="114">
        <f t="shared" si="237"/>
        <v>0.872</v>
      </c>
      <c r="ACN171" s="119" t="str">
        <f t="shared" si="238"/>
        <v>TERIMA</v>
      </c>
      <c r="ACO171" s="120">
        <f t="shared" si="246"/>
        <v>670000</v>
      </c>
      <c r="ACP171" s="120">
        <f t="shared" si="239"/>
        <v>182240</v>
      </c>
      <c r="ADH171" s="121">
        <f t="shared" si="240"/>
        <v>335000</v>
      </c>
      <c r="ADI171" s="121">
        <f t="shared" si="241"/>
        <v>182240</v>
      </c>
      <c r="ADJ171" s="121">
        <f t="shared" si="242"/>
        <v>67000</v>
      </c>
      <c r="ADL171" s="121">
        <f t="shared" si="243"/>
        <v>0</v>
      </c>
      <c r="ADM171" s="121">
        <f t="shared" si="244"/>
        <v>584240</v>
      </c>
      <c r="ADN171" s="121">
        <f t="shared" si="245"/>
        <v>584240</v>
      </c>
      <c r="ADO171" s="4" t="s">
        <v>1392</v>
      </c>
    </row>
    <row r="172" spans="1:795" x14ac:dyDescent="0.25">
      <c r="A172" s="4">
        <f t="shared" si="206"/>
        <v>168</v>
      </c>
      <c r="B172" s="4">
        <v>182924</v>
      </c>
      <c r="C172" s="4" t="s">
        <v>887</v>
      </c>
      <c r="G172" s="4" t="s">
        <v>351</v>
      </c>
      <c r="O172" s="4">
        <v>22</v>
      </c>
      <c r="P172" s="4">
        <v>21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f t="shared" si="207"/>
        <v>0</v>
      </c>
      <c r="W172" s="4">
        <v>21</v>
      </c>
      <c r="X172" s="4">
        <v>21</v>
      </c>
      <c r="Y172" s="4">
        <v>7.75</v>
      </c>
      <c r="BQ172" s="4">
        <v>0</v>
      </c>
      <c r="BR172" s="114">
        <f t="shared" si="208"/>
        <v>1</v>
      </c>
      <c r="BS172" s="4">
        <f t="shared" si="209"/>
        <v>5</v>
      </c>
      <c r="BT172" s="114">
        <f t="shared" si="210"/>
        <v>0.1</v>
      </c>
      <c r="BU172" s="4">
        <v>0</v>
      </c>
      <c r="BV172" s="114">
        <f t="shared" si="211"/>
        <v>1</v>
      </c>
      <c r="BW172" s="4">
        <f t="shared" si="212"/>
        <v>5</v>
      </c>
      <c r="BX172" s="114">
        <f t="shared" si="213"/>
        <v>0.15</v>
      </c>
      <c r="BY172" s="4">
        <f t="shared" si="214"/>
        <v>9765</v>
      </c>
      <c r="BZ172" s="4">
        <v>11185.916666666701</v>
      </c>
      <c r="CA172" s="115">
        <f t="shared" si="215"/>
        <v>1.1455111793821506</v>
      </c>
      <c r="CB172" s="4">
        <f t="shared" si="216"/>
        <v>5</v>
      </c>
      <c r="CC172" s="114">
        <f t="shared" si="217"/>
        <v>0.1</v>
      </c>
      <c r="CD172" s="4">
        <v>300</v>
      </c>
      <c r="CE172" s="116">
        <v>297.48712998713</v>
      </c>
      <c r="CF172" s="4">
        <f t="shared" si="218"/>
        <v>5</v>
      </c>
      <c r="CG172" s="114">
        <f t="shared" si="219"/>
        <v>0.15</v>
      </c>
      <c r="MX172" s="116">
        <v>95</v>
      </c>
      <c r="MY172" s="116">
        <v>100</v>
      </c>
      <c r="MZ172" s="4">
        <f t="shared" si="220"/>
        <v>5</v>
      </c>
      <c r="NA172" s="114">
        <f t="shared" si="221"/>
        <v>0.1</v>
      </c>
      <c r="NB172" s="115">
        <v>0.92</v>
      </c>
      <c r="NC172" s="115">
        <v>0.92</v>
      </c>
      <c r="ND172" s="4">
        <f t="shared" si="222"/>
        <v>3</v>
      </c>
      <c r="NE172" s="114">
        <f t="shared" si="223"/>
        <v>6.0000000000000012E-2</v>
      </c>
      <c r="NF172" s="116">
        <v>90</v>
      </c>
      <c r="NG172" s="118">
        <v>100</v>
      </c>
      <c r="NH172" s="4">
        <f t="shared" si="224"/>
        <v>5</v>
      </c>
      <c r="NI172" s="114">
        <f t="shared" si="225"/>
        <v>0.08</v>
      </c>
      <c r="NJ172" s="114">
        <v>0.85</v>
      </c>
      <c r="NK172" s="114">
        <v>0.85185185185185197</v>
      </c>
      <c r="NM172" s="4">
        <f t="shared" si="226"/>
        <v>5</v>
      </c>
      <c r="NN172" s="114">
        <f t="shared" si="227"/>
        <v>0.06</v>
      </c>
      <c r="NO172" s="114">
        <v>0.4</v>
      </c>
      <c r="NP172" s="114">
        <v>0.6</v>
      </c>
      <c r="NQ172" s="4">
        <f t="shared" si="228"/>
        <v>5</v>
      </c>
      <c r="NR172" s="114">
        <f t="shared" si="229"/>
        <v>0.06</v>
      </c>
      <c r="ZQ172" s="114">
        <v>0.95</v>
      </c>
      <c r="ZR172" s="114">
        <v>0.99549549549549599</v>
      </c>
      <c r="ZS172" s="4">
        <f t="shared" si="230"/>
        <v>5</v>
      </c>
      <c r="ZT172" s="114">
        <f t="shared" si="231"/>
        <v>0.05</v>
      </c>
      <c r="ZU172" s="4">
        <v>2</v>
      </c>
      <c r="ZV172" s="4">
        <f t="shared" si="232"/>
        <v>5</v>
      </c>
      <c r="ZW172" s="114">
        <f t="shared" si="233"/>
        <v>0.05</v>
      </c>
      <c r="ACD172" s="114">
        <f t="shared" si="234"/>
        <v>0.5</v>
      </c>
      <c r="ACE172" s="114">
        <f t="shared" si="235"/>
        <v>0.36000000000000004</v>
      </c>
      <c r="ACF172" s="114">
        <f t="shared" si="236"/>
        <v>0.1</v>
      </c>
      <c r="ACG172" s="114">
        <f t="shared" si="237"/>
        <v>0.96000000000000008</v>
      </c>
      <c r="ACN172" s="119" t="str">
        <f t="shared" si="238"/>
        <v>TERIMA</v>
      </c>
      <c r="ACO172" s="120">
        <f t="shared" si="246"/>
        <v>670000</v>
      </c>
      <c r="ACP172" s="120">
        <f t="shared" si="239"/>
        <v>241200.00000000003</v>
      </c>
      <c r="ADH172" s="121">
        <f t="shared" si="240"/>
        <v>335000</v>
      </c>
      <c r="ADI172" s="121">
        <f t="shared" si="241"/>
        <v>241200.00000000003</v>
      </c>
      <c r="ADJ172" s="121">
        <f t="shared" si="242"/>
        <v>67000</v>
      </c>
      <c r="ADL172" s="121">
        <f t="shared" si="243"/>
        <v>0</v>
      </c>
      <c r="ADM172" s="121">
        <f t="shared" si="244"/>
        <v>643200</v>
      </c>
      <c r="ADN172" s="121">
        <f t="shared" si="245"/>
        <v>643200</v>
      </c>
      <c r="ADO172" s="4" t="s">
        <v>1392</v>
      </c>
    </row>
    <row r="173" spans="1:795" x14ac:dyDescent="0.25">
      <c r="A173" s="4">
        <f t="shared" si="206"/>
        <v>169</v>
      </c>
      <c r="B173" s="4">
        <v>183339</v>
      </c>
      <c r="C173" s="4" t="s">
        <v>889</v>
      </c>
      <c r="G173" s="4" t="s">
        <v>351</v>
      </c>
      <c r="O173" s="4">
        <v>22</v>
      </c>
      <c r="P173" s="4">
        <v>21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f t="shared" si="207"/>
        <v>0</v>
      </c>
      <c r="W173" s="4">
        <v>21</v>
      </c>
      <c r="X173" s="4">
        <v>21</v>
      </c>
      <c r="Y173" s="4">
        <v>7.75</v>
      </c>
      <c r="BQ173" s="4">
        <v>0</v>
      </c>
      <c r="BR173" s="114">
        <f t="shared" si="208"/>
        <v>1</v>
      </c>
      <c r="BS173" s="4">
        <f t="shared" si="209"/>
        <v>5</v>
      </c>
      <c r="BT173" s="114">
        <f t="shared" si="210"/>
        <v>0.1</v>
      </c>
      <c r="BU173" s="4">
        <v>0</v>
      </c>
      <c r="BV173" s="114">
        <f t="shared" si="211"/>
        <v>1</v>
      </c>
      <c r="BW173" s="4">
        <f t="shared" si="212"/>
        <v>5</v>
      </c>
      <c r="BX173" s="114">
        <f t="shared" si="213"/>
        <v>0.15</v>
      </c>
      <c r="BY173" s="4">
        <f t="shared" si="214"/>
        <v>9765</v>
      </c>
      <c r="BZ173" s="4">
        <v>11789.983333333301</v>
      </c>
      <c r="CA173" s="115">
        <f t="shared" si="215"/>
        <v>1.2073715651134973</v>
      </c>
      <c r="CB173" s="4">
        <f t="shared" si="216"/>
        <v>5</v>
      </c>
      <c r="CC173" s="114">
        <f t="shared" si="217"/>
        <v>0.1</v>
      </c>
      <c r="CD173" s="4">
        <v>300</v>
      </c>
      <c r="CE173" s="116">
        <v>284.65513571048399</v>
      </c>
      <c r="CF173" s="4">
        <f t="shared" si="218"/>
        <v>5</v>
      </c>
      <c r="CG173" s="114">
        <f t="shared" si="219"/>
        <v>0.15</v>
      </c>
      <c r="MX173" s="116">
        <v>95</v>
      </c>
      <c r="MY173" s="116">
        <v>94.4444444444445</v>
      </c>
      <c r="MZ173" s="4">
        <f t="shared" si="220"/>
        <v>1</v>
      </c>
      <c r="NA173" s="114">
        <f t="shared" si="221"/>
        <v>0.02</v>
      </c>
      <c r="NB173" s="115">
        <v>0.92</v>
      </c>
      <c r="NC173" s="115">
        <v>0.91153846153846196</v>
      </c>
      <c r="ND173" s="4">
        <f t="shared" si="222"/>
        <v>1</v>
      </c>
      <c r="NE173" s="114">
        <f t="shared" si="223"/>
        <v>0.02</v>
      </c>
      <c r="NF173" s="116">
        <v>90</v>
      </c>
      <c r="NG173" s="118">
        <v>100</v>
      </c>
      <c r="NH173" s="4">
        <f t="shared" si="224"/>
        <v>5</v>
      </c>
      <c r="NI173" s="114">
        <f t="shared" si="225"/>
        <v>0.08</v>
      </c>
      <c r="NJ173" s="114">
        <v>0.85</v>
      </c>
      <c r="NK173" s="114">
        <v>0.78947368421052599</v>
      </c>
      <c r="NL173" s="4">
        <v>1</v>
      </c>
      <c r="NM173" s="4">
        <f t="shared" si="226"/>
        <v>0</v>
      </c>
      <c r="NN173" s="114">
        <f t="shared" si="227"/>
        <v>0</v>
      </c>
      <c r="NO173" s="114">
        <v>0.4</v>
      </c>
      <c r="NP173" s="114">
        <v>0.61538461538461497</v>
      </c>
      <c r="NQ173" s="4">
        <f t="shared" si="228"/>
        <v>5</v>
      </c>
      <c r="NR173" s="114">
        <f t="shared" si="229"/>
        <v>0.06</v>
      </c>
      <c r="ZQ173" s="114">
        <v>0.95</v>
      </c>
      <c r="ZR173" s="114">
        <v>0.99574241617881898</v>
      </c>
      <c r="ZS173" s="4">
        <f t="shared" si="230"/>
        <v>5</v>
      </c>
      <c r="ZT173" s="114">
        <f t="shared" si="231"/>
        <v>0.05</v>
      </c>
      <c r="ZU173" s="4">
        <v>2</v>
      </c>
      <c r="ZV173" s="4">
        <f t="shared" si="232"/>
        <v>5</v>
      </c>
      <c r="ZW173" s="114">
        <f t="shared" si="233"/>
        <v>0.05</v>
      </c>
      <c r="ACD173" s="114">
        <f t="shared" si="234"/>
        <v>0.5</v>
      </c>
      <c r="ACE173" s="114">
        <f t="shared" si="235"/>
        <v>0.18</v>
      </c>
      <c r="ACF173" s="114">
        <f t="shared" si="236"/>
        <v>0.1</v>
      </c>
      <c r="ACG173" s="114">
        <f t="shared" si="237"/>
        <v>0.77999999999999992</v>
      </c>
      <c r="ACN173" s="119" t="str">
        <f t="shared" si="238"/>
        <v>TERIMA</v>
      </c>
      <c r="ACO173" s="120">
        <f t="shared" si="246"/>
        <v>670000</v>
      </c>
      <c r="ACP173" s="120">
        <f t="shared" si="239"/>
        <v>120600</v>
      </c>
      <c r="ADH173" s="121">
        <f t="shared" si="240"/>
        <v>335000</v>
      </c>
      <c r="ADI173" s="121">
        <f t="shared" si="241"/>
        <v>120600</v>
      </c>
      <c r="ADJ173" s="121">
        <f t="shared" si="242"/>
        <v>67000</v>
      </c>
      <c r="ADL173" s="121">
        <f t="shared" si="243"/>
        <v>0</v>
      </c>
      <c r="ADM173" s="121">
        <f t="shared" si="244"/>
        <v>522600</v>
      </c>
      <c r="ADN173" s="121">
        <f t="shared" si="245"/>
        <v>522600</v>
      </c>
      <c r="ADO173" s="4" t="s">
        <v>1392</v>
      </c>
    </row>
    <row r="174" spans="1:795" x14ac:dyDescent="0.25">
      <c r="A174" s="4">
        <f t="shared" si="206"/>
        <v>170</v>
      </c>
      <c r="B174" s="4">
        <v>183342</v>
      </c>
      <c r="C174" s="4" t="s">
        <v>891</v>
      </c>
      <c r="G174" s="4" t="s">
        <v>351</v>
      </c>
      <c r="O174" s="4">
        <v>22</v>
      </c>
      <c r="P174" s="4">
        <v>16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f t="shared" si="207"/>
        <v>0</v>
      </c>
      <c r="W174" s="4">
        <v>16</v>
      </c>
      <c r="X174" s="4">
        <v>16</v>
      </c>
      <c r="Y174" s="4">
        <v>7.75</v>
      </c>
      <c r="BQ174" s="4">
        <v>0</v>
      </c>
      <c r="BR174" s="114">
        <f t="shared" si="208"/>
        <v>1</v>
      </c>
      <c r="BS174" s="4">
        <f t="shared" si="209"/>
        <v>5</v>
      </c>
      <c r="BT174" s="114">
        <f t="shared" si="210"/>
        <v>0.1</v>
      </c>
      <c r="BU174" s="4">
        <v>0</v>
      </c>
      <c r="BV174" s="114">
        <f t="shared" si="211"/>
        <v>1</v>
      </c>
      <c r="BW174" s="4">
        <f t="shared" si="212"/>
        <v>5</v>
      </c>
      <c r="BX174" s="114">
        <f t="shared" si="213"/>
        <v>0.15</v>
      </c>
      <c r="BY174" s="4">
        <f t="shared" si="214"/>
        <v>7440</v>
      </c>
      <c r="BZ174" s="4">
        <v>8353.5</v>
      </c>
      <c r="CA174" s="115">
        <f t="shared" si="215"/>
        <v>1.1227822580645161</v>
      </c>
      <c r="CB174" s="4">
        <f t="shared" si="216"/>
        <v>5</v>
      </c>
      <c r="CC174" s="114">
        <f t="shared" si="217"/>
        <v>0.1</v>
      </c>
      <c r="CD174" s="4">
        <v>300</v>
      </c>
      <c r="CE174" s="116">
        <v>276.136825645035</v>
      </c>
      <c r="CF174" s="4">
        <f t="shared" si="218"/>
        <v>5</v>
      </c>
      <c r="CG174" s="114">
        <f t="shared" si="219"/>
        <v>0.15</v>
      </c>
      <c r="MX174" s="116">
        <v>95</v>
      </c>
      <c r="MY174" s="116">
        <v>100</v>
      </c>
      <c r="MZ174" s="4">
        <f t="shared" si="220"/>
        <v>5</v>
      </c>
      <c r="NA174" s="114">
        <f t="shared" si="221"/>
        <v>0.1</v>
      </c>
      <c r="NB174" s="115">
        <v>0.92</v>
      </c>
      <c r="NC174" s="115">
        <v>0.93157894736842095</v>
      </c>
      <c r="ND174" s="4">
        <f t="shared" si="222"/>
        <v>5</v>
      </c>
      <c r="NE174" s="114">
        <f t="shared" si="223"/>
        <v>0.1</v>
      </c>
      <c r="NF174" s="116">
        <v>90</v>
      </c>
      <c r="NG174" s="118">
        <v>100</v>
      </c>
      <c r="NH174" s="4">
        <f t="shared" si="224"/>
        <v>5</v>
      </c>
      <c r="NI174" s="114">
        <f t="shared" si="225"/>
        <v>0.08</v>
      </c>
      <c r="NJ174" s="114">
        <v>0.85</v>
      </c>
      <c r="NK174" s="114">
        <v>0.88</v>
      </c>
      <c r="NL174" s="4">
        <v>1</v>
      </c>
      <c r="NM174" s="4">
        <f t="shared" si="226"/>
        <v>0</v>
      </c>
      <c r="NN174" s="114">
        <f t="shared" si="227"/>
        <v>0</v>
      </c>
      <c r="NO174" s="114">
        <v>0.4</v>
      </c>
      <c r="NP174" s="114">
        <v>0.63157894736842102</v>
      </c>
      <c r="NQ174" s="4">
        <f t="shared" si="228"/>
        <v>5</v>
      </c>
      <c r="NR174" s="114">
        <f t="shared" si="229"/>
        <v>0.06</v>
      </c>
      <c r="ZQ174" s="114">
        <v>0.95</v>
      </c>
      <c r="ZR174" s="114">
        <v>0.99218139171227504</v>
      </c>
      <c r="ZS174" s="4">
        <f t="shared" si="230"/>
        <v>5</v>
      </c>
      <c r="ZT174" s="114">
        <f t="shared" si="231"/>
        <v>0.05</v>
      </c>
      <c r="ZU174" s="4">
        <v>2</v>
      </c>
      <c r="ZV174" s="4">
        <f t="shared" si="232"/>
        <v>5</v>
      </c>
      <c r="ZW174" s="114">
        <f t="shared" si="233"/>
        <v>0.05</v>
      </c>
      <c r="ACD174" s="114">
        <f t="shared" si="234"/>
        <v>0.5</v>
      </c>
      <c r="ACE174" s="114">
        <f t="shared" si="235"/>
        <v>0.34</v>
      </c>
      <c r="ACF174" s="114">
        <f t="shared" si="236"/>
        <v>0.1</v>
      </c>
      <c r="ACG174" s="114">
        <f t="shared" si="237"/>
        <v>0.94000000000000006</v>
      </c>
      <c r="ACN174" s="119" t="str">
        <f t="shared" si="238"/>
        <v>TERIMA</v>
      </c>
      <c r="ACO174" s="120">
        <f t="shared" si="246"/>
        <v>670000</v>
      </c>
      <c r="ACP174" s="120">
        <f t="shared" si="239"/>
        <v>227800.00000000003</v>
      </c>
      <c r="ADH174" s="121">
        <f t="shared" si="240"/>
        <v>335000</v>
      </c>
      <c r="ADI174" s="121">
        <f t="shared" si="241"/>
        <v>227800.00000000003</v>
      </c>
      <c r="ADJ174" s="121">
        <f t="shared" si="242"/>
        <v>67000</v>
      </c>
      <c r="ADL174" s="121">
        <f t="shared" si="243"/>
        <v>0</v>
      </c>
      <c r="ADM174" s="121">
        <f t="shared" si="244"/>
        <v>629800</v>
      </c>
      <c r="ADN174" s="121">
        <f t="shared" si="245"/>
        <v>629800</v>
      </c>
      <c r="ADO174" s="4" t="s">
        <v>1392</v>
      </c>
    </row>
    <row r="175" spans="1:795" x14ac:dyDescent="0.25">
      <c r="A175" s="4">
        <f t="shared" si="206"/>
        <v>171</v>
      </c>
      <c r="B175" s="4">
        <v>183345</v>
      </c>
      <c r="C175" s="4" t="s">
        <v>893</v>
      </c>
      <c r="G175" s="4" t="s">
        <v>351</v>
      </c>
      <c r="O175" s="4">
        <v>22</v>
      </c>
      <c r="P175" s="4">
        <v>21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f t="shared" si="207"/>
        <v>0</v>
      </c>
      <c r="W175" s="4">
        <v>21</v>
      </c>
      <c r="X175" s="4">
        <v>21</v>
      </c>
      <c r="Y175" s="4">
        <v>7.75</v>
      </c>
      <c r="BQ175" s="4">
        <v>0</v>
      </c>
      <c r="BR175" s="114">
        <f t="shared" si="208"/>
        <v>1</v>
      </c>
      <c r="BS175" s="4">
        <f t="shared" si="209"/>
        <v>5</v>
      </c>
      <c r="BT175" s="114">
        <f t="shared" si="210"/>
        <v>0.1</v>
      </c>
      <c r="BU175" s="4">
        <v>0</v>
      </c>
      <c r="BV175" s="114">
        <f t="shared" si="211"/>
        <v>1</v>
      </c>
      <c r="BW175" s="4">
        <f t="shared" si="212"/>
        <v>5</v>
      </c>
      <c r="BX175" s="114">
        <f t="shared" si="213"/>
        <v>0.15</v>
      </c>
      <c r="BY175" s="4">
        <f t="shared" si="214"/>
        <v>9765</v>
      </c>
      <c r="BZ175" s="4">
        <v>11878.633333333401</v>
      </c>
      <c r="CA175" s="115">
        <f t="shared" si="215"/>
        <v>1.2164499061273324</v>
      </c>
      <c r="CB175" s="4">
        <f t="shared" si="216"/>
        <v>5</v>
      </c>
      <c r="CC175" s="114">
        <f t="shared" si="217"/>
        <v>0.1</v>
      </c>
      <c r="CD175" s="4">
        <v>300</v>
      </c>
      <c r="CE175" s="116">
        <v>293.71472581638898</v>
      </c>
      <c r="CF175" s="4">
        <f t="shared" si="218"/>
        <v>5</v>
      </c>
      <c r="CG175" s="114">
        <f t="shared" si="219"/>
        <v>0.15</v>
      </c>
      <c r="MX175" s="116">
        <v>95</v>
      </c>
      <c r="MY175" s="116">
        <v>98.3333333333333</v>
      </c>
      <c r="MZ175" s="4">
        <f t="shared" si="220"/>
        <v>5</v>
      </c>
      <c r="NA175" s="114">
        <f t="shared" si="221"/>
        <v>0.1</v>
      </c>
      <c r="NB175" s="115">
        <v>0.92</v>
      </c>
      <c r="NC175" s="115">
        <v>0.83157894736842097</v>
      </c>
      <c r="ND175" s="4">
        <f t="shared" si="222"/>
        <v>1</v>
      </c>
      <c r="NE175" s="114">
        <f t="shared" si="223"/>
        <v>0.02</v>
      </c>
      <c r="NF175" s="116">
        <v>90</v>
      </c>
      <c r="NG175" s="118">
        <v>100</v>
      </c>
      <c r="NH175" s="4">
        <f t="shared" si="224"/>
        <v>5</v>
      </c>
      <c r="NI175" s="114">
        <f t="shared" si="225"/>
        <v>0.08</v>
      </c>
      <c r="NJ175" s="114">
        <v>0.85</v>
      </c>
      <c r="NK175" s="114">
        <v>0.7</v>
      </c>
      <c r="NL175" s="4">
        <v>1</v>
      </c>
      <c r="NM175" s="4">
        <f t="shared" si="226"/>
        <v>0</v>
      </c>
      <c r="NN175" s="114">
        <f t="shared" si="227"/>
        <v>0</v>
      </c>
      <c r="NO175" s="114">
        <v>0.4</v>
      </c>
      <c r="NP175" s="114">
        <v>0.42105263157894701</v>
      </c>
      <c r="NQ175" s="4">
        <f t="shared" si="228"/>
        <v>5</v>
      </c>
      <c r="NR175" s="114">
        <f t="shared" si="229"/>
        <v>0.06</v>
      </c>
      <c r="ZQ175" s="114">
        <v>0.95</v>
      </c>
      <c r="ZR175" s="114">
        <v>0.98952556993222396</v>
      </c>
      <c r="ZS175" s="4">
        <f t="shared" si="230"/>
        <v>5</v>
      </c>
      <c r="ZT175" s="114">
        <f t="shared" si="231"/>
        <v>0.05</v>
      </c>
      <c r="ZU175" s="4">
        <v>2</v>
      </c>
      <c r="ZV175" s="4">
        <f t="shared" si="232"/>
        <v>5</v>
      </c>
      <c r="ZW175" s="114">
        <f t="shared" si="233"/>
        <v>0.05</v>
      </c>
      <c r="ACD175" s="114">
        <f t="shared" si="234"/>
        <v>0.5</v>
      </c>
      <c r="ACE175" s="114">
        <f t="shared" si="235"/>
        <v>0.26</v>
      </c>
      <c r="ACF175" s="114">
        <f t="shared" si="236"/>
        <v>0.1</v>
      </c>
      <c r="ACG175" s="114">
        <f t="shared" si="237"/>
        <v>0.86</v>
      </c>
      <c r="ACL175" s="4">
        <v>1</v>
      </c>
      <c r="ACN175" s="119" t="str">
        <f t="shared" si="238"/>
        <v>TERIMA</v>
      </c>
      <c r="ACO175" s="120">
        <f t="shared" si="246"/>
        <v>670000</v>
      </c>
      <c r="ACP175" s="120">
        <f t="shared" si="239"/>
        <v>174200</v>
      </c>
      <c r="ADH175" s="121">
        <f t="shared" si="240"/>
        <v>335000</v>
      </c>
      <c r="ADI175" s="121">
        <f t="shared" si="241"/>
        <v>104520</v>
      </c>
      <c r="ADJ175" s="121">
        <f t="shared" si="242"/>
        <v>67000</v>
      </c>
      <c r="ADL175" s="121">
        <f t="shared" si="243"/>
        <v>0</v>
      </c>
      <c r="ADM175" s="121">
        <f t="shared" si="244"/>
        <v>506520</v>
      </c>
      <c r="ADN175" s="121">
        <f t="shared" si="245"/>
        <v>506520</v>
      </c>
      <c r="ADO175" s="4" t="s">
        <v>1392</v>
      </c>
    </row>
    <row r="176" spans="1:795" x14ac:dyDescent="0.25">
      <c r="A176" s="4">
        <f t="shared" si="206"/>
        <v>172</v>
      </c>
      <c r="B176" s="4">
        <v>183238</v>
      </c>
      <c r="C176" s="4" t="s">
        <v>895</v>
      </c>
      <c r="G176" s="4" t="s">
        <v>351</v>
      </c>
      <c r="O176" s="4">
        <v>22</v>
      </c>
      <c r="P176" s="4">
        <v>21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f t="shared" si="207"/>
        <v>0</v>
      </c>
      <c r="W176" s="4">
        <v>21</v>
      </c>
      <c r="X176" s="4">
        <v>21</v>
      </c>
      <c r="Y176" s="4">
        <v>7.75</v>
      </c>
      <c r="BQ176" s="4">
        <v>0</v>
      </c>
      <c r="BR176" s="114">
        <f t="shared" si="208"/>
        <v>1</v>
      </c>
      <c r="BS176" s="4">
        <f t="shared" si="209"/>
        <v>5</v>
      </c>
      <c r="BT176" s="114">
        <f t="shared" si="210"/>
        <v>0.1</v>
      </c>
      <c r="BU176" s="4">
        <v>0</v>
      </c>
      <c r="BV176" s="114">
        <f t="shared" si="211"/>
        <v>1</v>
      </c>
      <c r="BW176" s="4">
        <f t="shared" si="212"/>
        <v>5</v>
      </c>
      <c r="BX176" s="114">
        <f t="shared" si="213"/>
        <v>0.15</v>
      </c>
      <c r="BY176" s="4">
        <f t="shared" si="214"/>
        <v>9765</v>
      </c>
      <c r="BZ176" s="4">
        <v>12656.4</v>
      </c>
      <c r="CA176" s="115">
        <f t="shared" si="215"/>
        <v>1.2960983102918586</v>
      </c>
      <c r="CB176" s="4">
        <f t="shared" si="216"/>
        <v>5</v>
      </c>
      <c r="CC176" s="114">
        <f t="shared" si="217"/>
        <v>0.1</v>
      </c>
      <c r="CD176" s="4">
        <v>300</v>
      </c>
      <c r="CE176" s="116">
        <v>350.566619915849</v>
      </c>
      <c r="CF176" s="4">
        <f t="shared" si="218"/>
        <v>1</v>
      </c>
      <c r="CG176" s="114">
        <f t="shared" si="219"/>
        <v>0.03</v>
      </c>
      <c r="MX176" s="116">
        <v>95</v>
      </c>
      <c r="MY176" s="116">
        <v>97.5</v>
      </c>
      <c r="MZ176" s="4">
        <f t="shared" si="220"/>
        <v>5</v>
      </c>
      <c r="NA176" s="114">
        <f t="shared" si="221"/>
        <v>0.1</v>
      </c>
      <c r="NB176" s="115">
        <v>0.92</v>
      </c>
      <c r="NC176" s="115">
        <v>0.942105263157895</v>
      </c>
      <c r="ND176" s="4">
        <f t="shared" si="222"/>
        <v>5</v>
      </c>
      <c r="NE176" s="114">
        <f t="shared" si="223"/>
        <v>0.1</v>
      </c>
      <c r="NF176" s="116">
        <v>90</v>
      </c>
      <c r="NG176" s="118">
        <v>100</v>
      </c>
      <c r="NH176" s="4">
        <f t="shared" si="224"/>
        <v>5</v>
      </c>
      <c r="NI176" s="114">
        <f t="shared" si="225"/>
        <v>0.08</v>
      </c>
      <c r="NJ176" s="114">
        <v>0.85</v>
      </c>
      <c r="NK176" s="114">
        <v>0.75</v>
      </c>
      <c r="NM176" s="4">
        <f t="shared" si="226"/>
        <v>1</v>
      </c>
      <c r="NN176" s="114">
        <f t="shared" si="227"/>
        <v>1.2E-2</v>
      </c>
      <c r="NO176" s="114">
        <v>0.4</v>
      </c>
      <c r="NP176" s="114">
        <v>0.73684210526315796</v>
      </c>
      <c r="NQ176" s="4">
        <f t="shared" si="228"/>
        <v>5</v>
      </c>
      <c r="NR176" s="114">
        <f t="shared" si="229"/>
        <v>0.06</v>
      </c>
      <c r="ZQ176" s="114">
        <v>0.95</v>
      </c>
      <c r="ZR176" s="114">
        <v>0.99649368863955101</v>
      </c>
      <c r="ZS176" s="4">
        <f t="shared" si="230"/>
        <v>5</v>
      </c>
      <c r="ZT176" s="114">
        <f t="shared" si="231"/>
        <v>0.05</v>
      </c>
      <c r="ZU176" s="4">
        <v>2</v>
      </c>
      <c r="ZV176" s="4">
        <f t="shared" si="232"/>
        <v>5</v>
      </c>
      <c r="ZW176" s="114">
        <f t="shared" si="233"/>
        <v>0.05</v>
      </c>
      <c r="ACD176" s="114">
        <f t="shared" si="234"/>
        <v>0.38</v>
      </c>
      <c r="ACE176" s="114">
        <f t="shared" si="235"/>
        <v>0.35200000000000004</v>
      </c>
      <c r="ACF176" s="114">
        <f t="shared" si="236"/>
        <v>0.1</v>
      </c>
      <c r="ACG176" s="114">
        <f t="shared" si="237"/>
        <v>0.83199999999999996</v>
      </c>
      <c r="ACL176" s="4">
        <v>1</v>
      </c>
      <c r="ACN176" s="119" t="str">
        <f t="shared" si="238"/>
        <v>TERIMA</v>
      </c>
      <c r="ACO176" s="120">
        <f t="shared" si="246"/>
        <v>670000</v>
      </c>
      <c r="ACP176" s="120">
        <f t="shared" si="239"/>
        <v>235840.00000000003</v>
      </c>
      <c r="ADH176" s="121">
        <f t="shared" si="240"/>
        <v>254600</v>
      </c>
      <c r="ADI176" s="121">
        <f t="shared" si="241"/>
        <v>141504</v>
      </c>
      <c r="ADJ176" s="121">
        <f t="shared" si="242"/>
        <v>67000</v>
      </c>
      <c r="ADL176" s="121">
        <f t="shared" si="243"/>
        <v>0</v>
      </c>
      <c r="ADM176" s="121">
        <f t="shared" si="244"/>
        <v>463104</v>
      </c>
      <c r="ADN176" s="121">
        <f t="shared" si="245"/>
        <v>463104</v>
      </c>
      <c r="ADO176" s="4" t="s">
        <v>1392</v>
      </c>
    </row>
    <row r="177" spans="1:795" x14ac:dyDescent="0.25">
      <c r="A177" s="4">
        <f t="shared" si="206"/>
        <v>173</v>
      </c>
      <c r="B177" s="4">
        <v>183243</v>
      </c>
      <c r="C177" s="4" t="s">
        <v>896</v>
      </c>
      <c r="G177" s="4" t="s">
        <v>351</v>
      </c>
      <c r="O177" s="4">
        <v>22</v>
      </c>
      <c r="P177" s="4">
        <v>20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f t="shared" si="207"/>
        <v>0</v>
      </c>
      <c r="W177" s="4">
        <v>20</v>
      </c>
      <c r="X177" s="4">
        <v>20</v>
      </c>
      <c r="Y177" s="4">
        <v>7.75</v>
      </c>
      <c r="BQ177" s="4">
        <v>0</v>
      </c>
      <c r="BR177" s="114">
        <f t="shared" si="208"/>
        <v>1</v>
      </c>
      <c r="BS177" s="4">
        <f t="shared" si="209"/>
        <v>5</v>
      </c>
      <c r="BT177" s="114">
        <f t="shared" si="210"/>
        <v>0.1</v>
      </c>
      <c r="BU177" s="4">
        <v>0</v>
      </c>
      <c r="BV177" s="114">
        <f t="shared" si="211"/>
        <v>1</v>
      </c>
      <c r="BW177" s="4">
        <f t="shared" si="212"/>
        <v>5</v>
      </c>
      <c r="BX177" s="114">
        <f t="shared" si="213"/>
        <v>0.15</v>
      </c>
      <c r="BY177" s="4">
        <f t="shared" si="214"/>
        <v>9300</v>
      </c>
      <c r="BZ177" s="4">
        <v>12661.3</v>
      </c>
      <c r="CA177" s="115">
        <f t="shared" si="215"/>
        <v>1.3614301075268815</v>
      </c>
      <c r="CB177" s="4">
        <f t="shared" si="216"/>
        <v>5</v>
      </c>
      <c r="CC177" s="114">
        <f t="shared" si="217"/>
        <v>0.1</v>
      </c>
      <c r="CD177" s="4">
        <v>300</v>
      </c>
      <c r="CE177" s="116">
        <v>291.40656284760797</v>
      </c>
      <c r="CF177" s="4">
        <f t="shared" si="218"/>
        <v>5</v>
      </c>
      <c r="CG177" s="114">
        <f t="shared" si="219"/>
        <v>0.15</v>
      </c>
      <c r="MX177" s="116">
        <v>95</v>
      </c>
      <c r="MY177" s="116">
        <v>100</v>
      </c>
      <c r="MZ177" s="4">
        <f t="shared" si="220"/>
        <v>5</v>
      </c>
      <c r="NA177" s="114">
        <f t="shared" si="221"/>
        <v>0.1</v>
      </c>
      <c r="NB177" s="115">
        <v>0.92</v>
      </c>
      <c r="NC177" s="115">
        <v>0.9</v>
      </c>
      <c r="ND177" s="4">
        <f t="shared" si="222"/>
        <v>1</v>
      </c>
      <c r="NE177" s="114">
        <f t="shared" si="223"/>
        <v>0.02</v>
      </c>
      <c r="NF177" s="116">
        <v>90</v>
      </c>
      <c r="NG177" s="118">
        <v>100</v>
      </c>
      <c r="NH177" s="4">
        <f t="shared" si="224"/>
        <v>5</v>
      </c>
      <c r="NI177" s="114">
        <f t="shared" si="225"/>
        <v>0.08</v>
      </c>
      <c r="NJ177" s="114">
        <v>0.85</v>
      </c>
      <c r="NK177" s="114">
        <v>0.8</v>
      </c>
      <c r="NL177" s="4">
        <v>1</v>
      </c>
      <c r="NM177" s="4">
        <f t="shared" si="226"/>
        <v>0</v>
      </c>
      <c r="NN177" s="114">
        <f t="shared" si="227"/>
        <v>0</v>
      </c>
      <c r="NO177" s="114">
        <v>0.4</v>
      </c>
      <c r="NP177" s="114">
        <v>0.7</v>
      </c>
      <c r="NQ177" s="4">
        <f t="shared" si="228"/>
        <v>5</v>
      </c>
      <c r="NR177" s="114">
        <f t="shared" si="229"/>
        <v>0.06</v>
      </c>
      <c r="ZQ177" s="114">
        <v>0.95</v>
      </c>
      <c r="ZR177" s="114">
        <v>0.99165739710789802</v>
      </c>
      <c r="ZS177" s="4">
        <f t="shared" si="230"/>
        <v>5</v>
      </c>
      <c r="ZT177" s="114">
        <f t="shared" si="231"/>
        <v>0.05</v>
      </c>
      <c r="ZU177" s="4">
        <v>2</v>
      </c>
      <c r="ZV177" s="4">
        <f t="shared" si="232"/>
        <v>5</v>
      </c>
      <c r="ZW177" s="114">
        <f t="shared" si="233"/>
        <v>0.05</v>
      </c>
      <c r="ACD177" s="114">
        <f t="shared" si="234"/>
        <v>0.5</v>
      </c>
      <c r="ACE177" s="114">
        <f t="shared" si="235"/>
        <v>0.26</v>
      </c>
      <c r="ACF177" s="114">
        <f t="shared" si="236"/>
        <v>0.1</v>
      </c>
      <c r="ACG177" s="114">
        <f t="shared" si="237"/>
        <v>0.86</v>
      </c>
      <c r="ACK177" s="4">
        <v>1</v>
      </c>
      <c r="ACN177" s="119" t="str">
        <f t="shared" si="238"/>
        <v>TERIMA</v>
      </c>
      <c r="ACO177" s="120">
        <f t="shared" si="246"/>
        <v>670000</v>
      </c>
      <c r="ACP177" s="120">
        <f t="shared" si="239"/>
        <v>174200</v>
      </c>
      <c r="ADH177" s="121">
        <f t="shared" si="240"/>
        <v>335000</v>
      </c>
      <c r="ADI177" s="121">
        <f t="shared" si="241"/>
        <v>148070</v>
      </c>
      <c r="ADJ177" s="121">
        <f t="shared" si="242"/>
        <v>67000</v>
      </c>
      <c r="ADL177" s="121">
        <f t="shared" si="243"/>
        <v>0</v>
      </c>
      <c r="ADM177" s="121">
        <f t="shared" si="244"/>
        <v>550070</v>
      </c>
      <c r="ADN177" s="121">
        <f t="shared" si="245"/>
        <v>550070</v>
      </c>
      <c r="ADO177" s="4" t="s">
        <v>1392</v>
      </c>
    </row>
    <row r="178" spans="1:795" x14ac:dyDescent="0.25">
      <c r="A178" s="4">
        <f t="shared" si="206"/>
        <v>174</v>
      </c>
      <c r="B178" s="4">
        <v>183248</v>
      </c>
      <c r="C178" s="4" t="s">
        <v>897</v>
      </c>
      <c r="G178" s="4" t="s">
        <v>351</v>
      </c>
      <c r="O178" s="4">
        <v>22</v>
      </c>
      <c r="P178" s="4">
        <v>20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f t="shared" si="207"/>
        <v>0</v>
      </c>
      <c r="W178" s="4">
        <v>20</v>
      </c>
      <c r="X178" s="4">
        <v>20</v>
      </c>
      <c r="Y178" s="4">
        <v>7.75</v>
      </c>
      <c r="BQ178" s="4">
        <v>0</v>
      </c>
      <c r="BR178" s="114">
        <f t="shared" si="208"/>
        <v>1</v>
      </c>
      <c r="BS178" s="4">
        <f t="shared" si="209"/>
        <v>5</v>
      </c>
      <c r="BT178" s="114">
        <f t="shared" si="210"/>
        <v>0.1</v>
      </c>
      <c r="BU178" s="4">
        <v>0</v>
      </c>
      <c r="BV178" s="114">
        <f t="shared" si="211"/>
        <v>1</v>
      </c>
      <c r="BW178" s="4">
        <f t="shared" si="212"/>
        <v>5</v>
      </c>
      <c r="BX178" s="114">
        <f t="shared" si="213"/>
        <v>0.15</v>
      </c>
      <c r="BY178" s="4">
        <f t="shared" si="214"/>
        <v>9300</v>
      </c>
      <c r="BZ178" s="4">
        <v>11642.2166666667</v>
      </c>
      <c r="CA178" s="115">
        <f t="shared" si="215"/>
        <v>1.2518512544802902</v>
      </c>
      <c r="CB178" s="4">
        <f t="shared" si="216"/>
        <v>5</v>
      </c>
      <c r="CC178" s="114">
        <f t="shared" si="217"/>
        <v>0.1</v>
      </c>
      <c r="CD178" s="4">
        <v>300</v>
      </c>
      <c r="CE178" s="116">
        <v>299.86194895591598</v>
      </c>
      <c r="CF178" s="4">
        <f t="shared" si="218"/>
        <v>5</v>
      </c>
      <c r="CG178" s="114">
        <f t="shared" si="219"/>
        <v>0.15</v>
      </c>
      <c r="MX178" s="116">
        <v>95</v>
      </c>
      <c r="MY178" s="116">
        <v>98.75</v>
      </c>
      <c r="MZ178" s="4">
        <f t="shared" si="220"/>
        <v>5</v>
      </c>
      <c r="NA178" s="114">
        <f t="shared" si="221"/>
        <v>0.1</v>
      </c>
      <c r="NB178" s="115">
        <v>0.92</v>
      </c>
      <c r="NC178" s="115">
        <v>0.91176470588235303</v>
      </c>
      <c r="ND178" s="4">
        <f t="shared" si="222"/>
        <v>1</v>
      </c>
      <c r="NE178" s="114">
        <f t="shared" si="223"/>
        <v>0.02</v>
      </c>
      <c r="NF178" s="116">
        <v>90</v>
      </c>
      <c r="NG178" s="118">
        <v>100</v>
      </c>
      <c r="NH178" s="4">
        <f t="shared" si="224"/>
        <v>5</v>
      </c>
      <c r="NI178" s="114">
        <f t="shared" si="225"/>
        <v>0.08</v>
      </c>
      <c r="NJ178" s="114">
        <v>0.85</v>
      </c>
      <c r="NK178" s="114">
        <v>0.65</v>
      </c>
      <c r="NM178" s="4">
        <f t="shared" si="226"/>
        <v>1</v>
      </c>
      <c r="NN178" s="114">
        <f t="shared" si="227"/>
        <v>1.2E-2</v>
      </c>
      <c r="NO178" s="114">
        <v>0.4</v>
      </c>
      <c r="NP178" s="114">
        <v>0.67647058823529405</v>
      </c>
      <c r="NQ178" s="4">
        <f t="shared" si="228"/>
        <v>5</v>
      </c>
      <c r="NR178" s="114">
        <f t="shared" si="229"/>
        <v>0.06</v>
      </c>
      <c r="ZQ178" s="114">
        <v>0.95</v>
      </c>
      <c r="ZR178" s="114">
        <v>0.99187935034802799</v>
      </c>
      <c r="ZS178" s="4">
        <f t="shared" si="230"/>
        <v>5</v>
      </c>
      <c r="ZT178" s="114">
        <f t="shared" si="231"/>
        <v>0.05</v>
      </c>
      <c r="ZU178" s="4">
        <v>2</v>
      </c>
      <c r="ZV178" s="4">
        <f t="shared" si="232"/>
        <v>5</v>
      </c>
      <c r="ZW178" s="114">
        <f t="shared" si="233"/>
        <v>0.05</v>
      </c>
      <c r="ACD178" s="114">
        <f t="shared" si="234"/>
        <v>0.5</v>
      </c>
      <c r="ACE178" s="114">
        <f t="shared" si="235"/>
        <v>0.27200000000000002</v>
      </c>
      <c r="ACF178" s="114">
        <f t="shared" si="236"/>
        <v>0.1</v>
      </c>
      <c r="ACG178" s="114">
        <f t="shared" si="237"/>
        <v>0.872</v>
      </c>
      <c r="ACK178" s="4">
        <v>1</v>
      </c>
      <c r="ACN178" s="119" t="str">
        <f t="shared" si="238"/>
        <v>TERIMA</v>
      </c>
      <c r="ACO178" s="120">
        <f t="shared" si="246"/>
        <v>670000</v>
      </c>
      <c r="ACP178" s="120">
        <f t="shared" si="239"/>
        <v>182240</v>
      </c>
      <c r="ADH178" s="121">
        <f t="shared" si="240"/>
        <v>335000</v>
      </c>
      <c r="ADI178" s="121">
        <f t="shared" si="241"/>
        <v>154904</v>
      </c>
      <c r="ADJ178" s="121">
        <f t="shared" si="242"/>
        <v>67000</v>
      </c>
      <c r="ADL178" s="121">
        <f t="shared" si="243"/>
        <v>0</v>
      </c>
      <c r="ADM178" s="121">
        <f t="shared" si="244"/>
        <v>556904</v>
      </c>
      <c r="ADN178" s="121">
        <f t="shared" si="245"/>
        <v>556904</v>
      </c>
      <c r="ADO178" s="4" t="s">
        <v>1392</v>
      </c>
    </row>
    <row r="179" spans="1:795" x14ac:dyDescent="0.25">
      <c r="A179" s="4">
        <f t="shared" si="206"/>
        <v>175</v>
      </c>
      <c r="B179" s="4">
        <v>183250</v>
      </c>
      <c r="C179" s="4" t="s">
        <v>899</v>
      </c>
      <c r="G179" s="4" t="s">
        <v>351</v>
      </c>
      <c r="O179" s="4">
        <v>22</v>
      </c>
      <c r="P179" s="4">
        <v>21</v>
      </c>
      <c r="Q179" s="4">
        <v>2</v>
      </c>
      <c r="R179" s="4">
        <v>0</v>
      </c>
      <c r="S179" s="4">
        <v>0</v>
      </c>
      <c r="T179" s="4">
        <v>2</v>
      </c>
      <c r="U179" s="4">
        <v>0</v>
      </c>
      <c r="V179" s="4">
        <f t="shared" si="207"/>
        <v>2</v>
      </c>
      <c r="W179" s="4">
        <v>19</v>
      </c>
      <c r="X179" s="4">
        <v>19</v>
      </c>
      <c r="Y179" s="4">
        <v>7.75</v>
      </c>
      <c r="BQ179" s="4">
        <v>0</v>
      </c>
      <c r="BR179" s="114">
        <f t="shared" si="208"/>
        <v>1</v>
      </c>
      <c r="BS179" s="4">
        <f t="shared" si="209"/>
        <v>5</v>
      </c>
      <c r="BT179" s="114">
        <f t="shared" si="210"/>
        <v>0.1</v>
      </c>
      <c r="BU179" s="4">
        <v>2</v>
      </c>
      <c r="BV179" s="114">
        <f t="shared" si="211"/>
        <v>0.89473684210526316</v>
      </c>
      <c r="BW179" s="4">
        <f t="shared" si="212"/>
        <v>0</v>
      </c>
      <c r="BX179" s="114">
        <f t="shared" si="213"/>
        <v>0</v>
      </c>
      <c r="BY179" s="4">
        <f t="shared" si="214"/>
        <v>8835</v>
      </c>
      <c r="BZ179" s="4">
        <v>10010.15</v>
      </c>
      <c r="CA179" s="115">
        <f t="shared" si="215"/>
        <v>1.1330107526881721</v>
      </c>
      <c r="CB179" s="4">
        <f t="shared" si="216"/>
        <v>5</v>
      </c>
      <c r="CC179" s="114">
        <f t="shared" si="217"/>
        <v>0.1</v>
      </c>
      <c r="CD179" s="4">
        <v>300</v>
      </c>
      <c r="CE179" s="116">
        <v>342.43837535014001</v>
      </c>
      <c r="CF179" s="4">
        <f t="shared" si="218"/>
        <v>1</v>
      </c>
      <c r="CG179" s="114">
        <f t="shared" si="219"/>
        <v>0.03</v>
      </c>
      <c r="MX179" s="116">
        <v>95</v>
      </c>
      <c r="MY179" s="116">
        <v>98.3333333333333</v>
      </c>
      <c r="MZ179" s="4">
        <f t="shared" si="220"/>
        <v>5</v>
      </c>
      <c r="NA179" s="114">
        <f t="shared" si="221"/>
        <v>0.1</v>
      </c>
      <c r="NB179" s="115">
        <v>0.92</v>
      </c>
      <c r="NC179" s="115">
        <v>0.97142857142857097</v>
      </c>
      <c r="ND179" s="4">
        <f t="shared" si="222"/>
        <v>5</v>
      </c>
      <c r="NE179" s="114">
        <f t="shared" si="223"/>
        <v>0.1</v>
      </c>
      <c r="NF179" s="116">
        <v>90</v>
      </c>
      <c r="NG179" s="118">
        <v>100</v>
      </c>
      <c r="NH179" s="4">
        <f t="shared" si="224"/>
        <v>5</v>
      </c>
      <c r="NI179" s="114">
        <f t="shared" si="225"/>
        <v>0.08</v>
      </c>
      <c r="NJ179" s="114">
        <v>0.85</v>
      </c>
      <c r="NK179" s="114">
        <v>0.64285714285714302</v>
      </c>
      <c r="NL179" s="4">
        <v>1</v>
      </c>
      <c r="NM179" s="4">
        <f t="shared" si="226"/>
        <v>0</v>
      </c>
      <c r="NN179" s="114">
        <f t="shared" si="227"/>
        <v>0</v>
      </c>
      <c r="NO179" s="114">
        <v>0.4</v>
      </c>
      <c r="NP179" s="114">
        <v>0.57142857142857095</v>
      </c>
      <c r="NQ179" s="4">
        <f t="shared" si="228"/>
        <v>5</v>
      </c>
      <c r="NR179" s="114">
        <f t="shared" si="229"/>
        <v>0.06</v>
      </c>
      <c r="ZQ179" s="114">
        <v>0.95</v>
      </c>
      <c r="ZR179" s="114">
        <v>0.99299719887955196</v>
      </c>
      <c r="ZS179" s="4">
        <f t="shared" si="230"/>
        <v>5</v>
      </c>
      <c r="ZT179" s="114">
        <f t="shared" si="231"/>
        <v>0.05</v>
      </c>
      <c r="ZU179" s="4">
        <v>2</v>
      </c>
      <c r="ZV179" s="4">
        <f t="shared" si="232"/>
        <v>5</v>
      </c>
      <c r="ZW179" s="114">
        <f t="shared" si="233"/>
        <v>0.05</v>
      </c>
      <c r="ACD179" s="114">
        <f t="shared" si="234"/>
        <v>0.23</v>
      </c>
      <c r="ACE179" s="114">
        <f t="shared" si="235"/>
        <v>0.34</v>
      </c>
      <c r="ACF179" s="114">
        <f t="shared" si="236"/>
        <v>0.1</v>
      </c>
      <c r="ACG179" s="114">
        <f t="shared" si="237"/>
        <v>0.67</v>
      </c>
      <c r="ACN179" s="119" t="str">
        <f t="shared" si="238"/>
        <v>TERIMA</v>
      </c>
      <c r="ACO179" s="120">
        <f t="shared" si="246"/>
        <v>670000</v>
      </c>
      <c r="ACP179" s="120">
        <f t="shared" si="239"/>
        <v>227800.00000000003</v>
      </c>
      <c r="ADH179" s="121">
        <f t="shared" si="240"/>
        <v>154100</v>
      </c>
      <c r="ADI179" s="121">
        <f t="shared" si="241"/>
        <v>227800.00000000003</v>
      </c>
      <c r="ADJ179" s="121">
        <f t="shared" si="242"/>
        <v>67000</v>
      </c>
      <c r="ADL179" s="121">
        <f t="shared" si="243"/>
        <v>0</v>
      </c>
      <c r="ADM179" s="121">
        <f t="shared" si="244"/>
        <v>448900</v>
      </c>
      <c r="ADN179" s="121">
        <f t="shared" si="245"/>
        <v>448900</v>
      </c>
      <c r="ADO179" s="4" t="s">
        <v>1392</v>
      </c>
    </row>
    <row r="180" spans="1:795" x14ac:dyDescent="0.25">
      <c r="A180" s="4">
        <f t="shared" si="206"/>
        <v>176</v>
      </c>
      <c r="B180" s="4">
        <v>183254</v>
      </c>
      <c r="C180" s="4" t="s">
        <v>901</v>
      </c>
      <c r="G180" s="4" t="s">
        <v>351</v>
      </c>
      <c r="O180" s="4">
        <v>22</v>
      </c>
      <c r="P180" s="4">
        <v>21</v>
      </c>
      <c r="Q180" s="4">
        <v>3</v>
      </c>
      <c r="R180" s="4">
        <v>0</v>
      </c>
      <c r="S180" s="4">
        <v>0</v>
      </c>
      <c r="T180" s="4">
        <v>3</v>
      </c>
      <c r="U180" s="4">
        <v>3</v>
      </c>
      <c r="V180" s="4">
        <f t="shared" si="207"/>
        <v>3</v>
      </c>
      <c r="W180" s="4">
        <v>15</v>
      </c>
      <c r="X180" s="4">
        <v>15</v>
      </c>
      <c r="Y180" s="4">
        <v>7.75</v>
      </c>
      <c r="BQ180" s="4">
        <v>0</v>
      </c>
      <c r="BR180" s="114">
        <f t="shared" si="208"/>
        <v>1</v>
      </c>
      <c r="BS180" s="4">
        <f t="shared" si="209"/>
        <v>5</v>
      </c>
      <c r="BT180" s="114">
        <f t="shared" si="210"/>
        <v>0.1</v>
      </c>
      <c r="BU180" s="4">
        <v>3</v>
      </c>
      <c r="BV180" s="114">
        <f t="shared" si="211"/>
        <v>0.8</v>
      </c>
      <c r="BW180" s="4">
        <f t="shared" si="212"/>
        <v>0</v>
      </c>
      <c r="BX180" s="114">
        <f t="shared" si="213"/>
        <v>0</v>
      </c>
      <c r="BY180" s="4">
        <f t="shared" si="214"/>
        <v>6975</v>
      </c>
      <c r="BZ180" s="4">
        <v>6594.01190476191</v>
      </c>
      <c r="CA180" s="115">
        <f t="shared" si="215"/>
        <v>0.94537805086192261</v>
      </c>
      <c r="CB180" s="4">
        <f t="shared" si="216"/>
        <v>2</v>
      </c>
      <c r="CC180" s="114">
        <f t="shared" si="217"/>
        <v>0.04</v>
      </c>
      <c r="CD180" s="4">
        <v>300</v>
      </c>
      <c r="CE180" s="116">
        <v>265.11781206171099</v>
      </c>
      <c r="CF180" s="4">
        <f t="shared" si="218"/>
        <v>5</v>
      </c>
      <c r="CG180" s="114">
        <f t="shared" si="219"/>
        <v>0.15</v>
      </c>
      <c r="MX180" s="116">
        <v>95</v>
      </c>
      <c r="MY180" s="116">
        <v>100</v>
      </c>
      <c r="MZ180" s="4">
        <f t="shared" si="220"/>
        <v>5</v>
      </c>
      <c r="NA180" s="114">
        <f t="shared" si="221"/>
        <v>0.1</v>
      </c>
      <c r="NB180" s="115">
        <v>0.92</v>
      </c>
      <c r="NC180" s="115">
        <v>0.917241379310345</v>
      </c>
      <c r="ND180" s="4">
        <f t="shared" si="222"/>
        <v>1</v>
      </c>
      <c r="NE180" s="114">
        <f t="shared" si="223"/>
        <v>0.02</v>
      </c>
      <c r="NF180" s="116">
        <v>90</v>
      </c>
      <c r="NG180" s="118">
        <v>100</v>
      </c>
      <c r="NH180" s="4">
        <f t="shared" si="224"/>
        <v>5</v>
      </c>
      <c r="NI180" s="114">
        <f t="shared" si="225"/>
        <v>0.08</v>
      </c>
      <c r="NJ180" s="114">
        <v>0.85</v>
      </c>
      <c r="NK180" s="114">
        <v>1</v>
      </c>
      <c r="NM180" s="4">
        <f t="shared" si="226"/>
        <v>5</v>
      </c>
      <c r="NN180" s="114">
        <f t="shared" si="227"/>
        <v>0.06</v>
      </c>
      <c r="NO180" s="114">
        <v>0.4</v>
      </c>
      <c r="NP180" s="114">
        <v>0.51724137931034497</v>
      </c>
      <c r="NQ180" s="4">
        <f t="shared" si="228"/>
        <v>5</v>
      </c>
      <c r="NR180" s="114">
        <f t="shared" si="229"/>
        <v>0.06</v>
      </c>
      <c r="ZQ180" s="114">
        <v>0.95</v>
      </c>
      <c r="ZR180" s="114">
        <v>0.99509116409537202</v>
      </c>
      <c r="ZS180" s="4">
        <f t="shared" si="230"/>
        <v>5</v>
      </c>
      <c r="ZT180" s="114">
        <f t="shared" si="231"/>
        <v>0.05</v>
      </c>
      <c r="ZU180" s="4">
        <v>2</v>
      </c>
      <c r="ZV180" s="4">
        <f t="shared" si="232"/>
        <v>5</v>
      </c>
      <c r="ZW180" s="114">
        <f t="shared" si="233"/>
        <v>0.05</v>
      </c>
      <c r="ACD180" s="114">
        <f t="shared" si="234"/>
        <v>0.29000000000000004</v>
      </c>
      <c r="ACE180" s="114">
        <f t="shared" si="235"/>
        <v>0.32</v>
      </c>
      <c r="ACF180" s="114">
        <f t="shared" si="236"/>
        <v>0.1</v>
      </c>
      <c r="ACG180" s="114">
        <f t="shared" si="237"/>
        <v>0.71000000000000008</v>
      </c>
      <c r="ACK180" s="4">
        <v>1</v>
      </c>
      <c r="ACN180" s="119" t="str">
        <f t="shared" si="238"/>
        <v>TERIMA</v>
      </c>
      <c r="ACO180" s="120">
        <f t="shared" si="246"/>
        <v>670000</v>
      </c>
      <c r="ACP180" s="120">
        <f t="shared" si="239"/>
        <v>214400</v>
      </c>
      <c r="ADH180" s="121">
        <f t="shared" si="240"/>
        <v>194300.00000000003</v>
      </c>
      <c r="ADI180" s="121">
        <f t="shared" si="241"/>
        <v>146181.81818181818</v>
      </c>
      <c r="ADJ180" s="121">
        <f t="shared" si="242"/>
        <v>67000</v>
      </c>
      <c r="ADL180" s="121">
        <f t="shared" si="243"/>
        <v>0</v>
      </c>
      <c r="ADM180" s="121">
        <f t="shared" si="244"/>
        <v>407481.81818181823</v>
      </c>
      <c r="ADN180" s="121">
        <f t="shared" si="245"/>
        <v>407481.81818181823</v>
      </c>
      <c r="ADO180" s="4" t="s">
        <v>1392</v>
      </c>
    </row>
    <row r="181" spans="1:795" x14ac:dyDescent="0.25">
      <c r="A181" s="4">
        <f t="shared" si="206"/>
        <v>177</v>
      </c>
      <c r="B181" s="4">
        <v>183256</v>
      </c>
      <c r="C181" s="4" t="s">
        <v>902</v>
      </c>
      <c r="G181" s="4" t="s">
        <v>351</v>
      </c>
      <c r="O181" s="4">
        <v>22</v>
      </c>
      <c r="P181" s="4">
        <v>21</v>
      </c>
      <c r="Q181" s="4">
        <v>1</v>
      </c>
      <c r="R181" s="4">
        <v>0</v>
      </c>
      <c r="S181" s="4">
        <v>0</v>
      </c>
      <c r="T181" s="4">
        <v>1</v>
      </c>
      <c r="U181" s="4">
        <v>0</v>
      </c>
      <c r="V181" s="4">
        <f t="shared" si="207"/>
        <v>1</v>
      </c>
      <c r="W181" s="4">
        <v>20</v>
      </c>
      <c r="X181" s="4">
        <v>20</v>
      </c>
      <c r="Y181" s="4">
        <v>7.75</v>
      </c>
      <c r="BQ181" s="4">
        <v>0</v>
      </c>
      <c r="BR181" s="114">
        <f t="shared" si="208"/>
        <v>1</v>
      </c>
      <c r="BS181" s="4">
        <f t="shared" si="209"/>
        <v>5</v>
      </c>
      <c r="BT181" s="114">
        <f t="shared" si="210"/>
        <v>0.1</v>
      </c>
      <c r="BU181" s="4">
        <v>1</v>
      </c>
      <c r="BV181" s="114">
        <f t="shared" si="211"/>
        <v>0.95</v>
      </c>
      <c r="BW181" s="4">
        <f t="shared" si="212"/>
        <v>1</v>
      </c>
      <c r="BX181" s="114">
        <f t="shared" si="213"/>
        <v>0.03</v>
      </c>
      <c r="BY181" s="4">
        <f t="shared" si="214"/>
        <v>9300</v>
      </c>
      <c r="BZ181" s="4">
        <v>11130.825396825399</v>
      </c>
      <c r="CA181" s="115">
        <f t="shared" si="215"/>
        <v>1.1968629458952043</v>
      </c>
      <c r="CB181" s="4">
        <f t="shared" si="216"/>
        <v>5</v>
      </c>
      <c r="CC181" s="114">
        <f t="shared" si="217"/>
        <v>0.1</v>
      </c>
      <c r="CD181" s="4">
        <v>300</v>
      </c>
      <c r="CE181" s="116">
        <v>268.24202733485203</v>
      </c>
      <c r="CF181" s="4">
        <f t="shared" si="218"/>
        <v>5</v>
      </c>
      <c r="CG181" s="114">
        <f t="shared" si="219"/>
        <v>0.15</v>
      </c>
      <c r="MX181" s="116">
        <v>95</v>
      </c>
      <c r="MY181" s="116">
        <v>97.0833333333333</v>
      </c>
      <c r="MZ181" s="4">
        <f t="shared" si="220"/>
        <v>5</v>
      </c>
      <c r="NA181" s="114">
        <f t="shared" si="221"/>
        <v>0.1</v>
      </c>
      <c r="NB181" s="115">
        <v>0.92</v>
      </c>
      <c r="NC181" s="115">
        <v>0.86666666666666703</v>
      </c>
      <c r="ND181" s="4">
        <f t="shared" si="222"/>
        <v>1</v>
      </c>
      <c r="NE181" s="114">
        <f t="shared" si="223"/>
        <v>0.02</v>
      </c>
      <c r="NF181" s="116">
        <v>90</v>
      </c>
      <c r="NG181" s="118">
        <v>95</v>
      </c>
      <c r="NH181" s="4">
        <f t="shared" si="224"/>
        <v>5</v>
      </c>
      <c r="NI181" s="114">
        <f t="shared" si="225"/>
        <v>0.08</v>
      </c>
      <c r="NJ181" s="114">
        <v>0.85</v>
      </c>
      <c r="NK181" s="114">
        <v>0.58823529411764697</v>
      </c>
      <c r="NM181" s="4">
        <f t="shared" si="226"/>
        <v>1</v>
      </c>
      <c r="NN181" s="114">
        <f t="shared" si="227"/>
        <v>1.2E-2</v>
      </c>
      <c r="NO181" s="114">
        <v>0.4</v>
      </c>
      <c r="NP181" s="114">
        <v>0.33333333333333298</v>
      </c>
      <c r="NQ181" s="4">
        <f t="shared" si="228"/>
        <v>1</v>
      </c>
      <c r="NR181" s="114">
        <f t="shared" si="229"/>
        <v>1.2E-2</v>
      </c>
      <c r="ZQ181" s="114">
        <v>0.95</v>
      </c>
      <c r="ZR181" s="114">
        <v>0.98462414578587698</v>
      </c>
      <c r="ZS181" s="4">
        <f t="shared" si="230"/>
        <v>5</v>
      </c>
      <c r="ZT181" s="114">
        <f t="shared" si="231"/>
        <v>0.05</v>
      </c>
      <c r="ZU181" s="4">
        <v>2</v>
      </c>
      <c r="ZV181" s="4">
        <f t="shared" si="232"/>
        <v>5</v>
      </c>
      <c r="ZW181" s="114">
        <f t="shared" si="233"/>
        <v>0.05</v>
      </c>
      <c r="ACD181" s="114">
        <f t="shared" si="234"/>
        <v>0.38</v>
      </c>
      <c r="ACE181" s="114">
        <f t="shared" si="235"/>
        <v>0.22400000000000003</v>
      </c>
      <c r="ACF181" s="114">
        <f t="shared" si="236"/>
        <v>0.1</v>
      </c>
      <c r="ACG181" s="114">
        <f t="shared" si="237"/>
        <v>0.70400000000000007</v>
      </c>
      <c r="ACN181" s="119" t="str">
        <f t="shared" si="238"/>
        <v>TERIMA</v>
      </c>
      <c r="ACO181" s="120">
        <f t="shared" si="246"/>
        <v>670000</v>
      </c>
      <c r="ACP181" s="120">
        <f t="shared" si="239"/>
        <v>150080.00000000003</v>
      </c>
      <c r="ADH181" s="121">
        <f t="shared" si="240"/>
        <v>254600</v>
      </c>
      <c r="ADI181" s="121">
        <f t="shared" si="241"/>
        <v>150080.00000000003</v>
      </c>
      <c r="ADJ181" s="121">
        <f t="shared" si="242"/>
        <v>67000</v>
      </c>
      <c r="ADL181" s="121">
        <f t="shared" si="243"/>
        <v>0</v>
      </c>
      <c r="ADM181" s="121">
        <f t="shared" si="244"/>
        <v>471680</v>
      </c>
      <c r="ADN181" s="121">
        <f t="shared" si="245"/>
        <v>471680</v>
      </c>
      <c r="ADO181" s="4" t="s">
        <v>1392</v>
      </c>
    </row>
    <row r="182" spans="1:795" x14ac:dyDescent="0.25">
      <c r="A182" s="4">
        <f t="shared" si="206"/>
        <v>178</v>
      </c>
      <c r="B182" s="4">
        <v>183258</v>
      </c>
      <c r="C182" s="4" t="s">
        <v>904</v>
      </c>
      <c r="G182" s="4" t="s">
        <v>351</v>
      </c>
      <c r="O182" s="4">
        <v>22</v>
      </c>
      <c r="P182" s="4">
        <v>21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f t="shared" si="207"/>
        <v>0</v>
      </c>
      <c r="W182" s="4">
        <v>21</v>
      </c>
      <c r="X182" s="4">
        <v>21</v>
      </c>
      <c r="Y182" s="4">
        <v>7.75</v>
      </c>
      <c r="BQ182" s="4">
        <v>0</v>
      </c>
      <c r="BR182" s="114">
        <f t="shared" si="208"/>
        <v>1</v>
      </c>
      <c r="BS182" s="4">
        <f t="shared" si="209"/>
        <v>5</v>
      </c>
      <c r="BT182" s="114">
        <f t="shared" si="210"/>
        <v>0.1</v>
      </c>
      <c r="BU182" s="4">
        <v>0</v>
      </c>
      <c r="BV182" s="114">
        <f t="shared" si="211"/>
        <v>1</v>
      </c>
      <c r="BW182" s="4">
        <f t="shared" si="212"/>
        <v>5</v>
      </c>
      <c r="BX182" s="114">
        <f t="shared" si="213"/>
        <v>0.15</v>
      </c>
      <c r="BY182" s="4">
        <f t="shared" si="214"/>
        <v>9765</v>
      </c>
      <c r="BZ182" s="4">
        <v>10922.45</v>
      </c>
      <c r="CA182" s="115">
        <f t="shared" si="215"/>
        <v>1.118530465949821</v>
      </c>
      <c r="CB182" s="4">
        <f t="shared" si="216"/>
        <v>5</v>
      </c>
      <c r="CC182" s="114">
        <f t="shared" si="217"/>
        <v>0.1</v>
      </c>
      <c r="CD182" s="4">
        <v>300</v>
      </c>
      <c r="CE182" s="116">
        <v>299.19515389652901</v>
      </c>
      <c r="CF182" s="4">
        <f t="shared" si="218"/>
        <v>5</v>
      </c>
      <c r="CG182" s="114">
        <f t="shared" si="219"/>
        <v>0.15</v>
      </c>
      <c r="MX182" s="116">
        <v>95</v>
      </c>
      <c r="MY182" s="116">
        <v>92.3611111111111</v>
      </c>
      <c r="MZ182" s="4">
        <f t="shared" si="220"/>
        <v>1</v>
      </c>
      <c r="NA182" s="114">
        <f t="shared" si="221"/>
        <v>0.02</v>
      </c>
      <c r="NB182" s="115">
        <v>0.92</v>
      </c>
      <c r="NC182" s="115">
        <v>0.82</v>
      </c>
      <c r="ND182" s="4">
        <f t="shared" si="222"/>
        <v>1</v>
      </c>
      <c r="NE182" s="114">
        <f t="shared" si="223"/>
        <v>0.02</v>
      </c>
      <c r="NF182" s="116">
        <v>90</v>
      </c>
      <c r="NG182" s="118">
        <v>100</v>
      </c>
      <c r="NH182" s="4">
        <f t="shared" si="224"/>
        <v>5</v>
      </c>
      <c r="NI182" s="114">
        <f t="shared" si="225"/>
        <v>0.08</v>
      </c>
      <c r="NJ182" s="114">
        <v>0.85</v>
      </c>
      <c r="NK182" s="114">
        <v>0.66666666666666696</v>
      </c>
      <c r="NM182" s="4">
        <f t="shared" si="226"/>
        <v>1</v>
      </c>
      <c r="NN182" s="114">
        <f t="shared" si="227"/>
        <v>1.2E-2</v>
      </c>
      <c r="NO182" s="114">
        <v>0.4</v>
      </c>
      <c r="NP182" s="114">
        <v>0.3</v>
      </c>
      <c r="NQ182" s="4">
        <f t="shared" si="228"/>
        <v>1</v>
      </c>
      <c r="NR182" s="114">
        <f t="shared" si="229"/>
        <v>1.2E-2</v>
      </c>
      <c r="ZQ182" s="114">
        <v>0.95</v>
      </c>
      <c r="ZR182" s="114">
        <v>0.99476096922069401</v>
      </c>
      <c r="ZS182" s="4">
        <f t="shared" si="230"/>
        <v>5</v>
      </c>
      <c r="ZT182" s="114">
        <f t="shared" si="231"/>
        <v>0.05</v>
      </c>
      <c r="ZU182" s="4">
        <v>2</v>
      </c>
      <c r="ZV182" s="4">
        <f t="shared" si="232"/>
        <v>5</v>
      </c>
      <c r="ZW182" s="114">
        <f t="shared" si="233"/>
        <v>0.05</v>
      </c>
      <c r="ACD182" s="114">
        <f t="shared" si="234"/>
        <v>0.5</v>
      </c>
      <c r="ACE182" s="114">
        <f t="shared" si="235"/>
        <v>0.14400000000000002</v>
      </c>
      <c r="ACF182" s="114">
        <f t="shared" si="236"/>
        <v>0.1</v>
      </c>
      <c r="ACG182" s="114">
        <f t="shared" si="237"/>
        <v>0.74399999999999999</v>
      </c>
      <c r="ACK182" s="4">
        <v>1</v>
      </c>
      <c r="ACN182" s="119" t="str">
        <f t="shared" si="238"/>
        <v>TERIMA</v>
      </c>
      <c r="ACO182" s="120">
        <f t="shared" si="246"/>
        <v>670000</v>
      </c>
      <c r="ACP182" s="120">
        <f t="shared" si="239"/>
        <v>96480.000000000015</v>
      </c>
      <c r="ADH182" s="121">
        <f t="shared" si="240"/>
        <v>335000</v>
      </c>
      <c r="ADI182" s="121">
        <f t="shared" si="241"/>
        <v>82008.000000000015</v>
      </c>
      <c r="ADJ182" s="121">
        <f t="shared" si="242"/>
        <v>67000</v>
      </c>
      <c r="ADL182" s="121">
        <f t="shared" si="243"/>
        <v>0</v>
      </c>
      <c r="ADM182" s="121">
        <f t="shared" si="244"/>
        <v>484008</v>
      </c>
      <c r="ADN182" s="121">
        <f t="shared" si="245"/>
        <v>484008</v>
      </c>
      <c r="ADO182" s="4" t="s">
        <v>1392</v>
      </c>
    </row>
    <row r="183" spans="1:795" x14ac:dyDescent="0.25">
      <c r="A183" s="4">
        <f>ROW()-4</f>
        <v>179</v>
      </c>
      <c r="B183" s="4">
        <v>166733</v>
      </c>
      <c r="C183" s="4" t="s">
        <v>476</v>
      </c>
      <c r="G183" s="4" t="s">
        <v>351</v>
      </c>
      <c r="O183" s="4">
        <v>22</v>
      </c>
      <c r="P183" s="4">
        <v>21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f>SUM(Q183:S183)</f>
        <v>0</v>
      </c>
      <c r="W183" s="4">
        <v>21</v>
      </c>
      <c r="X183" s="4">
        <v>21</v>
      </c>
      <c r="Y183" s="4">
        <v>7.75</v>
      </c>
      <c r="BQ183" s="4">
        <v>0</v>
      </c>
      <c r="BR183" s="114">
        <f>(W183-BQ183)/W183</f>
        <v>1</v>
      </c>
      <c r="BS183" s="4">
        <f>IF(R183&gt;0,0,IF(BQ183&gt;2,0,IF(BQ183=2,1,IF(BQ183=1,2,IF(BQ183&lt;=0,5)))))</f>
        <v>5</v>
      </c>
      <c r="BT183" s="114">
        <f>BS183*$BQ$3/5</f>
        <v>0.1</v>
      </c>
      <c r="BU183" s="4">
        <v>0</v>
      </c>
      <c r="BV183" s="114">
        <f>(W183-BU183)/W183</f>
        <v>1</v>
      </c>
      <c r="BW183" s="4">
        <f>IF(R183&gt;0,0,IF(BU183&lt;=0,5,IF(BU183=1,1,0)))</f>
        <v>5</v>
      </c>
      <c r="BX183" s="114">
        <f>BW183*$BU$3/5</f>
        <v>0.15</v>
      </c>
      <c r="BY183" s="4">
        <f>X183*(Y183*60)</f>
        <v>9765</v>
      </c>
      <c r="BZ183" s="4">
        <v>9907.25000000002</v>
      </c>
      <c r="CA183" s="115">
        <f>BZ183/BY183</f>
        <v>1.0145673323092699</v>
      </c>
      <c r="CB183" s="4">
        <f>IF(CA183&lt;=90%,1,IF(AND(CA183&gt;90%,CA183&lt;100%),2,IF(CA183=100%,3,IF(AND(CA183&gt;100%,CA183&lt;=105%),4,5))))</f>
        <v>4</v>
      </c>
      <c r="CC183" s="114">
        <f>CB183*$BY$3/5</f>
        <v>0.08</v>
      </c>
      <c r="CD183" s="4">
        <v>300</v>
      </c>
      <c r="CE183" s="116">
        <v>304.84365325077403</v>
      </c>
      <c r="CF183" s="4">
        <f>IF(CD183&gt;CE183,5,IF(CE183=CD183,3,1))</f>
        <v>1</v>
      </c>
      <c r="CG183" s="114">
        <f>CF183*$CD$3/5</f>
        <v>0.03</v>
      </c>
      <c r="MX183" s="116">
        <v>95</v>
      </c>
      <c r="MY183" s="116">
        <v>100</v>
      </c>
      <c r="MZ183" s="4">
        <f>IF(MY183&gt;MX183,5,IF(MY183=MX183,3,1))</f>
        <v>5</v>
      </c>
      <c r="NA183" s="114">
        <f>MZ183*$MX$3/5</f>
        <v>0.1</v>
      </c>
      <c r="NB183" s="115">
        <v>0.92</v>
      </c>
      <c r="NC183" s="115">
        <v>0.85882352941176499</v>
      </c>
      <c r="ND183" s="4">
        <f>IF(NC183&gt;NB183,5,IF(NC183=NB183,3,1))</f>
        <v>1</v>
      </c>
      <c r="NE183" s="114">
        <f>ND183*$NB$3/5</f>
        <v>0.02</v>
      </c>
      <c r="NF183" s="116">
        <v>90</v>
      </c>
      <c r="NG183" s="118">
        <v>100</v>
      </c>
      <c r="NH183" s="4">
        <f>IF(NG183&gt;NF183,5,IF(NG183=NF183,3,1))</f>
        <v>5</v>
      </c>
      <c r="NI183" s="114">
        <f>NH183*$NF$3/5</f>
        <v>0.08</v>
      </c>
      <c r="NJ183" s="114">
        <v>0.85</v>
      </c>
      <c r="NK183" s="114">
        <v>0.82499999999999996</v>
      </c>
      <c r="NM183" s="4">
        <f>IF(NL183=1,0,IF(NK183&gt;NJ183,5,IF(NJ183=NK183,4,IF(NK183="",3,1))))</f>
        <v>1</v>
      </c>
      <c r="NN183" s="114">
        <f>NM183*$NJ$3/5</f>
        <v>1.2E-2</v>
      </c>
      <c r="NO183" s="114">
        <v>0.4</v>
      </c>
      <c r="NP183" s="114">
        <v>0.49019607843137297</v>
      </c>
      <c r="NQ183" s="4">
        <f>IF(NP183&gt;NO183,5,IF(NP183=NO183,4,IF(NP183="",3,1)))</f>
        <v>5</v>
      </c>
      <c r="NR183" s="114">
        <f>NQ183*$NO$3/5</f>
        <v>0.06</v>
      </c>
      <c r="ZQ183" s="114">
        <v>0.95</v>
      </c>
      <c r="ZR183" s="114">
        <v>0.99613003095975206</v>
      </c>
      <c r="ZS183" s="4">
        <f>IF(ZR183&gt;ZQ183,5,IF(ZR183=ZQ183,4,IF(ZR183="",3,1)))</f>
        <v>5</v>
      </c>
      <c r="ZT183" s="114">
        <f>ZS183*$ZQ$3/5</f>
        <v>0.05</v>
      </c>
      <c r="ZU183" s="4">
        <v>2</v>
      </c>
      <c r="ZV183" s="4">
        <f>IF(ZU183&gt;1,5,IF(ZU183=1,3,1))</f>
        <v>5</v>
      </c>
      <c r="ZW183" s="114">
        <f>ZV183*$ZU$3/5</f>
        <v>0.05</v>
      </c>
      <c r="ACD183" s="114">
        <f>IFERROR(BT183+BX183+CC183+CG183,"")</f>
        <v>0.36</v>
      </c>
      <c r="ACE183" s="114">
        <f>NA183+NE183+NI183+NN183+NR183</f>
        <v>0.27200000000000002</v>
      </c>
      <c r="ACF183" s="114">
        <f>ZT183+ZW183</f>
        <v>0.1</v>
      </c>
      <c r="ACG183" s="114">
        <f>SUM(ACD183:ACF183)</f>
        <v>0.73199999999999998</v>
      </c>
      <c r="ACM183" s="4">
        <v>1</v>
      </c>
      <c r="ACN183" s="119" t="str">
        <f>IF(AI183="TIDAK","GUGUR",IF(ACM183&gt;0,"GUGUR","TERIMA"))</f>
        <v>GUGUR</v>
      </c>
      <c r="ACO183" s="120">
        <f>IF(ACN183="GUGUR",0,IF(G183="AGENT IBC CC TELKOMSEL",0,IF(G183="AGENT IBC PRIORITY CC TELKOMSEL",0,IF(G183="AGENT PREPAID",0,))))</f>
        <v>0</v>
      </c>
      <c r="ACP183" s="120">
        <f>ACO183*ACE183</f>
        <v>0</v>
      </c>
      <c r="ADH183" s="121">
        <f>IFERROR(ACO183*ACD183,"")</f>
        <v>0</v>
      </c>
      <c r="ADI183" s="121">
        <f>IFERROR(IF(M183="YA",(W183/O183)*ACP183,IF(N183="YA",(W183/O183)*ACP183,IF(U183&gt;0,(W183/O183)*ACP183,IF(ACK183&gt;0,ACP183*85%,IF(ACL183&gt;0,ACP183*60%,IF(ACM183&gt;0,ACP183*0%,ACP183)))))),"")</f>
        <v>0</v>
      </c>
      <c r="ADJ183" s="121">
        <f>IFERROR(ACF183*ACO183,"")</f>
        <v>0</v>
      </c>
      <c r="ADL183" s="121">
        <f>IFERROR(IF(ACN183="GUGUR",0,IF(ACG183=100%,200000,IF(AND(ACG183&gt;=98%,ACG183&lt;100%),100000,IF(AND(ACG183&gt;=97%,ACG183&lt;99%),50000,)))),"")</f>
        <v>0</v>
      </c>
      <c r="ADM183" s="121">
        <f>SUM(ADH183:ADJ183,ADL183)</f>
        <v>0</v>
      </c>
      <c r="ADN183" s="121">
        <f>IF(M183="cumil",0,IF(ADM183="",IF(ADG183="",ACS183,ADG183),ADM183))</f>
        <v>0</v>
      </c>
      <c r="ADO183" s="4" t="s">
        <v>1392</v>
      </c>
    </row>
    <row r="184" spans="1:795" x14ac:dyDescent="0.25">
      <c r="A184" s="4">
        <f t="shared" si="206"/>
        <v>180</v>
      </c>
      <c r="B184" s="4">
        <v>183262</v>
      </c>
      <c r="C184" s="4" t="s">
        <v>905</v>
      </c>
      <c r="G184" s="4" t="s">
        <v>351</v>
      </c>
      <c r="O184" s="4">
        <v>22</v>
      </c>
      <c r="P184" s="4">
        <v>21</v>
      </c>
      <c r="Q184" s="4">
        <v>1</v>
      </c>
      <c r="R184" s="4">
        <v>0</v>
      </c>
      <c r="S184" s="4">
        <v>0</v>
      </c>
      <c r="T184" s="4">
        <v>1</v>
      </c>
      <c r="U184" s="4">
        <v>0</v>
      </c>
      <c r="V184" s="4">
        <f t="shared" si="207"/>
        <v>1</v>
      </c>
      <c r="W184" s="4">
        <v>20</v>
      </c>
      <c r="X184" s="4">
        <v>20</v>
      </c>
      <c r="Y184" s="4">
        <v>7.75</v>
      </c>
      <c r="BQ184" s="4">
        <v>0</v>
      </c>
      <c r="BR184" s="114">
        <f t="shared" si="208"/>
        <v>1</v>
      </c>
      <c r="BS184" s="4">
        <f t="shared" si="209"/>
        <v>5</v>
      </c>
      <c r="BT184" s="114">
        <f t="shared" si="210"/>
        <v>0.1</v>
      </c>
      <c r="BU184" s="4">
        <v>1</v>
      </c>
      <c r="BV184" s="114">
        <f t="shared" si="211"/>
        <v>0.95</v>
      </c>
      <c r="BW184" s="4">
        <f t="shared" si="212"/>
        <v>1</v>
      </c>
      <c r="BX184" s="114">
        <f t="shared" si="213"/>
        <v>0.03</v>
      </c>
      <c r="BY184" s="4">
        <f t="shared" si="214"/>
        <v>9300</v>
      </c>
      <c r="BZ184" s="4">
        <v>10976.5555555555</v>
      </c>
      <c r="CA184" s="115">
        <f t="shared" si="215"/>
        <v>1.1802747909199462</v>
      </c>
      <c r="CB184" s="4">
        <f t="shared" si="216"/>
        <v>5</v>
      </c>
      <c r="CC184" s="114">
        <f t="shared" si="217"/>
        <v>0.1</v>
      </c>
      <c r="CD184" s="4">
        <v>300</v>
      </c>
      <c r="CE184" s="116">
        <v>269.26799999999997</v>
      </c>
      <c r="CF184" s="4">
        <f t="shared" si="218"/>
        <v>5</v>
      </c>
      <c r="CG184" s="114">
        <f t="shared" si="219"/>
        <v>0.15</v>
      </c>
      <c r="MX184" s="116">
        <v>95</v>
      </c>
      <c r="MY184" s="116">
        <v>97.2222222222222</v>
      </c>
      <c r="MZ184" s="4">
        <f t="shared" si="220"/>
        <v>5</v>
      </c>
      <c r="NA184" s="114">
        <f t="shared" si="221"/>
        <v>0.1</v>
      </c>
      <c r="NB184" s="115">
        <v>0.92</v>
      </c>
      <c r="NC184" s="115">
        <v>0.89166666666666705</v>
      </c>
      <c r="ND184" s="4">
        <f t="shared" si="222"/>
        <v>1</v>
      </c>
      <c r="NE184" s="114">
        <f t="shared" si="223"/>
        <v>0.02</v>
      </c>
      <c r="NF184" s="116">
        <v>90</v>
      </c>
      <c r="NG184" s="118">
        <v>100</v>
      </c>
      <c r="NH184" s="4">
        <f t="shared" si="224"/>
        <v>5</v>
      </c>
      <c r="NI184" s="114">
        <f t="shared" si="225"/>
        <v>0.08</v>
      </c>
      <c r="NJ184" s="114">
        <v>0.85</v>
      </c>
      <c r="NK184" s="114">
        <v>0.53846153846153799</v>
      </c>
      <c r="NM184" s="4">
        <f t="shared" si="226"/>
        <v>1</v>
      </c>
      <c r="NN184" s="114">
        <f t="shared" si="227"/>
        <v>1.2E-2</v>
      </c>
      <c r="NO184" s="114">
        <v>0.4</v>
      </c>
      <c r="NP184" s="114">
        <v>0.33333333333333298</v>
      </c>
      <c r="NQ184" s="4">
        <f t="shared" si="228"/>
        <v>1</v>
      </c>
      <c r="NR184" s="114">
        <f t="shared" si="229"/>
        <v>1.2E-2</v>
      </c>
      <c r="ZQ184" s="114">
        <v>0.95</v>
      </c>
      <c r="ZR184" s="114">
        <v>0.98457142857142899</v>
      </c>
      <c r="ZS184" s="4">
        <f t="shared" si="230"/>
        <v>5</v>
      </c>
      <c r="ZT184" s="114">
        <f t="shared" si="231"/>
        <v>0.05</v>
      </c>
      <c r="ZU184" s="4">
        <v>2</v>
      </c>
      <c r="ZV184" s="4">
        <f t="shared" si="232"/>
        <v>5</v>
      </c>
      <c r="ZW184" s="114">
        <f t="shared" si="233"/>
        <v>0.05</v>
      </c>
      <c r="ACD184" s="114">
        <f t="shared" si="234"/>
        <v>0.38</v>
      </c>
      <c r="ACE184" s="114">
        <f t="shared" si="235"/>
        <v>0.22400000000000003</v>
      </c>
      <c r="ACF184" s="114">
        <f t="shared" si="236"/>
        <v>0.1</v>
      </c>
      <c r="ACG184" s="114">
        <f t="shared" si="237"/>
        <v>0.70400000000000007</v>
      </c>
      <c r="ACK184" s="4">
        <v>1</v>
      </c>
      <c r="ACN184" s="119" t="str">
        <f t="shared" si="238"/>
        <v>TERIMA</v>
      </c>
      <c r="ACO184" s="120">
        <f t="shared" si="246"/>
        <v>670000</v>
      </c>
      <c r="ACP184" s="120">
        <f t="shared" si="239"/>
        <v>150080.00000000003</v>
      </c>
      <c r="ADH184" s="121">
        <f t="shared" si="240"/>
        <v>254600</v>
      </c>
      <c r="ADI184" s="121">
        <f t="shared" si="241"/>
        <v>127568.00000000001</v>
      </c>
      <c r="ADJ184" s="121">
        <f t="shared" si="242"/>
        <v>67000</v>
      </c>
      <c r="ADL184" s="121">
        <f t="shared" si="243"/>
        <v>0</v>
      </c>
      <c r="ADM184" s="121">
        <f t="shared" si="244"/>
        <v>449168</v>
      </c>
      <c r="ADN184" s="121">
        <f t="shared" si="245"/>
        <v>449168</v>
      </c>
      <c r="ADO184" s="4" t="s">
        <v>1392</v>
      </c>
    </row>
    <row r="185" spans="1:795" x14ac:dyDescent="0.25">
      <c r="A185" s="4">
        <f t="shared" si="206"/>
        <v>181</v>
      </c>
      <c r="B185" s="4">
        <v>159676</v>
      </c>
      <c r="C185" s="4" t="s">
        <v>912</v>
      </c>
      <c r="G185" s="4" t="s">
        <v>1389</v>
      </c>
      <c r="O185" s="4">
        <v>22</v>
      </c>
      <c r="P185" s="4">
        <v>21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f t="shared" si="207"/>
        <v>0</v>
      </c>
      <c r="W185" s="4">
        <v>21</v>
      </c>
      <c r="X185" s="4">
        <v>21</v>
      </c>
      <c r="Y185" s="4">
        <v>7.75</v>
      </c>
      <c r="BQ185" s="4">
        <v>0</v>
      </c>
      <c r="BR185" s="114">
        <f t="shared" si="208"/>
        <v>1</v>
      </c>
      <c r="BS185" s="4">
        <f t="shared" si="209"/>
        <v>5</v>
      </c>
      <c r="BT185" s="114">
        <f t="shared" si="210"/>
        <v>0.1</v>
      </c>
      <c r="BU185" s="4">
        <v>0</v>
      </c>
      <c r="BV185" s="114">
        <f t="shared" si="211"/>
        <v>1</v>
      </c>
      <c r="BW185" s="4">
        <f t="shared" si="212"/>
        <v>5</v>
      </c>
      <c r="BX185" s="114">
        <f t="shared" si="213"/>
        <v>0.15</v>
      </c>
      <c r="BY185" s="4">
        <f t="shared" si="214"/>
        <v>9765</v>
      </c>
      <c r="BZ185" s="4">
        <v>10332.4666666667</v>
      </c>
      <c r="CA185" s="115">
        <f t="shared" si="215"/>
        <v>1.0581123058542448</v>
      </c>
      <c r="CB185" s="4">
        <f t="shared" si="216"/>
        <v>5</v>
      </c>
      <c r="CC185" s="114">
        <f t="shared" si="217"/>
        <v>0.1</v>
      </c>
      <c r="CD185" s="4">
        <v>300</v>
      </c>
      <c r="CE185" s="116">
        <v>299</v>
      </c>
      <c r="CF185" s="4">
        <f t="shared" si="218"/>
        <v>5</v>
      </c>
      <c r="CG185" s="114">
        <f t="shared" si="219"/>
        <v>0.15</v>
      </c>
      <c r="NS185" s="116">
        <v>100</v>
      </c>
      <c r="NT185" s="116">
        <v>100</v>
      </c>
      <c r="NU185" s="4">
        <f t="shared" ref="NU185:NU194" si="247">IF(NT185=NS185,5,IF(NT185&gt;=98,3,1))</f>
        <v>5</v>
      </c>
      <c r="NV185" s="114">
        <f t="shared" ref="NV185:NV194" si="248">NU185*$NS$3/5</f>
        <v>0.08</v>
      </c>
      <c r="NW185" s="114">
        <v>1</v>
      </c>
      <c r="NX185" s="115">
        <v>1</v>
      </c>
      <c r="NY185" s="4">
        <f t="shared" ref="NY185:NY194" si="249">IF(NX185=NW185,5,IF(NX185&gt;=98%,3,1))</f>
        <v>5</v>
      </c>
      <c r="NZ185" s="114">
        <f t="shared" ref="NZ185:NZ194" si="250">NY185*$NW$3/5</f>
        <v>0.08</v>
      </c>
      <c r="OA185" s="116">
        <v>100</v>
      </c>
      <c r="OB185" s="4">
        <v>100</v>
      </c>
      <c r="OC185" s="4">
        <f t="shared" ref="OC185:OC194" si="251">IF(OB185=OA185,5,IF(OB185&gt;=98,3,1))</f>
        <v>5</v>
      </c>
      <c r="OD185" s="114">
        <f t="shared" ref="OD185:OD194" si="252">OC185*$OA$3/5</f>
        <v>0.06</v>
      </c>
      <c r="OE185" s="114">
        <v>1</v>
      </c>
      <c r="OF185" s="115">
        <v>0.75</v>
      </c>
      <c r="OH185" s="4">
        <f t="shared" ref="OH185:OH194" si="253">IF(OG185=1,0,IF(OF185=100%,5,IF(AND(OF185&gt;=85%,OF185&lt;100%),4,IF(OF185="",3,1))))</f>
        <v>1</v>
      </c>
      <c r="OI185" s="114">
        <f t="shared" ref="OI185:OI194" si="254">OH185*$OE$3/5</f>
        <v>0.02</v>
      </c>
      <c r="OJ185" s="114">
        <v>0.4</v>
      </c>
      <c r="OK185" s="115">
        <v>1</v>
      </c>
      <c r="OL185" s="4">
        <f t="shared" ref="OL185:OL194" si="255">IF(OK185=100%,5,IF(OK185&gt;=OJ185,4,IF(OK185="",3,1)))</f>
        <v>5</v>
      </c>
      <c r="OM185" s="114">
        <f t="shared" ref="OM185:OM194" si="256">OL185*$OJ$3/5</f>
        <v>0.08</v>
      </c>
      <c r="ZQ185" s="114">
        <v>0.95</v>
      </c>
      <c r="ZR185" s="114">
        <v>0.96514745308311001</v>
      </c>
      <c r="ZS185" s="4">
        <f t="shared" si="230"/>
        <v>5</v>
      </c>
      <c r="ZT185" s="114">
        <f t="shared" si="231"/>
        <v>0.05</v>
      </c>
      <c r="ZU185" s="4">
        <v>2</v>
      </c>
      <c r="ZV185" s="4">
        <f t="shared" si="232"/>
        <v>5</v>
      </c>
      <c r="ZW185" s="114">
        <f t="shared" si="233"/>
        <v>0.05</v>
      </c>
      <c r="ACD185" s="114">
        <f t="shared" si="234"/>
        <v>0.5</v>
      </c>
      <c r="ACE185" s="114">
        <f t="shared" ref="ACE185:ACE194" si="257">IFERROR(NV185+NZ185+OD185+OI185+OM185,"")</f>
        <v>0.32</v>
      </c>
      <c r="ACF185" s="114">
        <f t="shared" si="236"/>
        <v>0.1</v>
      </c>
      <c r="ACG185" s="114">
        <f t="shared" si="237"/>
        <v>0.92</v>
      </c>
      <c r="ACN185" s="119" t="str">
        <f t="shared" si="238"/>
        <v>TERIMA</v>
      </c>
      <c r="ACO185" s="120">
        <f t="shared" ref="ACO185:ACO194" si="258">IF(ACN185="GUGUR",0,IF(G185="AGENT IBC CC TELKOMSEL",800000,IF(G185="AGENT IBC PRIORITY CC TELKOMSEL",800000,IF(G185="AGENT PREPAID",800000,))))</f>
        <v>800000</v>
      </c>
      <c r="ACP185" s="120">
        <f t="shared" si="239"/>
        <v>256000</v>
      </c>
      <c r="ADH185" s="121">
        <f t="shared" si="240"/>
        <v>400000</v>
      </c>
      <c r="ADI185" s="121">
        <f t="shared" si="241"/>
        <v>256000</v>
      </c>
      <c r="ADJ185" s="121">
        <f t="shared" si="242"/>
        <v>80000</v>
      </c>
      <c r="ADL185" s="121">
        <f t="shared" si="243"/>
        <v>0</v>
      </c>
      <c r="ADM185" s="121">
        <f t="shared" si="244"/>
        <v>736000</v>
      </c>
      <c r="ADN185" s="121">
        <f t="shared" si="245"/>
        <v>736000</v>
      </c>
      <c r="ADO185" s="4" t="s">
        <v>1392</v>
      </c>
    </row>
    <row r="186" spans="1:795" x14ac:dyDescent="0.25">
      <c r="A186" s="4">
        <f t="shared" si="206"/>
        <v>182</v>
      </c>
      <c r="B186" s="4">
        <v>51958</v>
      </c>
      <c r="C186" s="4" t="s">
        <v>1284</v>
      </c>
      <c r="G186" s="4" t="s">
        <v>1389</v>
      </c>
      <c r="O186" s="4">
        <v>22</v>
      </c>
      <c r="P186" s="4">
        <v>21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f t="shared" si="207"/>
        <v>0</v>
      </c>
      <c r="W186" s="4">
        <v>21</v>
      </c>
      <c r="X186" s="4">
        <v>21</v>
      </c>
      <c r="Y186" s="4">
        <v>7.75</v>
      </c>
      <c r="BQ186" s="4">
        <v>0</v>
      </c>
      <c r="BR186" s="114">
        <f t="shared" si="208"/>
        <v>1</v>
      </c>
      <c r="BS186" s="4">
        <f t="shared" si="209"/>
        <v>5</v>
      </c>
      <c r="BT186" s="114">
        <f t="shared" si="210"/>
        <v>0.1</v>
      </c>
      <c r="BU186" s="4">
        <v>0</v>
      </c>
      <c r="BV186" s="114">
        <f t="shared" si="211"/>
        <v>1</v>
      </c>
      <c r="BW186" s="4">
        <f t="shared" si="212"/>
        <v>5</v>
      </c>
      <c r="BX186" s="114">
        <f t="shared" si="213"/>
        <v>0.15</v>
      </c>
      <c r="BY186" s="4">
        <f t="shared" si="214"/>
        <v>9765</v>
      </c>
      <c r="BZ186" s="4">
        <v>11293.55</v>
      </c>
      <c r="CA186" s="115">
        <f t="shared" si="215"/>
        <v>1.1565335381464412</v>
      </c>
      <c r="CB186" s="4">
        <f t="shared" si="216"/>
        <v>5</v>
      </c>
      <c r="CC186" s="114">
        <f t="shared" si="217"/>
        <v>0.1</v>
      </c>
      <c r="CD186" s="4">
        <v>300</v>
      </c>
      <c r="CE186" s="116">
        <v>288.49344978165902</v>
      </c>
      <c r="CF186" s="4">
        <f t="shared" si="218"/>
        <v>5</v>
      </c>
      <c r="CG186" s="114">
        <f t="shared" si="219"/>
        <v>0.15</v>
      </c>
      <c r="NS186" s="116">
        <v>100</v>
      </c>
      <c r="NT186" s="116">
        <v>100</v>
      </c>
      <c r="NU186" s="4">
        <f t="shared" si="247"/>
        <v>5</v>
      </c>
      <c r="NV186" s="114">
        <f t="shared" si="248"/>
        <v>0.08</v>
      </c>
      <c r="NW186" s="114">
        <v>1</v>
      </c>
      <c r="NX186" s="115">
        <v>0.9</v>
      </c>
      <c r="NY186" s="4">
        <f t="shared" si="249"/>
        <v>1</v>
      </c>
      <c r="NZ186" s="114">
        <f t="shared" si="250"/>
        <v>1.6E-2</v>
      </c>
      <c r="OA186" s="116">
        <v>100</v>
      </c>
      <c r="OB186" s="4">
        <v>100</v>
      </c>
      <c r="OC186" s="4">
        <f t="shared" si="251"/>
        <v>5</v>
      </c>
      <c r="OD186" s="114">
        <f t="shared" si="252"/>
        <v>0.06</v>
      </c>
      <c r="OE186" s="114">
        <v>1</v>
      </c>
      <c r="OF186" s="115">
        <v>0.9</v>
      </c>
      <c r="OH186" s="4">
        <f t="shared" si="253"/>
        <v>4</v>
      </c>
      <c r="OI186" s="114">
        <f t="shared" si="254"/>
        <v>0.08</v>
      </c>
      <c r="OJ186" s="114">
        <v>0.4</v>
      </c>
      <c r="OK186" s="115">
        <v>0.33333333333333298</v>
      </c>
      <c r="OL186" s="4">
        <f t="shared" si="255"/>
        <v>1</v>
      </c>
      <c r="OM186" s="114">
        <f t="shared" si="256"/>
        <v>1.6E-2</v>
      </c>
      <c r="ZQ186" s="114">
        <v>0.95</v>
      </c>
      <c r="ZR186" s="114">
        <v>0.98034934497816595</v>
      </c>
      <c r="ZS186" s="4">
        <f t="shared" si="230"/>
        <v>5</v>
      </c>
      <c r="ZT186" s="114">
        <f t="shared" si="231"/>
        <v>0.05</v>
      </c>
      <c r="ZU186" s="4">
        <v>2</v>
      </c>
      <c r="ZV186" s="4">
        <f t="shared" si="232"/>
        <v>5</v>
      </c>
      <c r="ZW186" s="114">
        <f t="shared" si="233"/>
        <v>0.05</v>
      </c>
      <c r="ACD186" s="114">
        <f t="shared" si="234"/>
        <v>0.5</v>
      </c>
      <c r="ACE186" s="114">
        <f t="shared" si="257"/>
        <v>0.252</v>
      </c>
      <c r="ACF186" s="114">
        <f t="shared" si="236"/>
        <v>0.1</v>
      </c>
      <c r="ACG186" s="114">
        <f t="shared" si="237"/>
        <v>0.85199999999999998</v>
      </c>
      <c r="ACK186" s="4">
        <v>1</v>
      </c>
      <c r="ACN186" s="119" t="str">
        <f t="shared" si="238"/>
        <v>TERIMA</v>
      </c>
      <c r="ACO186" s="120">
        <f t="shared" si="258"/>
        <v>800000</v>
      </c>
      <c r="ACP186" s="120">
        <f t="shared" si="239"/>
        <v>201600</v>
      </c>
      <c r="ADH186" s="121">
        <f t="shared" si="240"/>
        <v>400000</v>
      </c>
      <c r="ADI186" s="121">
        <f t="shared" si="241"/>
        <v>171360</v>
      </c>
      <c r="ADJ186" s="121">
        <f t="shared" si="242"/>
        <v>80000</v>
      </c>
      <c r="ADL186" s="121">
        <f t="shared" si="243"/>
        <v>0</v>
      </c>
      <c r="ADM186" s="121">
        <f t="shared" si="244"/>
        <v>651360</v>
      </c>
      <c r="ADN186" s="121">
        <f t="shared" si="245"/>
        <v>651360</v>
      </c>
      <c r="ADO186" s="4" t="s">
        <v>1392</v>
      </c>
    </row>
    <row r="187" spans="1:795" x14ac:dyDescent="0.25">
      <c r="A187" s="4">
        <f t="shared" si="206"/>
        <v>183</v>
      </c>
      <c r="B187" s="4">
        <v>150493</v>
      </c>
      <c r="C187" s="4" t="s">
        <v>569</v>
      </c>
      <c r="G187" s="4" t="s">
        <v>1389</v>
      </c>
      <c r="O187" s="4">
        <v>22</v>
      </c>
      <c r="P187" s="4">
        <v>21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f t="shared" si="207"/>
        <v>0</v>
      </c>
      <c r="W187" s="4">
        <v>21</v>
      </c>
      <c r="X187" s="4">
        <v>21</v>
      </c>
      <c r="Y187" s="4">
        <v>7.75</v>
      </c>
      <c r="BQ187" s="4">
        <v>0</v>
      </c>
      <c r="BR187" s="114">
        <f t="shared" si="208"/>
        <v>1</v>
      </c>
      <c r="BS187" s="4">
        <f t="shared" si="209"/>
        <v>5</v>
      </c>
      <c r="BT187" s="114">
        <f t="shared" si="210"/>
        <v>0.1</v>
      </c>
      <c r="BU187" s="4">
        <v>0</v>
      </c>
      <c r="BV187" s="114">
        <f t="shared" si="211"/>
        <v>1</v>
      </c>
      <c r="BW187" s="4">
        <f t="shared" si="212"/>
        <v>5</v>
      </c>
      <c r="BX187" s="114">
        <f t="shared" si="213"/>
        <v>0.15</v>
      </c>
      <c r="BY187" s="4">
        <f t="shared" si="214"/>
        <v>9765</v>
      </c>
      <c r="BZ187" s="4">
        <v>11750.2166666667</v>
      </c>
      <c r="CA187" s="115">
        <f t="shared" si="215"/>
        <v>1.2032991978153302</v>
      </c>
      <c r="CB187" s="4">
        <f t="shared" si="216"/>
        <v>5</v>
      </c>
      <c r="CC187" s="114">
        <f t="shared" si="217"/>
        <v>0.1</v>
      </c>
      <c r="CD187" s="4">
        <v>300</v>
      </c>
      <c r="CE187" s="116">
        <v>282.825049701789</v>
      </c>
      <c r="CF187" s="4">
        <f t="shared" si="218"/>
        <v>5</v>
      </c>
      <c r="CG187" s="114">
        <f t="shared" si="219"/>
        <v>0.15</v>
      </c>
      <c r="NS187" s="116">
        <v>100</v>
      </c>
      <c r="NT187" s="116">
        <v>99.1666666666667</v>
      </c>
      <c r="NU187" s="4">
        <f t="shared" si="247"/>
        <v>3</v>
      </c>
      <c r="NV187" s="114">
        <f t="shared" si="248"/>
        <v>4.8000000000000001E-2</v>
      </c>
      <c r="NW187" s="114">
        <v>1</v>
      </c>
      <c r="NX187" s="115">
        <v>0.97777777777777797</v>
      </c>
      <c r="NY187" s="4">
        <f t="shared" si="249"/>
        <v>1</v>
      </c>
      <c r="NZ187" s="114">
        <f t="shared" si="250"/>
        <v>1.6E-2</v>
      </c>
      <c r="OA187" s="116">
        <v>100</v>
      </c>
      <c r="OB187" s="4">
        <v>100</v>
      </c>
      <c r="OC187" s="4">
        <f t="shared" si="251"/>
        <v>5</v>
      </c>
      <c r="OD187" s="114">
        <f t="shared" si="252"/>
        <v>0.06</v>
      </c>
      <c r="OE187" s="114">
        <v>1</v>
      </c>
      <c r="OF187" s="115">
        <v>1</v>
      </c>
      <c r="OH187" s="4">
        <f t="shared" si="253"/>
        <v>5</v>
      </c>
      <c r="OI187" s="114">
        <f t="shared" si="254"/>
        <v>0.1</v>
      </c>
      <c r="OJ187" s="114">
        <v>0.4</v>
      </c>
      <c r="OK187" s="115">
        <v>0.88888888888888895</v>
      </c>
      <c r="OL187" s="4">
        <f t="shared" si="255"/>
        <v>4</v>
      </c>
      <c r="OM187" s="114">
        <f t="shared" si="256"/>
        <v>6.4000000000000001E-2</v>
      </c>
      <c r="ZQ187" s="114">
        <v>0.95</v>
      </c>
      <c r="ZR187" s="114">
        <v>0.99005964214711695</v>
      </c>
      <c r="ZS187" s="4">
        <f t="shared" si="230"/>
        <v>5</v>
      </c>
      <c r="ZT187" s="114">
        <f t="shared" si="231"/>
        <v>0.05</v>
      </c>
      <c r="ZU187" s="4">
        <v>2</v>
      </c>
      <c r="ZV187" s="4">
        <f t="shared" si="232"/>
        <v>5</v>
      </c>
      <c r="ZW187" s="114">
        <f t="shared" si="233"/>
        <v>0.05</v>
      </c>
      <c r="ACD187" s="114">
        <f t="shared" si="234"/>
        <v>0.5</v>
      </c>
      <c r="ACE187" s="114">
        <f t="shared" si="257"/>
        <v>0.28800000000000003</v>
      </c>
      <c r="ACF187" s="114">
        <f t="shared" si="236"/>
        <v>0.1</v>
      </c>
      <c r="ACG187" s="114">
        <f t="shared" si="237"/>
        <v>0.88800000000000001</v>
      </c>
      <c r="ACN187" s="119" t="str">
        <f t="shared" si="238"/>
        <v>TERIMA</v>
      </c>
      <c r="ACO187" s="120">
        <f t="shared" si="258"/>
        <v>800000</v>
      </c>
      <c r="ACP187" s="120">
        <f t="shared" si="239"/>
        <v>230400.00000000003</v>
      </c>
      <c r="ADH187" s="121">
        <f t="shared" si="240"/>
        <v>400000</v>
      </c>
      <c r="ADI187" s="121">
        <f t="shared" si="241"/>
        <v>230400.00000000003</v>
      </c>
      <c r="ADJ187" s="121">
        <f t="shared" si="242"/>
        <v>80000</v>
      </c>
      <c r="ADL187" s="121">
        <f t="shared" si="243"/>
        <v>0</v>
      </c>
      <c r="ADM187" s="121">
        <f t="shared" si="244"/>
        <v>710400</v>
      </c>
      <c r="ADN187" s="121">
        <f t="shared" si="245"/>
        <v>710400</v>
      </c>
      <c r="ADO187" s="4" t="s">
        <v>1392</v>
      </c>
    </row>
    <row r="188" spans="1:795" x14ac:dyDescent="0.25">
      <c r="A188" s="4">
        <f t="shared" si="206"/>
        <v>184</v>
      </c>
      <c r="B188" s="4">
        <v>54351</v>
      </c>
      <c r="C188" s="4" t="s">
        <v>659</v>
      </c>
      <c r="G188" s="4" t="s">
        <v>1389</v>
      </c>
      <c r="O188" s="4">
        <v>22</v>
      </c>
      <c r="P188" s="4">
        <v>21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f t="shared" si="207"/>
        <v>0</v>
      </c>
      <c r="W188" s="4">
        <v>21</v>
      </c>
      <c r="X188" s="4">
        <v>21</v>
      </c>
      <c r="Y188" s="4">
        <v>7.75</v>
      </c>
      <c r="BQ188" s="4">
        <v>0</v>
      </c>
      <c r="BR188" s="114">
        <f t="shared" si="208"/>
        <v>1</v>
      </c>
      <c r="BS188" s="4">
        <f t="shared" si="209"/>
        <v>5</v>
      </c>
      <c r="BT188" s="114">
        <f t="shared" si="210"/>
        <v>0.1</v>
      </c>
      <c r="BU188" s="4">
        <v>0</v>
      </c>
      <c r="BV188" s="114">
        <f t="shared" si="211"/>
        <v>1</v>
      </c>
      <c r="BW188" s="4">
        <f t="shared" si="212"/>
        <v>5</v>
      </c>
      <c r="BX188" s="114">
        <f t="shared" si="213"/>
        <v>0.15</v>
      </c>
      <c r="BY188" s="4">
        <f t="shared" si="214"/>
        <v>9765</v>
      </c>
      <c r="BZ188" s="4">
        <v>11296.266666666599</v>
      </c>
      <c r="CA188" s="115">
        <f t="shared" si="215"/>
        <v>1.1568117426181874</v>
      </c>
      <c r="CB188" s="4">
        <f t="shared" si="216"/>
        <v>5</v>
      </c>
      <c r="CC188" s="114">
        <f t="shared" si="217"/>
        <v>0.1</v>
      </c>
      <c r="CD188" s="4">
        <v>300</v>
      </c>
      <c r="CE188" s="116">
        <v>289.09090909090901</v>
      </c>
      <c r="CF188" s="4">
        <f t="shared" si="218"/>
        <v>5</v>
      </c>
      <c r="CG188" s="114">
        <f t="shared" si="219"/>
        <v>0.15</v>
      </c>
      <c r="NS188" s="116">
        <v>100</v>
      </c>
      <c r="NT188" s="116">
        <v>100</v>
      </c>
      <c r="NU188" s="4">
        <f t="shared" si="247"/>
        <v>5</v>
      </c>
      <c r="NV188" s="114">
        <f t="shared" si="248"/>
        <v>0.08</v>
      </c>
      <c r="NW188" s="114">
        <v>1</v>
      </c>
      <c r="NX188" s="115">
        <v>0.99259259259259303</v>
      </c>
      <c r="NY188" s="4">
        <f t="shared" si="249"/>
        <v>3</v>
      </c>
      <c r="NZ188" s="114">
        <f t="shared" si="250"/>
        <v>4.8000000000000001E-2</v>
      </c>
      <c r="OA188" s="116">
        <v>100</v>
      </c>
      <c r="OB188" s="4">
        <v>100</v>
      </c>
      <c r="OC188" s="4">
        <f t="shared" si="251"/>
        <v>5</v>
      </c>
      <c r="OD188" s="114">
        <f t="shared" si="252"/>
        <v>0.06</v>
      </c>
      <c r="OE188" s="114">
        <v>1</v>
      </c>
      <c r="OF188" s="115">
        <v>0.952380952380952</v>
      </c>
      <c r="OH188" s="4">
        <f t="shared" si="253"/>
        <v>4</v>
      </c>
      <c r="OI188" s="114">
        <f t="shared" si="254"/>
        <v>0.08</v>
      </c>
      <c r="OJ188" s="114">
        <v>0.4</v>
      </c>
      <c r="OK188" s="115">
        <v>0.62962962962962998</v>
      </c>
      <c r="OL188" s="4">
        <f t="shared" si="255"/>
        <v>4</v>
      </c>
      <c r="OM188" s="114">
        <f t="shared" si="256"/>
        <v>6.4000000000000001E-2</v>
      </c>
      <c r="ZQ188" s="114">
        <v>0.95</v>
      </c>
      <c r="ZR188" s="114">
        <v>0.98585858585858599</v>
      </c>
      <c r="ZS188" s="4">
        <f t="shared" si="230"/>
        <v>5</v>
      </c>
      <c r="ZT188" s="114">
        <f t="shared" si="231"/>
        <v>0.05</v>
      </c>
      <c r="ZU188" s="4">
        <v>2</v>
      </c>
      <c r="ZV188" s="4">
        <f t="shared" si="232"/>
        <v>5</v>
      </c>
      <c r="ZW188" s="114">
        <f t="shared" si="233"/>
        <v>0.05</v>
      </c>
      <c r="ACD188" s="114">
        <f t="shared" si="234"/>
        <v>0.5</v>
      </c>
      <c r="ACE188" s="114">
        <f t="shared" si="257"/>
        <v>0.33200000000000002</v>
      </c>
      <c r="ACF188" s="114">
        <f t="shared" si="236"/>
        <v>0.1</v>
      </c>
      <c r="ACG188" s="114">
        <f t="shared" si="237"/>
        <v>0.93200000000000005</v>
      </c>
      <c r="ACN188" s="119" t="str">
        <f t="shared" si="238"/>
        <v>TERIMA</v>
      </c>
      <c r="ACO188" s="120">
        <f t="shared" si="258"/>
        <v>800000</v>
      </c>
      <c r="ACP188" s="120">
        <f t="shared" si="239"/>
        <v>265600</v>
      </c>
      <c r="ADH188" s="121">
        <f t="shared" si="240"/>
        <v>400000</v>
      </c>
      <c r="ADI188" s="121">
        <f t="shared" si="241"/>
        <v>265600</v>
      </c>
      <c r="ADJ188" s="121">
        <f t="shared" si="242"/>
        <v>80000</v>
      </c>
      <c r="ADL188" s="121">
        <f t="shared" si="243"/>
        <v>0</v>
      </c>
      <c r="ADM188" s="121">
        <f t="shared" si="244"/>
        <v>745600</v>
      </c>
      <c r="ADN188" s="121">
        <f t="shared" si="245"/>
        <v>745600</v>
      </c>
      <c r="ADO188" s="4" t="s">
        <v>1392</v>
      </c>
    </row>
    <row r="189" spans="1:795" x14ac:dyDescent="0.25">
      <c r="A189" s="4">
        <f t="shared" si="206"/>
        <v>185</v>
      </c>
      <c r="B189" s="4">
        <v>154667</v>
      </c>
      <c r="C189" s="4" t="s">
        <v>932</v>
      </c>
      <c r="G189" s="4" t="s">
        <v>1389</v>
      </c>
      <c r="O189" s="4">
        <v>22</v>
      </c>
      <c r="P189" s="4">
        <v>21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f t="shared" si="207"/>
        <v>0</v>
      </c>
      <c r="W189" s="4">
        <v>21</v>
      </c>
      <c r="X189" s="4">
        <v>21</v>
      </c>
      <c r="Y189" s="4">
        <v>7.75</v>
      </c>
      <c r="BQ189" s="4">
        <v>0</v>
      </c>
      <c r="BR189" s="114">
        <f t="shared" si="208"/>
        <v>1</v>
      </c>
      <c r="BS189" s="4">
        <f t="shared" si="209"/>
        <v>5</v>
      </c>
      <c r="BT189" s="114">
        <f t="shared" si="210"/>
        <v>0.1</v>
      </c>
      <c r="BU189" s="4">
        <v>0</v>
      </c>
      <c r="BV189" s="114">
        <f t="shared" si="211"/>
        <v>1</v>
      </c>
      <c r="BW189" s="4">
        <f t="shared" si="212"/>
        <v>5</v>
      </c>
      <c r="BX189" s="114">
        <f t="shared" si="213"/>
        <v>0.15</v>
      </c>
      <c r="BY189" s="4">
        <f t="shared" si="214"/>
        <v>9765</v>
      </c>
      <c r="BZ189" s="4">
        <v>11700.1333333333</v>
      </c>
      <c r="CA189" s="115">
        <f t="shared" si="215"/>
        <v>1.198170336234849</v>
      </c>
      <c r="CB189" s="4">
        <f t="shared" si="216"/>
        <v>5</v>
      </c>
      <c r="CC189" s="114">
        <f t="shared" si="217"/>
        <v>0.1</v>
      </c>
      <c r="CD189" s="4">
        <v>300</v>
      </c>
      <c r="CE189" s="116">
        <v>280.33333333333297</v>
      </c>
      <c r="CF189" s="4">
        <f t="shared" si="218"/>
        <v>5</v>
      </c>
      <c r="CG189" s="114">
        <f t="shared" si="219"/>
        <v>0.15</v>
      </c>
      <c r="NS189" s="116">
        <v>100</v>
      </c>
      <c r="NT189" s="116">
        <v>99.5833333333333</v>
      </c>
      <c r="NU189" s="4">
        <f t="shared" si="247"/>
        <v>3</v>
      </c>
      <c r="NV189" s="114">
        <f t="shared" si="248"/>
        <v>4.8000000000000001E-2</v>
      </c>
      <c r="NW189" s="114">
        <v>1</v>
      </c>
      <c r="NX189" s="115">
        <v>0.98888888888888904</v>
      </c>
      <c r="NY189" s="4">
        <f t="shared" si="249"/>
        <v>3</v>
      </c>
      <c r="NZ189" s="114">
        <f t="shared" si="250"/>
        <v>4.8000000000000001E-2</v>
      </c>
      <c r="OA189" s="116">
        <v>100</v>
      </c>
      <c r="OB189" s="4">
        <v>100</v>
      </c>
      <c r="OC189" s="4">
        <f t="shared" si="251"/>
        <v>5</v>
      </c>
      <c r="OD189" s="114">
        <f t="shared" si="252"/>
        <v>0.06</v>
      </c>
      <c r="OE189" s="114">
        <v>1</v>
      </c>
      <c r="OF189" s="115">
        <v>1</v>
      </c>
      <c r="OH189" s="4">
        <f t="shared" si="253"/>
        <v>5</v>
      </c>
      <c r="OI189" s="114">
        <f t="shared" si="254"/>
        <v>0.1</v>
      </c>
      <c r="OJ189" s="114">
        <v>0.4</v>
      </c>
      <c r="OK189" s="115">
        <v>0.83333333333333304</v>
      </c>
      <c r="OL189" s="4">
        <f t="shared" si="255"/>
        <v>4</v>
      </c>
      <c r="OM189" s="114">
        <f t="shared" si="256"/>
        <v>6.4000000000000001E-2</v>
      </c>
      <c r="ZQ189" s="114">
        <v>0.95</v>
      </c>
      <c r="ZR189" s="114">
        <v>0.97539149888143195</v>
      </c>
      <c r="ZS189" s="4">
        <f t="shared" si="230"/>
        <v>5</v>
      </c>
      <c r="ZT189" s="114">
        <f t="shared" si="231"/>
        <v>0.05</v>
      </c>
      <c r="ZU189" s="4">
        <v>2</v>
      </c>
      <c r="ZV189" s="4">
        <f t="shared" si="232"/>
        <v>5</v>
      </c>
      <c r="ZW189" s="114">
        <f t="shared" si="233"/>
        <v>0.05</v>
      </c>
      <c r="ACD189" s="114">
        <f t="shared" si="234"/>
        <v>0.5</v>
      </c>
      <c r="ACE189" s="114">
        <f t="shared" si="257"/>
        <v>0.32</v>
      </c>
      <c r="ACF189" s="114">
        <f t="shared" si="236"/>
        <v>0.1</v>
      </c>
      <c r="ACG189" s="114">
        <f t="shared" si="237"/>
        <v>0.92</v>
      </c>
      <c r="ACN189" s="119" t="str">
        <f t="shared" si="238"/>
        <v>TERIMA</v>
      </c>
      <c r="ACO189" s="120">
        <f t="shared" si="258"/>
        <v>800000</v>
      </c>
      <c r="ACP189" s="120">
        <f t="shared" si="239"/>
        <v>256000</v>
      </c>
      <c r="ADH189" s="121">
        <f t="shared" si="240"/>
        <v>400000</v>
      </c>
      <c r="ADI189" s="121">
        <f t="shared" si="241"/>
        <v>256000</v>
      </c>
      <c r="ADJ189" s="121">
        <f t="shared" si="242"/>
        <v>80000</v>
      </c>
      <c r="ADL189" s="121">
        <f t="shared" si="243"/>
        <v>0</v>
      </c>
      <c r="ADM189" s="121">
        <f t="shared" si="244"/>
        <v>736000</v>
      </c>
      <c r="ADN189" s="121">
        <f t="shared" si="245"/>
        <v>736000</v>
      </c>
      <c r="ADO189" s="4" t="s">
        <v>1392</v>
      </c>
    </row>
    <row r="190" spans="1:795" x14ac:dyDescent="0.25">
      <c r="A190" s="4">
        <f t="shared" si="206"/>
        <v>186</v>
      </c>
      <c r="B190" s="4">
        <v>87809</v>
      </c>
      <c r="C190" s="4" t="s">
        <v>907</v>
      </c>
      <c r="G190" s="4" t="s">
        <v>1389</v>
      </c>
      <c r="O190" s="4">
        <v>22</v>
      </c>
      <c r="P190" s="4">
        <v>21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f t="shared" si="207"/>
        <v>0</v>
      </c>
      <c r="W190" s="4">
        <v>21</v>
      </c>
      <c r="X190" s="4">
        <v>21</v>
      </c>
      <c r="Y190" s="4">
        <v>7.75</v>
      </c>
      <c r="BQ190" s="4">
        <v>0</v>
      </c>
      <c r="BR190" s="114">
        <f t="shared" si="208"/>
        <v>1</v>
      </c>
      <c r="BS190" s="4">
        <f t="shared" si="209"/>
        <v>5</v>
      </c>
      <c r="BT190" s="114">
        <f t="shared" si="210"/>
        <v>0.1</v>
      </c>
      <c r="BU190" s="4">
        <v>0</v>
      </c>
      <c r="BV190" s="114">
        <f t="shared" si="211"/>
        <v>1</v>
      </c>
      <c r="BW190" s="4">
        <f t="shared" si="212"/>
        <v>5</v>
      </c>
      <c r="BX190" s="114">
        <f t="shared" si="213"/>
        <v>0.15</v>
      </c>
      <c r="BY190" s="4">
        <f t="shared" si="214"/>
        <v>9765</v>
      </c>
      <c r="BZ190" s="4">
        <v>11193.8666666667</v>
      </c>
      <c r="CA190" s="115">
        <f t="shared" si="215"/>
        <v>1.1463253114866052</v>
      </c>
      <c r="CB190" s="4">
        <f t="shared" si="216"/>
        <v>5</v>
      </c>
      <c r="CC190" s="114">
        <f t="shared" si="217"/>
        <v>0.1</v>
      </c>
      <c r="CD190" s="4">
        <v>300</v>
      </c>
      <c r="CE190" s="116">
        <v>276.89702970296997</v>
      </c>
      <c r="CF190" s="4">
        <f t="shared" si="218"/>
        <v>5</v>
      </c>
      <c r="CG190" s="114">
        <f t="shared" si="219"/>
        <v>0.15</v>
      </c>
      <c r="NS190" s="116">
        <v>100</v>
      </c>
      <c r="NT190" s="116">
        <v>99.1666666666667</v>
      </c>
      <c r="NU190" s="4">
        <f t="shared" si="247"/>
        <v>3</v>
      </c>
      <c r="NV190" s="114">
        <f t="shared" si="248"/>
        <v>4.8000000000000001E-2</v>
      </c>
      <c r="NW190" s="114">
        <v>1</v>
      </c>
      <c r="NX190" s="115">
        <v>0.98181818181818203</v>
      </c>
      <c r="NY190" s="4">
        <f t="shared" si="249"/>
        <v>3</v>
      </c>
      <c r="NZ190" s="114">
        <f t="shared" si="250"/>
        <v>4.8000000000000001E-2</v>
      </c>
      <c r="OA190" s="116">
        <v>100</v>
      </c>
      <c r="OB190" s="4">
        <v>100</v>
      </c>
      <c r="OC190" s="4">
        <f t="shared" si="251"/>
        <v>5</v>
      </c>
      <c r="OD190" s="114">
        <f t="shared" si="252"/>
        <v>0.06</v>
      </c>
      <c r="OE190" s="114">
        <v>1</v>
      </c>
      <c r="OF190" s="115">
        <v>0.81818181818181801</v>
      </c>
      <c r="OH190" s="4">
        <f t="shared" si="253"/>
        <v>1</v>
      </c>
      <c r="OI190" s="114">
        <f t="shared" si="254"/>
        <v>0.02</v>
      </c>
      <c r="OJ190" s="114">
        <v>0.4</v>
      </c>
      <c r="OK190" s="115">
        <v>0.90909090909090895</v>
      </c>
      <c r="OL190" s="4">
        <f t="shared" si="255"/>
        <v>4</v>
      </c>
      <c r="OM190" s="114">
        <f t="shared" si="256"/>
        <v>6.4000000000000001E-2</v>
      </c>
      <c r="ZQ190" s="114">
        <v>0.95</v>
      </c>
      <c r="ZR190" s="114">
        <v>0.97821782178217798</v>
      </c>
      <c r="ZS190" s="4">
        <f t="shared" si="230"/>
        <v>5</v>
      </c>
      <c r="ZT190" s="114">
        <f t="shared" si="231"/>
        <v>0.05</v>
      </c>
      <c r="ZU190" s="4">
        <v>2</v>
      </c>
      <c r="ZV190" s="4">
        <f t="shared" si="232"/>
        <v>5</v>
      </c>
      <c r="ZW190" s="114">
        <f t="shared" si="233"/>
        <v>0.05</v>
      </c>
      <c r="ACD190" s="114">
        <f t="shared" si="234"/>
        <v>0.5</v>
      </c>
      <c r="ACE190" s="114">
        <f t="shared" si="257"/>
        <v>0.24</v>
      </c>
      <c r="ACF190" s="114">
        <f t="shared" si="236"/>
        <v>0.1</v>
      </c>
      <c r="ACG190" s="114">
        <f t="shared" si="237"/>
        <v>0.84</v>
      </c>
      <c r="ACN190" s="119" t="str">
        <f t="shared" si="238"/>
        <v>TERIMA</v>
      </c>
      <c r="ACO190" s="120">
        <f t="shared" si="258"/>
        <v>800000</v>
      </c>
      <c r="ACP190" s="120">
        <f t="shared" si="239"/>
        <v>192000</v>
      </c>
      <c r="ADH190" s="121">
        <f t="shared" si="240"/>
        <v>400000</v>
      </c>
      <c r="ADI190" s="121">
        <f t="shared" si="241"/>
        <v>192000</v>
      </c>
      <c r="ADJ190" s="121">
        <f t="shared" si="242"/>
        <v>80000</v>
      </c>
      <c r="ADL190" s="121">
        <f t="shared" si="243"/>
        <v>0</v>
      </c>
      <c r="ADM190" s="121">
        <f t="shared" si="244"/>
        <v>672000</v>
      </c>
      <c r="ADN190" s="121">
        <f t="shared" si="245"/>
        <v>672000</v>
      </c>
      <c r="ADO190" s="4" t="s">
        <v>1392</v>
      </c>
    </row>
    <row r="191" spans="1:795" x14ac:dyDescent="0.25">
      <c r="A191" s="4">
        <f t="shared" si="206"/>
        <v>187</v>
      </c>
      <c r="B191" s="4">
        <v>51767</v>
      </c>
      <c r="C191" s="4" t="s">
        <v>919</v>
      </c>
      <c r="G191" s="4" t="s">
        <v>1389</v>
      </c>
      <c r="O191" s="4">
        <v>22</v>
      </c>
      <c r="P191" s="4">
        <v>21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f t="shared" si="207"/>
        <v>0</v>
      </c>
      <c r="W191" s="4">
        <v>21</v>
      </c>
      <c r="X191" s="4">
        <v>21</v>
      </c>
      <c r="Y191" s="4">
        <v>7.75</v>
      </c>
      <c r="BQ191" s="4">
        <v>0</v>
      </c>
      <c r="BR191" s="114">
        <f t="shared" si="208"/>
        <v>1</v>
      </c>
      <c r="BS191" s="4">
        <f t="shared" si="209"/>
        <v>5</v>
      </c>
      <c r="BT191" s="114">
        <f t="shared" si="210"/>
        <v>0.1</v>
      </c>
      <c r="BU191" s="4">
        <v>0</v>
      </c>
      <c r="BV191" s="114">
        <f t="shared" si="211"/>
        <v>1</v>
      </c>
      <c r="BW191" s="4">
        <f t="shared" si="212"/>
        <v>5</v>
      </c>
      <c r="BX191" s="114">
        <f t="shared" si="213"/>
        <v>0.15</v>
      </c>
      <c r="BY191" s="4">
        <f t="shared" si="214"/>
        <v>9765</v>
      </c>
      <c r="BZ191" s="4">
        <v>12496.5333333334</v>
      </c>
      <c r="CA191" s="115">
        <f t="shared" si="215"/>
        <v>1.279726915855955</v>
      </c>
      <c r="CB191" s="4">
        <f t="shared" si="216"/>
        <v>5</v>
      </c>
      <c r="CC191" s="114">
        <f t="shared" si="217"/>
        <v>0.1</v>
      </c>
      <c r="CD191" s="4">
        <v>300</v>
      </c>
      <c r="CE191" s="116">
        <v>269.29561200923803</v>
      </c>
      <c r="CF191" s="4">
        <f t="shared" si="218"/>
        <v>5</v>
      </c>
      <c r="CG191" s="114">
        <f t="shared" si="219"/>
        <v>0.15</v>
      </c>
      <c r="NS191" s="116">
        <v>100</v>
      </c>
      <c r="NT191" s="116">
        <v>99.1666666666667</v>
      </c>
      <c r="NU191" s="4">
        <f t="shared" si="247"/>
        <v>3</v>
      </c>
      <c r="NV191" s="114">
        <f t="shared" si="248"/>
        <v>4.8000000000000001E-2</v>
      </c>
      <c r="NW191" s="114">
        <v>1</v>
      </c>
      <c r="NX191" s="115">
        <v>0.97499999999999998</v>
      </c>
      <c r="NY191" s="4">
        <f t="shared" si="249"/>
        <v>1</v>
      </c>
      <c r="NZ191" s="114">
        <f t="shared" si="250"/>
        <v>1.6E-2</v>
      </c>
      <c r="OA191" s="116">
        <v>100</v>
      </c>
      <c r="OB191" s="4">
        <v>100</v>
      </c>
      <c r="OC191" s="4">
        <f t="shared" si="251"/>
        <v>5</v>
      </c>
      <c r="OD191" s="114">
        <f t="shared" si="252"/>
        <v>0.06</v>
      </c>
      <c r="OE191" s="114">
        <v>1</v>
      </c>
      <c r="OF191" s="115">
        <v>0.83333333333333304</v>
      </c>
      <c r="OH191" s="4">
        <f t="shared" si="253"/>
        <v>1</v>
      </c>
      <c r="OI191" s="114">
        <f t="shared" si="254"/>
        <v>0.02</v>
      </c>
      <c r="OJ191" s="114">
        <v>0.4</v>
      </c>
      <c r="OK191" s="115">
        <v>1</v>
      </c>
      <c r="OL191" s="4">
        <f t="shared" si="255"/>
        <v>5</v>
      </c>
      <c r="OM191" s="114">
        <f t="shared" si="256"/>
        <v>0.08</v>
      </c>
      <c r="ZQ191" s="114">
        <v>0.95</v>
      </c>
      <c r="ZR191" s="114">
        <v>0.97921478060046196</v>
      </c>
      <c r="ZS191" s="4">
        <f t="shared" si="230"/>
        <v>5</v>
      </c>
      <c r="ZT191" s="114">
        <f t="shared" si="231"/>
        <v>0.05</v>
      </c>
      <c r="ZU191" s="4">
        <v>2</v>
      </c>
      <c r="ZV191" s="4">
        <f t="shared" si="232"/>
        <v>5</v>
      </c>
      <c r="ZW191" s="114">
        <f t="shared" si="233"/>
        <v>0.05</v>
      </c>
      <c r="ACD191" s="114">
        <f t="shared" si="234"/>
        <v>0.5</v>
      </c>
      <c r="ACE191" s="114">
        <f t="shared" si="257"/>
        <v>0.22399999999999998</v>
      </c>
      <c r="ACF191" s="114">
        <f t="shared" si="236"/>
        <v>0.1</v>
      </c>
      <c r="ACG191" s="114">
        <f t="shared" si="237"/>
        <v>0.82399999999999995</v>
      </c>
      <c r="ACN191" s="119" t="str">
        <f t="shared" si="238"/>
        <v>TERIMA</v>
      </c>
      <c r="ACO191" s="120">
        <f t="shared" si="258"/>
        <v>800000</v>
      </c>
      <c r="ACP191" s="120">
        <f t="shared" si="239"/>
        <v>179199.99999999997</v>
      </c>
      <c r="ADH191" s="121">
        <f t="shared" si="240"/>
        <v>400000</v>
      </c>
      <c r="ADI191" s="121">
        <f t="shared" si="241"/>
        <v>179199.99999999997</v>
      </c>
      <c r="ADJ191" s="121">
        <f t="shared" si="242"/>
        <v>80000</v>
      </c>
      <c r="ADL191" s="121">
        <f t="shared" si="243"/>
        <v>0</v>
      </c>
      <c r="ADM191" s="121">
        <f t="shared" si="244"/>
        <v>659200</v>
      </c>
      <c r="ADN191" s="121">
        <f t="shared" si="245"/>
        <v>659200</v>
      </c>
      <c r="ADO191" s="4" t="s">
        <v>1392</v>
      </c>
    </row>
    <row r="192" spans="1:795" x14ac:dyDescent="0.25">
      <c r="A192" s="4">
        <f t="shared" si="206"/>
        <v>188</v>
      </c>
      <c r="B192" s="4">
        <v>106435</v>
      </c>
      <c r="C192" s="4" t="s">
        <v>924</v>
      </c>
      <c r="G192" s="4" t="s">
        <v>1389</v>
      </c>
      <c r="O192" s="4">
        <v>22</v>
      </c>
      <c r="P192" s="4">
        <v>21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f t="shared" si="207"/>
        <v>0</v>
      </c>
      <c r="W192" s="4">
        <v>21</v>
      </c>
      <c r="X192" s="4">
        <v>21</v>
      </c>
      <c r="Y192" s="4">
        <v>7.75</v>
      </c>
      <c r="BQ192" s="4">
        <v>0</v>
      </c>
      <c r="BR192" s="114">
        <f t="shared" si="208"/>
        <v>1</v>
      </c>
      <c r="BS192" s="4">
        <f t="shared" si="209"/>
        <v>5</v>
      </c>
      <c r="BT192" s="114">
        <f t="shared" si="210"/>
        <v>0.1</v>
      </c>
      <c r="BU192" s="4">
        <v>0</v>
      </c>
      <c r="BV192" s="114">
        <f t="shared" si="211"/>
        <v>1</v>
      </c>
      <c r="BW192" s="4">
        <f t="shared" si="212"/>
        <v>5</v>
      </c>
      <c r="BX192" s="114">
        <f t="shared" si="213"/>
        <v>0.15</v>
      </c>
      <c r="BY192" s="4">
        <f t="shared" si="214"/>
        <v>9765</v>
      </c>
      <c r="BZ192" s="4">
        <v>12625.416666666701</v>
      </c>
      <c r="CA192" s="115">
        <f t="shared" si="215"/>
        <v>1.2929254138931594</v>
      </c>
      <c r="CB192" s="4">
        <f t="shared" si="216"/>
        <v>5</v>
      </c>
      <c r="CC192" s="114">
        <f t="shared" si="217"/>
        <v>0.1</v>
      </c>
      <c r="CD192" s="4">
        <v>300</v>
      </c>
      <c r="CE192" s="116">
        <v>283.63779527559097</v>
      </c>
      <c r="CF192" s="4">
        <f t="shared" si="218"/>
        <v>5</v>
      </c>
      <c r="CG192" s="114">
        <f t="shared" si="219"/>
        <v>0.15</v>
      </c>
      <c r="NS192" s="116">
        <v>100</v>
      </c>
      <c r="NT192" s="116">
        <v>99.5833333333333</v>
      </c>
      <c r="NU192" s="4">
        <f t="shared" si="247"/>
        <v>3</v>
      </c>
      <c r="NV192" s="114">
        <f t="shared" si="248"/>
        <v>4.8000000000000001E-2</v>
      </c>
      <c r="NW192" s="114">
        <v>1</v>
      </c>
      <c r="NX192" s="115">
        <v>0.96250000000000002</v>
      </c>
      <c r="NY192" s="4">
        <f t="shared" si="249"/>
        <v>1</v>
      </c>
      <c r="NZ192" s="114">
        <f t="shared" si="250"/>
        <v>1.6E-2</v>
      </c>
      <c r="OA192" s="116">
        <v>100</v>
      </c>
      <c r="OB192" s="4">
        <v>100</v>
      </c>
      <c r="OC192" s="4">
        <f t="shared" si="251"/>
        <v>5</v>
      </c>
      <c r="OD192" s="114">
        <f t="shared" si="252"/>
        <v>0.06</v>
      </c>
      <c r="OE192" s="114">
        <v>1</v>
      </c>
      <c r="OF192" s="115">
        <v>1</v>
      </c>
      <c r="OH192" s="4">
        <f t="shared" si="253"/>
        <v>5</v>
      </c>
      <c r="OI192" s="114">
        <f t="shared" si="254"/>
        <v>0.1</v>
      </c>
      <c r="OJ192" s="114">
        <v>0.4</v>
      </c>
      <c r="OK192" s="115">
        <v>0.6875</v>
      </c>
      <c r="OL192" s="4">
        <f t="shared" si="255"/>
        <v>4</v>
      </c>
      <c r="OM192" s="114">
        <f t="shared" si="256"/>
        <v>6.4000000000000001E-2</v>
      </c>
      <c r="ZQ192" s="114">
        <v>0.95</v>
      </c>
      <c r="ZR192" s="114">
        <v>0.98622047244094502</v>
      </c>
      <c r="ZS192" s="4">
        <f t="shared" si="230"/>
        <v>5</v>
      </c>
      <c r="ZT192" s="114">
        <f t="shared" si="231"/>
        <v>0.05</v>
      </c>
      <c r="ZU192" s="4">
        <v>2</v>
      </c>
      <c r="ZV192" s="4">
        <f t="shared" si="232"/>
        <v>5</v>
      </c>
      <c r="ZW192" s="114">
        <f t="shared" si="233"/>
        <v>0.05</v>
      </c>
      <c r="ACD192" s="114">
        <f t="shared" si="234"/>
        <v>0.5</v>
      </c>
      <c r="ACE192" s="114">
        <f t="shared" si="257"/>
        <v>0.28800000000000003</v>
      </c>
      <c r="ACF192" s="114">
        <f t="shared" si="236"/>
        <v>0.1</v>
      </c>
      <c r="ACG192" s="114">
        <f t="shared" si="237"/>
        <v>0.88800000000000001</v>
      </c>
      <c r="ACN192" s="119" t="str">
        <f t="shared" si="238"/>
        <v>TERIMA</v>
      </c>
      <c r="ACO192" s="120">
        <f t="shared" si="258"/>
        <v>800000</v>
      </c>
      <c r="ACP192" s="120">
        <f t="shared" si="239"/>
        <v>230400.00000000003</v>
      </c>
      <c r="ADH192" s="121">
        <f t="shared" si="240"/>
        <v>400000</v>
      </c>
      <c r="ADI192" s="121">
        <f t="shared" si="241"/>
        <v>230400.00000000003</v>
      </c>
      <c r="ADJ192" s="121">
        <f t="shared" si="242"/>
        <v>80000</v>
      </c>
      <c r="ADL192" s="121">
        <f t="shared" si="243"/>
        <v>0</v>
      </c>
      <c r="ADM192" s="121">
        <f t="shared" si="244"/>
        <v>710400</v>
      </c>
      <c r="ADN192" s="121">
        <f t="shared" si="245"/>
        <v>710400</v>
      </c>
      <c r="ADO192" s="4" t="s">
        <v>1392</v>
      </c>
    </row>
    <row r="193" spans="1:795" x14ac:dyDescent="0.25">
      <c r="A193" s="4">
        <f t="shared" si="206"/>
        <v>189</v>
      </c>
      <c r="B193" s="4">
        <v>153883</v>
      </c>
      <c r="C193" s="4" t="s">
        <v>926</v>
      </c>
      <c r="G193" s="4" t="s">
        <v>1389</v>
      </c>
      <c r="O193" s="4">
        <v>22</v>
      </c>
      <c r="P193" s="4">
        <v>21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f t="shared" si="207"/>
        <v>0</v>
      </c>
      <c r="W193" s="4">
        <v>21</v>
      </c>
      <c r="X193" s="4">
        <v>21</v>
      </c>
      <c r="Y193" s="4">
        <v>7.75</v>
      </c>
      <c r="BQ193" s="4">
        <v>0</v>
      </c>
      <c r="BR193" s="114">
        <f t="shared" si="208"/>
        <v>1</v>
      </c>
      <c r="BS193" s="4">
        <f t="shared" si="209"/>
        <v>5</v>
      </c>
      <c r="BT193" s="114">
        <f t="shared" si="210"/>
        <v>0.1</v>
      </c>
      <c r="BU193" s="4">
        <v>0</v>
      </c>
      <c r="BV193" s="114">
        <f t="shared" si="211"/>
        <v>1</v>
      </c>
      <c r="BW193" s="4">
        <f t="shared" si="212"/>
        <v>5</v>
      </c>
      <c r="BX193" s="114">
        <f t="shared" si="213"/>
        <v>0.15</v>
      </c>
      <c r="BY193" s="4">
        <f t="shared" si="214"/>
        <v>9765</v>
      </c>
      <c r="BZ193" s="4">
        <v>11749.516666666599</v>
      </c>
      <c r="CA193" s="115">
        <f t="shared" si="215"/>
        <v>1.2032275132275063</v>
      </c>
      <c r="CB193" s="4">
        <f t="shared" si="216"/>
        <v>5</v>
      </c>
      <c r="CC193" s="114">
        <f t="shared" si="217"/>
        <v>0.1</v>
      </c>
      <c r="CD193" s="4">
        <v>300</v>
      </c>
      <c r="CE193" s="116">
        <v>257.65012406947898</v>
      </c>
      <c r="CF193" s="4">
        <f t="shared" si="218"/>
        <v>5</v>
      </c>
      <c r="CG193" s="114">
        <f t="shared" si="219"/>
        <v>0.15</v>
      </c>
      <c r="NS193" s="116">
        <v>100</v>
      </c>
      <c r="NT193" s="116">
        <v>100</v>
      </c>
      <c r="NU193" s="4">
        <f t="shared" si="247"/>
        <v>5</v>
      </c>
      <c r="NV193" s="114">
        <f t="shared" si="248"/>
        <v>0.08</v>
      </c>
      <c r="NW193" s="114">
        <v>1</v>
      </c>
      <c r="NX193" s="115">
        <v>1</v>
      </c>
      <c r="NY193" s="4">
        <f t="shared" si="249"/>
        <v>5</v>
      </c>
      <c r="NZ193" s="114">
        <f t="shared" si="250"/>
        <v>0.08</v>
      </c>
      <c r="OA193" s="116">
        <v>100</v>
      </c>
      <c r="OB193" s="4">
        <v>100</v>
      </c>
      <c r="OC193" s="4">
        <f t="shared" si="251"/>
        <v>5</v>
      </c>
      <c r="OD193" s="114">
        <f t="shared" si="252"/>
        <v>0.06</v>
      </c>
      <c r="OE193" s="114">
        <v>1</v>
      </c>
      <c r="OF193" s="115">
        <v>0.88888888888888895</v>
      </c>
      <c r="OH193" s="4">
        <f t="shared" si="253"/>
        <v>4</v>
      </c>
      <c r="OI193" s="114">
        <f t="shared" si="254"/>
        <v>0.08</v>
      </c>
      <c r="OJ193" s="114">
        <v>0.4</v>
      </c>
      <c r="OK193" s="115">
        <v>0.5</v>
      </c>
      <c r="OL193" s="4">
        <f t="shared" si="255"/>
        <v>4</v>
      </c>
      <c r="OM193" s="114">
        <f t="shared" si="256"/>
        <v>6.4000000000000001E-2</v>
      </c>
      <c r="ZQ193" s="114">
        <v>0.95</v>
      </c>
      <c r="ZR193" s="114">
        <v>0.98263027295285399</v>
      </c>
      <c r="ZS193" s="4">
        <f t="shared" si="230"/>
        <v>5</v>
      </c>
      <c r="ZT193" s="114">
        <f t="shared" si="231"/>
        <v>0.05</v>
      </c>
      <c r="ZU193" s="4">
        <v>2</v>
      </c>
      <c r="ZV193" s="4">
        <f t="shared" si="232"/>
        <v>5</v>
      </c>
      <c r="ZW193" s="114">
        <f t="shared" si="233"/>
        <v>0.05</v>
      </c>
      <c r="ACD193" s="114">
        <f t="shared" si="234"/>
        <v>0.5</v>
      </c>
      <c r="ACE193" s="114">
        <f t="shared" si="257"/>
        <v>0.36399999999999999</v>
      </c>
      <c r="ACF193" s="114">
        <f t="shared" si="236"/>
        <v>0.1</v>
      </c>
      <c r="ACG193" s="114">
        <f t="shared" si="237"/>
        <v>0.96399999999999997</v>
      </c>
      <c r="ACN193" s="119" t="str">
        <f t="shared" si="238"/>
        <v>TERIMA</v>
      </c>
      <c r="ACO193" s="120">
        <f t="shared" si="258"/>
        <v>800000</v>
      </c>
      <c r="ACP193" s="120">
        <f t="shared" si="239"/>
        <v>291200</v>
      </c>
      <c r="ADH193" s="121">
        <f t="shared" si="240"/>
        <v>400000</v>
      </c>
      <c r="ADI193" s="121">
        <f t="shared" si="241"/>
        <v>291200</v>
      </c>
      <c r="ADJ193" s="121">
        <f t="shared" si="242"/>
        <v>80000</v>
      </c>
      <c r="ADL193" s="121">
        <f t="shared" si="243"/>
        <v>0</v>
      </c>
      <c r="ADM193" s="121">
        <f t="shared" si="244"/>
        <v>771200</v>
      </c>
      <c r="ADN193" s="121">
        <f t="shared" si="245"/>
        <v>771200</v>
      </c>
      <c r="ADO193" s="4" t="s">
        <v>1392</v>
      </c>
    </row>
    <row r="194" spans="1:795" x14ac:dyDescent="0.25">
      <c r="A194" s="4">
        <f t="shared" si="206"/>
        <v>190</v>
      </c>
      <c r="B194" s="4">
        <v>154684</v>
      </c>
      <c r="C194" s="4" t="s">
        <v>928</v>
      </c>
      <c r="G194" s="4" t="s">
        <v>1389</v>
      </c>
      <c r="O194" s="4">
        <v>22</v>
      </c>
      <c r="P194" s="4">
        <v>21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f t="shared" si="207"/>
        <v>0</v>
      </c>
      <c r="W194" s="4">
        <v>21</v>
      </c>
      <c r="X194" s="4">
        <v>21</v>
      </c>
      <c r="Y194" s="4">
        <v>7.75</v>
      </c>
      <c r="BQ194" s="4">
        <v>0</v>
      </c>
      <c r="BR194" s="114">
        <f t="shared" ref="BR194" si="259">(W194-BQ194)/W194</f>
        <v>1</v>
      </c>
      <c r="BS194" s="4">
        <f t="shared" si="209"/>
        <v>5</v>
      </c>
      <c r="BT194" s="114">
        <f t="shared" ref="BT194" si="260">BS194*$BQ$3/5</f>
        <v>0.1</v>
      </c>
      <c r="BU194" s="4">
        <v>0</v>
      </c>
      <c r="BV194" s="114">
        <f t="shared" ref="BV194" si="261">(W194-BU194)/W194</f>
        <v>1</v>
      </c>
      <c r="BW194" s="4">
        <f t="shared" si="212"/>
        <v>5</v>
      </c>
      <c r="BX194" s="114">
        <f t="shared" ref="BX194" si="262">BW194*$BU$3/5</f>
        <v>0.15</v>
      </c>
      <c r="BY194" s="4">
        <f t="shared" si="214"/>
        <v>9765</v>
      </c>
      <c r="BZ194" s="4">
        <v>12317.7</v>
      </c>
      <c r="CA194" s="115">
        <f t="shared" ref="CA194" si="263">BZ194/BY194</f>
        <v>1.2614132104454685</v>
      </c>
      <c r="CB194" s="4">
        <f t="shared" ref="CB194" si="264">IF(CA194&lt;=90%,1,IF(AND(CA194&gt;90%,CA194&lt;100%),2,IF(CA194=100%,3,IF(AND(CA194&gt;100%,CA194&lt;=105%),4,5))))</f>
        <v>5</v>
      </c>
      <c r="CC194" s="114">
        <f t="shared" ref="CC194" si="265">CB194*$BY$3/5</f>
        <v>0.1</v>
      </c>
      <c r="CD194" s="4">
        <v>300</v>
      </c>
      <c r="CE194" s="116">
        <v>257.60902255639098</v>
      </c>
      <c r="CF194" s="4">
        <f t="shared" ref="CF194" si="266">IF(CD194&gt;CE194,5,IF(CE194=CD194,3,1))</f>
        <v>5</v>
      </c>
      <c r="CG194" s="114">
        <f t="shared" ref="CG194" si="267">CF194*$CD$3/5</f>
        <v>0.15</v>
      </c>
      <c r="NS194" s="116">
        <v>100</v>
      </c>
      <c r="NT194" s="116">
        <v>98.75</v>
      </c>
      <c r="NU194" s="4">
        <f t="shared" si="247"/>
        <v>3</v>
      </c>
      <c r="NV194" s="114">
        <f t="shared" si="248"/>
        <v>4.8000000000000001E-2</v>
      </c>
      <c r="NW194" s="114">
        <v>1</v>
      </c>
      <c r="NX194" s="115">
        <v>0.93684210526315803</v>
      </c>
      <c r="NY194" s="4">
        <f t="shared" si="249"/>
        <v>1</v>
      </c>
      <c r="NZ194" s="114">
        <f t="shared" si="250"/>
        <v>1.6E-2</v>
      </c>
      <c r="OA194" s="116">
        <v>100</v>
      </c>
      <c r="OB194" s="4">
        <v>100</v>
      </c>
      <c r="OC194" s="4">
        <f t="shared" si="251"/>
        <v>5</v>
      </c>
      <c r="OD194" s="114">
        <f t="shared" si="252"/>
        <v>0.06</v>
      </c>
      <c r="OE194" s="114">
        <v>1</v>
      </c>
      <c r="OF194" s="115">
        <v>0.84615384615384603</v>
      </c>
      <c r="OH194" s="4">
        <f t="shared" si="253"/>
        <v>1</v>
      </c>
      <c r="OI194" s="114">
        <f t="shared" si="254"/>
        <v>0.02</v>
      </c>
      <c r="OJ194" s="114">
        <v>0.4</v>
      </c>
      <c r="OK194" s="115">
        <v>0.68421052631578905</v>
      </c>
      <c r="OL194" s="4">
        <f t="shared" si="255"/>
        <v>4</v>
      </c>
      <c r="OM194" s="114">
        <f t="shared" si="256"/>
        <v>6.4000000000000001E-2</v>
      </c>
      <c r="ZQ194" s="114">
        <v>0.95</v>
      </c>
      <c r="ZR194" s="114">
        <v>0.99248120300751896</v>
      </c>
      <c r="ZS194" s="4">
        <f t="shared" ref="ZS194" si="268">IF(ZR194&gt;ZQ194,5,IF(ZR194=ZQ194,4,IF(ZR194="",3,1)))</f>
        <v>5</v>
      </c>
      <c r="ZT194" s="114">
        <f t="shared" ref="ZT194" si="269">ZS194*$ZQ$3/5</f>
        <v>0.05</v>
      </c>
      <c r="ZU194" s="4">
        <v>2</v>
      </c>
      <c r="ZV194" s="4">
        <f t="shared" ref="ZV194" si="270">IF(ZU194&gt;1,5,IF(ZU194=1,3,1))</f>
        <v>5</v>
      </c>
      <c r="ZW194" s="114">
        <f t="shared" ref="ZW194" si="271">ZV194*$ZU$3/5</f>
        <v>0.05</v>
      </c>
      <c r="ACD194" s="114">
        <f t="shared" si="234"/>
        <v>0.5</v>
      </c>
      <c r="ACE194" s="114">
        <f t="shared" si="257"/>
        <v>0.20799999999999999</v>
      </c>
      <c r="ACF194" s="114">
        <f t="shared" si="236"/>
        <v>0.1</v>
      </c>
      <c r="ACG194" s="114">
        <f t="shared" ref="ACG194" si="272">SUM(ACD194:ACF194)</f>
        <v>0.80799999999999994</v>
      </c>
      <c r="ACN194" s="119" t="str">
        <f t="shared" ref="ACN194" si="273">IF(AI194="TIDAK","GUGUR",IF(ACM194&gt;0,"GUGUR","TERIMA"))</f>
        <v>TERIMA</v>
      </c>
      <c r="ACO194" s="120">
        <f t="shared" si="258"/>
        <v>800000</v>
      </c>
      <c r="ACP194" s="120">
        <f t="shared" ref="ACP194" si="274">ACO194*ACE194</f>
        <v>166400</v>
      </c>
      <c r="ADH194" s="121">
        <f t="shared" si="240"/>
        <v>400000</v>
      </c>
      <c r="ADI194" s="121">
        <f t="shared" si="241"/>
        <v>166400</v>
      </c>
      <c r="ADJ194" s="121">
        <f t="shared" si="242"/>
        <v>80000</v>
      </c>
      <c r="ADL194" s="121">
        <f t="shared" si="243"/>
        <v>0</v>
      </c>
      <c r="ADM194" s="121">
        <f t="shared" ref="ADM194" si="275">SUM(ADH194:ADJ194,ADL194)</f>
        <v>646400</v>
      </c>
      <c r="ADN194" s="121">
        <f t="shared" ref="ADN194" si="276">IF(M194="cumil",0,IF(ADM194="",IF(ADG194="",ACS194,ADG194),ADM194))</f>
        <v>646400</v>
      </c>
      <c r="ADO194" s="4" t="s">
        <v>1392</v>
      </c>
    </row>
    <row r="195" spans="1:795" x14ac:dyDescent="0.25">
      <c r="A195" s="4">
        <f t="shared" ref="A195:A227" si="277">ROW()-4</f>
        <v>191</v>
      </c>
      <c r="B195" s="4">
        <v>30642</v>
      </c>
      <c r="C195" s="4" t="s">
        <v>354</v>
      </c>
      <c r="G195" s="4" t="s">
        <v>967</v>
      </c>
      <c r="O195" s="4">
        <v>22</v>
      </c>
      <c r="P195" s="4">
        <v>22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f t="shared" ref="V195:V227" si="278">SUM(Q195:S195)</f>
        <v>0</v>
      </c>
      <c r="W195" s="4">
        <v>22</v>
      </c>
      <c r="X195" s="4">
        <v>22</v>
      </c>
      <c r="Y195" s="4">
        <v>7.75</v>
      </c>
      <c r="EJ195" s="114">
        <v>1</v>
      </c>
      <c r="EK195" s="4">
        <f>IF(EJ195&lt;60%,1,IF(AND(EJ195&gt;=60%,EJ195&lt;70%),2,IF(AND(EJ195&gt;=70%,EJ195&lt;80%),3,IF(AND(EJ195&gt;=80%,EJ195&lt;90%),4,5))))</f>
        <v>5</v>
      </c>
      <c r="EL195" s="114">
        <f>EK195*$EJ$3/5</f>
        <v>0.1</v>
      </c>
      <c r="EM195" s="115">
        <v>0.875</v>
      </c>
      <c r="EN195" s="4">
        <f>IF(EM195&lt;70%,1,IF(AND(EM195&gt;=70%,EM195&lt;80%),2,IF(AND(EM195&gt;=80%,EM195&lt;90%),3,IF(AND(EM195&gt;=90%,EM195&lt;100%),4,5))))</f>
        <v>3</v>
      </c>
      <c r="EO195" s="114">
        <f>$EN$195*$EM$3/5</f>
        <v>6.0000000000000012E-2</v>
      </c>
      <c r="EP195" s="117">
        <v>290.79445577735697</v>
      </c>
      <c r="EQ195" s="4">
        <f>IF(EP195&gt;300,1,5)</f>
        <v>5</v>
      </c>
      <c r="ER195" s="114">
        <f>EQ195*$EP$3/5</f>
        <v>0.1</v>
      </c>
      <c r="ES195" s="114">
        <v>1</v>
      </c>
      <c r="ET195" s="4">
        <f>IF(ES195&gt;95%,5,IF(ES195=95%,3,1))</f>
        <v>5</v>
      </c>
      <c r="EU195" s="114">
        <f>ET195*$ES$3/5</f>
        <v>0.1</v>
      </c>
      <c r="EV195" s="114">
        <v>1</v>
      </c>
      <c r="EW195" s="4">
        <f>IF(EV195&lt;100%,1,5)</f>
        <v>5</v>
      </c>
      <c r="EX195" s="114">
        <f>EW195*$EV$3/5</f>
        <v>0.1</v>
      </c>
      <c r="UN195" s="115">
        <v>0.92</v>
      </c>
      <c r="UO195" s="115">
        <v>0.90510000000000002</v>
      </c>
      <c r="UP195" s="4">
        <f>IF(UO195&lt;60%,1,IF(AND(UO195&gt;=60%,UO195&lt;70%),2,IF(AND(UO195&gt;=70%,UO195&lt;80%),3,IF(AND(UO195&gt;=80%,UO195&lt;90%),4,5))))</f>
        <v>5</v>
      </c>
      <c r="UQ195" s="114">
        <f>UP195*$UN$3/5</f>
        <v>0.08</v>
      </c>
      <c r="UR195" s="115">
        <v>0.70833333333333304</v>
      </c>
      <c r="US195" s="4">
        <f>IF(UR195&gt;=90%,5,IF(AND(UR195&gt;=80%,UR195&lt;90%),4,IF(AND(UR195&gt;=70%,UR195&lt;80%),3,IF(AND(UR195&gt;=60%,UR195&lt;70%),2,1))))</f>
        <v>3</v>
      </c>
      <c r="UT195" s="115">
        <f>US195*$UR$3/5</f>
        <v>4.8000000000000001E-2</v>
      </c>
      <c r="UU195" s="115">
        <v>1</v>
      </c>
      <c r="UV195" s="4">
        <f>IF(UU195&gt;=90%,5,IF(AND(UU195&gt;=80%,UU195&lt;90%),4,IF(AND(UU195&gt;=70%,UU195&lt;80%),3,IF(AND(UU195&gt;=60%,UU195&lt;70%),2,1))))</f>
        <v>5</v>
      </c>
      <c r="UW195" s="114">
        <f>UV195*$UU$3/5</f>
        <v>0.06</v>
      </c>
      <c r="UX195" s="115">
        <v>0.90625</v>
      </c>
      <c r="UY195" s="4">
        <f>IF(UX195&lt;100%,1,5)</f>
        <v>1</v>
      </c>
      <c r="UZ195" s="115">
        <f>UY195*$UX$3/5</f>
        <v>1.6E-2</v>
      </c>
      <c r="VA195" s="115">
        <v>0.91890000000000005</v>
      </c>
      <c r="VB195" s="4">
        <f>IF(VA195&lt;85%,1,5)</f>
        <v>5</v>
      </c>
      <c r="VC195" s="114">
        <f>VB195*$VA$3/5</f>
        <v>0.05</v>
      </c>
      <c r="VD195" s="115">
        <v>0.64680000000000004</v>
      </c>
      <c r="VE195" s="4">
        <f>IF(VD195&lt;40%,1,5)</f>
        <v>5</v>
      </c>
      <c r="VF195" s="114">
        <f>VE195*$VD$3/5</f>
        <v>0.05</v>
      </c>
      <c r="VG195" s="4">
        <v>2</v>
      </c>
      <c r="VH195" s="4">
        <f>IF(VG195=0,1,IF(VG195=1,3,IF(VG195&gt;1,5)))</f>
        <v>5</v>
      </c>
      <c r="VI195" s="114">
        <f>VH195*$VG$3/5</f>
        <v>0.05</v>
      </c>
      <c r="ZX195" s="115">
        <v>0.98476613725775897</v>
      </c>
      <c r="ZY195" s="4">
        <f>IF(ZX195&lt;95%,1,IF(AND(ZX195&gt;=95%,ZX195&lt;100%),3,5))</f>
        <v>3</v>
      </c>
      <c r="ZZ195" s="114">
        <f>ZY195*$ZX$3/5</f>
        <v>3.0000000000000006E-2</v>
      </c>
      <c r="AAD195" s="114">
        <f>EL195+EO195+ER195+EU195+EX195</f>
        <v>0.45999999999999996</v>
      </c>
      <c r="AAE195" s="115">
        <f>UQ195+UT195+UW195+UZ195+VC195+VF195+VI195</f>
        <v>0.35399999999999998</v>
      </c>
      <c r="AAF195" s="115">
        <f>ZZ195</f>
        <v>3.0000000000000006E-2</v>
      </c>
      <c r="AAG195" s="115">
        <f>SUM(AAD195:AAF195)</f>
        <v>0.84399999999999997</v>
      </c>
      <c r="ACN195" s="119" t="str">
        <f t="shared" ref="ACN195:ACN227" si="279">IF(ACM195&gt;0,"GUGUR","TERIMA")</f>
        <v>TERIMA</v>
      </c>
      <c r="ACO195" s="120">
        <f>IF(ACN195="GUGUR",0,IF(G195="SPV OPS IBC CC TELKOMSEL",2550000))</f>
        <v>2550000</v>
      </c>
      <c r="ACQ195" s="120">
        <f>ACO195*AAG195</f>
        <v>2152200</v>
      </c>
      <c r="ACR195" s="120">
        <f t="shared" ref="ACR195:ACR227" si="280">IF(U195&gt;0,(W195/O195)*ACQ195,ACQ195)</f>
        <v>2152200</v>
      </c>
      <c r="ACS195" s="120">
        <f t="shared" ref="ACS195:ACS227" si="281">IF(N195=1,(W195/O195)*ACR195,IF(ACK195&gt;0,ACR195*85%,IF(ACL195&gt;0,ACR195*60%,IF(ACM195&gt;0,ACR195*0%,ACR195))))</f>
        <v>2152200</v>
      </c>
      <c r="ADN195" s="121">
        <f t="shared" ref="ADN195:ADN227" si="282">IF(M195="cumil",0,IF(ADM195="",IF(ADG195="",ACS195,ADG195),ADM195))</f>
        <v>2152200</v>
      </c>
      <c r="ADO195" s="4" t="s">
        <v>1392</v>
      </c>
    </row>
    <row r="196" spans="1:795" x14ac:dyDescent="0.25">
      <c r="A196" s="4">
        <f t="shared" si="277"/>
        <v>192</v>
      </c>
      <c r="B196" s="4">
        <v>32507</v>
      </c>
      <c r="C196" s="4" t="s">
        <v>362</v>
      </c>
      <c r="G196" s="4" t="s">
        <v>967</v>
      </c>
      <c r="O196" s="4">
        <v>22</v>
      </c>
      <c r="P196" s="4">
        <v>22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f t="shared" si="278"/>
        <v>0</v>
      </c>
      <c r="W196" s="4">
        <v>22</v>
      </c>
      <c r="X196" s="4">
        <v>22</v>
      </c>
      <c r="Y196" s="4">
        <v>7.75</v>
      </c>
      <c r="EJ196" s="114">
        <v>1</v>
      </c>
      <c r="EK196" s="4">
        <f>IF(EJ196&lt;60%,1,IF(AND(EJ196&gt;=60%,EJ196&lt;70%),2,IF(AND(EJ196&gt;=70%,EJ196&lt;80%),3,IF(AND(EJ196&gt;=80%,EJ196&lt;90%),4,5))))</f>
        <v>5</v>
      </c>
      <c r="EL196" s="114">
        <f>EK196*$EJ$3/5</f>
        <v>0.1</v>
      </c>
      <c r="EM196" s="115">
        <v>0.819148936170213</v>
      </c>
      <c r="EN196" s="4">
        <f>IF(EM196&lt;70%,1,IF(AND(EM196&gt;=70%,EM196&lt;80%),2,IF(AND(EM196&gt;=80%,EM196&lt;90%),3,IF(AND(EM196&gt;=90%,EM196&lt;100%),4,5))))</f>
        <v>3</v>
      </c>
      <c r="EO196" s="114">
        <f>$EN$196*$EM$3/5</f>
        <v>6.0000000000000012E-2</v>
      </c>
      <c r="EP196" s="117">
        <v>290.79445577735697</v>
      </c>
      <c r="EQ196" s="4">
        <f>IF(EP196&gt;300,1,5)</f>
        <v>5</v>
      </c>
      <c r="ER196" s="114">
        <f>EQ196*$EP$3/5</f>
        <v>0.1</v>
      </c>
      <c r="ES196" s="115">
        <v>1.0106382978723401</v>
      </c>
      <c r="ET196" s="4">
        <f>IF(ES196&gt;95%,5,IF(ES196=95%,3,1))</f>
        <v>5</v>
      </c>
      <c r="EU196" s="114">
        <f>ET196*$ES$3/5</f>
        <v>0.1</v>
      </c>
      <c r="EV196" s="114">
        <v>1</v>
      </c>
      <c r="EW196" s="4">
        <f>IF(EV196&lt;100%,1,5)</f>
        <v>5</v>
      </c>
      <c r="EX196" s="114">
        <f>EW196*$EV$3/5</f>
        <v>0.1</v>
      </c>
      <c r="UN196" s="115">
        <v>0.92</v>
      </c>
      <c r="UO196" s="115">
        <v>0.90510000000000002</v>
      </c>
      <c r="UP196" s="4">
        <f>IF(UO196&lt;60%,1,IF(AND(UO196&gt;=60%,UO196&lt;70%),2,IF(AND(UO196&gt;=70%,UO196&lt;80%),3,IF(AND(UO196&gt;=80%,UO196&lt;90%),4,5))))</f>
        <v>5</v>
      </c>
      <c r="UQ196" s="114">
        <f>UP196*$UN$3/5</f>
        <v>0.08</v>
      </c>
      <c r="UR196" s="115">
        <v>0.73404255319148903</v>
      </c>
      <c r="US196" s="4">
        <f>IF(UR196&gt;=90%,5,IF(AND(UR196&gt;=80%,UR196&lt;90%),4,IF(AND(UR196&gt;=70%,UR196&lt;80%),3,IF(AND(UR196&gt;=60%,UR196&lt;70%),2,1))))</f>
        <v>3</v>
      </c>
      <c r="UT196" s="115">
        <f>US196*$UR$3/5</f>
        <v>4.8000000000000001E-2</v>
      </c>
      <c r="UU196" s="115">
        <v>1.0106382978723401</v>
      </c>
      <c r="UV196" s="4">
        <f>IF(UU196&gt;=90%,5,IF(AND(UU196&gt;=80%,UU196&lt;90%),4,IF(AND(UU196&gt;=70%,UU196&lt;80%),3,IF(AND(UU196&gt;=60%,UU196&lt;70%),2,1))))</f>
        <v>5</v>
      </c>
      <c r="UW196" s="114">
        <f>UV196*$UU$3/5</f>
        <v>0.06</v>
      </c>
      <c r="UX196" s="115">
        <v>0.87234042553191504</v>
      </c>
      <c r="UY196" s="4">
        <f>IF(UX196&lt;100%,1,5)</f>
        <v>1</v>
      </c>
      <c r="UZ196" s="115">
        <f>UY196*$UX$3/5</f>
        <v>1.6E-2</v>
      </c>
      <c r="VA196" s="115">
        <v>0.91890000000000005</v>
      </c>
      <c r="VB196" s="4">
        <f>IF(VA196&lt;85%,1,5)</f>
        <v>5</v>
      </c>
      <c r="VC196" s="114">
        <f>VB196*$VA$3/5</f>
        <v>0.05</v>
      </c>
      <c r="VD196" s="115">
        <v>0.64680000000000004</v>
      </c>
      <c r="VE196" s="4">
        <f>IF(VD196&lt;40%,1,5)</f>
        <v>5</v>
      </c>
      <c r="VF196" s="114">
        <f>VE196*$VD$3/5</f>
        <v>0.05</v>
      </c>
      <c r="VG196" s="4">
        <v>2</v>
      </c>
      <c r="VH196" s="4">
        <f>IF(VG196=0,1,IF(VG196=1,3,IF(VG196&gt;1,5)))</f>
        <v>5</v>
      </c>
      <c r="VI196" s="114">
        <f>VH196*$VG$3/5</f>
        <v>0.05</v>
      </c>
      <c r="ZX196" s="115">
        <v>0.98476613725775897</v>
      </c>
      <c r="ZY196" s="4">
        <f>IF(ZX196&lt;95%,1,IF(AND(ZX196&gt;=95%,ZX196&lt;100%),3,5))</f>
        <v>3</v>
      </c>
      <c r="ZZ196" s="114">
        <f>ZY196*$ZX$3/5</f>
        <v>3.0000000000000006E-2</v>
      </c>
      <c r="AAD196" s="114">
        <f>EL196+EO196+ER196+EU196+EX196</f>
        <v>0.45999999999999996</v>
      </c>
      <c r="AAE196" s="115">
        <f>UQ196+UT196+UW196+UZ196+VC196+VF196+VI196</f>
        <v>0.35399999999999998</v>
      </c>
      <c r="AAF196" s="115">
        <f>ZZ196</f>
        <v>3.0000000000000006E-2</v>
      </c>
      <c r="AAG196" s="115">
        <f>SUM(AAD196:AAF196)</f>
        <v>0.84399999999999997</v>
      </c>
      <c r="ACN196" s="119" t="str">
        <f t="shared" si="279"/>
        <v>TERIMA</v>
      </c>
      <c r="ACO196" s="120">
        <f>IF(ACN196="GUGUR",0,IF(G196="SPV OPS IBC CC TELKOMSEL",2550000))</f>
        <v>2550000</v>
      </c>
      <c r="ACQ196" s="120">
        <f>ACO196*AAG196</f>
        <v>2152200</v>
      </c>
      <c r="ACR196" s="120">
        <f t="shared" si="280"/>
        <v>2152200</v>
      </c>
      <c r="ACS196" s="120">
        <f t="shared" si="281"/>
        <v>2152200</v>
      </c>
      <c r="ADN196" s="121">
        <f t="shared" si="282"/>
        <v>2152200</v>
      </c>
      <c r="ADO196" s="4" t="s">
        <v>1392</v>
      </c>
    </row>
    <row r="197" spans="1:795" x14ac:dyDescent="0.25">
      <c r="A197" s="4">
        <f t="shared" si="277"/>
        <v>193</v>
      </c>
      <c r="B197" s="4">
        <v>30703</v>
      </c>
      <c r="C197" s="4" t="s">
        <v>1215</v>
      </c>
      <c r="G197" s="4" t="s">
        <v>1297</v>
      </c>
      <c r="O197" s="4">
        <v>22</v>
      </c>
      <c r="P197" s="4">
        <v>18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f t="shared" si="278"/>
        <v>0</v>
      </c>
      <c r="W197" s="4">
        <v>18</v>
      </c>
      <c r="X197" s="4">
        <v>18</v>
      </c>
      <c r="Y197" s="4">
        <v>7.75</v>
      </c>
      <c r="FH197" s="4">
        <v>5</v>
      </c>
      <c r="FI197" s="114">
        <f>FH197/5*FH3</f>
        <v>0.1</v>
      </c>
      <c r="FJ197" s="114">
        <f>FI197/FH3*100%</f>
        <v>1</v>
      </c>
      <c r="FK197" s="4">
        <v>5</v>
      </c>
      <c r="FL197" s="114">
        <f>FK197/5*FK3</f>
        <v>0.1</v>
      </c>
      <c r="FM197" s="114">
        <f>FL197/FK3*100%</f>
        <v>1</v>
      </c>
      <c r="FN197" s="4">
        <v>5</v>
      </c>
      <c r="FO197" s="114">
        <f>FN197/5*FN3</f>
        <v>0.1</v>
      </c>
      <c r="FP197" s="114">
        <f>FO197/FN3*100%</f>
        <v>1</v>
      </c>
      <c r="WK197" s="4">
        <v>5</v>
      </c>
      <c r="WL197" s="114">
        <f>WK197/5*WK3</f>
        <v>0.1</v>
      </c>
      <c r="WM197" s="114">
        <f>WL197/WK3*100%</f>
        <v>1</v>
      </c>
      <c r="WN197" s="4">
        <v>5</v>
      </c>
      <c r="WO197" s="114">
        <f>WN197/5*WN3</f>
        <v>0.1</v>
      </c>
      <c r="WP197" s="114">
        <f>WO197/WN3*100%</f>
        <v>1</v>
      </c>
      <c r="WQ197" s="4">
        <v>5</v>
      </c>
      <c r="WR197" s="114">
        <f>WQ197/5*WQ3</f>
        <v>0.05</v>
      </c>
      <c r="WS197" s="114">
        <f>WR197/WQ3*100%</f>
        <v>1</v>
      </c>
      <c r="WT197" s="4">
        <v>5</v>
      </c>
      <c r="WU197" s="114">
        <f>WT197/5*WT3</f>
        <v>0.05</v>
      </c>
      <c r="WV197" s="114">
        <f>WU197/WT3*100%</f>
        <v>1</v>
      </c>
      <c r="WW197" s="4">
        <v>5</v>
      </c>
      <c r="WX197" s="114">
        <f>WW197/5*WW3</f>
        <v>0.1</v>
      </c>
      <c r="WY197" s="114">
        <f>WX197/WW3*100%</f>
        <v>1</v>
      </c>
      <c r="WZ197" s="4">
        <v>5</v>
      </c>
      <c r="XA197" s="114">
        <f>WZ197/5*WZ3</f>
        <v>0.05</v>
      </c>
      <c r="XB197" s="114">
        <f>XA197/WZ3*100%</f>
        <v>1</v>
      </c>
      <c r="XC197" s="4">
        <v>5</v>
      </c>
      <c r="XD197" s="114">
        <f>XC197/5*XC3</f>
        <v>0.1</v>
      </c>
      <c r="XE197" s="114">
        <f>XD197/XC3*100%</f>
        <v>1</v>
      </c>
      <c r="XF197" s="4">
        <v>5</v>
      </c>
      <c r="XG197" s="114">
        <f>XF197/5*XF3</f>
        <v>0.1</v>
      </c>
      <c r="XH197" s="114">
        <f>XG197/XF3*100%</f>
        <v>1</v>
      </c>
      <c r="XI197" s="4">
        <v>5</v>
      </c>
      <c r="XJ197" s="114">
        <f>XI197/5*XI3</f>
        <v>0.05</v>
      </c>
      <c r="XK197" s="114">
        <f>XJ197/XI3*100%</f>
        <v>1</v>
      </c>
      <c r="AAK197" s="114">
        <f>FI197+FL197+FO197</f>
        <v>0.30000000000000004</v>
      </c>
      <c r="AAL197" s="114">
        <f>WL197+WO197+WR197+WU197+WX197+XA197+XD197+XG197+XJ197</f>
        <v>0.70000000000000007</v>
      </c>
      <c r="AAM197" s="114">
        <f>AAK197+AAL197</f>
        <v>1</v>
      </c>
      <c r="ACN197" s="119" t="str">
        <f t="shared" si="279"/>
        <v>TERIMA</v>
      </c>
      <c r="ACO197" s="120">
        <f>IF(ACN197="GUGUR",0,IF(G197="SPV QCO IBC CC TELKOMSEL",2500000))</f>
        <v>2500000</v>
      </c>
      <c r="ACQ197" s="120">
        <f>ACO197*AAM197</f>
        <v>2500000</v>
      </c>
      <c r="ACR197" s="120">
        <f t="shared" si="280"/>
        <v>2500000</v>
      </c>
      <c r="ACS197" s="120">
        <f t="shared" si="281"/>
        <v>2500000</v>
      </c>
      <c r="ADN197" s="121">
        <f t="shared" si="282"/>
        <v>2500000</v>
      </c>
      <c r="ADO197" s="4" t="s">
        <v>1392</v>
      </c>
    </row>
    <row r="198" spans="1:795" x14ac:dyDescent="0.25">
      <c r="A198" s="4">
        <f t="shared" si="277"/>
        <v>194</v>
      </c>
      <c r="B198" s="4">
        <v>33506</v>
      </c>
      <c r="C198" s="4" t="s">
        <v>1214</v>
      </c>
      <c r="G198" s="4" t="s">
        <v>1295</v>
      </c>
      <c r="O198" s="4">
        <v>22</v>
      </c>
      <c r="P198" s="4">
        <v>22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f t="shared" si="278"/>
        <v>0</v>
      </c>
      <c r="W198" s="4">
        <v>22</v>
      </c>
      <c r="X198" s="4">
        <v>22</v>
      </c>
      <c r="Y198" s="4">
        <v>7.75</v>
      </c>
      <c r="DU198" s="4">
        <v>5</v>
      </c>
      <c r="DV198" s="114">
        <f>DU198/5*DU3</f>
        <v>0.1</v>
      </c>
      <c r="DW198" s="114">
        <f>DV198/DU3*100%</f>
        <v>1</v>
      </c>
      <c r="DX198" s="4">
        <v>5</v>
      </c>
      <c r="DY198" s="114">
        <f>DX198/5*DX3</f>
        <v>0.1</v>
      </c>
      <c r="DZ198" s="114">
        <f>DY198/DX3*100%</f>
        <v>1</v>
      </c>
      <c r="EA198" s="4">
        <v>5</v>
      </c>
      <c r="EB198" s="114">
        <f>EA198/5*EA3</f>
        <v>0.1</v>
      </c>
      <c r="EC198" s="114">
        <f>EB198/EA3*100%</f>
        <v>1</v>
      </c>
      <c r="SR198" s="4">
        <v>5</v>
      </c>
      <c r="SS198" s="114">
        <f>SR198/5*SR3</f>
        <v>0.1</v>
      </c>
      <c r="ST198" s="114">
        <f>SS198/SR3*100%</f>
        <v>1</v>
      </c>
      <c r="SU198" s="4">
        <v>5</v>
      </c>
      <c r="SV198" s="114">
        <f>SU198/5*SU3</f>
        <v>0.1</v>
      </c>
      <c r="SW198" s="114">
        <f>SV198/SU3*100%</f>
        <v>1</v>
      </c>
      <c r="SX198" s="4">
        <v>5</v>
      </c>
      <c r="SY198" s="114">
        <f>SX198/5*SX3</f>
        <v>0.1</v>
      </c>
      <c r="SZ198" s="114">
        <f>SY198/SX3*100%</f>
        <v>1</v>
      </c>
      <c r="TA198" s="4">
        <v>5</v>
      </c>
      <c r="TB198" s="114">
        <f>TA198/5*TA3</f>
        <v>0.05</v>
      </c>
      <c r="TC198" s="114">
        <f>TB198/TA3*100%</f>
        <v>1</v>
      </c>
      <c r="TD198" s="4">
        <v>1</v>
      </c>
      <c r="TE198" s="114">
        <f>TD198/5*TD3</f>
        <v>1.0000000000000002E-2</v>
      </c>
      <c r="TF198" s="114">
        <f>TE198/TD3*100%</f>
        <v>0.20000000000000004</v>
      </c>
      <c r="TG198" s="4">
        <v>5</v>
      </c>
      <c r="TH198" s="114">
        <f>TG198/5*TG3</f>
        <v>0.1</v>
      </c>
      <c r="TI198" s="114">
        <f>TH198/TG3*100%</f>
        <v>1</v>
      </c>
      <c r="TJ198" s="4">
        <v>5</v>
      </c>
      <c r="TK198" s="114">
        <f>TJ198/5*TJ3</f>
        <v>0.1</v>
      </c>
      <c r="TL198" s="114">
        <f>TK198/TJ3*100%</f>
        <v>1</v>
      </c>
      <c r="TM198" s="4">
        <v>5</v>
      </c>
      <c r="TN198" s="114">
        <f>TM198/5*TM3</f>
        <v>0.05</v>
      </c>
      <c r="TO198" s="114">
        <f>TN198/TM3*100%</f>
        <v>1</v>
      </c>
      <c r="TP198" s="4">
        <v>5</v>
      </c>
      <c r="TQ198" s="114">
        <f>TP198/5*TP3</f>
        <v>0.05</v>
      </c>
      <c r="TR198" s="114">
        <f>TQ198/TP3*100%</f>
        <v>1</v>
      </c>
      <c r="AAY198" s="114">
        <f>DV198+DY198+EB198</f>
        <v>0.30000000000000004</v>
      </c>
      <c r="AAZ198" s="114">
        <f>SS198+SV198+SY198+TB198+TE198+TH198+TK198+TN198+TQ198</f>
        <v>0.66000000000000014</v>
      </c>
      <c r="ABA198" s="114">
        <f>AAY198+AAZ198</f>
        <v>0.96000000000000019</v>
      </c>
      <c r="ACN198" s="119" t="str">
        <f t="shared" si="279"/>
        <v>TERIMA</v>
      </c>
      <c r="ACO198" s="120">
        <f>IF(ACN198="GUGUR",0,IF(G198="TL QCO IBC CC TELKOMSEL",1000000))</f>
        <v>1000000</v>
      </c>
      <c r="ACQ198" s="120">
        <f>ACO198*ABA198</f>
        <v>960000.00000000023</v>
      </c>
      <c r="ACR198" s="120">
        <f t="shared" si="280"/>
        <v>960000.00000000023</v>
      </c>
      <c r="ACS198" s="120">
        <f t="shared" si="281"/>
        <v>960000.00000000023</v>
      </c>
      <c r="ADN198" s="121">
        <f t="shared" si="282"/>
        <v>960000.00000000023</v>
      </c>
      <c r="ADO198" s="4" t="s">
        <v>1392</v>
      </c>
    </row>
    <row r="199" spans="1:795" x14ac:dyDescent="0.25">
      <c r="A199" s="4">
        <f t="shared" si="277"/>
        <v>195</v>
      </c>
      <c r="B199" s="4">
        <v>51744</v>
      </c>
      <c r="C199" s="4" t="s">
        <v>1246</v>
      </c>
      <c r="G199" s="4" t="s">
        <v>1213</v>
      </c>
      <c r="O199" s="4">
        <v>22</v>
      </c>
      <c r="P199" s="4">
        <v>22</v>
      </c>
      <c r="Q199" s="4">
        <v>0</v>
      </c>
      <c r="R199" s="4">
        <v>0</v>
      </c>
      <c r="S199" s="4">
        <v>0</v>
      </c>
      <c r="T199" s="4">
        <v>1</v>
      </c>
      <c r="U199" s="4">
        <v>0</v>
      </c>
      <c r="V199" s="4">
        <f t="shared" si="278"/>
        <v>0</v>
      </c>
      <c r="W199" s="4">
        <v>22</v>
      </c>
      <c r="X199" s="4">
        <v>21</v>
      </c>
      <c r="Y199" s="4">
        <v>7.75</v>
      </c>
      <c r="CN199" s="4">
        <v>5</v>
      </c>
      <c r="CO199" s="114">
        <f t="shared" ref="CO199:CO227" si="283">CN199/5*$CN$3</f>
        <v>0.2</v>
      </c>
      <c r="CP199" s="114">
        <f t="shared" ref="CP199:CP227" si="284">CO199/$CN$3*100%</f>
        <v>1</v>
      </c>
      <c r="CQ199" s="4">
        <v>5</v>
      </c>
      <c r="CR199" s="114">
        <f t="shared" ref="CR199:CR227" si="285">CQ199/5*$CQ$3</f>
        <v>0.2</v>
      </c>
      <c r="CS199" s="114">
        <f t="shared" ref="CS199:CS227" si="286">CR199/$CQ$3*100%</f>
        <v>1</v>
      </c>
      <c r="PK199" s="4">
        <v>1</v>
      </c>
      <c r="PL199" s="114">
        <f t="shared" ref="PL199:PL227" si="287">PK199/5*$PK$3</f>
        <v>1.0000000000000002E-2</v>
      </c>
      <c r="PM199" s="114">
        <f t="shared" ref="PM199:PM227" si="288">PL199/$PK$3*100%</f>
        <v>0.20000000000000004</v>
      </c>
      <c r="PN199" s="4">
        <v>5</v>
      </c>
      <c r="PO199" s="114">
        <f t="shared" ref="PO199:PO227" si="289">PN199/5*$PN$3</f>
        <v>0.08</v>
      </c>
      <c r="PP199" s="114">
        <f t="shared" ref="PP199:PP227" si="290">PO199/$PN$3*100%</f>
        <v>1</v>
      </c>
      <c r="PQ199" s="4">
        <v>5</v>
      </c>
      <c r="PR199" s="114">
        <f t="shared" ref="PR199:PR227" si="291">PQ199/5*$PQ$3</f>
        <v>0.1</v>
      </c>
      <c r="PS199" s="114">
        <f t="shared" ref="PS199:PS227" si="292">PR199/$PQ$3*100%</f>
        <v>1</v>
      </c>
      <c r="PT199" s="4">
        <v>5</v>
      </c>
      <c r="PU199" s="114">
        <f t="shared" ref="PU199:PU227" si="293">PT199/5*$PT$3</f>
        <v>0.1</v>
      </c>
      <c r="PV199" s="114">
        <f t="shared" ref="PV199:PV227" si="294">PU199/$PT$3*100%</f>
        <v>1</v>
      </c>
      <c r="PW199" s="4">
        <v>5</v>
      </c>
      <c r="PX199" s="114">
        <f t="shared" ref="PX199:PX227" si="295">PW199/5*$PW$3</f>
        <v>0.05</v>
      </c>
      <c r="PY199" s="114">
        <f t="shared" ref="PY199:PY227" si="296">PX199/$PW$3*100%</f>
        <v>1</v>
      </c>
      <c r="PZ199" s="4">
        <v>5</v>
      </c>
      <c r="QA199" s="114">
        <f t="shared" ref="QA199:QA227" si="297">PZ199/5*$PZ$3</f>
        <v>7.0000000000000007E-2</v>
      </c>
      <c r="QB199" s="114">
        <f t="shared" ref="QB199:QB227" si="298">QA199/$PZ$3*100%</f>
        <v>1</v>
      </c>
      <c r="QC199" s="4">
        <v>5</v>
      </c>
      <c r="QD199" s="114">
        <f t="shared" ref="QD199:QD227" si="299">QC199/5*$QC$3</f>
        <v>0.05</v>
      </c>
      <c r="QE199" s="114">
        <f t="shared" ref="QE199:QE227" si="300">QD199/$QC$3*100%</f>
        <v>1</v>
      </c>
      <c r="ZK199" s="4">
        <v>5</v>
      </c>
      <c r="ZL199" s="114">
        <f t="shared" ref="ZL199:ZL227" si="301">ZK199/5*$ZK$3</f>
        <v>0.05</v>
      </c>
      <c r="ZM199" s="114">
        <f t="shared" ref="ZM199:ZM227" si="302">ZL199/$ZK$3*100%</f>
        <v>1</v>
      </c>
      <c r="ZN199" s="4">
        <v>5</v>
      </c>
      <c r="ZO199" s="114">
        <f t="shared" ref="ZO199:ZO227" si="303">ZN199/5*$ZN$3</f>
        <v>0.05</v>
      </c>
      <c r="ZP199" s="114">
        <f t="shared" ref="ZP199:ZP227" si="304">ZO199/$ZN$3*100%</f>
        <v>1</v>
      </c>
      <c r="ABW199" s="114">
        <f t="shared" ref="ABW199:ABW227" si="305">IFERROR(CO199+CR199,"")</f>
        <v>0.4</v>
      </c>
      <c r="ABX199" s="114">
        <f t="shared" ref="ABX199:ABX227" si="306">IFERROR(PL199+PO199+PR199+PU199+PX199+QA199+QD199,"")</f>
        <v>0.46</v>
      </c>
      <c r="ABY199" s="114">
        <f t="shared" ref="ABY199:ABY227" si="307">IFERROR(ZL199+ZO199,"")</f>
        <v>0.1</v>
      </c>
      <c r="ABZ199" s="114">
        <f t="shared" ref="ABZ199:ABZ227" si="308">SUM(ABW199:ABY199)</f>
        <v>0.96000000000000008</v>
      </c>
      <c r="ACN199" s="119" t="str">
        <f t="shared" si="279"/>
        <v>TERIMA</v>
      </c>
      <c r="ACO199" s="120">
        <f t="shared" ref="ACO199:ACO227" si="309">IF(ACN199="GUGUR",0,IF(G199="QCO IBC CC TELKOMSEL",800000))</f>
        <v>800000</v>
      </c>
      <c r="ACQ199" s="120">
        <f t="shared" ref="ACQ199:ACQ227" si="310">ABZ199*ACO199</f>
        <v>768000.00000000012</v>
      </c>
      <c r="ACR199" s="120">
        <f t="shared" si="280"/>
        <v>768000.00000000012</v>
      </c>
      <c r="ACS199" s="120">
        <f t="shared" si="281"/>
        <v>768000.00000000012</v>
      </c>
      <c r="ADN199" s="121">
        <f t="shared" si="282"/>
        <v>768000.00000000012</v>
      </c>
      <c r="ADO199" s="4" t="s">
        <v>1392</v>
      </c>
    </row>
    <row r="200" spans="1:795" x14ac:dyDescent="0.25">
      <c r="A200" s="4">
        <f t="shared" si="277"/>
        <v>196</v>
      </c>
      <c r="B200" s="4">
        <v>30319</v>
      </c>
      <c r="C200" s="4" t="s">
        <v>1248</v>
      </c>
      <c r="G200" s="4" t="s">
        <v>1213</v>
      </c>
      <c r="O200" s="4">
        <v>22</v>
      </c>
      <c r="P200" s="4">
        <v>22</v>
      </c>
      <c r="Q200" s="4">
        <v>0</v>
      </c>
      <c r="R200" s="4">
        <v>0</v>
      </c>
      <c r="S200" s="4">
        <v>0</v>
      </c>
      <c r="T200" s="4">
        <v>1</v>
      </c>
      <c r="U200" s="4">
        <v>0</v>
      </c>
      <c r="V200" s="4">
        <f t="shared" si="278"/>
        <v>0</v>
      </c>
      <c r="W200" s="4">
        <v>22</v>
      </c>
      <c r="X200" s="4">
        <v>21</v>
      </c>
      <c r="Y200" s="4">
        <v>7.75</v>
      </c>
      <c r="CN200" s="4">
        <v>5</v>
      </c>
      <c r="CO200" s="114">
        <f t="shared" si="283"/>
        <v>0.2</v>
      </c>
      <c r="CP200" s="114">
        <f t="shared" si="284"/>
        <v>1</v>
      </c>
      <c r="CQ200" s="4">
        <v>5</v>
      </c>
      <c r="CR200" s="114">
        <f t="shared" si="285"/>
        <v>0.2</v>
      </c>
      <c r="CS200" s="114">
        <f t="shared" si="286"/>
        <v>1</v>
      </c>
      <c r="PK200" s="4">
        <v>1</v>
      </c>
      <c r="PL200" s="114">
        <f t="shared" si="287"/>
        <v>1.0000000000000002E-2</v>
      </c>
      <c r="PM200" s="114">
        <f t="shared" si="288"/>
        <v>0.20000000000000004</v>
      </c>
      <c r="PN200" s="4">
        <v>5</v>
      </c>
      <c r="PO200" s="114">
        <f t="shared" si="289"/>
        <v>0.08</v>
      </c>
      <c r="PP200" s="114">
        <f t="shared" si="290"/>
        <v>1</v>
      </c>
      <c r="PQ200" s="4">
        <v>5</v>
      </c>
      <c r="PR200" s="114">
        <f t="shared" si="291"/>
        <v>0.1</v>
      </c>
      <c r="PS200" s="114">
        <f t="shared" si="292"/>
        <v>1</v>
      </c>
      <c r="PT200" s="4">
        <v>5</v>
      </c>
      <c r="PU200" s="114">
        <f t="shared" si="293"/>
        <v>0.1</v>
      </c>
      <c r="PV200" s="114">
        <f t="shared" si="294"/>
        <v>1</v>
      </c>
      <c r="PW200" s="4">
        <v>5</v>
      </c>
      <c r="PX200" s="114">
        <f t="shared" si="295"/>
        <v>0.05</v>
      </c>
      <c r="PY200" s="114">
        <f t="shared" si="296"/>
        <v>1</v>
      </c>
      <c r="PZ200" s="4">
        <v>5</v>
      </c>
      <c r="QA200" s="114">
        <f t="shared" si="297"/>
        <v>7.0000000000000007E-2</v>
      </c>
      <c r="QB200" s="114">
        <f t="shared" si="298"/>
        <v>1</v>
      </c>
      <c r="QC200" s="4">
        <v>5</v>
      </c>
      <c r="QD200" s="114">
        <f t="shared" si="299"/>
        <v>0.05</v>
      </c>
      <c r="QE200" s="114">
        <f t="shared" si="300"/>
        <v>1</v>
      </c>
      <c r="ZK200" s="4">
        <v>5</v>
      </c>
      <c r="ZL200" s="114">
        <f t="shared" si="301"/>
        <v>0.05</v>
      </c>
      <c r="ZM200" s="114">
        <f t="shared" si="302"/>
        <v>1</v>
      </c>
      <c r="ZN200" s="4">
        <v>5</v>
      </c>
      <c r="ZO200" s="114">
        <f t="shared" si="303"/>
        <v>0.05</v>
      </c>
      <c r="ZP200" s="114">
        <f t="shared" si="304"/>
        <v>1</v>
      </c>
      <c r="ABW200" s="114">
        <f t="shared" si="305"/>
        <v>0.4</v>
      </c>
      <c r="ABX200" s="114">
        <f t="shared" si="306"/>
        <v>0.46</v>
      </c>
      <c r="ABY200" s="114">
        <f t="shared" si="307"/>
        <v>0.1</v>
      </c>
      <c r="ABZ200" s="114">
        <f t="shared" si="308"/>
        <v>0.96000000000000008</v>
      </c>
      <c r="ACN200" s="119" t="str">
        <f t="shared" si="279"/>
        <v>TERIMA</v>
      </c>
      <c r="ACO200" s="120">
        <f t="shared" si="309"/>
        <v>800000</v>
      </c>
      <c r="ACQ200" s="120">
        <f t="shared" si="310"/>
        <v>768000.00000000012</v>
      </c>
      <c r="ACR200" s="120">
        <f t="shared" si="280"/>
        <v>768000.00000000012</v>
      </c>
      <c r="ACS200" s="120">
        <f t="shared" si="281"/>
        <v>768000.00000000012</v>
      </c>
      <c r="ADN200" s="121">
        <f t="shared" si="282"/>
        <v>768000.00000000012</v>
      </c>
      <c r="ADO200" s="4" t="s">
        <v>1392</v>
      </c>
    </row>
    <row r="201" spans="1:795" x14ac:dyDescent="0.25">
      <c r="A201" s="4">
        <f t="shared" si="277"/>
        <v>197</v>
      </c>
      <c r="B201" s="4">
        <v>30702</v>
      </c>
      <c r="C201" s="4" t="s">
        <v>1251</v>
      </c>
      <c r="G201" s="4" t="s">
        <v>1213</v>
      </c>
      <c r="O201" s="4">
        <v>22</v>
      </c>
      <c r="P201" s="4">
        <v>22</v>
      </c>
      <c r="Q201" s="4">
        <v>0</v>
      </c>
      <c r="R201" s="4">
        <v>0</v>
      </c>
      <c r="S201" s="4">
        <v>0</v>
      </c>
      <c r="T201" s="4">
        <v>1</v>
      </c>
      <c r="U201" s="4">
        <v>0</v>
      </c>
      <c r="V201" s="4">
        <f t="shared" si="278"/>
        <v>0</v>
      </c>
      <c r="W201" s="4">
        <v>22</v>
      </c>
      <c r="X201" s="4">
        <v>21</v>
      </c>
      <c r="Y201" s="4">
        <v>7.75</v>
      </c>
      <c r="CN201" s="4">
        <v>5</v>
      </c>
      <c r="CO201" s="114">
        <f t="shared" si="283"/>
        <v>0.2</v>
      </c>
      <c r="CP201" s="114">
        <f t="shared" si="284"/>
        <v>1</v>
      </c>
      <c r="CQ201" s="4">
        <v>5</v>
      </c>
      <c r="CR201" s="114">
        <f t="shared" si="285"/>
        <v>0.2</v>
      </c>
      <c r="CS201" s="114">
        <f t="shared" si="286"/>
        <v>1</v>
      </c>
      <c r="PK201" s="4">
        <v>1</v>
      </c>
      <c r="PL201" s="114">
        <f t="shared" si="287"/>
        <v>1.0000000000000002E-2</v>
      </c>
      <c r="PM201" s="114">
        <f t="shared" si="288"/>
        <v>0.20000000000000004</v>
      </c>
      <c r="PN201" s="4">
        <v>5</v>
      </c>
      <c r="PO201" s="114">
        <f t="shared" si="289"/>
        <v>0.08</v>
      </c>
      <c r="PP201" s="114">
        <f t="shared" si="290"/>
        <v>1</v>
      </c>
      <c r="PQ201" s="4">
        <v>5</v>
      </c>
      <c r="PR201" s="114">
        <f t="shared" si="291"/>
        <v>0.1</v>
      </c>
      <c r="PS201" s="114">
        <f t="shared" si="292"/>
        <v>1</v>
      </c>
      <c r="PT201" s="4">
        <v>5</v>
      </c>
      <c r="PU201" s="114">
        <f t="shared" si="293"/>
        <v>0.1</v>
      </c>
      <c r="PV201" s="114">
        <f t="shared" si="294"/>
        <v>1</v>
      </c>
      <c r="PW201" s="4">
        <v>5</v>
      </c>
      <c r="PX201" s="114">
        <f t="shared" si="295"/>
        <v>0.05</v>
      </c>
      <c r="PY201" s="114">
        <f t="shared" si="296"/>
        <v>1</v>
      </c>
      <c r="PZ201" s="4">
        <v>5</v>
      </c>
      <c r="QA201" s="114">
        <f t="shared" si="297"/>
        <v>7.0000000000000007E-2</v>
      </c>
      <c r="QB201" s="114">
        <f t="shared" si="298"/>
        <v>1</v>
      </c>
      <c r="QC201" s="4">
        <v>5</v>
      </c>
      <c r="QD201" s="114">
        <f t="shared" si="299"/>
        <v>0.05</v>
      </c>
      <c r="QE201" s="114">
        <f t="shared" si="300"/>
        <v>1</v>
      </c>
      <c r="ZK201" s="4">
        <v>5</v>
      </c>
      <c r="ZL201" s="114">
        <f t="shared" si="301"/>
        <v>0.05</v>
      </c>
      <c r="ZM201" s="114">
        <f t="shared" si="302"/>
        <v>1</v>
      </c>
      <c r="ZN201" s="4">
        <v>5</v>
      </c>
      <c r="ZO201" s="114">
        <f t="shared" si="303"/>
        <v>0.05</v>
      </c>
      <c r="ZP201" s="114">
        <f t="shared" si="304"/>
        <v>1</v>
      </c>
      <c r="ABW201" s="114">
        <f t="shared" si="305"/>
        <v>0.4</v>
      </c>
      <c r="ABX201" s="114">
        <f t="shared" si="306"/>
        <v>0.46</v>
      </c>
      <c r="ABY201" s="114">
        <f t="shared" si="307"/>
        <v>0.1</v>
      </c>
      <c r="ABZ201" s="114">
        <f t="shared" si="308"/>
        <v>0.96000000000000008</v>
      </c>
      <c r="ACN201" s="119" t="str">
        <f t="shared" si="279"/>
        <v>TERIMA</v>
      </c>
      <c r="ACO201" s="120">
        <f t="shared" si="309"/>
        <v>800000</v>
      </c>
      <c r="ACQ201" s="120">
        <f t="shared" si="310"/>
        <v>768000.00000000012</v>
      </c>
      <c r="ACR201" s="120">
        <f t="shared" si="280"/>
        <v>768000.00000000012</v>
      </c>
      <c r="ACS201" s="120">
        <f t="shared" si="281"/>
        <v>768000.00000000012</v>
      </c>
      <c r="ADN201" s="121">
        <f t="shared" si="282"/>
        <v>768000.00000000012</v>
      </c>
      <c r="ADO201" s="4" t="s">
        <v>1392</v>
      </c>
    </row>
    <row r="202" spans="1:795" x14ac:dyDescent="0.25">
      <c r="A202" s="4">
        <f t="shared" si="277"/>
        <v>198</v>
      </c>
      <c r="B202" s="4">
        <v>43176</v>
      </c>
      <c r="C202" s="4" t="s">
        <v>1254</v>
      </c>
      <c r="G202" s="4" t="s">
        <v>1213</v>
      </c>
      <c r="O202" s="4">
        <v>22</v>
      </c>
      <c r="P202" s="4">
        <v>22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f t="shared" si="278"/>
        <v>0</v>
      </c>
      <c r="W202" s="4">
        <v>22</v>
      </c>
      <c r="X202" s="4">
        <v>22</v>
      </c>
      <c r="Y202" s="4">
        <v>7.75</v>
      </c>
      <c r="CN202" s="4">
        <v>5</v>
      </c>
      <c r="CO202" s="114">
        <f t="shared" si="283"/>
        <v>0.2</v>
      </c>
      <c r="CP202" s="114">
        <f t="shared" si="284"/>
        <v>1</v>
      </c>
      <c r="CQ202" s="4">
        <v>5</v>
      </c>
      <c r="CR202" s="114">
        <f t="shared" si="285"/>
        <v>0.2</v>
      </c>
      <c r="CS202" s="114">
        <f t="shared" si="286"/>
        <v>1</v>
      </c>
      <c r="PK202" s="4">
        <v>1</v>
      </c>
      <c r="PL202" s="114">
        <f t="shared" si="287"/>
        <v>1.0000000000000002E-2</v>
      </c>
      <c r="PM202" s="114">
        <f t="shared" si="288"/>
        <v>0.20000000000000004</v>
      </c>
      <c r="PN202" s="4">
        <v>5</v>
      </c>
      <c r="PO202" s="114">
        <f t="shared" si="289"/>
        <v>0.08</v>
      </c>
      <c r="PP202" s="114">
        <f t="shared" si="290"/>
        <v>1</v>
      </c>
      <c r="PQ202" s="4">
        <v>5</v>
      </c>
      <c r="PR202" s="114">
        <f t="shared" si="291"/>
        <v>0.1</v>
      </c>
      <c r="PS202" s="114">
        <f t="shared" si="292"/>
        <v>1</v>
      </c>
      <c r="PT202" s="4">
        <v>5</v>
      </c>
      <c r="PU202" s="114">
        <f t="shared" si="293"/>
        <v>0.1</v>
      </c>
      <c r="PV202" s="114">
        <f t="shared" si="294"/>
        <v>1</v>
      </c>
      <c r="PW202" s="4">
        <v>5</v>
      </c>
      <c r="PX202" s="114">
        <f t="shared" si="295"/>
        <v>0.05</v>
      </c>
      <c r="PY202" s="114">
        <f t="shared" si="296"/>
        <v>1</v>
      </c>
      <c r="PZ202" s="4">
        <v>5</v>
      </c>
      <c r="QA202" s="114">
        <f t="shared" si="297"/>
        <v>7.0000000000000007E-2</v>
      </c>
      <c r="QB202" s="114">
        <f t="shared" si="298"/>
        <v>1</v>
      </c>
      <c r="QC202" s="4">
        <v>5</v>
      </c>
      <c r="QD202" s="114">
        <f t="shared" si="299"/>
        <v>0.05</v>
      </c>
      <c r="QE202" s="114">
        <f t="shared" si="300"/>
        <v>1</v>
      </c>
      <c r="ZK202" s="4">
        <v>5</v>
      </c>
      <c r="ZL202" s="114">
        <f t="shared" si="301"/>
        <v>0.05</v>
      </c>
      <c r="ZM202" s="114">
        <f t="shared" si="302"/>
        <v>1</v>
      </c>
      <c r="ZN202" s="4">
        <v>5</v>
      </c>
      <c r="ZO202" s="114">
        <f t="shared" si="303"/>
        <v>0.05</v>
      </c>
      <c r="ZP202" s="114">
        <f t="shared" si="304"/>
        <v>1</v>
      </c>
      <c r="ABW202" s="114">
        <f t="shared" si="305"/>
        <v>0.4</v>
      </c>
      <c r="ABX202" s="114">
        <f t="shared" si="306"/>
        <v>0.46</v>
      </c>
      <c r="ABY202" s="114">
        <f t="shared" si="307"/>
        <v>0.1</v>
      </c>
      <c r="ABZ202" s="114">
        <f t="shared" si="308"/>
        <v>0.96000000000000008</v>
      </c>
      <c r="ACN202" s="119" t="str">
        <f t="shared" si="279"/>
        <v>TERIMA</v>
      </c>
      <c r="ACO202" s="120">
        <f t="shared" si="309"/>
        <v>800000</v>
      </c>
      <c r="ACQ202" s="120">
        <f t="shared" si="310"/>
        <v>768000.00000000012</v>
      </c>
      <c r="ACR202" s="120">
        <f t="shared" si="280"/>
        <v>768000.00000000012</v>
      </c>
      <c r="ACS202" s="120">
        <f t="shared" si="281"/>
        <v>768000.00000000012</v>
      </c>
      <c r="ADN202" s="121">
        <f t="shared" si="282"/>
        <v>768000.00000000012</v>
      </c>
      <c r="ADO202" s="4" t="s">
        <v>1392</v>
      </c>
    </row>
    <row r="203" spans="1:795" x14ac:dyDescent="0.25">
      <c r="A203" s="4">
        <f t="shared" si="277"/>
        <v>199</v>
      </c>
      <c r="B203" s="4">
        <v>30707</v>
      </c>
      <c r="C203" s="4" t="s">
        <v>1257</v>
      </c>
      <c r="G203" s="4" t="s">
        <v>1213</v>
      </c>
      <c r="O203" s="4">
        <v>22</v>
      </c>
      <c r="P203" s="4">
        <v>22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f t="shared" si="278"/>
        <v>0</v>
      </c>
      <c r="W203" s="4">
        <v>22</v>
      </c>
      <c r="X203" s="4">
        <v>22</v>
      </c>
      <c r="Y203" s="4">
        <v>7.75</v>
      </c>
      <c r="CN203" s="4">
        <v>5</v>
      </c>
      <c r="CO203" s="114">
        <f t="shared" si="283"/>
        <v>0.2</v>
      </c>
      <c r="CP203" s="114">
        <f t="shared" si="284"/>
        <v>1</v>
      </c>
      <c r="CQ203" s="4">
        <v>5</v>
      </c>
      <c r="CR203" s="114">
        <f t="shared" si="285"/>
        <v>0.2</v>
      </c>
      <c r="CS203" s="114">
        <f t="shared" si="286"/>
        <v>1</v>
      </c>
      <c r="PK203" s="4">
        <v>1</v>
      </c>
      <c r="PL203" s="114">
        <f t="shared" si="287"/>
        <v>1.0000000000000002E-2</v>
      </c>
      <c r="PM203" s="114">
        <f t="shared" si="288"/>
        <v>0.20000000000000004</v>
      </c>
      <c r="PN203" s="4">
        <v>5</v>
      </c>
      <c r="PO203" s="114">
        <f t="shared" si="289"/>
        <v>0.08</v>
      </c>
      <c r="PP203" s="114">
        <f t="shared" si="290"/>
        <v>1</v>
      </c>
      <c r="PQ203" s="4">
        <v>5</v>
      </c>
      <c r="PR203" s="114">
        <f t="shared" si="291"/>
        <v>0.1</v>
      </c>
      <c r="PS203" s="114">
        <f t="shared" si="292"/>
        <v>1</v>
      </c>
      <c r="PT203" s="4">
        <v>5</v>
      </c>
      <c r="PU203" s="114">
        <f t="shared" si="293"/>
        <v>0.1</v>
      </c>
      <c r="PV203" s="114">
        <f t="shared" si="294"/>
        <v>1</v>
      </c>
      <c r="PW203" s="4">
        <v>5</v>
      </c>
      <c r="PX203" s="114">
        <f t="shared" si="295"/>
        <v>0.05</v>
      </c>
      <c r="PY203" s="114">
        <f t="shared" si="296"/>
        <v>1</v>
      </c>
      <c r="PZ203" s="4">
        <v>5</v>
      </c>
      <c r="QA203" s="114">
        <f t="shared" si="297"/>
        <v>7.0000000000000007E-2</v>
      </c>
      <c r="QB203" s="114">
        <f t="shared" si="298"/>
        <v>1</v>
      </c>
      <c r="QC203" s="4">
        <v>5</v>
      </c>
      <c r="QD203" s="114">
        <f t="shared" si="299"/>
        <v>0.05</v>
      </c>
      <c r="QE203" s="114">
        <f t="shared" si="300"/>
        <v>1</v>
      </c>
      <c r="ZK203" s="4">
        <v>5</v>
      </c>
      <c r="ZL203" s="114">
        <f t="shared" si="301"/>
        <v>0.05</v>
      </c>
      <c r="ZM203" s="114">
        <f t="shared" si="302"/>
        <v>1</v>
      </c>
      <c r="ZN203" s="4">
        <v>5</v>
      </c>
      <c r="ZO203" s="114">
        <f t="shared" si="303"/>
        <v>0.05</v>
      </c>
      <c r="ZP203" s="114">
        <f t="shared" si="304"/>
        <v>1</v>
      </c>
      <c r="ABW203" s="114">
        <f t="shared" si="305"/>
        <v>0.4</v>
      </c>
      <c r="ABX203" s="114">
        <f t="shared" si="306"/>
        <v>0.46</v>
      </c>
      <c r="ABY203" s="114">
        <f t="shared" si="307"/>
        <v>0.1</v>
      </c>
      <c r="ABZ203" s="114">
        <f t="shared" si="308"/>
        <v>0.96000000000000008</v>
      </c>
      <c r="ACN203" s="119" t="str">
        <f t="shared" si="279"/>
        <v>TERIMA</v>
      </c>
      <c r="ACO203" s="120">
        <f t="shared" si="309"/>
        <v>800000</v>
      </c>
      <c r="ACQ203" s="120">
        <f t="shared" si="310"/>
        <v>768000.00000000012</v>
      </c>
      <c r="ACR203" s="120">
        <f t="shared" si="280"/>
        <v>768000.00000000012</v>
      </c>
      <c r="ACS203" s="120">
        <f t="shared" si="281"/>
        <v>768000.00000000012</v>
      </c>
      <c r="ADN203" s="121">
        <f t="shared" si="282"/>
        <v>768000.00000000012</v>
      </c>
      <c r="ADO203" s="4" t="s">
        <v>1392</v>
      </c>
    </row>
    <row r="204" spans="1:795" x14ac:dyDescent="0.25">
      <c r="A204" s="4">
        <f t="shared" si="277"/>
        <v>200</v>
      </c>
      <c r="B204" s="4">
        <v>28398</v>
      </c>
      <c r="C204" s="4" t="s">
        <v>1260</v>
      </c>
      <c r="G204" s="4" t="s">
        <v>1213</v>
      </c>
      <c r="O204" s="4">
        <v>22</v>
      </c>
      <c r="P204" s="4">
        <v>22</v>
      </c>
      <c r="Q204" s="4">
        <v>0</v>
      </c>
      <c r="R204" s="4">
        <v>0</v>
      </c>
      <c r="S204" s="4">
        <v>0</v>
      </c>
      <c r="T204" s="4">
        <v>1</v>
      </c>
      <c r="U204" s="4">
        <v>0</v>
      </c>
      <c r="V204" s="4">
        <f t="shared" si="278"/>
        <v>0</v>
      </c>
      <c r="W204" s="4">
        <v>22</v>
      </c>
      <c r="X204" s="4">
        <v>21</v>
      </c>
      <c r="Y204" s="4">
        <v>7.75</v>
      </c>
      <c r="CN204" s="4">
        <v>5</v>
      </c>
      <c r="CO204" s="114">
        <f t="shared" si="283"/>
        <v>0.2</v>
      </c>
      <c r="CP204" s="114">
        <f t="shared" si="284"/>
        <v>1</v>
      </c>
      <c r="CQ204" s="4">
        <v>5</v>
      </c>
      <c r="CR204" s="114">
        <f t="shared" si="285"/>
        <v>0.2</v>
      </c>
      <c r="CS204" s="114">
        <f t="shared" si="286"/>
        <v>1</v>
      </c>
      <c r="PK204" s="4">
        <v>1</v>
      </c>
      <c r="PL204" s="114">
        <f t="shared" si="287"/>
        <v>1.0000000000000002E-2</v>
      </c>
      <c r="PM204" s="114">
        <f t="shared" si="288"/>
        <v>0.20000000000000004</v>
      </c>
      <c r="PN204" s="4">
        <v>5</v>
      </c>
      <c r="PO204" s="114">
        <f t="shared" si="289"/>
        <v>0.08</v>
      </c>
      <c r="PP204" s="114">
        <f t="shared" si="290"/>
        <v>1</v>
      </c>
      <c r="PQ204" s="4">
        <v>5</v>
      </c>
      <c r="PR204" s="114">
        <f t="shared" si="291"/>
        <v>0.1</v>
      </c>
      <c r="PS204" s="114">
        <f t="shared" si="292"/>
        <v>1</v>
      </c>
      <c r="PT204" s="4">
        <v>5</v>
      </c>
      <c r="PU204" s="114">
        <f t="shared" si="293"/>
        <v>0.1</v>
      </c>
      <c r="PV204" s="114">
        <f t="shared" si="294"/>
        <v>1</v>
      </c>
      <c r="PW204" s="4">
        <v>5</v>
      </c>
      <c r="PX204" s="114">
        <f t="shared" si="295"/>
        <v>0.05</v>
      </c>
      <c r="PY204" s="114">
        <f t="shared" si="296"/>
        <v>1</v>
      </c>
      <c r="PZ204" s="4">
        <v>5</v>
      </c>
      <c r="QA204" s="114">
        <f t="shared" si="297"/>
        <v>7.0000000000000007E-2</v>
      </c>
      <c r="QB204" s="114">
        <f t="shared" si="298"/>
        <v>1</v>
      </c>
      <c r="QC204" s="4">
        <v>5</v>
      </c>
      <c r="QD204" s="114">
        <f t="shared" si="299"/>
        <v>0.05</v>
      </c>
      <c r="QE204" s="114">
        <f t="shared" si="300"/>
        <v>1</v>
      </c>
      <c r="ZK204" s="4">
        <v>5</v>
      </c>
      <c r="ZL204" s="114">
        <f t="shared" si="301"/>
        <v>0.05</v>
      </c>
      <c r="ZM204" s="114">
        <f t="shared" si="302"/>
        <v>1</v>
      </c>
      <c r="ZN204" s="4">
        <v>5</v>
      </c>
      <c r="ZO204" s="114">
        <f t="shared" si="303"/>
        <v>0.05</v>
      </c>
      <c r="ZP204" s="114">
        <f t="shared" si="304"/>
        <v>1</v>
      </c>
      <c r="ABW204" s="114">
        <f t="shared" si="305"/>
        <v>0.4</v>
      </c>
      <c r="ABX204" s="114">
        <f t="shared" si="306"/>
        <v>0.46</v>
      </c>
      <c r="ABY204" s="114">
        <f t="shared" si="307"/>
        <v>0.1</v>
      </c>
      <c r="ABZ204" s="114">
        <f t="shared" si="308"/>
        <v>0.96000000000000008</v>
      </c>
      <c r="ACN204" s="119" t="str">
        <f t="shared" si="279"/>
        <v>TERIMA</v>
      </c>
      <c r="ACO204" s="120">
        <f t="shared" si="309"/>
        <v>800000</v>
      </c>
      <c r="ACQ204" s="120">
        <f t="shared" si="310"/>
        <v>768000.00000000012</v>
      </c>
      <c r="ACR204" s="120">
        <f t="shared" si="280"/>
        <v>768000.00000000012</v>
      </c>
      <c r="ACS204" s="120">
        <f t="shared" si="281"/>
        <v>768000.00000000012</v>
      </c>
      <c r="ADN204" s="121">
        <f t="shared" si="282"/>
        <v>768000.00000000012</v>
      </c>
      <c r="ADO204" s="4" t="s">
        <v>1392</v>
      </c>
    </row>
    <row r="205" spans="1:795" x14ac:dyDescent="0.25">
      <c r="A205" s="4">
        <f t="shared" si="277"/>
        <v>201</v>
      </c>
      <c r="B205" s="4">
        <v>30694</v>
      </c>
      <c r="C205" s="4" t="s">
        <v>1263</v>
      </c>
      <c r="G205" s="4" t="s">
        <v>1213</v>
      </c>
      <c r="O205" s="4">
        <v>22</v>
      </c>
      <c r="P205" s="4">
        <v>22</v>
      </c>
      <c r="Q205" s="4">
        <v>0</v>
      </c>
      <c r="R205" s="4">
        <v>0</v>
      </c>
      <c r="S205" s="4">
        <v>0</v>
      </c>
      <c r="T205" s="4">
        <v>1</v>
      </c>
      <c r="U205" s="4">
        <v>0</v>
      </c>
      <c r="V205" s="4">
        <f t="shared" si="278"/>
        <v>0</v>
      </c>
      <c r="W205" s="4">
        <v>22</v>
      </c>
      <c r="X205" s="4">
        <v>21</v>
      </c>
      <c r="Y205" s="4">
        <v>7.75</v>
      </c>
      <c r="CN205" s="4">
        <v>5</v>
      </c>
      <c r="CO205" s="114">
        <f t="shared" si="283"/>
        <v>0.2</v>
      </c>
      <c r="CP205" s="114">
        <f t="shared" si="284"/>
        <v>1</v>
      </c>
      <c r="CQ205" s="4">
        <v>5</v>
      </c>
      <c r="CR205" s="114">
        <f t="shared" si="285"/>
        <v>0.2</v>
      </c>
      <c r="CS205" s="114">
        <f t="shared" si="286"/>
        <v>1</v>
      </c>
      <c r="PK205" s="4">
        <v>1</v>
      </c>
      <c r="PL205" s="114">
        <f t="shared" si="287"/>
        <v>1.0000000000000002E-2</v>
      </c>
      <c r="PM205" s="114">
        <f t="shared" si="288"/>
        <v>0.20000000000000004</v>
      </c>
      <c r="PN205" s="4">
        <v>5</v>
      </c>
      <c r="PO205" s="114">
        <f t="shared" si="289"/>
        <v>0.08</v>
      </c>
      <c r="PP205" s="114">
        <f t="shared" si="290"/>
        <v>1</v>
      </c>
      <c r="PQ205" s="4">
        <v>5</v>
      </c>
      <c r="PR205" s="114">
        <f t="shared" si="291"/>
        <v>0.1</v>
      </c>
      <c r="PS205" s="114">
        <f t="shared" si="292"/>
        <v>1</v>
      </c>
      <c r="PT205" s="4">
        <v>5</v>
      </c>
      <c r="PU205" s="114">
        <f t="shared" si="293"/>
        <v>0.1</v>
      </c>
      <c r="PV205" s="114">
        <f t="shared" si="294"/>
        <v>1</v>
      </c>
      <c r="PW205" s="4">
        <v>5</v>
      </c>
      <c r="PX205" s="114">
        <f t="shared" si="295"/>
        <v>0.05</v>
      </c>
      <c r="PY205" s="114">
        <f t="shared" si="296"/>
        <v>1</v>
      </c>
      <c r="PZ205" s="4">
        <v>5</v>
      </c>
      <c r="QA205" s="114">
        <f t="shared" si="297"/>
        <v>7.0000000000000007E-2</v>
      </c>
      <c r="QB205" s="114">
        <f t="shared" si="298"/>
        <v>1</v>
      </c>
      <c r="QC205" s="4">
        <v>5</v>
      </c>
      <c r="QD205" s="114">
        <f t="shared" si="299"/>
        <v>0.05</v>
      </c>
      <c r="QE205" s="114">
        <f t="shared" si="300"/>
        <v>1</v>
      </c>
      <c r="ZK205" s="4">
        <v>5</v>
      </c>
      <c r="ZL205" s="114">
        <f t="shared" si="301"/>
        <v>0.05</v>
      </c>
      <c r="ZM205" s="114">
        <f t="shared" si="302"/>
        <v>1</v>
      </c>
      <c r="ZN205" s="4">
        <v>5</v>
      </c>
      <c r="ZO205" s="114">
        <f t="shared" si="303"/>
        <v>0.05</v>
      </c>
      <c r="ZP205" s="114">
        <f t="shared" si="304"/>
        <v>1</v>
      </c>
      <c r="ABW205" s="114">
        <f t="shared" si="305"/>
        <v>0.4</v>
      </c>
      <c r="ABX205" s="114">
        <f t="shared" si="306"/>
        <v>0.46</v>
      </c>
      <c r="ABY205" s="114">
        <f t="shared" si="307"/>
        <v>0.1</v>
      </c>
      <c r="ABZ205" s="114">
        <f t="shared" si="308"/>
        <v>0.96000000000000008</v>
      </c>
      <c r="ACN205" s="119" t="str">
        <f t="shared" si="279"/>
        <v>TERIMA</v>
      </c>
      <c r="ACO205" s="120">
        <f t="shared" si="309"/>
        <v>800000</v>
      </c>
      <c r="ACQ205" s="120">
        <f t="shared" si="310"/>
        <v>768000.00000000012</v>
      </c>
      <c r="ACR205" s="120">
        <f t="shared" si="280"/>
        <v>768000.00000000012</v>
      </c>
      <c r="ACS205" s="120">
        <f t="shared" si="281"/>
        <v>768000.00000000012</v>
      </c>
      <c r="ADN205" s="121">
        <f t="shared" si="282"/>
        <v>768000.00000000012</v>
      </c>
      <c r="ADO205" s="4" t="s">
        <v>1392</v>
      </c>
    </row>
    <row r="206" spans="1:795" x14ac:dyDescent="0.25">
      <c r="A206" s="4">
        <f t="shared" si="277"/>
        <v>202</v>
      </c>
      <c r="B206" s="4">
        <v>105783</v>
      </c>
      <c r="C206" s="4" t="s">
        <v>1234</v>
      </c>
      <c r="G206" s="4" t="s">
        <v>1213</v>
      </c>
      <c r="O206" s="4">
        <v>22</v>
      </c>
      <c r="P206" s="4">
        <v>22</v>
      </c>
      <c r="Q206" s="4">
        <v>0</v>
      </c>
      <c r="R206" s="4">
        <v>0</v>
      </c>
      <c r="S206" s="4">
        <v>0</v>
      </c>
      <c r="T206" s="4">
        <v>1</v>
      </c>
      <c r="U206" s="4">
        <v>0</v>
      </c>
      <c r="V206" s="4">
        <f t="shared" si="278"/>
        <v>0</v>
      </c>
      <c r="W206" s="4">
        <v>22</v>
      </c>
      <c r="X206" s="4">
        <v>21</v>
      </c>
      <c r="Y206" s="4">
        <v>7.75</v>
      </c>
      <c r="CN206" s="4">
        <v>5</v>
      </c>
      <c r="CO206" s="114">
        <f t="shared" si="283"/>
        <v>0.2</v>
      </c>
      <c r="CP206" s="114">
        <f t="shared" si="284"/>
        <v>1</v>
      </c>
      <c r="CQ206" s="4">
        <v>5</v>
      </c>
      <c r="CR206" s="114">
        <f t="shared" si="285"/>
        <v>0.2</v>
      </c>
      <c r="CS206" s="114">
        <f t="shared" si="286"/>
        <v>1</v>
      </c>
      <c r="PK206" s="4">
        <v>1</v>
      </c>
      <c r="PL206" s="114">
        <f t="shared" si="287"/>
        <v>1.0000000000000002E-2</v>
      </c>
      <c r="PM206" s="114">
        <f t="shared" si="288"/>
        <v>0.20000000000000004</v>
      </c>
      <c r="PN206" s="4">
        <v>5</v>
      </c>
      <c r="PO206" s="114">
        <f t="shared" si="289"/>
        <v>0.08</v>
      </c>
      <c r="PP206" s="114">
        <f t="shared" si="290"/>
        <v>1</v>
      </c>
      <c r="PQ206" s="4">
        <v>5</v>
      </c>
      <c r="PR206" s="114">
        <f t="shared" si="291"/>
        <v>0.1</v>
      </c>
      <c r="PS206" s="114">
        <f t="shared" si="292"/>
        <v>1</v>
      </c>
      <c r="PT206" s="4">
        <v>5</v>
      </c>
      <c r="PU206" s="114">
        <f t="shared" si="293"/>
        <v>0.1</v>
      </c>
      <c r="PV206" s="114">
        <f t="shared" si="294"/>
        <v>1</v>
      </c>
      <c r="PW206" s="4">
        <v>5</v>
      </c>
      <c r="PX206" s="114">
        <f t="shared" si="295"/>
        <v>0.05</v>
      </c>
      <c r="PY206" s="114">
        <f t="shared" si="296"/>
        <v>1</v>
      </c>
      <c r="PZ206" s="4">
        <v>5</v>
      </c>
      <c r="QA206" s="114">
        <f t="shared" si="297"/>
        <v>7.0000000000000007E-2</v>
      </c>
      <c r="QB206" s="114">
        <f t="shared" si="298"/>
        <v>1</v>
      </c>
      <c r="QC206" s="4">
        <v>5</v>
      </c>
      <c r="QD206" s="114">
        <f t="shared" si="299"/>
        <v>0.05</v>
      </c>
      <c r="QE206" s="114">
        <f t="shared" si="300"/>
        <v>1</v>
      </c>
      <c r="ZK206" s="4">
        <v>5</v>
      </c>
      <c r="ZL206" s="114">
        <f t="shared" si="301"/>
        <v>0.05</v>
      </c>
      <c r="ZM206" s="114">
        <f t="shared" si="302"/>
        <v>1</v>
      </c>
      <c r="ZN206" s="4">
        <v>5</v>
      </c>
      <c r="ZO206" s="114">
        <f t="shared" si="303"/>
        <v>0.05</v>
      </c>
      <c r="ZP206" s="114">
        <f t="shared" si="304"/>
        <v>1</v>
      </c>
      <c r="ABW206" s="114">
        <f t="shared" si="305"/>
        <v>0.4</v>
      </c>
      <c r="ABX206" s="114">
        <f t="shared" si="306"/>
        <v>0.46</v>
      </c>
      <c r="ABY206" s="114">
        <f t="shared" si="307"/>
        <v>0.1</v>
      </c>
      <c r="ABZ206" s="114">
        <f t="shared" si="308"/>
        <v>0.96000000000000008</v>
      </c>
      <c r="ACN206" s="119" t="str">
        <f t="shared" si="279"/>
        <v>TERIMA</v>
      </c>
      <c r="ACO206" s="120">
        <f t="shared" si="309"/>
        <v>800000</v>
      </c>
      <c r="ACQ206" s="120">
        <f t="shared" si="310"/>
        <v>768000.00000000012</v>
      </c>
      <c r="ACR206" s="120">
        <f t="shared" si="280"/>
        <v>768000.00000000012</v>
      </c>
      <c r="ACS206" s="120">
        <f t="shared" si="281"/>
        <v>768000.00000000012</v>
      </c>
      <c r="ADN206" s="121">
        <f t="shared" si="282"/>
        <v>768000.00000000012</v>
      </c>
      <c r="ADO206" s="4" t="s">
        <v>1392</v>
      </c>
    </row>
    <row r="207" spans="1:795" x14ac:dyDescent="0.25">
      <c r="A207" s="4">
        <f t="shared" si="277"/>
        <v>203</v>
      </c>
      <c r="B207" s="4">
        <v>69739</v>
      </c>
      <c r="C207" s="4" t="s">
        <v>1236</v>
      </c>
      <c r="G207" s="4" t="s">
        <v>1213</v>
      </c>
      <c r="O207" s="4">
        <v>22</v>
      </c>
      <c r="P207" s="4">
        <v>22</v>
      </c>
      <c r="Q207" s="4">
        <v>0</v>
      </c>
      <c r="R207" s="4">
        <v>0</v>
      </c>
      <c r="S207" s="4">
        <v>0</v>
      </c>
      <c r="T207" s="4">
        <v>1</v>
      </c>
      <c r="U207" s="4">
        <v>0</v>
      </c>
      <c r="V207" s="4">
        <f t="shared" si="278"/>
        <v>0</v>
      </c>
      <c r="W207" s="4">
        <v>22</v>
      </c>
      <c r="X207" s="4">
        <v>21</v>
      </c>
      <c r="Y207" s="4">
        <v>7.75</v>
      </c>
      <c r="CN207" s="4">
        <v>5</v>
      </c>
      <c r="CO207" s="114">
        <f t="shared" si="283"/>
        <v>0.2</v>
      </c>
      <c r="CP207" s="114">
        <f t="shared" si="284"/>
        <v>1</v>
      </c>
      <c r="CQ207" s="4">
        <v>5</v>
      </c>
      <c r="CR207" s="114">
        <f t="shared" si="285"/>
        <v>0.2</v>
      </c>
      <c r="CS207" s="114">
        <f t="shared" si="286"/>
        <v>1</v>
      </c>
      <c r="PK207" s="4">
        <v>1</v>
      </c>
      <c r="PL207" s="114">
        <f t="shared" si="287"/>
        <v>1.0000000000000002E-2</v>
      </c>
      <c r="PM207" s="114">
        <f t="shared" si="288"/>
        <v>0.20000000000000004</v>
      </c>
      <c r="PN207" s="4">
        <v>5</v>
      </c>
      <c r="PO207" s="114">
        <f t="shared" si="289"/>
        <v>0.08</v>
      </c>
      <c r="PP207" s="114">
        <f t="shared" si="290"/>
        <v>1</v>
      </c>
      <c r="PQ207" s="4">
        <v>5</v>
      </c>
      <c r="PR207" s="114">
        <f t="shared" si="291"/>
        <v>0.1</v>
      </c>
      <c r="PS207" s="114">
        <f t="shared" si="292"/>
        <v>1</v>
      </c>
      <c r="PT207" s="4">
        <v>5</v>
      </c>
      <c r="PU207" s="114">
        <f t="shared" si="293"/>
        <v>0.1</v>
      </c>
      <c r="PV207" s="114">
        <f t="shared" si="294"/>
        <v>1</v>
      </c>
      <c r="PW207" s="4">
        <v>5</v>
      </c>
      <c r="PX207" s="114">
        <f t="shared" si="295"/>
        <v>0.05</v>
      </c>
      <c r="PY207" s="114">
        <f t="shared" si="296"/>
        <v>1</v>
      </c>
      <c r="PZ207" s="4">
        <v>5</v>
      </c>
      <c r="QA207" s="114">
        <f t="shared" si="297"/>
        <v>7.0000000000000007E-2</v>
      </c>
      <c r="QB207" s="114">
        <f t="shared" si="298"/>
        <v>1</v>
      </c>
      <c r="QC207" s="4">
        <v>5</v>
      </c>
      <c r="QD207" s="114">
        <f t="shared" si="299"/>
        <v>0.05</v>
      </c>
      <c r="QE207" s="114">
        <f t="shared" si="300"/>
        <v>1</v>
      </c>
      <c r="ZK207" s="4">
        <v>5</v>
      </c>
      <c r="ZL207" s="114">
        <f t="shared" si="301"/>
        <v>0.05</v>
      </c>
      <c r="ZM207" s="114">
        <f t="shared" si="302"/>
        <v>1</v>
      </c>
      <c r="ZN207" s="4">
        <v>5</v>
      </c>
      <c r="ZO207" s="114">
        <f t="shared" si="303"/>
        <v>0.05</v>
      </c>
      <c r="ZP207" s="114">
        <f t="shared" si="304"/>
        <v>1</v>
      </c>
      <c r="ABW207" s="114">
        <f t="shared" si="305"/>
        <v>0.4</v>
      </c>
      <c r="ABX207" s="114">
        <f t="shared" si="306"/>
        <v>0.46</v>
      </c>
      <c r="ABY207" s="114">
        <f t="shared" si="307"/>
        <v>0.1</v>
      </c>
      <c r="ABZ207" s="114">
        <f t="shared" si="308"/>
        <v>0.96000000000000008</v>
      </c>
      <c r="ACN207" s="119" t="str">
        <f t="shared" si="279"/>
        <v>TERIMA</v>
      </c>
      <c r="ACO207" s="120">
        <f t="shared" si="309"/>
        <v>800000</v>
      </c>
      <c r="ACQ207" s="120">
        <f t="shared" si="310"/>
        <v>768000.00000000012</v>
      </c>
      <c r="ACR207" s="120">
        <f t="shared" si="280"/>
        <v>768000.00000000012</v>
      </c>
      <c r="ACS207" s="120">
        <f t="shared" si="281"/>
        <v>768000.00000000012</v>
      </c>
      <c r="ADN207" s="121">
        <f t="shared" si="282"/>
        <v>768000.00000000012</v>
      </c>
      <c r="ADO207" s="4" t="s">
        <v>1392</v>
      </c>
    </row>
    <row r="208" spans="1:795" x14ac:dyDescent="0.25">
      <c r="A208" s="4">
        <f t="shared" si="277"/>
        <v>204</v>
      </c>
      <c r="B208" s="4">
        <v>44484</v>
      </c>
      <c r="C208" s="4" t="s">
        <v>1232</v>
      </c>
      <c r="G208" s="4" t="s">
        <v>1213</v>
      </c>
      <c r="O208" s="4">
        <v>22</v>
      </c>
      <c r="P208" s="4">
        <v>22</v>
      </c>
      <c r="Q208" s="4">
        <v>0</v>
      </c>
      <c r="R208" s="4">
        <v>0</v>
      </c>
      <c r="S208" s="4">
        <v>0</v>
      </c>
      <c r="T208" s="4">
        <v>1</v>
      </c>
      <c r="U208" s="4">
        <v>0</v>
      </c>
      <c r="V208" s="4">
        <f t="shared" si="278"/>
        <v>0</v>
      </c>
      <c r="W208" s="4">
        <v>22</v>
      </c>
      <c r="X208" s="4">
        <v>21</v>
      </c>
      <c r="Y208" s="4">
        <v>7.75</v>
      </c>
      <c r="CN208" s="4">
        <v>5</v>
      </c>
      <c r="CO208" s="114">
        <f t="shared" si="283"/>
        <v>0.2</v>
      </c>
      <c r="CP208" s="114">
        <f t="shared" si="284"/>
        <v>1</v>
      </c>
      <c r="CQ208" s="4">
        <v>5</v>
      </c>
      <c r="CR208" s="114">
        <f t="shared" si="285"/>
        <v>0.2</v>
      </c>
      <c r="CS208" s="114">
        <f t="shared" si="286"/>
        <v>1</v>
      </c>
      <c r="PK208" s="4">
        <v>1</v>
      </c>
      <c r="PL208" s="114">
        <f t="shared" si="287"/>
        <v>1.0000000000000002E-2</v>
      </c>
      <c r="PM208" s="114">
        <f t="shared" si="288"/>
        <v>0.20000000000000004</v>
      </c>
      <c r="PN208" s="4">
        <v>5</v>
      </c>
      <c r="PO208" s="114">
        <f t="shared" si="289"/>
        <v>0.08</v>
      </c>
      <c r="PP208" s="114">
        <f t="shared" si="290"/>
        <v>1</v>
      </c>
      <c r="PQ208" s="4">
        <v>5</v>
      </c>
      <c r="PR208" s="114">
        <f t="shared" si="291"/>
        <v>0.1</v>
      </c>
      <c r="PS208" s="114">
        <f t="shared" si="292"/>
        <v>1</v>
      </c>
      <c r="PT208" s="4">
        <v>5</v>
      </c>
      <c r="PU208" s="114">
        <f t="shared" si="293"/>
        <v>0.1</v>
      </c>
      <c r="PV208" s="114">
        <f t="shared" si="294"/>
        <v>1</v>
      </c>
      <c r="PW208" s="4">
        <v>5</v>
      </c>
      <c r="PX208" s="114">
        <f t="shared" si="295"/>
        <v>0.05</v>
      </c>
      <c r="PY208" s="114">
        <f t="shared" si="296"/>
        <v>1</v>
      </c>
      <c r="PZ208" s="4">
        <v>5</v>
      </c>
      <c r="QA208" s="114">
        <f t="shared" si="297"/>
        <v>7.0000000000000007E-2</v>
      </c>
      <c r="QB208" s="114">
        <f t="shared" si="298"/>
        <v>1</v>
      </c>
      <c r="QC208" s="4">
        <v>5</v>
      </c>
      <c r="QD208" s="114">
        <f t="shared" si="299"/>
        <v>0.05</v>
      </c>
      <c r="QE208" s="114">
        <f t="shared" si="300"/>
        <v>1</v>
      </c>
      <c r="ZK208" s="4">
        <v>5</v>
      </c>
      <c r="ZL208" s="114">
        <f t="shared" si="301"/>
        <v>0.05</v>
      </c>
      <c r="ZM208" s="114">
        <f t="shared" si="302"/>
        <v>1</v>
      </c>
      <c r="ZN208" s="4">
        <v>5</v>
      </c>
      <c r="ZO208" s="114">
        <f t="shared" si="303"/>
        <v>0.05</v>
      </c>
      <c r="ZP208" s="114">
        <f t="shared" si="304"/>
        <v>1</v>
      </c>
      <c r="ABW208" s="114">
        <f t="shared" si="305"/>
        <v>0.4</v>
      </c>
      <c r="ABX208" s="114">
        <f t="shared" si="306"/>
        <v>0.46</v>
      </c>
      <c r="ABY208" s="114">
        <f t="shared" si="307"/>
        <v>0.1</v>
      </c>
      <c r="ABZ208" s="114">
        <f t="shared" si="308"/>
        <v>0.96000000000000008</v>
      </c>
      <c r="ACN208" s="119" t="str">
        <f t="shared" si="279"/>
        <v>TERIMA</v>
      </c>
      <c r="ACO208" s="120">
        <f t="shared" si="309"/>
        <v>800000</v>
      </c>
      <c r="ACQ208" s="120">
        <f t="shared" si="310"/>
        <v>768000.00000000012</v>
      </c>
      <c r="ACR208" s="120">
        <f t="shared" si="280"/>
        <v>768000.00000000012</v>
      </c>
      <c r="ACS208" s="120">
        <f t="shared" si="281"/>
        <v>768000.00000000012</v>
      </c>
      <c r="ADN208" s="121">
        <f t="shared" si="282"/>
        <v>768000.00000000012</v>
      </c>
      <c r="ADO208" s="4" t="s">
        <v>1392</v>
      </c>
    </row>
    <row r="209" spans="1:795" x14ac:dyDescent="0.25">
      <c r="A209" s="4">
        <f t="shared" si="277"/>
        <v>205</v>
      </c>
      <c r="B209" s="4">
        <v>33662</v>
      </c>
      <c r="C209" s="4" t="s">
        <v>1265</v>
      </c>
      <c r="G209" s="4" t="s">
        <v>1213</v>
      </c>
      <c r="O209" s="4">
        <v>22</v>
      </c>
      <c r="P209" s="4">
        <v>22</v>
      </c>
      <c r="Q209" s="4">
        <v>0</v>
      </c>
      <c r="R209" s="4">
        <v>0</v>
      </c>
      <c r="S209" s="4">
        <v>0</v>
      </c>
      <c r="T209" s="4">
        <v>1</v>
      </c>
      <c r="U209" s="4">
        <v>0</v>
      </c>
      <c r="V209" s="4">
        <f t="shared" si="278"/>
        <v>0</v>
      </c>
      <c r="W209" s="4">
        <v>22</v>
      </c>
      <c r="X209" s="4">
        <v>21</v>
      </c>
      <c r="Y209" s="4">
        <v>7.75</v>
      </c>
      <c r="CN209" s="4">
        <v>5</v>
      </c>
      <c r="CO209" s="114">
        <f t="shared" si="283"/>
        <v>0.2</v>
      </c>
      <c r="CP209" s="114">
        <f t="shared" si="284"/>
        <v>1</v>
      </c>
      <c r="CQ209" s="4">
        <v>5</v>
      </c>
      <c r="CR209" s="114">
        <f t="shared" si="285"/>
        <v>0.2</v>
      </c>
      <c r="CS209" s="114">
        <f t="shared" si="286"/>
        <v>1</v>
      </c>
      <c r="PK209" s="4">
        <v>1</v>
      </c>
      <c r="PL209" s="114">
        <f t="shared" si="287"/>
        <v>1.0000000000000002E-2</v>
      </c>
      <c r="PM209" s="114">
        <f t="shared" si="288"/>
        <v>0.20000000000000004</v>
      </c>
      <c r="PN209" s="4">
        <v>5</v>
      </c>
      <c r="PO209" s="114">
        <f t="shared" si="289"/>
        <v>0.08</v>
      </c>
      <c r="PP209" s="114">
        <f t="shared" si="290"/>
        <v>1</v>
      </c>
      <c r="PQ209" s="4">
        <v>5</v>
      </c>
      <c r="PR209" s="114">
        <f t="shared" si="291"/>
        <v>0.1</v>
      </c>
      <c r="PS209" s="114">
        <f t="shared" si="292"/>
        <v>1</v>
      </c>
      <c r="PT209" s="4">
        <v>5</v>
      </c>
      <c r="PU209" s="114">
        <f t="shared" si="293"/>
        <v>0.1</v>
      </c>
      <c r="PV209" s="114">
        <f t="shared" si="294"/>
        <v>1</v>
      </c>
      <c r="PW209" s="4">
        <v>5</v>
      </c>
      <c r="PX209" s="114">
        <f t="shared" si="295"/>
        <v>0.05</v>
      </c>
      <c r="PY209" s="114">
        <f t="shared" si="296"/>
        <v>1</v>
      </c>
      <c r="PZ209" s="4">
        <v>5</v>
      </c>
      <c r="QA209" s="114">
        <f t="shared" si="297"/>
        <v>7.0000000000000007E-2</v>
      </c>
      <c r="QB209" s="114">
        <f t="shared" si="298"/>
        <v>1</v>
      </c>
      <c r="QC209" s="4">
        <v>5</v>
      </c>
      <c r="QD209" s="114">
        <f t="shared" si="299"/>
        <v>0.05</v>
      </c>
      <c r="QE209" s="114">
        <f t="shared" si="300"/>
        <v>1</v>
      </c>
      <c r="ZK209" s="4">
        <v>5</v>
      </c>
      <c r="ZL209" s="114">
        <f t="shared" si="301"/>
        <v>0.05</v>
      </c>
      <c r="ZM209" s="114">
        <f t="shared" si="302"/>
        <v>1</v>
      </c>
      <c r="ZN209" s="4">
        <v>5</v>
      </c>
      <c r="ZO209" s="114">
        <f t="shared" si="303"/>
        <v>0.05</v>
      </c>
      <c r="ZP209" s="114">
        <f t="shared" si="304"/>
        <v>1</v>
      </c>
      <c r="ABW209" s="114">
        <f t="shared" si="305"/>
        <v>0.4</v>
      </c>
      <c r="ABX209" s="114">
        <f t="shared" si="306"/>
        <v>0.46</v>
      </c>
      <c r="ABY209" s="114">
        <f t="shared" si="307"/>
        <v>0.1</v>
      </c>
      <c r="ABZ209" s="114">
        <f t="shared" si="308"/>
        <v>0.96000000000000008</v>
      </c>
      <c r="ACN209" s="119" t="str">
        <f t="shared" si="279"/>
        <v>TERIMA</v>
      </c>
      <c r="ACO209" s="120">
        <f t="shared" si="309"/>
        <v>800000</v>
      </c>
      <c r="ACQ209" s="120">
        <f t="shared" si="310"/>
        <v>768000.00000000012</v>
      </c>
      <c r="ACR209" s="120">
        <f t="shared" si="280"/>
        <v>768000.00000000012</v>
      </c>
      <c r="ACS209" s="120">
        <f t="shared" si="281"/>
        <v>768000.00000000012</v>
      </c>
      <c r="ADN209" s="121">
        <f t="shared" si="282"/>
        <v>768000.00000000012</v>
      </c>
      <c r="ADO209" s="4" t="s">
        <v>1392</v>
      </c>
    </row>
    <row r="210" spans="1:795" x14ac:dyDescent="0.25">
      <c r="A210" s="4">
        <f t="shared" si="277"/>
        <v>206</v>
      </c>
      <c r="B210" s="4">
        <v>79463</v>
      </c>
      <c r="C210" s="4" t="s">
        <v>1228</v>
      </c>
      <c r="G210" s="4" t="s">
        <v>1213</v>
      </c>
      <c r="O210" s="4">
        <v>22</v>
      </c>
      <c r="P210" s="4">
        <v>22</v>
      </c>
      <c r="Q210" s="4">
        <v>0</v>
      </c>
      <c r="R210" s="4">
        <v>0</v>
      </c>
      <c r="S210" s="4">
        <v>0</v>
      </c>
      <c r="T210" s="4">
        <v>1</v>
      </c>
      <c r="U210" s="4">
        <v>0</v>
      </c>
      <c r="V210" s="4">
        <f t="shared" si="278"/>
        <v>0</v>
      </c>
      <c r="W210" s="4">
        <v>22</v>
      </c>
      <c r="X210" s="4">
        <v>21</v>
      </c>
      <c r="Y210" s="4">
        <v>7.75</v>
      </c>
      <c r="CN210" s="4">
        <v>5</v>
      </c>
      <c r="CO210" s="114">
        <f t="shared" si="283"/>
        <v>0.2</v>
      </c>
      <c r="CP210" s="114">
        <f t="shared" si="284"/>
        <v>1</v>
      </c>
      <c r="CQ210" s="4">
        <v>5</v>
      </c>
      <c r="CR210" s="114">
        <f t="shared" si="285"/>
        <v>0.2</v>
      </c>
      <c r="CS210" s="114">
        <f t="shared" si="286"/>
        <v>1</v>
      </c>
      <c r="PK210" s="4">
        <v>1</v>
      </c>
      <c r="PL210" s="114">
        <f t="shared" si="287"/>
        <v>1.0000000000000002E-2</v>
      </c>
      <c r="PM210" s="114">
        <f t="shared" si="288"/>
        <v>0.20000000000000004</v>
      </c>
      <c r="PN210" s="4">
        <v>5</v>
      </c>
      <c r="PO210" s="114">
        <f t="shared" si="289"/>
        <v>0.08</v>
      </c>
      <c r="PP210" s="114">
        <f t="shared" si="290"/>
        <v>1</v>
      </c>
      <c r="PQ210" s="4">
        <v>5</v>
      </c>
      <c r="PR210" s="114">
        <f t="shared" si="291"/>
        <v>0.1</v>
      </c>
      <c r="PS210" s="114">
        <f t="shared" si="292"/>
        <v>1</v>
      </c>
      <c r="PT210" s="4">
        <v>5</v>
      </c>
      <c r="PU210" s="114">
        <f t="shared" si="293"/>
        <v>0.1</v>
      </c>
      <c r="PV210" s="114">
        <f t="shared" si="294"/>
        <v>1</v>
      </c>
      <c r="PW210" s="4">
        <v>5</v>
      </c>
      <c r="PX210" s="114">
        <f t="shared" si="295"/>
        <v>0.05</v>
      </c>
      <c r="PY210" s="114">
        <f t="shared" si="296"/>
        <v>1</v>
      </c>
      <c r="PZ210" s="4">
        <v>5</v>
      </c>
      <c r="QA210" s="114">
        <f t="shared" si="297"/>
        <v>7.0000000000000007E-2</v>
      </c>
      <c r="QB210" s="114">
        <f t="shared" si="298"/>
        <v>1</v>
      </c>
      <c r="QC210" s="4">
        <v>5</v>
      </c>
      <c r="QD210" s="114">
        <f t="shared" si="299"/>
        <v>0.05</v>
      </c>
      <c r="QE210" s="114">
        <f t="shared" si="300"/>
        <v>1</v>
      </c>
      <c r="ZK210" s="4">
        <v>5</v>
      </c>
      <c r="ZL210" s="114">
        <f t="shared" si="301"/>
        <v>0.05</v>
      </c>
      <c r="ZM210" s="114">
        <f t="shared" si="302"/>
        <v>1</v>
      </c>
      <c r="ZN210" s="4">
        <v>5</v>
      </c>
      <c r="ZO210" s="114">
        <f t="shared" si="303"/>
        <v>0.05</v>
      </c>
      <c r="ZP210" s="114">
        <f t="shared" si="304"/>
        <v>1</v>
      </c>
      <c r="ABW210" s="114">
        <f t="shared" si="305"/>
        <v>0.4</v>
      </c>
      <c r="ABX210" s="114">
        <f t="shared" si="306"/>
        <v>0.46</v>
      </c>
      <c r="ABY210" s="114">
        <f t="shared" si="307"/>
        <v>0.1</v>
      </c>
      <c r="ABZ210" s="114">
        <f t="shared" si="308"/>
        <v>0.96000000000000008</v>
      </c>
      <c r="ACN210" s="119" t="str">
        <f t="shared" si="279"/>
        <v>TERIMA</v>
      </c>
      <c r="ACO210" s="120">
        <f t="shared" si="309"/>
        <v>800000</v>
      </c>
      <c r="ACQ210" s="120">
        <f t="shared" si="310"/>
        <v>768000.00000000012</v>
      </c>
      <c r="ACR210" s="120">
        <f t="shared" si="280"/>
        <v>768000.00000000012</v>
      </c>
      <c r="ACS210" s="120">
        <f t="shared" si="281"/>
        <v>768000.00000000012</v>
      </c>
      <c r="ADN210" s="121">
        <f t="shared" si="282"/>
        <v>768000.00000000012</v>
      </c>
      <c r="ADO210" s="4" t="s">
        <v>1392</v>
      </c>
    </row>
    <row r="211" spans="1:795" x14ac:dyDescent="0.25">
      <c r="A211" s="4">
        <f t="shared" si="277"/>
        <v>207</v>
      </c>
      <c r="B211" s="4">
        <v>32491</v>
      </c>
      <c r="C211" s="4" t="s">
        <v>1288</v>
      </c>
      <c r="G211" s="4" t="s">
        <v>1213</v>
      </c>
      <c r="O211" s="4">
        <v>22</v>
      </c>
      <c r="P211" s="4">
        <v>22</v>
      </c>
      <c r="Q211" s="4">
        <v>0</v>
      </c>
      <c r="R211" s="4">
        <v>0</v>
      </c>
      <c r="S211" s="4">
        <v>0</v>
      </c>
      <c r="T211" s="4">
        <v>1</v>
      </c>
      <c r="U211" s="4">
        <v>0</v>
      </c>
      <c r="V211" s="4">
        <f t="shared" si="278"/>
        <v>0</v>
      </c>
      <c r="W211" s="4">
        <v>22</v>
      </c>
      <c r="X211" s="4">
        <v>21</v>
      </c>
      <c r="Y211" s="4">
        <v>7.75</v>
      </c>
      <c r="CN211" s="4">
        <v>5</v>
      </c>
      <c r="CO211" s="114">
        <f t="shared" si="283"/>
        <v>0.2</v>
      </c>
      <c r="CP211" s="114">
        <f t="shared" si="284"/>
        <v>1</v>
      </c>
      <c r="CQ211" s="4">
        <v>5</v>
      </c>
      <c r="CR211" s="114">
        <f t="shared" si="285"/>
        <v>0.2</v>
      </c>
      <c r="CS211" s="114">
        <f t="shared" si="286"/>
        <v>1</v>
      </c>
      <c r="PK211" s="4">
        <v>1</v>
      </c>
      <c r="PL211" s="114">
        <f t="shared" si="287"/>
        <v>1.0000000000000002E-2</v>
      </c>
      <c r="PM211" s="114">
        <f t="shared" si="288"/>
        <v>0.20000000000000004</v>
      </c>
      <c r="PN211" s="4">
        <v>5</v>
      </c>
      <c r="PO211" s="114">
        <f t="shared" si="289"/>
        <v>0.08</v>
      </c>
      <c r="PP211" s="114">
        <f t="shared" si="290"/>
        <v>1</v>
      </c>
      <c r="PQ211" s="4">
        <v>5</v>
      </c>
      <c r="PR211" s="114">
        <f t="shared" si="291"/>
        <v>0.1</v>
      </c>
      <c r="PS211" s="114">
        <f t="shared" si="292"/>
        <v>1</v>
      </c>
      <c r="PT211" s="4">
        <v>5</v>
      </c>
      <c r="PU211" s="114">
        <f t="shared" si="293"/>
        <v>0.1</v>
      </c>
      <c r="PV211" s="114">
        <f t="shared" si="294"/>
        <v>1</v>
      </c>
      <c r="PW211" s="4">
        <v>5</v>
      </c>
      <c r="PX211" s="114">
        <f t="shared" si="295"/>
        <v>0.05</v>
      </c>
      <c r="PY211" s="114">
        <f t="shared" si="296"/>
        <v>1</v>
      </c>
      <c r="PZ211" s="4">
        <v>5</v>
      </c>
      <c r="QA211" s="114">
        <f t="shared" si="297"/>
        <v>7.0000000000000007E-2</v>
      </c>
      <c r="QB211" s="114">
        <f t="shared" si="298"/>
        <v>1</v>
      </c>
      <c r="QC211" s="4">
        <v>5</v>
      </c>
      <c r="QD211" s="114">
        <f t="shared" si="299"/>
        <v>0.05</v>
      </c>
      <c r="QE211" s="114">
        <f t="shared" si="300"/>
        <v>1</v>
      </c>
      <c r="ZK211" s="4">
        <v>5</v>
      </c>
      <c r="ZL211" s="114">
        <f t="shared" si="301"/>
        <v>0.05</v>
      </c>
      <c r="ZM211" s="114">
        <f t="shared" si="302"/>
        <v>1</v>
      </c>
      <c r="ZN211" s="4">
        <v>5</v>
      </c>
      <c r="ZO211" s="114">
        <f t="shared" si="303"/>
        <v>0.05</v>
      </c>
      <c r="ZP211" s="114">
        <f t="shared" si="304"/>
        <v>1</v>
      </c>
      <c r="ABW211" s="114">
        <f t="shared" si="305"/>
        <v>0.4</v>
      </c>
      <c r="ABX211" s="114">
        <f t="shared" si="306"/>
        <v>0.46</v>
      </c>
      <c r="ABY211" s="114">
        <f t="shared" si="307"/>
        <v>0.1</v>
      </c>
      <c r="ABZ211" s="114">
        <f t="shared" si="308"/>
        <v>0.96000000000000008</v>
      </c>
      <c r="ACN211" s="119" t="str">
        <f t="shared" si="279"/>
        <v>TERIMA</v>
      </c>
      <c r="ACO211" s="120">
        <f t="shared" si="309"/>
        <v>800000</v>
      </c>
      <c r="ACQ211" s="120">
        <f t="shared" si="310"/>
        <v>768000.00000000012</v>
      </c>
      <c r="ACR211" s="120">
        <f t="shared" si="280"/>
        <v>768000.00000000012</v>
      </c>
      <c r="ACS211" s="120">
        <f t="shared" si="281"/>
        <v>768000.00000000012</v>
      </c>
      <c r="ADN211" s="121">
        <f t="shared" si="282"/>
        <v>768000.00000000012</v>
      </c>
      <c r="ADO211" s="4" t="s">
        <v>1392</v>
      </c>
    </row>
    <row r="212" spans="1:795" x14ac:dyDescent="0.25">
      <c r="A212" s="4">
        <f t="shared" si="277"/>
        <v>208</v>
      </c>
      <c r="B212" s="4">
        <v>67189</v>
      </c>
      <c r="C212" s="4" t="s">
        <v>1216</v>
      </c>
      <c r="G212" s="4" t="s">
        <v>1213</v>
      </c>
      <c r="O212" s="4">
        <v>22</v>
      </c>
      <c r="P212" s="4">
        <v>22</v>
      </c>
      <c r="Q212" s="4">
        <v>0</v>
      </c>
      <c r="R212" s="4">
        <v>0</v>
      </c>
      <c r="S212" s="4">
        <v>0</v>
      </c>
      <c r="T212" s="4">
        <v>1</v>
      </c>
      <c r="U212" s="4">
        <v>0</v>
      </c>
      <c r="V212" s="4">
        <f t="shared" si="278"/>
        <v>0</v>
      </c>
      <c r="W212" s="4">
        <v>22</v>
      </c>
      <c r="X212" s="4">
        <v>21</v>
      </c>
      <c r="Y212" s="4">
        <v>7.75</v>
      </c>
      <c r="CN212" s="4">
        <v>5</v>
      </c>
      <c r="CO212" s="114">
        <f t="shared" si="283"/>
        <v>0.2</v>
      </c>
      <c r="CP212" s="114">
        <f t="shared" si="284"/>
        <v>1</v>
      </c>
      <c r="CQ212" s="4">
        <v>5</v>
      </c>
      <c r="CR212" s="114">
        <f t="shared" si="285"/>
        <v>0.2</v>
      </c>
      <c r="CS212" s="114">
        <f t="shared" si="286"/>
        <v>1</v>
      </c>
      <c r="PK212" s="4">
        <v>1</v>
      </c>
      <c r="PL212" s="114">
        <f t="shared" si="287"/>
        <v>1.0000000000000002E-2</v>
      </c>
      <c r="PM212" s="114">
        <f t="shared" si="288"/>
        <v>0.20000000000000004</v>
      </c>
      <c r="PN212" s="4">
        <v>5</v>
      </c>
      <c r="PO212" s="114">
        <f t="shared" si="289"/>
        <v>0.08</v>
      </c>
      <c r="PP212" s="114">
        <f t="shared" si="290"/>
        <v>1</v>
      </c>
      <c r="PQ212" s="4">
        <v>5</v>
      </c>
      <c r="PR212" s="114">
        <f t="shared" si="291"/>
        <v>0.1</v>
      </c>
      <c r="PS212" s="114">
        <f t="shared" si="292"/>
        <v>1</v>
      </c>
      <c r="PT212" s="4">
        <v>5</v>
      </c>
      <c r="PU212" s="114">
        <f t="shared" si="293"/>
        <v>0.1</v>
      </c>
      <c r="PV212" s="114">
        <f t="shared" si="294"/>
        <v>1</v>
      </c>
      <c r="PW212" s="4">
        <v>5</v>
      </c>
      <c r="PX212" s="114">
        <f t="shared" si="295"/>
        <v>0.05</v>
      </c>
      <c r="PY212" s="114">
        <f t="shared" si="296"/>
        <v>1</v>
      </c>
      <c r="PZ212" s="4">
        <v>5</v>
      </c>
      <c r="QA212" s="114">
        <f t="shared" si="297"/>
        <v>7.0000000000000007E-2</v>
      </c>
      <c r="QB212" s="114">
        <f t="shared" si="298"/>
        <v>1</v>
      </c>
      <c r="QC212" s="4">
        <v>5</v>
      </c>
      <c r="QD212" s="114">
        <f t="shared" si="299"/>
        <v>0.05</v>
      </c>
      <c r="QE212" s="114">
        <f t="shared" si="300"/>
        <v>1</v>
      </c>
      <c r="ZK212" s="4">
        <v>5</v>
      </c>
      <c r="ZL212" s="114">
        <f t="shared" si="301"/>
        <v>0.05</v>
      </c>
      <c r="ZM212" s="114">
        <f t="shared" si="302"/>
        <v>1</v>
      </c>
      <c r="ZN212" s="4">
        <v>5</v>
      </c>
      <c r="ZO212" s="114">
        <f t="shared" si="303"/>
        <v>0.05</v>
      </c>
      <c r="ZP212" s="114">
        <f t="shared" si="304"/>
        <v>1</v>
      </c>
      <c r="ABW212" s="114">
        <f t="shared" si="305"/>
        <v>0.4</v>
      </c>
      <c r="ABX212" s="114">
        <f t="shared" si="306"/>
        <v>0.46</v>
      </c>
      <c r="ABY212" s="114">
        <f t="shared" si="307"/>
        <v>0.1</v>
      </c>
      <c r="ABZ212" s="114">
        <f t="shared" si="308"/>
        <v>0.96000000000000008</v>
      </c>
      <c r="ACN212" s="119" t="str">
        <f t="shared" si="279"/>
        <v>TERIMA</v>
      </c>
      <c r="ACO212" s="120">
        <f t="shared" si="309"/>
        <v>800000</v>
      </c>
      <c r="ACQ212" s="120">
        <f t="shared" si="310"/>
        <v>768000.00000000012</v>
      </c>
      <c r="ACR212" s="120">
        <f t="shared" si="280"/>
        <v>768000.00000000012</v>
      </c>
      <c r="ACS212" s="120">
        <f t="shared" si="281"/>
        <v>768000.00000000012</v>
      </c>
      <c r="ADN212" s="121">
        <f t="shared" si="282"/>
        <v>768000.00000000012</v>
      </c>
      <c r="ADO212" s="4" t="s">
        <v>1392</v>
      </c>
    </row>
    <row r="213" spans="1:795" x14ac:dyDescent="0.25">
      <c r="A213" s="4">
        <f t="shared" si="277"/>
        <v>209</v>
      </c>
      <c r="B213" s="4">
        <v>43293</v>
      </c>
      <c r="C213" s="4" t="s">
        <v>1291</v>
      </c>
      <c r="G213" s="4" t="s">
        <v>1213</v>
      </c>
      <c r="O213" s="4">
        <v>22</v>
      </c>
      <c r="P213" s="4">
        <v>22</v>
      </c>
      <c r="Q213" s="4">
        <v>0</v>
      </c>
      <c r="R213" s="4">
        <v>0</v>
      </c>
      <c r="S213" s="4">
        <v>0</v>
      </c>
      <c r="T213" s="4">
        <v>1</v>
      </c>
      <c r="U213" s="4">
        <v>0</v>
      </c>
      <c r="V213" s="4">
        <f t="shared" si="278"/>
        <v>0</v>
      </c>
      <c r="W213" s="4">
        <v>22</v>
      </c>
      <c r="X213" s="4">
        <v>21</v>
      </c>
      <c r="Y213" s="4">
        <v>7.75</v>
      </c>
      <c r="CN213" s="4">
        <v>5</v>
      </c>
      <c r="CO213" s="114">
        <f t="shared" si="283"/>
        <v>0.2</v>
      </c>
      <c r="CP213" s="114">
        <f t="shared" si="284"/>
        <v>1</v>
      </c>
      <c r="CQ213" s="4">
        <v>5</v>
      </c>
      <c r="CR213" s="114">
        <f t="shared" si="285"/>
        <v>0.2</v>
      </c>
      <c r="CS213" s="114">
        <f t="shared" si="286"/>
        <v>1</v>
      </c>
      <c r="PK213" s="4">
        <v>1</v>
      </c>
      <c r="PL213" s="114">
        <f t="shared" si="287"/>
        <v>1.0000000000000002E-2</v>
      </c>
      <c r="PM213" s="114">
        <f t="shared" si="288"/>
        <v>0.20000000000000004</v>
      </c>
      <c r="PN213" s="4">
        <v>5</v>
      </c>
      <c r="PO213" s="114">
        <f t="shared" si="289"/>
        <v>0.08</v>
      </c>
      <c r="PP213" s="114">
        <f t="shared" si="290"/>
        <v>1</v>
      </c>
      <c r="PQ213" s="4">
        <v>5</v>
      </c>
      <c r="PR213" s="114">
        <f t="shared" si="291"/>
        <v>0.1</v>
      </c>
      <c r="PS213" s="114">
        <f t="shared" si="292"/>
        <v>1</v>
      </c>
      <c r="PT213" s="4">
        <v>5</v>
      </c>
      <c r="PU213" s="114">
        <f t="shared" si="293"/>
        <v>0.1</v>
      </c>
      <c r="PV213" s="114">
        <f t="shared" si="294"/>
        <v>1</v>
      </c>
      <c r="PW213" s="4">
        <v>5</v>
      </c>
      <c r="PX213" s="114">
        <f t="shared" si="295"/>
        <v>0.05</v>
      </c>
      <c r="PY213" s="114">
        <f t="shared" si="296"/>
        <v>1</v>
      </c>
      <c r="PZ213" s="4">
        <v>5</v>
      </c>
      <c r="QA213" s="114">
        <f t="shared" si="297"/>
        <v>7.0000000000000007E-2</v>
      </c>
      <c r="QB213" s="114">
        <f t="shared" si="298"/>
        <v>1</v>
      </c>
      <c r="QC213" s="4">
        <v>5</v>
      </c>
      <c r="QD213" s="114">
        <f t="shared" si="299"/>
        <v>0.05</v>
      </c>
      <c r="QE213" s="114">
        <f t="shared" si="300"/>
        <v>1</v>
      </c>
      <c r="ZK213" s="4">
        <v>5</v>
      </c>
      <c r="ZL213" s="114">
        <f t="shared" si="301"/>
        <v>0.05</v>
      </c>
      <c r="ZM213" s="114">
        <f t="shared" si="302"/>
        <v>1</v>
      </c>
      <c r="ZN213" s="4">
        <v>5</v>
      </c>
      <c r="ZO213" s="114">
        <f t="shared" si="303"/>
        <v>0.05</v>
      </c>
      <c r="ZP213" s="114">
        <f t="shared" si="304"/>
        <v>1</v>
      </c>
      <c r="ABW213" s="114">
        <f t="shared" si="305"/>
        <v>0.4</v>
      </c>
      <c r="ABX213" s="114">
        <f t="shared" si="306"/>
        <v>0.46</v>
      </c>
      <c r="ABY213" s="114">
        <f t="shared" si="307"/>
        <v>0.1</v>
      </c>
      <c r="ABZ213" s="114">
        <f t="shared" si="308"/>
        <v>0.96000000000000008</v>
      </c>
      <c r="ACN213" s="119" t="str">
        <f t="shared" si="279"/>
        <v>TERIMA</v>
      </c>
      <c r="ACO213" s="120">
        <f t="shared" si="309"/>
        <v>800000</v>
      </c>
      <c r="ACQ213" s="120">
        <f t="shared" si="310"/>
        <v>768000.00000000012</v>
      </c>
      <c r="ACR213" s="120">
        <f t="shared" si="280"/>
        <v>768000.00000000012</v>
      </c>
      <c r="ACS213" s="120">
        <f t="shared" si="281"/>
        <v>768000.00000000012</v>
      </c>
      <c r="ADN213" s="121">
        <f t="shared" si="282"/>
        <v>768000.00000000012</v>
      </c>
      <c r="ADO213" s="4" t="s">
        <v>1392</v>
      </c>
    </row>
    <row r="214" spans="1:795" x14ac:dyDescent="0.25">
      <c r="A214" s="4">
        <f t="shared" si="277"/>
        <v>210</v>
      </c>
      <c r="B214" s="4">
        <v>33692</v>
      </c>
      <c r="C214" s="4" t="s">
        <v>1224</v>
      </c>
      <c r="G214" s="4" t="s">
        <v>1213</v>
      </c>
      <c r="O214" s="4">
        <v>22</v>
      </c>
      <c r="P214" s="4">
        <v>22</v>
      </c>
      <c r="Q214" s="4">
        <v>0</v>
      </c>
      <c r="R214" s="4">
        <v>0</v>
      </c>
      <c r="S214" s="4">
        <v>0</v>
      </c>
      <c r="T214" s="4">
        <v>1</v>
      </c>
      <c r="U214" s="4">
        <v>0</v>
      </c>
      <c r="V214" s="4">
        <f t="shared" si="278"/>
        <v>0</v>
      </c>
      <c r="W214" s="4">
        <v>22</v>
      </c>
      <c r="X214" s="4">
        <v>21</v>
      </c>
      <c r="Y214" s="4">
        <v>7.75</v>
      </c>
      <c r="CN214" s="4">
        <v>5</v>
      </c>
      <c r="CO214" s="114">
        <f t="shared" si="283"/>
        <v>0.2</v>
      </c>
      <c r="CP214" s="114">
        <f t="shared" si="284"/>
        <v>1</v>
      </c>
      <c r="CQ214" s="4">
        <v>5</v>
      </c>
      <c r="CR214" s="114">
        <f t="shared" si="285"/>
        <v>0.2</v>
      </c>
      <c r="CS214" s="114">
        <f t="shared" si="286"/>
        <v>1</v>
      </c>
      <c r="PK214" s="4">
        <v>1</v>
      </c>
      <c r="PL214" s="114">
        <f t="shared" si="287"/>
        <v>1.0000000000000002E-2</v>
      </c>
      <c r="PM214" s="114">
        <f t="shared" si="288"/>
        <v>0.20000000000000004</v>
      </c>
      <c r="PN214" s="4">
        <v>5</v>
      </c>
      <c r="PO214" s="114">
        <f t="shared" si="289"/>
        <v>0.08</v>
      </c>
      <c r="PP214" s="114">
        <f t="shared" si="290"/>
        <v>1</v>
      </c>
      <c r="PQ214" s="4">
        <v>5</v>
      </c>
      <c r="PR214" s="114">
        <f t="shared" si="291"/>
        <v>0.1</v>
      </c>
      <c r="PS214" s="114">
        <f t="shared" si="292"/>
        <v>1</v>
      </c>
      <c r="PT214" s="4">
        <v>5</v>
      </c>
      <c r="PU214" s="114">
        <f t="shared" si="293"/>
        <v>0.1</v>
      </c>
      <c r="PV214" s="114">
        <f t="shared" si="294"/>
        <v>1</v>
      </c>
      <c r="PW214" s="4">
        <v>5</v>
      </c>
      <c r="PX214" s="114">
        <f t="shared" si="295"/>
        <v>0.05</v>
      </c>
      <c r="PY214" s="114">
        <f t="shared" si="296"/>
        <v>1</v>
      </c>
      <c r="PZ214" s="4">
        <v>5</v>
      </c>
      <c r="QA214" s="114">
        <f t="shared" si="297"/>
        <v>7.0000000000000007E-2</v>
      </c>
      <c r="QB214" s="114">
        <f t="shared" si="298"/>
        <v>1</v>
      </c>
      <c r="QC214" s="4">
        <v>5</v>
      </c>
      <c r="QD214" s="114">
        <f t="shared" si="299"/>
        <v>0.05</v>
      </c>
      <c r="QE214" s="114">
        <f t="shared" si="300"/>
        <v>1</v>
      </c>
      <c r="ZK214" s="4">
        <v>5</v>
      </c>
      <c r="ZL214" s="114">
        <f t="shared" si="301"/>
        <v>0.05</v>
      </c>
      <c r="ZM214" s="114">
        <f t="shared" si="302"/>
        <v>1</v>
      </c>
      <c r="ZN214" s="4">
        <v>5</v>
      </c>
      <c r="ZO214" s="114">
        <f t="shared" si="303"/>
        <v>0.05</v>
      </c>
      <c r="ZP214" s="114">
        <f t="shared" si="304"/>
        <v>1</v>
      </c>
      <c r="ABW214" s="114">
        <f t="shared" si="305"/>
        <v>0.4</v>
      </c>
      <c r="ABX214" s="114">
        <f t="shared" si="306"/>
        <v>0.46</v>
      </c>
      <c r="ABY214" s="114">
        <f t="shared" si="307"/>
        <v>0.1</v>
      </c>
      <c r="ABZ214" s="114">
        <f t="shared" si="308"/>
        <v>0.96000000000000008</v>
      </c>
      <c r="ACN214" s="119" t="str">
        <f t="shared" si="279"/>
        <v>TERIMA</v>
      </c>
      <c r="ACO214" s="120">
        <f t="shared" si="309"/>
        <v>800000</v>
      </c>
      <c r="ACQ214" s="120">
        <f t="shared" si="310"/>
        <v>768000.00000000012</v>
      </c>
      <c r="ACR214" s="120">
        <f t="shared" si="280"/>
        <v>768000.00000000012</v>
      </c>
      <c r="ACS214" s="120">
        <f t="shared" si="281"/>
        <v>768000.00000000012</v>
      </c>
      <c r="ADN214" s="121">
        <f t="shared" si="282"/>
        <v>768000.00000000012</v>
      </c>
      <c r="ADO214" s="4" t="s">
        <v>1392</v>
      </c>
    </row>
    <row r="215" spans="1:795" x14ac:dyDescent="0.25">
      <c r="A215" s="4">
        <f t="shared" si="277"/>
        <v>211</v>
      </c>
      <c r="B215" s="4">
        <v>44429</v>
      </c>
      <c r="C215" s="4" t="s">
        <v>1233</v>
      </c>
      <c r="G215" s="4" t="s">
        <v>1213</v>
      </c>
      <c r="O215" s="4">
        <v>22</v>
      </c>
      <c r="P215" s="4">
        <v>22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f t="shared" si="278"/>
        <v>0</v>
      </c>
      <c r="W215" s="4">
        <v>22</v>
      </c>
      <c r="X215" s="4">
        <v>22</v>
      </c>
      <c r="Y215" s="4">
        <v>7.75</v>
      </c>
      <c r="CN215" s="4">
        <v>5</v>
      </c>
      <c r="CO215" s="114">
        <f t="shared" si="283"/>
        <v>0.2</v>
      </c>
      <c r="CP215" s="114">
        <f t="shared" si="284"/>
        <v>1</v>
      </c>
      <c r="CQ215" s="4">
        <v>5</v>
      </c>
      <c r="CR215" s="114">
        <f t="shared" si="285"/>
        <v>0.2</v>
      </c>
      <c r="CS215" s="114">
        <f t="shared" si="286"/>
        <v>1</v>
      </c>
      <c r="PK215" s="4">
        <v>5</v>
      </c>
      <c r="PL215" s="114">
        <f t="shared" si="287"/>
        <v>0.05</v>
      </c>
      <c r="PM215" s="114">
        <f t="shared" si="288"/>
        <v>1</v>
      </c>
      <c r="PN215" s="4">
        <v>5</v>
      </c>
      <c r="PO215" s="114">
        <f t="shared" si="289"/>
        <v>0.08</v>
      </c>
      <c r="PP215" s="114">
        <f t="shared" si="290"/>
        <v>1</v>
      </c>
      <c r="PQ215" s="4">
        <v>5</v>
      </c>
      <c r="PR215" s="114">
        <f t="shared" si="291"/>
        <v>0.1</v>
      </c>
      <c r="PS215" s="114">
        <f t="shared" si="292"/>
        <v>1</v>
      </c>
      <c r="PT215" s="4">
        <v>5</v>
      </c>
      <c r="PU215" s="114">
        <f t="shared" si="293"/>
        <v>0.1</v>
      </c>
      <c r="PV215" s="114">
        <f t="shared" si="294"/>
        <v>1</v>
      </c>
      <c r="PW215" s="4">
        <v>5</v>
      </c>
      <c r="PX215" s="114">
        <f t="shared" si="295"/>
        <v>0.05</v>
      </c>
      <c r="PY215" s="114">
        <f t="shared" si="296"/>
        <v>1</v>
      </c>
      <c r="PZ215" s="4">
        <v>5</v>
      </c>
      <c r="QA215" s="114">
        <f t="shared" si="297"/>
        <v>7.0000000000000007E-2</v>
      </c>
      <c r="QB215" s="114">
        <f t="shared" si="298"/>
        <v>1</v>
      </c>
      <c r="QC215" s="4">
        <v>5</v>
      </c>
      <c r="QD215" s="114">
        <f t="shared" si="299"/>
        <v>0.05</v>
      </c>
      <c r="QE215" s="114">
        <f t="shared" si="300"/>
        <v>1</v>
      </c>
      <c r="ZK215" s="4">
        <v>5</v>
      </c>
      <c r="ZL215" s="114">
        <f t="shared" si="301"/>
        <v>0.05</v>
      </c>
      <c r="ZM215" s="114">
        <f t="shared" si="302"/>
        <v>1</v>
      </c>
      <c r="ZN215" s="4">
        <v>5</v>
      </c>
      <c r="ZO215" s="114">
        <f t="shared" si="303"/>
        <v>0.05</v>
      </c>
      <c r="ZP215" s="114">
        <f t="shared" si="304"/>
        <v>1</v>
      </c>
      <c r="ABW215" s="114">
        <f t="shared" si="305"/>
        <v>0.4</v>
      </c>
      <c r="ABX215" s="114">
        <f t="shared" si="306"/>
        <v>0.5</v>
      </c>
      <c r="ABY215" s="114">
        <f t="shared" si="307"/>
        <v>0.1</v>
      </c>
      <c r="ABZ215" s="114">
        <f t="shared" si="308"/>
        <v>1</v>
      </c>
      <c r="ACN215" s="119" t="str">
        <f t="shared" si="279"/>
        <v>TERIMA</v>
      </c>
      <c r="ACO215" s="120">
        <f t="shared" si="309"/>
        <v>800000</v>
      </c>
      <c r="ACQ215" s="120">
        <f t="shared" si="310"/>
        <v>800000</v>
      </c>
      <c r="ACR215" s="120">
        <f t="shared" si="280"/>
        <v>800000</v>
      </c>
      <c r="ACS215" s="120">
        <f t="shared" si="281"/>
        <v>800000</v>
      </c>
      <c r="ADN215" s="121">
        <f t="shared" si="282"/>
        <v>800000</v>
      </c>
      <c r="ADO215" s="4" t="s">
        <v>1392</v>
      </c>
    </row>
    <row r="216" spans="1:795" x14ac:dyDescent="0.25">
      <c r="A216" s="4">
        <f t="shared" si="277"/>
        <v>212</v>
      </c>
      <c r="B216" s="4">
        <v>28254</v>
      </c>
      <c r="C216" s="4" t="s">
        <v>1277</v>
      </c>
      <c r="G216" s="4" t="s">
        <v>1213</v>
      </c>
      <c r="O216" s="4">
        <v>22</v>
      </c>
      <c r="P216" s="4">
        <v>22</v>
      </c>
      <c r="Q216" s="4">
        <v>0</v>
      </c>
      <c r="R216" s="4">
        <v>0</v>
      </c>
      <c r="S216" s="4">
        <v>0</v>
      </c>
      <c r="T216" s="4">
        <v>1</v>
      </c>
      <c r="U216" s="4">
        <v>0</v>
      </c>
      <c r="V216" s="4">
        <f t="shared" si="278"/>
        <v>0</v>
      </c>
      <c r="W216" s="4">
        <v>22</v>
      </c>
      <c r="X216" s="4">
        <v>21</v>
      </c>
      <c r="Y216" s="4">
        <v>7.75</v>
      </c>
      <c r="CN216" s="4">
        <v>5</v>
      </c>
      <c r="CO216" s="114">
        <f t="shared" si="283"/>
        <v>0.2</v>
      </c>
      <c r="CP216" s="114">
        <f t="shared" si="284"/>
        <v>1</v>
      </c>
      <c r="CQ216" s="4">
        <v>5</v>
      </c>
      <c r="CR216" s="114">
        <f t="shared" si="285"/>
        <v>0.2</v>
      </c>
      <c r="CS216" s="114">
        <f t="shared" si="286"/>
        <v>1</v>
      </c>
      <c r="PK216" s="4">
        <v>5</v>
      </c>
      <c r="PL216" s="114">
        <f t="shared" si="287"/>
        <v>0.05</v>
      </c>
      <c r="PM216" s="114">
        <f t="shared" si="288"/>
        <v>1</v>
      </c>
      <c r="PN216" s="4">
        <v>5</v>
      </c>
      <c r="PO216" s="114">
        <f t="shared" si="289"/>
        <v>0.08</v>
      </c>
      <c r="PP216" s="114">
        <f t="shared" si="290"/>
        <v>1</v>
      </c>
      <c r="PQ216" s="4">
        <v>5</v>
      </c>
      <c r="PR216" s="114">
        <f t="shared" si="291"/>
        <v>0.1</v>
      </c>
      <c r="PS216" s="114">
        <f t="shared" si="292"/>
        <v>1</v>
      </c>
      <c r="PT216" s="4">
        <v>5</v>
      </c>
      <c r="PU216" s="114">
        <f t="shared" si="293"/>
        <v>0.1</v>
      </c>
      <c r="PV216" s="114">
        <f t="shared" si="294"/>
        <v>1</v>
      </c>
      <c r="PW216" s="4">
        <v>5</v>
      </c>
      <c r="PX216" s="114">
        <f t="shared" si="295"/>
        <v>0.05</v>
      </c>
      <c r="PY216" s="114">
        <f t="shared" si="296"/>
        <v>1</v>
      </c>
      <c r="PZ216" s="4">
        <v>5</v>
      </c>
      <c r="QA216" s="114">
        <f t="shared" si="297"/>
        <v>7.0000000000000007E-2</v>
      </c>
      <c r="QB216" s="114">
        <f t="shared" si="298"/>
        <v>1</v>
      </c>
      <c r="QC216" s="4">
        <v>5</v>
      </c>
      <c r="QD216" s="114">
        <f t="shared" si="299"/>
        <v>0.05</v>
      </c>
      <c r="QE216" s="114">
        <f t="shared" si="300"/>
        <v>1</v>
      </c>
      <c r="ZK216" s="4">
        <v>5</v>
      </c>
      <c r="ZL216" s="114">
        <f t="shared" si="301"/>
        <v>0.05</v>
      </c>
      <c r="ZM216" s="114">
        <f t="shared" si="302"/>
        <v>1</v>
      </c>
      <c r="ZN216" s="4">
        <v>5</v>
      </c>
      <c r="ZO216" s="114">
        <f t="shared" si="303"/>
        <v>0.05</v>
      </c>
      <c r="ZP216" s="114">
        <f t="shared" si="304"/>
        <v>1</v>
      </c>
      <c r="ABW216" s="114">
        <f t="shared" si="305"/>
        <v>0.4</v>
      </c>
      <c r="ABX216" s="114">
        <f t="shared" si="306"/>
        <v>0.5</v>
      </c>
      <c r="ABY216" s="114">
        <f t="shared" si="307"/>
        <v>0.1</v>
      </c>
      <c r="ABZ216" s="114">
        <f t="shared" si="308"/>
        <v>1</v>
      </c>
      <c r="ACN216" s="119" t="str">
        <f t="shared" si="279"/>
        <v>TERIMA</v>
      </c>
      <c r="ACO216" s="120">
        <f t="shared" si="309"/>
        <v>800000</v>
      </c>
      <c r="ACQ216" s="120">
        <f t="shared" si="310"/>
        <v>800000</v>
      </c>
      <c r="ACR216" s="120">
        <f t="shared" si="280"/>
        <v>800000</v>
      </c>
      <c r="ACS216" s="120">
        <f t="shared" si="281"/>
        <v>800000</v>
      </c>
      <c r="ADN216" s="121">
        <f t="shared" si="282"/>
        <v>800000</v>
      </c>
      <c r="ADO216" s="4" t="s">
        <v>1392</v>
      </c>
    </row>
    <row r="217" spans="1:795" x14ac:dyDescent="0.25">
      <c r="A217" s="4">
        <f t="shared" si="277"/>
        <v>213</v>
      </c>
      <c r="B217" s="4">
        <v>30575</v>
      </c>
      <c r="C217" s="4" t="s">
        <v>1279</v>
      </c>
      <c r="G217" s="4" t="s">
        <v>1213</v>
      </c>
      <c r="O217" s="4">
        <v>22</v>
      </c>
      <c r="P217" s="4">
        <v>22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f t="shared" si="278"/>
        <v>0</v>
      </c>
      <c r="W217" s="4">
        <v>22</v>
      </c>
      <c r="X217" s="4">
        <v>22</v>
      </c>
      <c r="Y217" s="4">
        <v>7.75</v>
      </c>
      <c r="CN217" s="4">
        <v>5</v>
      </c>
      <c r="CO217" s="114">
        <f t="shared" si="283"/>
        <v>0.2</v>
      </c>
      <c r="CP217" s="114">
        <f t="shared" si="284"/>
        <v>1</v>
      </c>
      <c r="CQ217" s="4">
        <v>5</v>
      </c>
      <c r="CR217" s="114">
        <f t="shared" si="285"/>
        <v>0.2</v>
      </c>
      <c r="CS217" s="114">
        <f t="shared" si="286"/>
        <v>1</v>
      </c>
      <c r="PK217" s="4">
        <v>5</v>
      </c>
      <c r="PL217" s="114">
        <f t="shared" si="287"/>
        <v>0.05</v>
      </c>
      <c r="PM217" s="114">
        <f t="shared" si="288"/>
        <v>1</v>
      </c>
      <c r="PN217" s="4">
        <v>5</v>
      </c>
      <c r="PO217" s="114">
        <f t="shared" si="289"/>
        <v>0.08</v>
      </c>
      <c r="PP217" s="114">
        <f t="shared" si="290"/>
        <v>1</v>
      </c>
      <c r="PQ217" s="4">
        <v>5</v>
      </c>
      <c r="PR217" s="114">
        <f t="shared" si="291"/>
        <v>0.1</v>
      </c>
      <c r="PS217" s="114">
        <f t="shared" si="292"/>
        <v>1</v>
      </c>
      <c r="PT217" s="4">
        <v>5</v>
      </c>
      <c r="PU217" s="114">
        <f t="shared" si="293"/>
        <v>0.1</v>
      </c>
      <c r="PV217" s="114">
        <f t="shared" si="294"/>
        <v>1</v>
      </c>
      <c r="PW217" s="4">
        <v>5</v>
      </c>
      <c r="PX217" s="114">
        <f t="shared" si="295"/>
        <v>0.05</v>
      </c>
      <c r="PY217" s="114">
        <f t="shared" si="296"/>
        <v>1</v>
      </c>
      <c r="PZ217" s="4">
        <v>5</v>
      </c>
      <c r="QA217" s="114">
        <f t="shared" si="297"/>
        <v>7.0000000000000007E-2</v>
      </c>
      <c r="QB217" s="114">
        <f t="shared" si="298"/>
        <v>1</v>
      </c>
      <c r="QC217" s="4">
        <v>5</v>
      </c>
      <c r="QD217" s="114">
        <f t="shared" si="299"/>
        <v>0.05</v>
      </c>
      <c r="QE217" s="114">
        <f t="shared" si="300"/>
        <v>1</v>
      </c>
      <c r="ZK217" s="4">
        <v>5</v>
      </c>
      <c r="ZL217" s="114">
        <f t="shared" si="301"/>
        <v>0.05</v>
      </c>
      <c r="ZM217" s="114">
        <f t="shared" si="302"/>
        <v>1</v>
      </c>
      <c r="ZN217" s="4">
        <v>5</v>
      </c>
      <c r="ZO217" s="114">
        <f t="shared" si="303"/>
        <v>0.05</v>
      </c>
      <c r="ZP217" s="114">
        <f t="shared" si="304"/>
        <v>1</v>
      </c>
      <c r="ABW217" s="114">
        <f t="shared" si="305"/>
        <v>0.4</v>
      </c>
      <c r="ABX217" s="114">
        <f t="shared" si="306"/>
        <v>0.5</v>
      </c>
      <c r="ABY217" s="114">
        <f t="shared" si="307"/>
        <v>0.1</v>
      </c>
      <c r="ABZ217" s="114">
        <f t="shared" si="308"/>
        <v>1</v>
      </c>
      <c r="ACN217" s="119" t="str">
        <f t="shared" si="279"/>
        <v>TERIMA</v>
      </c>
      <c r="ACO217" s="120">
        <f t="shared" si="309"/>
        <v>800000</v>
      </c>
      <c r="ACQ217" s="120">
        <f t="shared" si="310"/>
        <v>800000</v>
      </c>
      <c r="ACR217" s="120">
        <f t="shared" si="280"/>
        <v>800000</v>
      </c>
      <c r="ACS217" s="120">
        <f t="shared" si="281"/>
        <v>800000</v>
      </c>
      <c r="ADN217" s="121">
        <f t="shared" si="282"/>
        <v>800000</v>
      </c>
      <c r="ADO217" s="4" t="s">
        <v>1392</v>
      </c>
    </row>
    <row r="218" spans="1:795" x14ac:dyDescent="0.25">
      <c r="A218" s="4">
        <f t="shared" si="277"/>
        <v>214</v>
      </c>
      <c r="B218" s="4">
        <v>51956</v>
      </c>
      <c r="C218" s="4" t="s">
        <v>1281</v>
      </c>
      <c r="G218" s="4" t="s">
        <v>1213</v>
      </c>
      <c r="O218" s="4">
        <v>22</v>
      </c>
      <c r="P218" s="4">
        <v>22</v>
      </c>
      <c r="Q218" s="4">
        <v>0</v>
      </c>
      <c r="R218" s="4">
        <v>0</v>
      </c>
      <c r="S218" s="4">
        <v>0</v>
      </c>
      <c r="T218" s="4">
        <v>1</v>
      </c>
      <c r="U218" s="4">
        <v>0</v>
      </c>
      <c r="V218" s="4">
        <f t="shared" si="278"/>
        <v>0</v>
      </c>
      <c r="W218" s="4">
        <v>22</v>
      </c>
      <c r="X218" s="4">
        <v>21</v>
      </c>
      <c r="Y218" s="4">
        <v>7.75</v>
      </c>
      <c r="CN218" s="4">
        <v>5</v>
      </c>
      <c r="CO218" s="114">
        <f t="shared" si="283"/>
        <v>0.2</v>
      </c>
      <c r="CP218" s="114">
        <f t="shared" si="284"/>
        <v>1</v>
      </c>
      <c r="CQ218" s="4">
        <v>5</v>
      </c>
      <c r="CR218" s="114">
        <f t="shared" si="285"/>
        <v>0.2</v>
      </c>
      <c r="CS218" s="114">
        <f t="shared" si="286"/>
        <v>1</v>
      </c>
      <c r="PK218" s="4">
        <v>5</v>
      </c>
      <c r="PL218" s="114">
        <f t="shared" si="287"/>
        <v>0.05</v>
      </c>
      <c r="PM218" s="114">
        <f t="shared" si="288"/>
        <v>1</v>
      </c>
      <c r="PN218" s="4">
        <v>5</v>
      </c>
      <c r="PO218" s="114">
        <f t="shared" si="289"/>
        <v>0.08</v>
      </c>
      <c r="PP218" s="114">
        <f t="shared" si="290"/>
        <v>1</v>
      </c>
      <c r="PQ218" s="4">
        <v>5</v>
      </c>
      <c r="PR218" s="114">
        <f t="shared" si="291"/>
        <v>0.1</v>
      </c>
      <c r="PS218" s="114">
        <f t="shared" si="292"/>
        <v>1</v>
      </c>
      <c r="PT218" s="4">
        <v>5</v>
      </c>
      <c r="PU218" s="114">
        <f t="shared" si="293"/>
        <v>0.1</v>
      </c>
      <c r="PV218" s="114">
        <f t="shared" si="294"/>
        <v>1</v>
      </c>
      <c r="PW218" s="4">
        <v>5</v>
      </c>
      <c r="PX218" s="114">
        <f t="shared" si="295"/>
        <v>0.05</v>
      </c>
      <c r="PY218" s="114">
        <f t="shared" si="296"/>
        <v>1</v>
      </c>
      <c r="PZ218" s="4">
        <v>5</v>
      </c>
      <c r="QA218" s="114">
        <f t="shared" si="297"/>
        <v>7.0000000000000007E-2</v>
      </c>
      <c r="QB218" s="114">
        <f t="shared" si="298"/>
        <v>1</v>
      </c>
      <c r="QC218" s="4">
        <v>5</v>
      </c>
      <c r="QD218" s="114">
        <f t="shared" si="299"/>
        <v>0.05</v>
      </c>
      <c r="QE218" s="114">
        <f t="shared" si="300"/>
        <v>1</v>
      </c>
      <c r="ZK218" s="4">
        <v>5</v>
      </c>
      <c r="ZL218" s="114">
        <f t="shared" si="301"/>
        <v>0.05</v>
      </c>
      <c r="ZM218" s="114">
        <f t="shared" si="302"/>
        <v>1</v>
      </c>
      <c r="ZN218" s="4">
        <v>5</v>
      </c>
      <c r="ZO218" s="114">
        <f t="shared" si="303"/>
        <v>0.05</v>
      </c>
      <c r="ZP218" s="114">
        <f t="shared" si="304"/>
        <v>1</v>
      </c>
      <c r="ABW218" s="114">
        <f t="shared" si="305"/>
        <v>0.4</v>
      </c>
      <c r="ABX218" s="114">
        <f t="shared" si="306"/>
        <v>0.5</v>
      </c>
      <c r="ABY218" s="114">
        <f t="shared" si="307"/>
        <v>0.1</v>
      </c>
      <c r="ABZ218" s="114">
        <f t="shared" si="308"/>
        <v>1</v>
      </c>
      <c r="ACN218" s="119" t="str">
        <f t="shared" si="279"/>
        <v>TERIMA</v>
      </c>
      <c r="ACO218" s="120">
        <f t="shared" si="309"/>
        <v>800000</v>
      </c>
      <c r="ACQ218" s="120">
        <f t="shared" si="310"/>
        <v>800000</v>
      </c>
      <c r="ACR218" s="120">
        <f t="shared" si="280"/>
        <v>800000</v>
      </c>
      <c r="ACS218" s="120">
        <f t="shared" si="281"/>
        <v>800000</v>
      </c>
      <c r="ADN218" s="121">
        <f t="shared" si="282"/>
        <v>800000</v>
      </c>
      <c r="ADO218" s="4" t="s">
        <v>1392</v>
      </c>
    </row>
    <row r="219" spans="1:795" x14ac:dyDescent="0.25">
      <c r="A219" s="4">
        <f t="shared" si="277"/>
        <v>215</v>
      </c>
      <c r="B219" s="4">
        <v>30698</v>
      </c>
      <c r="C219" s="4" t="s">
        <v>1239</v>
      </c>
      <c r="G219" s="4" t="s">
        <v>1213</v>
      </c>
      <c r="O219" s="4">
        <v>22</v>
      </c>
      <c r="P219" s="4">
        <v>19</v>
      </c>
      <c r="Q219" s="4">
        <v>0</v>
      </c>
      <c r="R219" s="4">
        <v>0</v>
      </c>
      <c r="S219" s="4">
        <v>0</v>
      </c>
      <c r="T219" s="4">
        <v>1</v>
      </c>
      <c r="U219" s="4">
        <v>0</v>
      </c>
      <c r="V219" s="4">
        <f t="shared" si="278"/>
        <v>0</v>
      </c>
      <c r="W219" s="4">
        <v>19</v>
      </c>
      <c r="X219" s="4">
        <v>18</v>
      </c>
      <c r="Y219" s="4">
        <v>7.75</v>
      </c>
      <c r="CN219" s="4">
        <v>5</v>
      </c>
      <c r="CO219" s="114">
        <f t="shared" si="283"/>
        <v>0.2</v>
      </c>
      <c r="CP219" s="114">
        <f t="shared" si="284"/>
        <v>1</v>
      </c>
      <c r="CQ219" s="4">
        <v>5</v>
      </c>
      <c r="CR219" s="114">
        <f t="shared" si="285"/>
        <v>0.2</v>
      </c>
      <c r="CS219" s="114">
        <f t="shared" si="286"/>
        <v>1</v>
      </c>
      <c r="PK219" s="4">
        <v>5</v>
      </c>
      <c r="PL219" s="114">
        <f t="shared" si="287"/>
        <v>0.05</v>
      </c>
      <c r="PM219" s="114">
        <f t="shared" si="288"/>
        <v>1</v>
      </c>
      <c r="PN219" s="4">
        <v>5</v>
      </c>
      <c r="PO219" s="114">
        <f t="shared" si="289"/>
        <v>0.08</v>
      </c>
      <c r="PP219" s="114">
        <f t="shared" si="290"/>
        <v>1</v>
      </c>
      <c r="PQ219" s="4">
        <v>5</v>
      </c>
      <c r="PR219" s="114">
        <f t="shared" si="291"/>
        <v>0.1</v>
      </c>
      <c r="PS219" s="114">
        <f t="shared" si="292"/>
        <v>1</v>
      </c>
      <c r="PT219" s="4">
        <v>5</v>
      </c>
      <c r="PU219" s="114">
        <f t="shared" si="293"/>
        <v>0.1</v>
      </c>
      <c r="PV219" s="114">
        <f t="shared" si="294"/>
        <v>1</v>
      </c>
      <c r="PW219" s="4">
        <v>5</v>
      </c>
      <c r="PX219" s="114">
        <f t="shared" si="295"/>
        <v>0.05</v>
      </c>
      <c r="PY219" s="114">
        <f t="shared" si="296"/>
        <v>1</v>
      </c>
      <c r="PZ219" s="4">
        <v>5</v>
      </c>
      <c r="QA219" s="114">
        <f t="shared" si="297"/>
        <v>7.0000000000000007E-2</v>
      </c>
      <c r="QB219" s="114">
        <f t="shared" si="298"/>
        <v>1</v>
      </c>
      <c r="QC219" s="4">
        <v>5</v>
      </c>
      <c r="QD219" s="114">
        <f t="shared" si="299"/>
        <v>0.05</v>
      </c>
      <c r="QE219" s="114">
        <f t="shared" si="300"/>
        <v>1</v>
      </c>
      <c r="ZK219" s="4">
        <v>5</v>
      </c>
      <c r="ZL219" s="114">
        <f t="shared" si="301"/>
        <v>0.05</v>
      </c>
      <c r="ZM219" s="114">
        <f t="shared" si="302"/>
        <v>1</v>
      </c>
      <c r="ZN219" s="4">
        <v>5</v>
      </c>
      <c r="ZO219" s="114">
        <f t="shared" si="303"/>
        <v>0.05</v>
      </c>
      <c r="ZP219" s="114">
        <f t="shared" si="304"/>
        <v>1</v>
      </c>
      <c r="ABW219" s="114">
        <f t="shared" si="305"/>
        <v>0.4</v>
      </c>
      <c r="ABX219" s="114">
        <f t="shared" si="306"/>
        <v>0.5</v>
      </c>
      <c r="ABY219" s="114">
        <f t="shared" si="307"/>
        <v>0.1</v>
      </c>
      <c r="ABZ219" s="114">
        <f t="shared" si="308"/>
        <v>1</v>
      </c>
      <c r="ACN219" s="119" t="str">
        <f t="shared" si="279"/>
        <v>TERIMA</v>
      </c>
      <c r="ACO219" s="120">
        <f t="shared" si="309"/>
        <v>800000</v>
      </c>
      <c r="ACQ219" s="120">
        <f t="shared" si="310"/>
        <v>800000</v>
      </c>
      <c r="ACR219" s="120">
        <f t="shared" si="280"/>
        <v>800000</v>
      </c>
      <c r="ACS219" s="120">
        <f t="shared" si="281"/>
        <v>800000</v>
      </c>
      <c r="ADN219" s="121">
        <f t="shared" si="282"/>
        <v>800000</v>
      </c>
      <c r="ADO219" s="4" t="s">
        <v>1392</v>
      </c>
    </row>
    <row r="220" spans="1:795" x14ac:dyDescent="0.25">
      <c r="A220" s="4">
        <f t="shared" si="277"/>
        <v>216</v>
      </c>
      <c r="B220" s="4">
        <v>54374</v>
      </c>
      <c r="C220" s="4" t="s">
        <v>1241</v>
      </c>
      <c r="G220" s="4" t="s">
        <v>1213</v>
      </c>
      <c r="O220" s="4">
        <v>22</v>
      </c>
      <c r="P220" s="4">
        <v>19</v>
      </c>
      <c r="Q220" s="4">
        <v>0</v>
      </c>
      <c r="R220" s="4">
        <v>0</v>
      </c>
      <c r="S220" s="4">
        <v>0</v>
      </c>
      <c r="T220" s="4">
        <v>1</v>
      </c>
      <c r="U220" s="4">
        <v>0</v>
      </c>
      <c r="V220" s="4">
        <f t="shared" si="278"/>
        <v>0</v>
      </c>
      <c r="W220" s="4">
        <v>19</v>
      </c>
      <c r="X220" s="4">
        <v>18</v>
      </c>
      <c r="Y220" s="4">
        <v>7.75</v>
      </c>
      <c r="CN220" s="4">
        <v>5</v>
      </c>
      <c r="CO220" s="114">
        <f t="shared" si="283"/>
        <v>0.2</v>
      </c>
      <c r="CP220" s="114">
        <f t="shared" si="284"/>
        <v>1</v>
      </c>
      <c r="CQ220" s="4">
        <v>5</v>
      </c>
      <c r="CR220" s="114">
        <f t="shared" si="285"/>
        <v>0.2</v>
      </c>
      <c r="CS220" s="114">
        <f t="shared" si="286"/>
        <v>1</v>
      </c>
      <c r="PK220" s="4">
        <v>5</v>
      </c>
      <c r="PL220" s="114">
        <f t="shared" si="287"/>
        <v>0.05</v>
      </c>
      <c r="PM220" s="114">
        <f t="shared" si="288"/>
        <v>1</v>
      </c>
      <c r="PN220" s="4">
        <v>5</v>
      </c>
      <c r="PO220" s="114">
        <f t="shared" si="289"/>
        <v>0.08</v>
      </c>
      <c r="PP220" s="114">
        <f t="shared" si="290"/>
        <v>1</v>
      </c>
      <c r="PQ220" s="4">
        <v>5</v>
      </c>
      <c r="PR220" s="114">
        <f t="shared" si="291"/>
        <v>0.1</v>
      </c>
      <c r="PS220" s="114">
        <f t="shared" si="292"/>
        <v>1</v>
      </c>
      <c r="PT220" s="4">
        <v>5</v>
      </c>
      <c r="PU220" s="114">
        <f t="shared" si="293"/>
        <v>0.1</v>
      </c>
      <c r="PV220" s="114">
        <f t="shared" si="294"/>
        <v>1</v>
      </c>
      <c r="PW220" s="4">
        <v>5</v>
      </c>
      <c r="PX220" s="114">
        <f t="shared" si="295"/>
        <v>0.05</v>
      </c>
      <c r="PY220" s="114">
        <f t="shared" si="296"/>
        <v>1</v>
      </c>
      <c r="PZ220" s="4">
        <v>5</v>
      </c>
      <c r="QA220" s="114">
        <f t="shared" si="297"/>
        <v>7.0000000000000007E-2</v>
      </c>
      <c r="QB220" s="114">
        <f t="shared" si="298"/>
        <v>1</v>
      </c>
      <c r="QC220" s="4">
        <v>5</v>
      </c>
      <c r="QD220" s="114">
        <f t="shared" si="299"/>
        <v>0.05</v>
      </c>
      <c r="QE220" s="114">
        <f t="shared" si="300"/>
        <v>1</v>
      </c>
      <c r="ZK220" s="4">
        <v>5</v>
      </c>
      <c r="ZL220" s="114">
        <f t="shared" si="301"/>
        <v>0.05</v>
      </c>
      <c r="ZM220" s="114">
        <f t="shared" si="302"/>
        <v>1</v>
      </c>
      <c r="ZN220" s="4">
        <v>5</v>
      </c>
      <c r="ZO220" s="114">
        <f t="shared" si="303"/>
        <v>0.05</v>
      </c>
      <c r="ZP220" s="114">
        <f t="shared" si="304"/>
        <v>1</v>
      </c>
      <c r="ABW220" s="114">
        <f t="shared" si="305"/>
        <v>0.4</v>
      </c>
      <c r="ABX220" s="114">
        <f t="shared" si="306"/>
        <v>0.5</v>
      </c>
      <c r="ABY220" s="114">
        <f t="shared" si="307"/>
        <v>0.1</v>
      </c>
      <c r="ABZ220" s="114">
        <f t="shared" si="308"/>
        <v>1</v>
      </c>
      <c r="ACN220" s="119" t="str">
        <f t="shared" si="279"/>
        <v>TERIMA</v>
      </c>
      <c r="ACO220" s="120">
        <f t="shared" si="309"/>
        <v>800000</v>
      </c>
      <c r="ACQ220" s="120">
        <f t="shared" si="310"/>
        <v>800000</v>
      </c>
      <c r="ACR220" s="120">
        <f t="shared" si="280"/>
        <v>800000</v>
      </c>
      <c r="ACS220" s="120">
        <f t="shared" si="281"/>
        <v>800000</v>
      </c>
      <c r="ADN220" s="121">
        <f t="shared" si="282"/>
        <v>800000</v>
      </c>
      <c r="ADO220" s="4" t="s">
        <v>1392</v>
      </c>
    </row>
    <row r="221" spans="1:795" x14ac:dyDescent="0.25">
      <c r="A221" s="4">
        <f t="shared" si="277"/>
        <v>217</v>
      </c>
      <c r="B221" s="4">
        <v>30638</v>
      </c>
      <c r="C221" s="4" t="s">
        <v>1243</v>
      </c>
      <c r="G221" s="4" t="s">
        <v>1213</v>
      </c>
      <c r="O221" s="4">
        <v>22</v>
      </c>
      <c r="P221" s="4">
        <v>19</v>
      </c>
      <c r="Q221" s="4">
        <v>0</v>
      </c>
      <c r="R221" s="4">
        <v>0</v>
      </c>
      <c r="S221" s="4">
        <v>0</v>
      </c>
      <c r="T221" s="4">
        <v>1</v>
      </c>
      <c r="U221" s="4">
        <v>0</v>
      </c>
      <c r="V221" s="4">
        <f t="shared" si="278"/>
        <v>0</v>
      </c>
      <c r="W221" s="4">
        <v>19</v>
      </c>
      <c r="X221" s="4">
        <v>18</v>
      </c>
      <c r="Y221" s="4">
        <v>7.75</v>
      </c>
      <c r="CN221" s="4">
        <v>5</v>
      </c>
      <c r="CO221" s="114">
        <f t="shared" si="283"/>
        <v>0.2</v>
      </c>
      <c r="CP221" s="114">
        <f t="shared" si="284"/>
        <v>1</v>
      </c>
      <c r="CQ221" s="4">
        <v>5</v>
      </c>
      <c r="CR221" s="114">
        <f t="shared" si="285"/>
        <v>0.2</v>
      </c>
      <c r="CS221" s="114">
        <f t="shared" si="286"/>
        <v>1</v>
      </c>
      <c r="PK221" s="4">
        <v>5</v>
      </c>
      <c r="PL221" s="114">
        <f t="shared" si="287"/>
        <v>0.05</v>
      </c>
      <c r="PM221" s="114">
        <f t="shared" si="288"/>
        <v>1</v>
      </c>
      <c r="PN221" s="4">
        <v>5</v>
      </c>
      <c r="PO221" s="114">
        <f t="shared" si="289"/>
        <v>0.08</v>
      </c>
      <c r="PP221" s="114">
        <f t="shared" si="290"/>
        <v>1</v>
      </c>
      <c r="PQ221" s="4">
        <v>5</v>
      </c>
      <c r="PR221" s="114">
        <f t="shared" si="291"/>
        <v>0.1</v>
      </c>
      <c r="PS221" s="114">
        <f t="shared" si="292"/>
        <v>1</v>
      </c>
      <c r="PT221" s="4">
        <v>5</v>
      </c>
      <c r="PU221" s="114">
        <f t="shared" si="293"/>
        <v>0.1</v>
      </c>
      <c r="PV221" s="114">
        <f t="shared" si="294"/>
        <v>1</v>
      </c>
      <c r="PW221" s="4">
        <v>5</v>
      </c>
      <c r="PX221" s="114">
        <f t="shared" si="295"/>
        <v>0.05</v>
      </c>
      <c r="PY221" s="114">
        <f t="shared" si="296"/>
        <v>1</v>
      </c>
      <c r="PZ221" s="4">
        <v>5</v>
      </c>
      <c r="QA221" s="114">
        <f t="shared" si="297"/>
        <v>7.0000000000000007E-2</v>
      </c>
      <c r="QB221" s="114">
        <f t="shared" si="298"/>
        <v>1</v>
      </c>
      <c r="QC221" s="4">
        <v>5</v>
      </c>
      <c r="QD221" s="114">
        <f t="shared" si="299"/>
        <v>0.05</v>
      </c>
      <c r="QE221" s="114">
        <f t="shared" si="300"/>
        <v>1</v>
      </c>
      <c r="ZK221" s="4">
        <v>5</v>
      </c>
      <c r="ZL221" s="114">
        <f t="shared" si="301"/>
        <v>0.05</v>
      </c>
      <c r="ZM221" s="114">
        <f t="shared" si="302"/>
        <v>1</v>
      </c>
      <c r="ZN221" s="4">
        <v>5</v>
      </c>
      <c r="ZO221" s="114">
        <f t="shared" si="303"/>
        <v>0.05</v>
      </c>
      <c r="ZP221" s="114">
        <f t="shared" si="304"/>
        <v>1</v>
      </c>
      <c r="ABW221" s="114">
        <f t="shared" si="305"/>
        <v>0.4</v>
      </c>
      <c r="ABX221" s="114">
        <f t="shared" si="306"/>
        <v>0.5</v>
      </c>
      <c r="ABY221" s="114">
        <f t="shared" si="307"/>
        <v>0.1</v>
      </c>
      <c r="ABZ221" s="114">
        <f t="shared" si="308"/>
        <v>1</v>
      </c>
      <c r="ACN221" s="119" t="str">
        <f t="shared" si="279"/>
        <v>TERIMA</v>
      </c>
      <c r="ACO221" s="120">
        <f t="shared" si="309"/>
        <v>800000</v>
      </c>
      <c r="ACQ221" s="120">
        <f t="shared" si="310"/>
        <v>800000</v>
      </c>
      <c r="ACR221" s="120">
        <f t="shared" si="280"/>
        <v>800000</v>
      </c>
      <c r="ACS221" s="120">
        <f t="shared" si="281"/>
        <v>800000</v>
      </c>
      <c r="ADN221" s="121">
        <f t="shared" si="282"/>
        <v>800000</v>
      </c>
      <c r="ADO221" s="4" t="s">
        <v>1392</v>
      </c>
    </row>
    <row r="222" spans="1:795" x14ac:dyDescent="0.25">
      <c r="A222" s="4">
        <f t="shared" si="277"/>
        <v>218</v>
      </c>
      <c r="B222" s="4">
        <v>28288</v>
      </c>
      <c r="C222" s="4" t="s">
        <v>1267</v>
      </c>
      <c r="G222" s="4" t="s">
        <v>1213</v>
      </c>
      <c r="O222" s="4">
        <v>22</v>
      </c>
      <c r="P222" s="4">
        <v>19</v>
      </c>
      <c r="Q222" s="4">
        <v>0</v>
      </c>
      <c r="R222" s="4">
        <v>0</v>
      </c>
      <c r="S222" s="4">
        <v>0</v>
      </c>
      <c r="T222" s="4">
        <v>1</v>
      </c>
      <c r="U222" s="4">
        <v>0</v>
      </c>
      <c r="V222" s="4">
        <f t="shared" si="278"/>
        <v>0</v>
      </c>
      <c r="W222" s="4">
        <v>19</v>
      </c>
      <c r="X222" s="4">
        <v>18</v>
      </c>
      <c r="Y222" s="4">
        <v>7.75</v>
      </c>
      <c r="CN222" s="4">
        <v>5</v>
      </c>
      <c r="CO222" s="114">
        <f t="shared" si="283"/>
        <v>0.2</v>
      </c>
      <c r="CP222" s="114">
        <f t="shared" si="284"/>
        <v>1</v>
      </c>
      <c r="CQ222" s="4">
        <v>5</v>
      </c>
      <c r="CR222" s="114">
        <f t="shared" si="285"/>
        <v>0.2</v>
      </c>
      <c r="CS222" s="114">
        <f t="shared" si="286"/>
        <v>1</v>
      </c>
      <c r="PK222" s="4">
        <v>5</v>
      </c>
      <c r="PL222" s="114">
        <f t="shared" si="287"/>
        <v>0.05</v>
      </c>
      <c r="PM222" s="114">
        <f t="shared" si="288"/>
        <v>1</v>
      </c>
      <c r="PN222" s="4">
        <v>5</v>
      </c>
      <c r="PO222" s="114">
        <f t="shared" si="289"/>
        <v>0.08</v>
      </c>
      <c r="PP222" s="114">
        <f t="shared" si="290"/>
        <v>1</v>
      </c>
      <c r="PQ222" s="4">
        <v>5</v>
      </c>
      <c r="PR222" s="114">
        <f t="shared" si="291"/>
        <v>0.1</v>
      </c>
      <c r="PS222" s="114">
        <f t="shared" si="292"/>
        <v>1</v>
      </c>
      <c r="PT222" s="4">
        <v>5</v>
      </c>
      <c r="PU222" s="114">
        <f t="shared" si="293"/>
        <v>0.1</v>
      </c>
      <c r="PV222" s="114">
        <f t="shared" si="294"/>
        <v>1</v>
      </c>
      <c r="PW222" s="4">
        <v>5</v>
      </c>
      <c r="PX222" s="114">
        <f t="shared" si="295"/>
        <v>0.05</v>
      </c>
      <c r="PY222" s="114">
        <f t="shared" si="296"/>
        <v>1</v>
      </c>
      <c r="PZ222" s="4">
        <v>5</v>
      </c>
      <c r="QA222" s="114">
        <f t="shared" si="297"/>
        <v>7.0000000000000007E-2</v>
      </c>
      <c r="QB222" s="114">
        <f t="shared" si="298"/>
        <v>1</v>
      </c>
      <c r="QC222" s="4">
        <v>5</v>
      </c>
      <c r="QD222" s="114">
        <f t="shared" si="299"/>
        <v>0.05</v>
      </c>
      <c r="QE222" s="114">
        <f t="shared" si="300"/>
        <v>1</v>
      </c>
      <c r="ZK222" s="4">
        <v>5</v>
      </c>
      <c r="ZL222" s="114">
        <f t="shared" si="301"/>
        <v>0.05</v>
      </c>
      <c r="ZM222" s="114">
        <f t="shared" si="302"/>
        <v>1</v>
      </c>
      <c r="ZN222" s="4">
        <v>5</v>
      </c>
      <c r="ZO222" s="114">
        <f t="shared" si="303"/>
        <v>0.05</v>
      </c>
      <c r="ZP222" s="114">
        <f t="shared" si="304"/>
        <v>1</v>
      </c>
      <c r="ABW222" s="114">
        <f t="shared" si="305"/>
        <v>0.4</v>
      </c>
      <c r="ABX222" s="114">
        <f t="shared" si="306"/>
        <v>0.5</v>
      </c>
      <c r="ABY222" s="114">
        <f t="shared" si="307"/>
        <v>0.1</v>
      </c>
      <c r="ABZ222" s="114">
        <f t="shared" si="308"/>
        <v>1</v>
      </c>
      <c r="ACN222" s="119" t="str">
        <f t="shared" si="279"/>
        <v>TERIMA</v>
      </c>
      <c r="ACO222" s="120">
        <f t="shared" si="309"/>
        <v>800000</v>
      </c>
      <c r="ACQ222" s="120">
        <f t="shared" si="310"/>
        <v>800000</v>
      </c>
      <c r="ACR222" s="120">
        <f t="shared" si="280"/>
        <v>800000</v>
      </c>
      <c r="ACS222" s="120">
        <f t="shared" si="281"/>
        <v>800000</v>
      </c>
      <c r="ADN222" s="121">
        <f t="shared" si="282"/>
        <v>800000</v>
      </c>
      <c r="ADO222" s="4" t="s">
        <v>1392</v>
      </c>
    </row>
    <row r="223" spans="1:795" x14ac:dyDescent="0.25">
      <c r="A223" s="4">
        <f t="shared" si="277"/>
        <v>219</v>
      </c>
      <c r="B223" s="4">
        <v>87998</v>
      </c>
      <c r="C223" s="4" t="s">
        <v>1210</v>
      </c>
      <c r="G223" s="4" t="s">
        <v>1213</v>
      </c>
      <c r="O223" s="4">
        <v>22</v>
      </c>
      <c r="P223" s="4">
        <v>19</v>
      </c>
      <c r="Q223" s="4">
        <v>0</v>
      </c>
      <c r="R223" s="4">
        <v>0</v>
      </c>
      <c r="S223" s="4">
        <v>0</v>
      </c>
      <c r="T223" s="4">
        <v>1</v>
      </c>
      <c r="U223" s="4">
        <v>0</v>
      </c>
      <c r="V223" s="4">
        <f t="shared" si="278"/>
        <v>0</v>
      </c>
      <c r="W223" s="4">
        <v>19</v>
      </c>
      <c r="X223" s="4">
        <v>18</v>
      </c>
      <c r="Y223" s="4">
        <v>7.75</v>
      </c>
      <c r="CN223" s="4">
        <v>5</v>
      </c>
      <c r="CO223" s="114">
        <f t="shared" si="283"/>
        <v>0.2</v>
      </c>
      <c r="CP223" s="114">
        <f t="shared" si="284"/>
        <v>1</v>
      </c>
      <c r="CQ223" s="4">
        <v>5</v>
      </c>
      <c r="CR223" s="114">
        <f t="shared" si="285"/>
        <v>0.2</v>
      </c>
      <c r="CS223" s="114">
        <f t="shared" si="286"/>
        <v>1</v>
      </c>
      <c r="PK223" s="4">
        <v>5</v>
      </c>
      <c r="PL223" s="114">
        <f t="shared" si="287"/>
        <v>0.05</v>
      </c>
      <c r="PM223" s="114">
        <f t="shared" si="288"/>
        <v>1</v>
      </c>
      <c r="PN223" s="4">
        <v>5</v>
      </c>
      <c r="PO223" s="114">
        <f t="shared" si="289"/>
        <v>0.08</v>
      </c>
      <c r="PP223" s="114">
        <f t="shared" si="290"/>
        <v>1</v>
      </c>
      <c r="PQ223" s="4">
        <v>5</v>
      </c>
      <c r="PR223" s="114">
        <f t="shared" si="291"/>
        <v>0.1</v>
      </c>
      <c r="PS223" s="114">
        <f t="shared" si="292"/>
        <v>1</v>
      </c>
      <c r="PT223" s="4">
        <v>5</v>
      </c>
      <c r="PU223" s="114">
        <f t="shared" si="293"/>
        <v>0.1</v>
      </c>
      <c r="PV223" s="114">
        <f t="shared" si="294"/>
        <v>1</v>
      </c>
      <c r="PW223" s="4">
        <v>5</v>
      </c>
      <c r="PX223" s="114">
        <f t="shared" si="295"/>
        <v>0.05</v>
      </c>
      <c r="PY223" s="114">
        <f t="shared" si="296"/>
        <v>1</v>
      </c>
      <c r="PZ223" s="4">
        <v>5</v>
      </c>
      <c r="QA223" s="114">
        <f t="shared" si="297"/>
        <v>7.0000000000000007E-2</v>
      </c>
      <c r="QB223" s="114">
        <f t="shared" si="298"/>
        <v>1</v>
      </c>
      <c r="QC223" s="4">
        <v>5</v>
      </c>
      <c r="QD223" s="114">
        <f t="shared" si="299"/>
        <v>0.05</v>
      </c>
      <c r="QE223" s="114">
        <f t="shared" si="300"/>
        <v>1</v>
      </c>
      <c r="ZK223" s="4">
        <v>5</v>
      </c>
      <c r="ZL223" s="114">
        <f t="shared" si="301"/>
        <v>0.05</v>
      </c>
      <c r="ZM223" s="114">
        <f t="shared" si="302"/>
        <v>1</v>
      </c>
      <c r="ZN223" s="4">
        <v>5</v>
      </c>
      <c r="ZO223" s="114">
        <f t="shared" si="303"/>
        <v>0.05</v>
      </c>
      <c r="ZP223" s="114">
        <f t="shared" si="304"/>
        <v>1</v>
      </c>
      <c r="ABW223" s="114">
        <f t="shared" si="305"/>
        <v>0.4</v>
      </c>
      <c r="ABX223" s="114">
        <f t="shared" si="306"/>
        <v>0.5</v>
      </c>
      <c r="ABY223" s="114">
        <f t="shared" si="307"/>
        <v>0.1</v>
      </c>
      <c r="ABZ223" s="114">
        <f t="shared" si="308"/>
        <v>1</v>
      </c>
      <c r="ACN223" s="119" t="str">
        <f t="shared" si="279"/>
        <v>TERIMA</v>
      </c>
      <c r="ACO223" s="120">
        <f t="shared" si="309"/>
        <v>800000</v>
      </c>
      <c r="ACQ223" s="120">
        <f t="shared" si="310"/>
        <v>800000</v>
      </c>
      <c r="ACR223" s="120">
        <f t="shared" si="280"/>
        <v>800000</v>
      </c>
      <c r="ACS223" s="120">
        <f t="shared" si="281"/>
        <v>800000</v>
      </c>
      <c r="ADN223" s="121">
        <f t="shared" si="282"/>
        <v>800000</v>
      </c>
      <c r="ADO223" s="4" t="s">
        <v>1392</v>
      </c>
    </row>
    <row r="224" spans="1:795" x14ac:dyDescent="0.25">
      <c r="A224" s="4">
        <f t="shared" si="277"/>
        <v>220</v>
      </c>
      <c r="B224" s="4">
        <v>30700</v>
      </c>
      <c r="C224" s="4" t="s">
        <v>1270</v>
      </c>
      <c r="G224" s="4" t="s">
        <v>1213</v>
      </c>
      <c r="O224" s="4">
        <v>22</v>
      </c>
      <c r="P224" s="4">
        <v>19</v>
      </c>
      <c r="Q224" s="4">
        <v>0</v>
      </c>
      <c r="R224" s="4">
        <v>0</v>
      </c>
      <c r="S224" s="4">
        <v>0</v>
      </c>
      <c r="T224" s="4">
        <v>1</v>
      </c>
      <c r="U224" s="4">
        <v>0</v>
      </c>
      <c r="V224" s="4">
        <f t="shared" si="278"/>
        <v>0</v>
      </c>
      <c r="W224" s="4">
        <v>19</v>
      </c>
      <c r="X224" s="4">
        <v>18</v>
      </c>
      <c r="Y224" s="4">
        <v>7.75</v>
      </c>
      <c r="CN224" s="4">
        <v>5</v>
      </c>
      <c r="CO224" s="114">
        <f t="shared" si="283"/>
        <v>0.2</v>
      </c>
      <c r="CP224" s="114">
        <f t="shared" si="284"/>
        <v>1</v>
      </c>
      <c r="CQ224" s="4">
        <v>5</v>
      </c>
      <c r="CR224" s="114">
        <f t="shared" si="285"/>
        <v>0.2</v>
      </c>
      <c r="CS224" s="114">
        <f t="shared" si="286"/>
        <v>1</v>
      </c>
      <c r="PK224" s="4">
        <v>5</v>
      </c>
      <c r="PL224" s="114">
        <f t="shared" si="287"/>
        <v>0.05</v>
      </c>
      <c r="PM224" s="114">
        <f t="shared" si="288"/>
        <v>1</v>
      </c>
      <c r="PN224" s="4">
        <v>5</v>
      </c>
      <c r="PO224" s="114">
        <f t="shared" si="289"/>
        <v>0.08</v>
      </c>
      <c r="PP224" s="114">
        <f t="shared" si="290"/>
        <v>1</v>
      </c>
      <c r="PQ224" s="4">
        <v>5</v>
      </c>
      <c r="PR224" s="114">
        <f t="shared" si="291"/>
        <v>0.1</v>
      </c>
      <c r="PS224" s="114">
        <f t="shared" si="292"/>
        <v>1</v>
      </c>
      <c r="PT224" s="4">
        <v>5</v>
      </c>
      <c r="PU224" s="114">
        <f t="shared" si="293"/>
        <v>0.1</v>
      </c>
      <c r="PV224" s="114">
        <f t="shared" si="294"/>
        <v>1</v>
      </c>
      <c r="PW224" s="4">
        <v>5</v>
      </c>
      <c r="PX224" s="114">
        <f t="shared" si="295"/>
        <v>0.05</v>
      </c>
      <c r="PY224" s="114">
        <f t="shared" si="296"/>
        <v>1</v>
      </c>
      <c r="PZ224" s="4">
        <v>5</v>
      </c>
      <c r="QA224" s="114">
        <f t="shared" si="297"/>
        <v>7.0000000000000007E-2</v>
      </c>
      <c r="QB224" s="114">
        <f t="shared" si="298"/>
        <v>1</v>
      </c>
      <c r="QC224" s="4">
        <v>5</v>
      </c>
      <c r="QD224" s="114">
        <f t="shared" si="299"/>
        <v>0.05</v>
      </c>
      <c r="QE224" s="114">
        <f t="shared" si="300"/>
        <v>1</v>
      </c>
      <c r="ZK224" s="4">
        <v>5</v>
      </c>
      <c r="ZL224" s="114">
        <f t="shared" si="301"/>
        <v>0.05</v>
      </c>
      <c r="ZM224" s="114">
        <f t="shared" si="302"/>
        <v>1</v>
      </c>
      <c r="ZN224" s="4">
        <v>5</v>
      </c>
      <c r="ZO224" s="114">
        <f t="shared" si="303"/>
        <v>0.05</v>
      </c>
      <c r="ZP224" s="114">
        <f t="shared" si="304"/>
        <v>1</v>
      </c>
      <c r="ABW224" s="114">
        <f t="shared" si="305"/>
        <v>0.4</v>
      </c>
      <c r="ABX224" s="114">
        <f t="shared" si="306"/>
        <v>0.5</v>
      </c>
      <c r="ABY224" s="114">
        <f t="shared" si="307"/>
        <v>0.1</v>
      </c>
      <c r="ABZ224" s="114">
        <f t="shared" si="308"/>
        <v>1</v>
      </c>
      <c r="ACN224" s="119" t="str">
        <f t="shared" si="279"/>
        <v>TERIMA</v>
      </c>
      <c r="ACO224" s="120">
        <f t="shared" si="309"/>
        <v>800000</v>
      </c>
      <c r="ACQ224" s="120">
        <f t="shared" si="310"/>
        <v>800000</v>
      </c>
      <c r="ACR224" s="120">
        <f t="shared" si="280"/>
        <v>800000</v>
      </c>
      <c r="ACS224" s="120">
        <f t="shared" si="281"/>
        <v>800000</v>
      </c>
      <c r="ADN224" s="121">
        <f t="shared" si="282"/>
        <v>800000</v>
      </c>
      <c r="ADO224" s="4" t="s">
        <v>1392</v>
      </c>
    </row>
    <row r="225" spans="1:795" x14ac:dyDescent="0.25">
      <c r="A225" s="4">
        <f t="shared" si="277"/>
        <v>221</v>
      </c>
      <c r="B225" s="4">
        <v>30706</v>
      </c>
      <c r="C225" s="4" t="s">
        <v>1272</v>
      </c>
      <c r="G225" s="4" t="s">
        <v>1213</v>
      </c>
      <c r="O225" s="4">
        <v>22</v>
      </c>
      <c r="P225" s="4">
        <v>19</v>
      </c>
      <c r="Q225" s="4">
        <v>0</v>
      </c>
      <c r="R225" s="4">
        <v>0</v>
      </c>
      <c r="S225" s="4">
        <v>0</v>
      </c>
      <c r="T225" s="4">
        <v>1</v>
      </c>
      <c r="U225" s="4">
        <v>0</v>
      </c>
      <c r="V225" s="4">
        <f t="shared" si="278"/>
        <v>0</v>
      </c>
      <c r="W225" s="4">
        <v>19</v>
      </c>
      <c r="X225" s="4">
        <v>18</v>
      </c>
      <c r="Y225" s="4">
        <v>7.75</v>
      </c>
      <c r="CN225" s="4">
        <v>5</v>
      </c>
      <c r="CO225" s="114">
        <f t="shared" si="283"/>
        <v>0.2</v>
      </c>
      <c r="CP225" s="114">
        <f t="shared" si="284"/>
        <v>1</v>
      </c>
      <c r="CQ225" s="4">
        <v>5</v>
      </c>
      <c r="CR225" s="114">
        <f t="shared" si="285"/>
        <v>0.2</v>
      </c>
      <c r="CS225" s="114">
        <f t="shared" si="286"/>
        <v>1</v>
      </c>
      <c r="PK225" s="4">
        <v>5</v>
      </c>
      <c r="PL225" s="114">
        <f t="shared" si="287"/>
        <v>0.05</v>
      </c>
      <c r="PM225" s="114">
        <f t="shared" si="288"/>
        <v>1</v>
      </c>
      <c r="PN225" s="4">
        <v>5</v>
      </c>
      <c r="PO225" s="114">
        <f t="shared" si="289"/>
        <v>0.08</v>
      </c>
      <c r="PP225" s="114">
        <f t="shared" si="290"/>
        <v>1</v>
      </c>
      <c r="PQ225" s="4">
        <v>5</v>
      </c>
      <c r="PR225" s="114">
        <f t="shared" si="291"/>
        <v>0.1</v>
      </c>
      <c r="PS225" s="114">
        <f t="shared" si="292"/>
        <v>1</v>
      </c>
      <c r="PT225" s="4">
        <v>5</v>
      </c>
      <c r="PU225" s="114">
        <f t="shared" si="293"/>
        <v>0.1</v>
      </c>
      <c r="PV225" s="114">
        <f t="shared" si="294"/>
        <v>1</v>
      </c>
      <c r="PW225" s="4">
        <v>5</v>
      </c>
      <c r="PX225" s="114">
        <f t="shared" si="295"/>
        <v>0.05</v>
      </c>
      <c r="PY225" s="114">
        <f t="shared" si="296"/>
        <v>1</v>
      </c>
      <c r="PZ225" s="4">
        <v>5</v>
      </c>
      <c r="QA225" s="114">
        <f t="shared" si="297"/>
        <v>7.0000000000000007E-2</v>
      </c>
      <c r="QB225" s="114">
        <f t="shared" si="298"/>
        <v>1</v>
      </c>
      <c r="QC225" s="4">
        <v>5</v>
      </c>
      <c r="QD225" s="114">
        <f t="shared" si="299"/>
        <v>0.05</v>
      </c>
      <c r="QE225" s="114">
        <f t="shared" si="300"/>
        <v>1</v>
      </c>
      <c r="ZK225" s="4">
        <v>5</v>
      </c>
      <c r="ZL225" s="114">
        <f t="shared" si="301"/>
        <v>0.05</v>
      </c>
      <c r="ZM225" s="114">
        <f t="shared" si="302"/>
        <v>1</v>
      </c>
      <c r="ZN225" s="4">
        <v>5</v>
      </c>
      <c r="ZO225" s="114">
        <f t="shared" si="303"/>
        <v>0.05</v>
      </c>
      <c r="ZP225" s="114">
        <f t="shared" si="304"/>
        <v>1</v>
      </c>
      <c r="ABW225" s="114">
        <f t="shared" si="305"/>
        <v>0.4</v>
      </c>
      <c r="ABX225" s="114">
        <f t="shared" si="306"/>
        <v>0.5</v>
      </c>
      <c r="ABY225" s="114">
        <f t="shared" si="307"/>
        <v>0.1</v>
      </c>
      <c r="ABZ225" s="114">
        <f t="shared" si="308"/>
        <v>1</v>
      </c>
      <c r="ACN225" s="119" t="str">
        <f t="shared" si="279"/>
        <v>TERIMA</v>
      </c>
      <c r="ACO225" s="120">
        <f t="shared" si="309"/>
        <v>800000</v>
      </c>
      <c r="ACQ225" s="120">
        <f t="shared" si="310"/>
        <v>800000</v>
      </c>
      <c r="ACR225" s="120">
        <f t="shared" si="280"/>
        <v>800000</v>
      </c>
      <c r="ACS225" s="120">
        <f t="shared" si="281"/>
        <v>800000</v>
      </c>
      <c r="ADN225" s="121">
        <f t="shared" si="282"/>
        <v>800000</v>
      </c>
      <c r="ADO225" s="4" t="s">
        <v>1392</v>
      </c>
    </row>
    <row r="226" spans="1:795" x14ac:dyDescent="0.25">
      <c r="A226" s="4">
        <f t="shared" si="277"/>
        <v>222</v>
      </c>
      <c r="B226" s="4">
        <v>28396</v>
      </c>
      <c r="C226" s="4" t="s">
        <v>1220</v>
      </c>
      <c r="G226" s="4" t="s">
        <v>1213</v>
      </c>
      <c r="O226" s="4">
        <v>22</v>
      </c>
      <c r="P226" s="4">
        <v>19</v>
      </c>
      <c r="Q226" s="4">
        <v>0</v>
      </c>
      <c r="R226" s="4">
        <v>0</v>
      </c>
      <c r="S226" s="4">
        <v>0</v>
      </c>
      <c r="T226" s="4">
        <v>1</v>
      </c>
      <c r="U226" s="4">
        <v>0</v>
      </c>
      <c r="V226" s="4">
        <f t="shared" si="278"/>
        <v>0</v>
      </c>
      <c r="W226" s="4">
        <v>19</v>
      </c>
      <c r="X226" s="4">
        <v>18</v>
      </c>
      <c r="Y226" s="4">
        <v>7.75</v>
      </c>
      <c r="CN226" s="4">
        <v>5</v>
      </c>
      <c r="CO226" s="114">
        <f t="shared" si="283"/>
        <v>0.2</v>
      </c>
      <c r="CP226" s="114">
        <f t="shared" si="284"/>
        <v>1</v>
      </c>
      <c r="CQ226" s="4">
        <v>5</v>
      </c>
      <c r="CR226" s="114">
        <f t="shared" si="285"/>
        <v>0.2</v>
      </c>
      <c r="CS226" s="114">
        <f t="shared" si="286"/>
        <v>1</v>
      </c>
      <c r="PK226" s="4">
        <v>5</v>
      </c>
      <c r="PL226" s="114">
        <f t="shared" si="287"/>
        <v>0.05</v>
      </c>
      <c r="PM226" s="114">
        <f t="shared" si="288"/>
        <v>1</v>
      </c>
      <c r="PN226" s="4">
        <v>5</v>
      </c>
      <c r="PO226" s="114">
        <f t="shared" si="289"/>
        <v>0.08</v>
      </c>
      <c r="PP226" s="114">
        <f t="shared" si="290"/>
        <v>1</v>
      </c>
      <c r="PQ226" s="4">
        <v>5</v>
      </c>
      <c r="PR226" s="114">
        <f t="shared" si="291"/>
        <v>0.1</v>
      </c>
      <c r="PS226" s="114">
        <f t="shared" si="292"/>
        <v>1</v>
      </c>
      <c r="PT226" s="4">
        <v>5</v>
      </c>
      <c r="PU226" s="114">
        <f t="shared" si="293"/>
        <v>0.1</v>
      </c>
      <c r="PV226" s="114">
        <f t="shared" si="294"/>
        <v>1</v>
      </c>
      <c r="PW226" s="4">
        <v>5</v>
      </c>
      <c r="PX226" s="114">
        <f t="shared" si="295"/>
        <v>0.05</v>
      </c>
      <c r="PY226" s="114">
        <f t="shared" si="296"/>
        <v>1</v>
      </c>
      <c r="PZ226" s="4">
        <v>5</v>
      </c>
      <c r="QA226" s="114">
        <f t="shared" si="297"/>
        <v>7.0000000000000007E-2</v>
      </c>
      <c r="QB226" s="114">
        <f t="shared" si="298"/>
        <v>1</v>
      </c>
      <c r="QC226" s="4">
        <v>5</v>
      </c>
      <c r="QD226" s="114">
        <f t="shared" si="299"/>
        <v>0.05</v>
      </c>
      <c r="QE226" s="114">
        <f t="shared" si="300"/>
        <v>1</v>
      </c>
      <c r="ZK226" s="4">
        <v>5</v>
      </c>
      <c r="ZL226" s="114">
        <f t="shared" si="301"/>
        <v>0.05</v>
      </c>
      <c r="ZM226" s="114">
        <f t="shared" si="302"/>
        <v>1</v>
      </c>
      <c r="ZN226" s="4">
        <v>5</v>
      </c>
      <c r="ZO226" s="114">
        <f t="shared" si="303"/>
        <v>0.05</v>
      </c>
      <c r="ZP226" s="114">
        <f t="shared" si="304"/>
        <v>1</v>
      </c>
      <c r="ABW226" s="114">
        <f t="shared" si="305"/>
        <v>0.4</v>
      </c>
      <c r="ABX226" s="114">
        <f t="shared" si="306"/>
        <v>0.5</v>
      </c>
      <c r="ABY226" s="114">
        <f t="shared" si="307"/>
        <v>0.1</v>
      </c>
      <c r="ABZ226" s="114">
        <f t="shared" si="308"/>
        <v>1</v>
      </c>
      <c r="ACN226" s="119" t="str">
        <f t="shared" si="279"/>
        <v>TERIMA</v>
      </c>
      <c r="ACO226" s="120">
        <f t="shared" si="309"/>
        <v>800000</v>
      </c>
      <c r="ACQ226" s="120">
        <f t="shared" si="310"/>
        <v>800000</v>
      </c>
      <c r="ACR226" s="120">
        <f t="shared" si="280"/>
        <v>800000</v>
      </c>
      <c r="ACS226" s="120">
        <f t="shared" si="281"/>
        <v>800000</v>
      </c>
      <c r="ADN226" s="121">
        <f t="shared" si="282"/>
        <v>800000</v>
      </c>
      <c r="ADO226" s="4" t="s">
        <v>1392</v>
      </c>
    </row>
    <row r="227" spans="1:795" x14ac:dyDescent="0.25">
      <c r="A227" s="4">
        <f t="shared" si="277"/>
        <v>223</v>
      </c>
      <c r="B227" s="4">
        <v>89103</v>
      </c>
      <c r="C227" s="4" t="s">
        <v>1275</v>
      </c>
      <c r="G227" s="4" t="s">
        <v>1213</v>
      </c>
      <c r="O227" s="4">
        <v>22</v>
      </c>
      <c r="P227" s="4">
        <v>19</v>
      </c>
      <c r="Q227" s="4">
        <v>0</v>
      </c>
      <c r="R227" s="4">
        <v>0</v>
      </c>
      <c r="S227" s="4">
        <v>0</v>
      </c>
      <c r="T227" s="4">
        <v>1</v>
      </c>
      <c r="U227" s="4">
        <v>0</v>
      </c>
      <c r="V227" s="4">
        <f t="shared" si="278"/>
        <v>0</v>
      </c>
      <c r="W227" s="4">
        <v>19</v>
      </c>
      <c r="X227" s="4">
        <v>18</v>
      </c>
      <c r="Y227" s="4">
        <v>7.75</v>
      </c>
      <c r="CN227" s="4">
        <v>5</v>
      </c>
      <c r="CO227" s="114">
        <f t="shared" si="283"/>
        <v>0.2</v>
      </c>
      <c r="CP227" s="114">
        <f t="shared" si="284"/>
        <v>1</v>
      </c>
      <c r="CQ227" s="4">
        <v>5</v>
      </c>
      <c r="CR227" s="114">
        <f t="shared" si="285"/>
        <v>0.2</v>
      </c>
      <c r="CS227" s="114">
        <f t="shared" si="286"/>
        <v>1</v>
      </c>
      <c r="PK227" s="4">
        <v>5</v>
      </c>
      <c r="PL227" s="114">
        <f t="shared" si="287"/>
        <v>0.05</v>
      </c>
      <c r="PM227" s="114">
        <f t="shared" si="288"/>
        <v>1</v>
      </c>
      <c r="PN227" s="4">
        <v>5</v>
      </c>
      <c r="PO227" s="114">
        <f t="shared" si="289"/>
        <v>0.08</v>
      </c>
      <c r="PP227" s="114">
        <f t="shared" si="290"/>
        <v>1</v>
      </c>
      <c r="PQ227" s="4">
        <v>5</v>
      </c>
      <c r="PR227" s="114">
        <f t="shared" si="291"/>
        <v>0.1</v>
      </c>
      <c r="PS227" s="114">
        <f t="shared" si="292"/>
        <v>1</v>
      </c>
      <c r="PT227" s="4">
        <v>5</v>
      </c>
      <c r="PU227" s="114">
        <f t="shared" si="293"/>
        <v>0.1</v>
      </c>
      <c r="PV227" s="114">
        <f t="shared" si="294"/>
        <v>1</v>
      </c>
      <c r="PW227" s="4">
        <v>5</v>
      </c>
      <c r="PX227" s="114">
        <f t="shared" si="295"/>
        <v>0.05</v>
      </c>
      <c r="PY227" s="114">
        <f t="shared" si="296"/>
        <v>1</v>
      </c>
      <c r="PZ227" s="4">
        <v>5</v>
      </c>
      <c r="QA227" s="114">
        <f t="shared" si="297"/>
        <v>7.0000000000000007E-2</v>
      </c>
      <c r="QB227" s="114">
        <f t="shared" si="298"/>
        <v>1</v>
      </c>
      <c r="QC227" s="4">
        <v>5</v>
      </c>
      <c r="QD227" s="114">
        <f t="shared" si="299"/>
        <v>0.05</v>
      </c>
      <c r="QE227" s="114">
        <f t="shared" si="300"/>
        <v>1</v>
      </c>
      <c r="ZK227" s="4">
        <v>5</v>
      </c>
      <c r="ZL227" s="114">
        <f t="shared" si="301"/>
        <v>0.05</v>
      </c>
      <c r="ZM227" s="114">
        <f t="shared" si="302"/>
        <v>1</v>
      </c>
      <c r="ZN227" s="4">
        <v>5</v>
      </c>
      <c r="ZO227" s="114">
        <f t="shared" si="303"/>
        <v>0.05</v>
      </c>
      <c r="ZP227" s="114">
        <f t="shared" si="304"/>
        <v>1</v>
      </c>
      <c r="ABW227" s="114">
        <f t="shared" si="305"/>
        <v>0.4</v>
      </c>
      <c r="ABX227" s="114">
        <f t="shared" si="306"/>
        <v>0.5</v>
      </c>
      <c r="ABY227" s="114">
        <f t="shared" si="307"/>
        <v>0.1</v>
      </c>
      <c r="ABZ227" s="114">
        <f t="shared" si="308"/>
        <v>1</v>
      </c>
      <c r="ACN227" s="119" t="str">
        <f t="shared" si="279"/>
        <v>TERIMA</v>
      </c>
      <c r="ACO227" s="120">
        <f t="shared" si="309"/>
        <v>800000</v>
      </c>
      <c r="ACQ227" s="120">
        <f t="shared" si="310"/>
        <v>800000</v>
      </c>
      <c r="ACR227" s="120">
        <f t="shared" si="280"/>
        <v>800000</v>
      </c>
      <c r="ACS227" s="120">
        <f t="shared" si="281"/>
        <v>800000</v>
      </c>
      <c r="ADN227" s="121">
        <f t="shared" si="282"/>
        <v>800000</v>
      </c>
      <c r="ADO227" s="4" t="s">
        <v>1392</v>
      </c>
    </row>
    <row r="228" spans="1:795" x14ac:dyDescent="0.25">
      <c r="A228" s="4">
        <f t="shared" ref="A228:A236" si="311">ROW()-4</f>
        <v>224</v>
      </c>
      <c r="B228" s="4">
        <v>30395</v>
      </c>
      <c r="C228" s="4" t="s">
        <v>1366</v>
      </c>
      <c r="G228" s="4" t="s">
        <v>1368</v>
      </c>
      <c r="O228" s="4">
        <v>22</v>
      </c>
      <c r="P228" s="4">
        <v>22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f t="shared" ref="V228:V236" si="312">SUM(Q228:S228)</f>
        <v>0</v>
      </c>
      <c r="W228" s="4">
        <v>22</v>
      </c>
      <c r="X228" s="4">
        <v>22</v>
      </c>
      <c r="Y228" s="4">
        <v>7.75</v>
      </c>
      <c r="BK228" s="4">
        <v>5</v>
      </c>
      <c r="BL228" s="114">
        <f>$BK228/5*$BK$3</f>
        <v>0.1</v>
      </c>
      <c r="BM228" s="114">
        <f>BL228/$BK$3*100%</f>
        <v>1</v>
      </c>
      <c r="BN228" s="4">
        <v>5</v>
      </c>
      <c r="BO228" s="114">
        <f>$BN228/5*$BN$3</f>
        <v>0.1</v>
      </c>
      <c r="BP228" s="114">
        <f>BO228/$BN$3*100%</f>
        <v>1</v>
      </c>
      <c r="LW228" s="4">
        <v>5</v>
      </c>
      <c r="LX228" s="114">
        <f>$LW228/5*$LW$3</f>
        <v>0.1</v>
      </c>
      <c r="LY228" s="114">
        <f>$LX228/$LW$3</f>
        <v>1</v>
      </c>
      <c r="LZ228" s="4">
        <v>5</v>
      </c>
      <c r="MA228" s="114">
        <f>$LZ228/5*$LZ$3</f>
        <v>0.05</v>
      </c>
      <c r="MB228" s="114">
        <f>$MA228/$LZ$3</f>
        <v>1</v>
      </c>
      <c r="MC228" s="4">
        <v>5</v>
      </c>
      <c r="MD228" s="114">
        <f>$MC228/5*$MC$3</f>
        <v>0.05</v>
      </c>
      <c r="ME228" s="114">
        <f>$MD228/$MC$3</f>
        <v>1</v>
      </c>
      <c r="MF228" s="4">
        <v>5</v>
      </c>
      <c r="MG228" s="114">
        <f>$MF228/5*$MF$3</f>
        <v>0.1</v>
      </c>
      <c r="MH228" s="114">
        <f>$MG228/$MF$3</f>
        <v>1</v>
      </c>
      <c r="MI228" s="4">
        <v>5</v>
      </c>
      <c r="MJ228" s="114">
        <f>$MI228/5*$MI$3</f>
        <v>0.05</v>
      </c>
      <c r="MK228" s="114">
        <f>$MJ228/$MI$3</f>
        <v>1</v>
      </c>
      <c r="ML228" s="4">
        <v>5</v>
      </c>
      <c r="MM228" s="114">
        <f>$ML228/5*$ML$3</f>
        <v>0.1</v>
      </c>
      <c r="MN228" s="114">
        <f>$MM228/$ML$3</f>
        <v>1</v>
      </c>
      <c r="MO228" s="4">
        <v>5</v>
      </c>
      <c r="MP228" s="114">
        <f>$MO228/5*$MO$3</f>
        <v>0.15</v>
      </c>
      <c r="MQ228" s="114">
        <f>$MP228/$MO$3</f>
        <v>1</v>
      </c>
      <c r="MR228" s="4">
        <v>5</v>
      </c>
      <c r="MS228" s="114">
        <f>$MR228/5*$MR$3</f>
        <v>0.1</v>
      </c>
      <c r="MT228" s="114">
        <f>$MS228/$MR$3</f>
        <v>1</v>
      </c>
      <c r="MU228" s="4">
        <v>5</v>
      </c>
      <c r="MV228" s="114">
        <f>$MU228/5*$MU$3</f>
        <v>0.1</v>
      </c>
      <c r="MW228" s="114">
        <f>$MV228/$MU$3</f>
        <v>1</v>
      </c>
      <c r="ABQ228" s="114">
        <f>BL228+BO228</f>
        <v>0.2</v>
      </c>
      <c r="ABR228" s="114">
        <f>LX228+MA228+MD228+MG228+MJ228+MM228+MP228+MS228+MV228</f>
        <v>0.8</v>
      </c>
      <c r="ABS228" s="114">
        <f>ABQ228+ABR228</f>
        <v>1</v>
      </c>
      <c r="ACN228" s="119" t="str">
        <f t="shared" ref="ACN228:ACN236" si="313">IF(ACM228&gt;0,"GUGUR","TERIMA")</f>
        <v>TERIMA</v>
      </c>
      <c r="ACO228" s="120">
        <f>IF(ACN228="GUGUR",0,IF(G228="TRAINER CC TELKOMSEL",1000000))</f>
        <v>1000000</v>
      </c>
      <c r="ACQ228" s="120">
        <f>ACO228*ABS228</f>
        <v>1000000</v>
      </c>
      <c r="ACR228" s="120">
        <f t="shared" ref="ACR228:ACR236" si="314">IF(U228&gt;0,(W228/O228)*ACQ228,ACQ228)</f>
        <v>1000000</v>
      </c>
      <c r="ACS228" s="120">
        <f t="shared" ref="ACS228:ACS236" si="315">IF(N228=1,(W228/O228)*ACR228,IF(ACK228&gt;0,ACR228*85%,IF(ACL228&gt;0,ACR228*60%,IF(ACM228&gt;0,ACR228*0%,ACR228))))</f>
        <v>1000000</v>
      </c>
      <c r="ADN228" s="121">
        <f t="shared" ref="ADN228:ADN236" si="316">IF(M228="cumil",0,IF(ADM228="",IF(ADG228="",ACS228,ADG228),ADM228))</f>
        <v>1000000</v>
      </c>
      <c r="ADO228" s="4" t="s">
        <v>1392</v>
      </c>
    </row>
    <row r="229" spans="1:795" x14ac:dyDescent="0.25">
      <c r="A229" s="4">
        <f t="shared" si="311"/>
        <v>225</v>
      </c>
      <c r="B229" s="4">
        <v>30413</v>
      </c>
      <c r="C229" s="4" t="s">
        <v>1369</v>
      </c>
      <c r="G229" s="4" t="s">
        <v>1368</v>
      </c>
      <c r="O229" s="4">
        <v>22</v>
      </c>
      <c r="P229" s="4">
        <v>22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f t="shared" si="312"/>
        <v>0</v>
      </c>
      <c r="W229" s="4">
        <v>22</v>
      </c>
      <c r="X229" s="4">
        <v>22</v>
      </c>
      <c r="Y229" s="4">
        <v>7.75</v>
      </c>
      <c r="BK229" s="4">
        <v>5</v>
      </c>
      <c r="BL229" s="114">
        <f>$BK229/5*$BK$3</f>
        <v>0.1</v>
      </c>
      <c r="BM229" s="114">
        <f>BL229/$BK$3*100%</f>
        <v>1</v>
      </c>
      <c r="BN229" s="4">
        <v>5</v>
      </c>
      <c r="BO229" s="114">
        <f>$BN229/5*$BN$3</f>
        <v>0.1</v>
      </c>
      <c r="BP229" s="114">
        <f>BO229/$BN$3*100%</f>
        <v>1</v>
      </c>
      <c r="LW229" s="4">
        <v>5</v>
      </c>
      <c r="LX229" s="114">
        <f>$LW229/5*$LW$3</f>
        <v>0.1</v>
      </c>
      <c r="LY229" s="114">
        <f>$LX229/$LW$3</f>
        <v>1</v>
      </c>
      <c r="LZ229" s="4">
        <v>5</v>
      </c>
      <c r="MA229" s="114">
        <f>$LZ229/5*$LZ$3</f>
        <v>0.05</v>
      </c>
      <c r="MB229" s="114">
        <f>$MA229/$LZ$3</f>
        <v>1</v>
      </c>
      <c r="MC229" s="4">
        <v>5</v>
      </c>
      <c r="MD229" s="114">
        <f>$MC229/5*$MC$3</f>
        <v>0.05</v>
      </c>
      <c r="ME229" s="114">
        <f>$MD229/$MC$3</f>
        <v>1</v>
      </c>
      <c r="MF229" s="4">
        <v>5</v>
      </c>
      <c r="MG229" s="114">
        <f>$MF229/5*$MF$3</f>
        <v>0.1</v>
      </c>
      <c r="MH229" s="114">
        <f>$MG229/$MF$3</f>
        <v>1</v>
      </c>
      <c r="MI229" s="4">
        <v>5</v>
      </c>
      <c r="MJ229" s="114">
        <f>$MI229/5*$MI$3</f>
        <v>0.05</v>
      </c>
      <c r="MK229" s="114">
        <f>$MJ229/$MI$3</f>
        <v>1</v>
      </c>
      <c r="ML229" s="4">
        <v>5</v>
      </c>
      <c r="MM229" s="114">
        <f>$ML229/5*$ML$3</f>
        <v>0.1</v>
      </c>
      <c r="MN229" s="114">
        <f>$MM229/$ML$3</f>
        <v>1</v>
      </c>
      <c r="MO229" s="4">
        <v>5</v>
      </c>
      <c r="MP229" s="114">
        <f>$MO229/5*$MO$3</f>
        <v>0.15</v>
      </c>
      <c r="MQ229" s="114">
        <f>$MP229/$MO$3</f>
        <v>1</v>
      </c>
      <c r="MR229" s="4">
        <v>5</v>
      </c>
      <c r="MS229" s="114">
        <f>$MR229/5*$MR$3</f>
        <v>0.1</v>
      </c>
      <c r="MT229" s="114">
        <f>$MS229/$MR$3</f>
        <v>1</v>
      </c>
      <c r="MU229" s="4">
        <v>5</v>
      </c>
      <c r="MV229" s="114">
        <f>$MU229/5*$MU$3</f>
        <v>0.1</v>
      </c>
      <c r="MW229" s="114">
        <f>$MV229/$MU$3</f>
        <v>1</v>
      </c>
      <c r="ABQ229" s="114">
        <f>BL229+BO229</f>
        <v>0.2</v>
      </c>
      <c r="ABR229" s="114">
        <f>LX229+MA229+MD229+MG229+MJ229+MM229+MP229+MS229+MV229</f>
        <v>0.8</v>
      </c>
      <c r="ABS229" s="114">
        <f>ABQ229+ABR229</f>
        <v>1</v>
      </c>
      <c r="ACN229" s="119" t="str">
        <f t="shared" si="313"/>
        <v>TERIMA</v>
      </c>
      <c r="ACO229" s="120">
        <f>IF(ACN229="GUGUR",0,IF(G229="TRAINER CC TELKOMSEL",1000000))</f>
        <v>1000000</v>
      </c>
      <c r="ACQ229" s="120">
        <f>ACO229*ABS229</f>
        <v>1000000</v>
      </c>
      <c r="ACR229" s="120">
        <f t="shared" si="314"/>
        <v>1000000</v>
      </c>
      <c r="ACS229" s="120">
        <f t="shared" si="315"/>
        <v>1000000</v>
      </c>
      <c r="ADN229" s="121">
        <f t="shared" si="316"/>
        <v>1000000</v>
      </c>
      <c r="ADO229" s="4" t="s">
        <v>1392</v>
      </c>
    </row>
    <row r="230" spans="1:795" x14ac:dyDescent="0.25">
      <c r="A230" s="4">
        <f t="shared" si="311"/>
        <v>226</v>
      </c>
      <c r="B230" s="4">
        <v>56241</v>
      </c>
      <c r="C230" s="4" t="s">
        <v>1372</v>
      </c>
      <c r="G230" s="4" t="s">
        <v>1368</v>
      </c>
      <c r="O230" s="4">
        <v>22</v>
      </c>
      <c r="P230" s="4">
        <v>22</v>
      </c>
      <c r="Q230" s="4">
        <v>0</v>
      </c>
      <c r="R230" s="4">
        <v>0</v>
      </c>
      <c r="S230" s="4">
        <v>0</v>
      </c>
      <c r="T230" s="4">
        <v>1</v>
      </c>
      <c r="U230" s="4">
        <v>0</v>
      </c>
      <c r="V230" s="4">
        <f t="shared" si="312"/>
        <v>0</v>
      </c>
      <c r="W230" s="4">
        <v>22</v>
      </c>
      <c r="X230" s="4">
        <v>21</v>
      </c>
      <c r="Y230" s="4">
        <v>7.75</v>
      </c>
      <c r="BK230" s="4">
        <v>5</v>
      </c>
      <c r="BL230" s="114">
        <f>$BK230/5*$BK$3</f>
        <v>0.1</v>
      </c>
      <c r="BM230" s="114">
        <f>BL230/$BK$3*100%</f>
        <v>1</v>
      </c>
      <c r="BN230" s="4">
        <v>5</v>
      </c>
      <c r="BO230" s="114">
        <f>$BN230/5*$BN$3</f>
        <v>0.1</v>
      </c>
      <c r="BP230" s="114">
        <f>BO230/$BN$3*100%</f>
        <v>1</v>
      </c>
      <c r="LW230" s="4">
        <v>5</v>
      </c>
      <c r="LX230" s="114">
        <f>$LW230/5*$LW$3</f>
        <v>0.1</v>
      </c>
      <c r="LY230" s="114">
        <f>$LX230/$LW$3</f>
        <v>1</v>
      </c>
      <c r="LZ230" s="4">
        <v>5</v>
      </c>
      <c r="MA230" s="114">
        <f>$LZ230/5*$LZ$3</f>
        <v>0.05</v>
      </c>
      <c r="MB230" s="114">
        <f>$MA230/$LZ$3</f>
        <v>1</v>
      </c>
      <c r="MC230" s="4">
        <v>5</v>
      </c>
      <c r="MD230" s="114">
        <f>$MC230/5*$MC$3</f>
        <v>0.05</v>
      </c>
      <c r="ME230" s="114">
        <f>$MD230/$MC$3</f>
        <v>1</v>
      </c>
      <c r="MF230" s="4">
        <v>5</v>
      </c>
      <c r="MG230" s="114">
        <f>$MF230/5*$MF$3</f>
        <v>0.1</v>
      </c>
      <c r="MH230" s="114">
        <f>$MG230/$MF$3</f>
        <v>1</v>
      </c>
      <c r="MI230" s="4">
        <v>5</v>
      </c>
      <c r="MJ230" s="114">
        <f>$MI230/5*$MI$3</f>
        <v>0.05</v>
      </c>
      <c r="MK230" s="114">
        <f>$MJ230/$MI$3</f>
        <v>1</v>
      </c>
      <c r="ML230" s="4">
        <v>5</v>
      </c>
      <c r="MM230" s="114">
        <f>$ML230/5*$ML$3</f>
        <v>0.1</v>
      </c>
      <c r="MN230" s="114">
        <f>$MM230/$ML$3</f>
        <v>1</v>
      </c>
      <c r="MO230" s="4">
        <v>5</v>
      </c>
      <c r="MP230" s="114">
        <f>$MO230/5*$MO$3</f>
        <v>0.15</v>
      </c>
      <c r="MQ230" s="114">
        <f>$MP230/$MO$3</f>
        <v>1</v>
      </c>
      <c r="MR230" s="4">
        <v>5</v>
      </c>
      <c r="MS230" s="114">
        <f>$MR230/5*$MR$3</f>
        <v>0.1</v>
      </c>
      <c r="MT230" s="114">
        <f>$MS230/$MR$3</f>
        <v>1</v>
      </c>
      <c r="MU230" s="4">
        <v>5</v>
      </c>
      <c r="MV230" s="114">
        <f>$MU230/5*$MU$3</f>
        <v>0.1</v>
      </c>
      <c r="MW230" s="114">
        <f>$MV230/$MU$3</f>
        <v>1</v>
      </c>
      <c r="ABQ230" s="114">
        <f>BL230+BO230</f>
        <v>0.2</v>
      </c>
      <c r="ABR230" s="114">
        <f>LX230+MA230+MD230+MG230+MJ230+MM230+MP230+MS230+MV230</f>
        <v>0.8</v>
      </c>
      <c r="ABS230" s="114">
        <f>ABQ230+ABR230</f>
        <v>1</v>
      </c>
      <c r="ACN230" s="119" t="str">
        <f t="shared" si="313"/>
        <v>TERIMA</v>
      </c>
      <c r="ACO230" s="120">
        <f>IF(ACN230="GUGUR",0,IF(G230="TRAINER CC TELKOMSEL",1000000))</f>
        <v>1000000</v>
      </c>
      <c r="ACQ230" s="120">
        <f>ACO230*ABS230</f>
        <v>1000000</v>
      </c>
      <c r="ACR230" s="120">
        <f t="shared" si="314"/>
        <v>1000000</v>
      </c>
      <c r="ACS230" s="120">
        <f t="shared" si="315"/>
        <v>1000000</v>
      </c>
      <c r="ADN230" s="121">
        <f t="shared" si="316"/>
        <v>1000000</v>
      </c>
      <c r="ADO230" s="4" t="s">
        <v>1392</v>
      </c>
    </row>
    <row r="231" spans="1:795" x14ac:dyDescent="0.25">
      <c r="A231" s="4">
        <f t="shared" si="311"/>
        <v>227</v>
      </c>
      <c r="B231" s="4">
        <v>68587</v>
      </c>
      <c r="C231" s="4" t="s">
        <v>1375</v>
      </c>
      <c r="G231" s="4" t="s">
        <v>1368</v>
      </c>
      <c r="O231" s="4">
        <v>22</v>
      </c>
      <c r="P231" s="4">
        <v>22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f t="shared" si="312"/>
        <v>0</v>
      </c>
      <c r="W231" s="4">
        <v>22</v>
      </c>
      <c r="X231" s="4">
        <v>22</v>
      </c>
      <c r="Y231" s="4">
        <v>7.75</v>
      </c>
      <c r="BK231" s="4">
        <v>5</v>
      </c>
      <c r="BL231" s="114">
        <f>$BK231/5*$BK$3</f>
        <v>0.1</v>
      </c>
      <c r="BM231" s="114">
        <f>BL231/$BK$3*100%</f>
        <v>1</v>
      </c>
      <c r="BN231" s="4">
        <v>5</v>
      </c>
      <c r="BO231" s="114">
        <f>$BN231/5*$BN$3</f>
        <v>0.1</v>
      </c>
      <c r="BP231" s="114">
        <f>BO231/$BN$3*100%</f>
        <v>1</v>
      </c>
      <c r="LW231" s="4">
        <v>5</v>
      </c>
      <c r="LX231" s="114">
        <f>$LW231/5*$LW$3</f>
        <v>0.1</v>
      </c>
      <c r="LY231" s="114">
        <f>$LX231/$LW$3</f>
        <v>1</v>
      </c>
      <c r="LZ231" s="4">
        <v>5</v>
      </c>
      <c r="MA231" s="114">
        <f>$LZ231/5*$LZ$3</f>
        <v>0.05</v>
      </c>
      <c r="MB231" s="114">
        <f>$MA231/$LZ$3</f>
        <v>1</v>
      </c>
      <c r="MC231" s="4">
        <v>5</v>
      </c>
      <c r="MD231" s="114">
        <f>$MC231/5*$MC$3</f>
        <v>0.05</v>
      </c>
      <c r="ME231" s="114">
        <f>$MD231/$MC$3</f>
        <v>1</v>
      </c>
      <c r="MF231" s="4">
        <v>5</v>
      </c>
      <c r="MG231" s="114">
        <f>$MF231/5*$MF$3</f>
        <v>0.1</v>
      </c>
      <c r="MH231" s="114">
        <f>$MG231/$MF$3</f>
        <v>1</v>
      </c>
      <c r="MI231" s="4">
        <v>5</v>
      </c>
      <c r="MJ231" s="114">
        <f>$MI231/5*$MI$3</f>
        <v>0.05</v>
      </c>
      <c r="MK231" s="114">
        <f>$MJ231/$MI$3</f>
        <v>1</v>
      </c>
      <c r="ML231" s="4">
        <v>5</v>
      </c>
      <c r="MM231" s="114">
        <f>$ML231/5*$ML$3</f>
        <v>0.1</v>
      </c>
      <c r="MN231" s="114">
        <f>$MM231/$ML$3</f>
        <v>1</v>
      </c>
      <c r="MO231" s="4">
        <v>5</v>
      </c>
      <c r="MP231" s="114">
        <f>$MO231/5*$MO$3</f>
        <v>0.15</v>
      </c>
      <c r="MQ231" s="114">
        <f>$MP231/$MO$3</f>
        <v>1</v>
      </c>
      <c r="MR231" s="4">
        <v>5</v>
      </c>
      <c r="MS231" s="114">
        <f>$MR231/5*$MR$3</f>
        <v>0.1</v>
      </c>
      <c r="MT231" s="114">
        <f>$MS231/$MR$3</f>
        <v>1</v>
      </c>
      <c r="MU231" s="4">
        <v>5</v>
      </c>
      <c r="MV231" s="114">
        <f>$MU231/5*$MU$3</f>
        <v>0.1</v>
      </c>
      <c r="MW231" s="114">
        <f>$MV231/$MU$3</f>
        <v>1</v>
      </c>
      <c r="ABQ231" s="114">
        <f>BL231+BO231</f>
        <v>0.2</v>
      </c>
      <c r="ABR231" s="114">
        <f>LX231+MA231+MD231+MG231+MJ231+MM231+MP231+MS231+MV231</f>
        <v>0.8</v>
      </c>
      <c r="ABS231" s="114">
        <f>ABQ231+ABR231</f>
        <v>1</v>
      </c>
      <c r="ACN231" s="119" t="str">
        <f t="shared" si="313"/>
        <v>TERIMA</v>
      </c>
      <c r="ACO231" s="120">
        <f>IF(ACN231="GUGUR",0,IF(G231="TRAINER CC TELKOMSEL",1000000))</f>
        <v>1000000</v>
      </c>
      <c r="ACQ231" s="120">
        <f>ACO231*ABS231</f>
        <v>1000000</v>
      </c>
      <c r="ACR231" s="120">
        <f t="shared" si="314"/>
        <v>1000000</v>
      </c>
      <c r="ACS231" s="120">
        <f t="shared" si="315"/>
        <v>1000000</v>
      </c>
      <c r="ADN231" s="121">
        <f t="shared" si="316"/>
        <v>1000000</v>
      </c>
      <c r="ADO231" s="4" t="s">
        <v>1392</v>
      </c>
    </row>
    <row r="232" spans="1:795" x14ac:dyDescent="0.25">
      <c r="A232" s="4">
        <f t="shared" si="311"/>
        <v>228</v>
      </c>
      <c r="B232" s="4">
        <v>30346</v>
      </c>
      <c r="C232" s="4" t="s">
        <v>1328</v>
      </c>
      <c r="G232" s="4" t="s">
        <v>1315</v>
      </c>
      <c r="O232" s="4">
        <v>22</v>
      </c>
      <c r="P232" s="4">
        <v>22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f t="shared" si="312"/>
        <v>0</v>
      </c>
      <c r="W232" s="4">
        <v>22</v>
      </c>
      <c r="X232" s="4">
        <v>22</v>
      </c>
      <c r="Y232" s="4">
        <v>7.75</v>
      </c>
      <c r="CT232" s="4">
        <v>5</v>
      </c>
      <c r="CU232" s="114">
        <f t="shared" ref="CU232:CU239" si="317">CT232/5*$CT$3</f>
        <v>0.1</v>
      </c>
      <c r="CV232" s="114">
        <f t="shared" ref="CV232:CV239" si="318">CU232/CT$3*100%</f>
        <v>1</v>
      </c>
      <c r="CW232" s="4">
        <v>5</v>
      </c>
      <c r="CX232" s="114">
        <f t="shared" ref="CX232:CX239" si="319">CW232/5*$CW$3</f>
        <v>0.1</v>
      </c>
      <c r="CY232" s="114">
        <f t="shared" ref="CY232:CY239" si="320">CX232/CW$3*100%</f>
        <v>1</v>
      </c>
      <c r="QF232" s="4">
        <v>5</v>
      </c>
      <c r="QG232" s="114">
        <f t="shared" ref="QG232:QG239" si="321">QF232/5*$QF$3</f>
        <v>0.1</v>
      </c>
      <c r="QH232" s="114">
        <f t="shared" ref="QH232:QH239" si="322">QG232/QF$3*100%</f>
        <v>1</v>
      </c>
      <c r="QI232" s="4">
        <v>5</v>
      </c>
      <c r="QJ232" s="114">
        <f t="shared" ref="QJ232:QJ239" si="323">QI232/5*$QI$3</f>
        <v>0.1</v>
      </c>
      <c r="QK232" s="114">
        <f t="shared" ref="QK232:QK239" si="324">QJ232/QI$3*100%</f>
        <v>1</v>
      </c>
      <c r="QL232" s="4">
        <v>5</v>
      </c>
      <c r="QM232" s="114">
        <f t="shared" ref="QM232:QM239" si="325">QL232/5*$QL$3</f>
        <v>0.1</v>
      </c>
      <c r="QN232" s="114">
        <f t="shared" ref="QN232:QN239" si="326">QM232/QL$3*100%</f>
        <v>1</v>
      </c>
      <c r="QO232" s="4">
        <v>5</v>
      </c>
      <c r="QP232" s="114">
        <f t="shared" ref="QP232:QP239" si="327">QO232/5*$QO$3</f>
        <v>0.1</v>
      </c>
      <c r="QQ232" s="114">
        <f t="shared" ref="QQ232:QQ239" si="328">QP232/QO$3*100%</f>
        <v>1</v>
      </c>
      <c r="QR232" s="4">
        <v>5</v>
      </c>
      <c r="QS232" s="114">
        <f t="shared" ref="QS232:QS239" si="329">QR232/5*$QR$3</f>
        <v>0.1</v>
      </c>
      <c r="QT232" s="114">
        <f t="shared" ref="QT232:QT239" si="330">QS232/QR$3*100%</f>
        <v>1</v>
      </c>
      <c r="QU232" s="4">
        <v>5</v>
      </c>
      <c r="QV232" s="114">
        <f t="shared" ref="QV232:QV239" si="331">QU232/5*$QU$3</f>
        <v>0.1</v>
      </c>
      <c r="QW232" s="114">
        <f t="shared" ref="QW232:QW239" si="332">QV232/QU$3*100%</f>
        <v>1</v>
      </c>
      <c r="QX232" s="4">
        <v>5</v>
      </c>
      <c r="QY232" s="114">
        <f t="shared" ref="QY232:QY239" si="333">QX232/5*$QX$3</f>
        <v>0.1</v>
      </c>
      <c r="QZ232" s="114">
        <f t="shared" ref="QZ232:QZ239" si="334">QY232/QX$3*100%</f>
        <v>1</v>
      </c>
      <c r="RA232" s="4">
        <v>5</v>
      </c>
      <c r="RB232" s="114">
        <f t="shared" ref="RB232:RB239" si="335">RA232/5*$RA$3</f>
        <v>0.1</v>
      </c>
      <c r="RC232" s="114">
        <f t="shared" ref="RC232:RC239" si="336">RB232/RA$3*100%</f>
        <v>1</v>
      </c>
      <c r="AAQ232" s="114">
        <f t="shared" ref="AAQ232:AAQ239" si="337">CU232+CX232</f>
        <v>0.2</v>
      </c>
      <c r="AAR232" s="114">
        <f t="shared" ref="AAR232:AAR239" si="338">QG232+QJ232+QM232+QP232+QS232+QV232+QY232+RB232</f>
        <v>0.79999999999999993</v>
      </c>
      <c r="AAS232" s="114">
        <f t="shared" ref="AAS232:AAS239" si="339">AAQ232+AAR232</f>
        <v>1</v>
      </c>
      <c r="ACN232" s="119" t="str">
        <f t="shared" si="313"/>
        <v>TERIMA</v>
      </c>
      <c r="ACO232" s="120">
        <f>IF(ACN232="GUGUR",0,IF(G232="TL KORNAS CC TELKOMSEL",1000000))</f>
        <v>1000000</v>
      </c>
      <c r="ACQ232" s="120">
        <f t="shared" ref="ACQ232:ACQ239" si="340">ACO232*AAS232</f>
        <v>1000000</v>
      </c>
      <c r="ACR232" s="120">
        <f t="shared" si="314"/>
        <v>1000000</v>
      </c>
      <c r="ACS232" s="120">
        <f t="shared" si="315"/>
        <v>1000000</v>
      </c>
      <c r="ADN232" s="121">
        <f t="shared" si="316"/>
        <v>1000000</v>
      </c>
      <c r="ADO232" s="4" t="s">
        <v>1392</v>
      </c>
    </row>
    <row r="233" spans="1:795" x14ac:dyDescent="0.25">
      <c r="A233" s="4">
        <f t="shared" si="311"/>
        <v>229</v>
      </c>
      <c r="B233" s="4">
        <v>102118</v>
      </c>
      <c r="C233" s="4" t="s">
        <v>1312</v>
      </c>
      <c r="G233" s="4" t="s">
        <v>1315</v>
      </c>
      <c r="O233" s="4">
        <v>22</v>
      </c>
      <c r="P233" s="4">
        <v>22</v>
      </c>
      <c r="Q233" s="4">
        <v>0</v>
      </c>
      <c r="R233" s="4">
        <v>0</v>
      </c>
      <c r="S233" s="4">
        <v>0</v>
      </c>
      <c r="T233" s="4">
        <v>1</v>
      </c>
      <c r="U233" s="4">
        <v>0</v>
      </c>
      <c r="V233" s="4">
        <f t="shared" si="312"/>
        <v>0</v>
      </c>
      <c r="W233" s="4">
        <v>22</v>
      </c>
      <c r="X233" s="4">
        <v>21</v>
      </c>
      <c r="Y233" s="4">
        <v>7.75</v>
      </c>
      <c r="CT233" s="4">
        <v>5</v>
      </c>
      <c r="CU233" s="114">
        <f t="shared" si="317"/>
        <v>0.1</v>
      </c>
      <c r="CV233" s="114">
        <f t="shared" si="318"/>
        <v>1</v>
      </c>
      <c r="CW233" s="4">
        <v>5</v>
      </c>
      <c r="CX233" s="114">
        <f t="shared" si="319"/>
        <v>0.1</v>
      </c>
      <c r="CY233" s="114">
        <f t="shared" si="320"/>
        <v>1</v>
      </c>
      <c r="QF233" s="4">
        <v>5</v>
      </c>
      <c r="QG233" s="114">
        <f t="shared" si="321"/>
        <v>0.1</v>
      </c>
      <c r="QH233" s="114">
        <f t="shared" si="322"/>
        <v>1</v>
      </c>
      <c r="QI233" s="4">
        <v>5</v>
      </c>
      <c r="QJ233" s="114">
        <f t="shared" si="323"/>
        <v>0.1</v>
      </c>
      <c r="QK233" s="114">
        <f t="shared" si="324"/>
        <v>1</v>
      </c>
      <c r="QL233" s="4">
        <v>5</v>
      </c>
      <c r="QM233" s="114">
        <f t="shared" si="325"/>
        <v>0.1</v>
      </c>
      <c r="QN233" s="114">
        <f t="shared" si="326"/>
        <v>1</v>
      </c>
      <c r="QO233" s="4">
        <v>5</v>
      </c>
      <c r="QP233" s="114">
        <f t="shared" si="327"/>
        <v>0.1</v>
      </c>
      <c r="QQ233" s="114">
        <f t="shared" si="328"/>
        <v>1</v>
      </c>
      <c r="QR233" s="4">
        <v>5</v>
      </c>
      <c r="QS233" s="114">
        <f t="shared" si="329"/>
        <v>0.1</v>
      </c>
      <c r="QT233" s="114">
        <f t="shared" si="330"/>
        <v>1</v>
      </c>
      <c r="QU233" s="4">
        <v>5</v>
      </c>
      <c r="QV233" s="114">
        <f t="shared" si="331"/>
        <v>0.1</v>
      </c>
      <c r="QW233" s="114">
        <f t="shared" si="332"/>
        <v>1</v>
      </c>
      <c r="QX233" s="4">
        <v>5</v>
      </c>
      <c r="QY233" s="114">
        <f t="shared" si="333"/>
        <v>0.1</v>
      </c>
      <c r="QZ233" s="114">
        <f t="shared" si="334"/>
        <v>1</v>
      </c>
      <c r="RA233" s="4">
        <v>5</v>
      </c>
      <c r="RB233" s="114">
        <f t="shared" si="335"/>
        <v>0.1</v>
      </c>
      <c r="RC233" s="114">
        <f t="shared" si="336"/>
        <v>1</v>
      </c>
      <c r="AAQ233" s="114">
        <f t="shared" si="337"/>
        <v>0.2</v>
      </c>
      <c r="AAR233" s="114">
        <f t="shared" si="338"/>
        <v>0.79999999999999993</v>
      </c>
      <c r="AAS233" s="114">
        <f t="shared" si="339"/>
        <v>1</v>
      </c>
      <c r="ACN233" s="119" t="str">
        <f t="shared" si="313"/>
        <v>TERIMA</v>
      </c>
      <c r="ACO233" s="120">
        <f>IF(ACN233="GUGUR",0,IF(G233="TL KORNAS CC TELKOMSEL",1000000))</f>
        <v>1000000</v>
      </c>
      <c r="ACQ233" s="120">
        <f t="shared" si="340"/>
        <v>1000000</v>
      </c>
      <c r="ACR233" s="120">
        <f t="shared" si="314"/>
        <v>1000000</v>
      </c>
      <c r="ACS233" s="120">
        <f t="shared" si="315"/>
        <v>1000000</v>
      </c>
      <c r="ADN233" s="121">
        <f t="shared" si="316"/>
        <v>1000000</v>
      </c>
      <c r="ADO233" s="4" t="s">
        <v>1392</v>
      </c>
    </row>
    <row r="234" spans="1:795" x14ac:dyDescent="0.25">
      <c r="A234" s="4">
        <f t="shared" si="311"/>
        <v>230</v>
      </c>
      <c r="B234" s="4">
        <v>61482</v>
      </c>
      <c r="C234" s="4" t="s">
        <v>1331</v>
      </c>
      <c r="G234" s="4" t="s">
        <v>1315</v>
      </c>
      <c r="O234" s="4">
        <v>22</v>
      </c>
      <c r="P234" s="4">
        <v>22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f t="shared" si="312"/>
        <v>0</v>
      </c>
      <c r="W234" s="4">
        <v>22</v>
      </c>
      <c r="X234" s="4">
        <v>22</v>
      </c>
      <c r="Y234" s="4">
        <v>7.75</v>
      </c>
      <c r="CT234" s="4">
        <v>5</v>
      </c>
      <c r="CU234" s="114">
        <f t="shared" si="317"/>
        <v>0.1</v>
      </c>
      <c r="CV234" s="114">
        <f t="shared" si="318"/>
        <v>1</v>
      </c>
      <c r="CW234" s="4">
        <v>5</v>
      </c>
      <c r="CX234" s="114">
        <f t="shared" si="319"/>
        <v>0.1</v>
      </c>
      <c r="CY234" s="114">
        <f t="shared" si="320"/>
        <v>1</v>
      </c>
      <c r="QF234" s="4">
        <v>5</v>
      </c>
      <c r="QG234" s="114">
        <f t="shared" si="321"/>
        <v>0.1</v>
      </c>
      <c r="QH234" s="114">
        <f t="shared" si="322"/>
        <v>1</v>
      </c>
      <c r="QI234" s="4">
        <v>5</v>
      </c>
      <c r="QJ234" s="114">
        <f t="shared" si="323"/>
        <v>0.1</v>
      </c>
      <c r="QK234" s="114">
        <f t="shared" si="324"/>
        <v>1</v>
      </c>
      <c r="QL234" s="4">
        <v>5</v>
      </c>
      <c r="QM234" s="114">
        <f t="shared" si="325"/>
        <v>0.1</v>
      </c>
      <c r="QN234" s="114">
        <f t="shared" si="326"/>
        <v>1</v>
      </c>
      <c r="QO234" s="4">
        <v>5</v>
      </c>
      <c r="QP234" s="114">
        <f t="shared" si="327"/>
        <v>0.1</v>
      </c>
      <c r="QQ234" s="114">
        <f t="shared" si="328"/>
        <v>1</v>
      </c>
      <c r="QR234" s="4">
        <v>5</v>
      </c>
      <c r="QS234" s="114">
        <f t="shared" si="329"/>
        <v>0.1</v>
      </c>
      <c r="QT234" s="114">
        <f t="shared" si="330"/>
        <v>1</v>
      </c>
      <c r="QU234" s="4">
        <v>5</v>
      </c>
      <c r="QV234" s="114">
        <f t="shared" si="331"/>
        <v>0.1</v>
      </c>
      <c r="QW234" s="114">
        <f t="shared" si="332"/>
        <v>1</v>
      </c>
      <c r="QX234" s="4">
        <v>5</v>
      </c>
      <c r="QY234" s="114">
        <f t="shared" si="333"/>
        <v>0.1</v>
      </c>
      <c r="QZ234" s="114">
        <f t="shared" si="334"/>
        <v>1</v>
      </c>
      <c r="RA234" s="4">
        <v>5</v>
      </c>
      <c r="RB234" s="114">
        <f t="shared" si="335"/>
        <v>0.1</v>
      </c>
      <c r="RC234" s="114">
        <f t="shared" si="336"/>
        <v>1</v>
      </c>
      <c r="AAQ234" s="114">
        <f t="shared" si="337"/>
        <v>0.2</v>
      </c>
      <c r="AAR234" s="114">
        <f t="shared" si="338"/>
        <v>0.79999999999999993</v>
      </c>
      <c r="AAS234" s="114">
        <f t="shared" si="339"/>
        <v>1</v>
      </c>
      <c r="ACN234" s="119" t="str">
        <f t="shared" si="313"/>
        <v>TERIMA</v>
      </c>
      <c r="ACO234" s="120">
        <f>IF(ACN234="GUGUR",0,IF(G234="TL KORNAS CC TELKOMSEL",1000000))</f>
        <v>1000000</v>
      </c>
      <c r="ACQ234" s="120">
        <f t="shared" si="340"/>
        <v>1000000</v>
      </c>
      <c r="ACR234" s="120">
        <f t="shared" si="314"/>
        <v>1000000</v>
      </c>
      <c r="ACS234" s="120">
        <f t="shared" si="315"/>
        <v>1000000</v>
      </c>
      <c r="ADN234" s="121">
        <f t="shared" si="316"/>
        <v>1000000</v>
      </c>
      <c r="ADO234" s="4" t="s">
        <v>1392</v>
      </c>
    </row>
    <row r="235" spans="1:795" x14ac:dyDescent="0.25">
      <c r="A235" s="4">
        <f t="shared" si="311"/>
        <v>231</v>
      </c>
      <c r="B235" s="4">
        <v>30473</v>
      </c>
      <c r="C235" s="4" t="s">
        <v>1334</v>
      </c>
      <c r="G235" s="4" t="s">
        <v>1315</v>
      </c>
      <c r="O235" s="4">
        <v>22</v>
      </c>
      <c r="P235" s="4">
        <v>22</v>
      </c>
      <c r="Q235" s="4">
        <v>0</v>
      </c>
      <c r="R235" s="4">
        <v>0</v>
      </c>
      <c r="S235" s="4">
        <v>0</v>
      </c>
      <c r="T235" s="4">
        <v>1</v>
      </c>
      <c r="U235" s="4">
        <v>0</v>
      </c>
      <c r="V235" s="4">
        <f t="shared" si="312"/>
        <v>0</v>
      </c>
      <c r="W235" s="4">
        <v>22</v>
      </c>
      <c r="X235" s="4">
        <v>21</v>
      </c>
      <c r="Y235" s="4">
        <v>7.75</v>
      </c>
      <c r="CT235" s="4">
        <v>5</v>
      </c>
      <c r="CU235" s="114">
        <f t="shared" si="317"/>
        <v>0.1</v>
      </c>
      <c r="CV235" s="114">
        <f t="shared" si="318"/>
        <v>1</v>
      </c>
      <c r="CW235" s="4">
        <v>5</v>
      </c>
      <c r="CX235" s="114">
        <f t="shared" si="319"/>
        <v>0.1</v>
      </c>
      <c r="CY235" s="114">
        <f t="shared" si="320"/>
        <v>1</v>
      </c>
      <c r="QF235" s="4">
        <v>5</v>
      </c>
      <c r="QG235" s="114">
        <f t="shared" si="321"/>
        <v>0.1</v>
      </c>
      <c r="QH235" s="114">
        <f t="shared" si="322"/>
        <v>1</v>
      </c>
      <c r="QI235" s="4">
        <v>5</v>
      </c>
      <c r="QJ235" s="114">
        <f t="shared" si="323"/>
        <v>0.1</v>
      </c>
      <c r="QK235" s="114">
        <f t="shared" si="324"/>
        <v>1</v>
      </c>
      <c r="QL235" s="4">
        <v>5</v>
      </c>
      <c r="QM235" s="114">
        <f t="shared" si="325"/>
        <v>0.1</v>
      </c>
      <c r="QN235" s="114">
        <f t="shared" si="326"/>
        <v>1</v>
      </c>
      <c r="QO235" s="4">
        <v>5</v>
      </c>
      <c r="QP235" s="114">
        <f t="shared" si="327"/>
        <v>0.1</v>
      </c>
      <c r="QQ235" s="114">
        <f t="shared" si="328"/>
        <v>1</v>
      </c>
      <c r="QR235" s="4">
        <v>5</v>
      </c>
      <c r="QS235" s="114">
        <f t="shared" si="329"/>
        <v>0.1</v>
      </c>
      <c r="QT235" s="114">
        <f t="shared" si="330"/>
        <v>1</v>
      </c>
      <c r="QU235" s="4">
        <v>5</v>
      </c>
      <c r="QV235" s="114">
        <f t="shared" si="331"/>
        <v>0.1</v>
      </c>
      <c r="QW235" s="114">
        <f t="shared" si="332"/>
        <v>1</v>
      </c>
      <c r="QX235" s="4">
        <v>5</v>
      </c>
      <c r="QY235" s="114">
        <f t="shared" si="333"/>
        <v>0.1</v>
      </c>
      <c r="QZ235" s="114">
        <f t="shared" si="334"/>
        <v>1</v>
      </c>
      <c r="RA235" s="4">
        <v>5</v>
      </c>
      <c r="RB235" s="114">
        <f t="shared" si="335"/>
        <v>0.1</v>
      </c>
      <c r="RC235" s="114">
        <f t="shared" si="336"/>
        <v>1</v>
      </c>
      <c r="AAQ235" s="114">
        <f t="shared" si="337"/>
        <v>0.2</v>
      </c>
      <c r="AAR235" s="114">
        <f t="shared" si="338"/>
        <v>0.79999999999999993</v>
      </c>
      <c r="AAS235" s="114">
        <f t="shared" si="339"/>
        <v>1</v>
      </c>
      <c r="ACN235" s="119" t="str">
        <f t="shared" si="313"/>
        <v>TERIMA</v>
      </c>
      <c r="ACO235" s="120">
        <f>IF(ACN235="GUGUR",0,IF(G235="TL KORNAS CC TELKOMSEL",1000000))</f>
        <v>1000000</v>
      </c>
      <c r="ACQ235" s="120">
        <f t="shared" si="340"/>
        <v>1000000</v>
      </c>
      <c r="ACR235" s="120">
        <f t="shared" si="314"/>
        <v>1000000</v>
      </c>
      <c r="ACS235" s="120">
        <f t="shared" si="315"/>
        <v>1000000</v>
      </c>
      <c r="ADN235" s="121">
        <f t="shared" si="316"/>
        <v>1000000</v>
      </c>
      <c r="ADO235" s="4" t="s">
        <v>1392</v>
      </c>
    </row>
    <row r="236" spans="1:795" x14ac:dyDescent="0.25">
      <c r="A236" s="4">
        <f t="shared" si="311"/>
        <v>232</v>
      </c>
      <c r="B236" s="4">
        <v>156544</v>
      </c>
      <c r="C236" s="4" t="s">
        <v>1317</v>
      </c>
      <c r="G236" s="4" t="s">
        <v>1315</v>
      </c>
      <c r="O236" s="4">
        <v>22</v>
      </c>
      <c r="P236" s="4">
        <v>22</v>
      </c>
      <c r="Q236" s="4">
        <v>0</v>
      </c>
      <c r="R236" s="4">
        <v>0</v>
      </c>
      <c r="S236" s="4">
        <v>0</v>
      </c>
      <c r="T236" s="4">
        <v>1</v>
      </c>
      <c r="U236" s="4">
        <v>0</v>
      </c>
      <c r="V236" s="4">
        <f t="shared" si="312"/>
        <v>0</v>
      </c>
      <c r="W236" s="4">
        <v>22</v>
      </c>
      <c r="X236" s="4">
        <v>21</v>
      </c>
      <c r="Y236" s="4">
        <v>7.75</v>
      </c>
      <c r="CT236" s="4">
        <v>5</v>
      </c>
      <c r="CU236" s="114">
        <f t="shared" si="317"/>
        <v>0.1</v>
      </c>
      <c r="CV236" s="114">
        <f t="shared" si="318"/>
        <v>1</v>
      </c>
      <c r="CW236" s="4">
        <v>5</v>
      </c>
      <c r="CX236" s="114">
        <f t="shared" si="319"/>
        <v>0.1</v>
      </c>
      <c r="CY236" s="114">
        <f t="shared" si="320"/>
        <v>1</v>
      </c>
      <c r="QF236" s="4">
        <v>5</v>
      </c>
      <c r="QG236" s="114">
        <f t="shared" si="321"/>
        <v>0.1</v>
      </c>
      <c r="QH236" s="114">
        <f t="shared" si="322"/>
        <v>1</v>
      </c>
      <c r="QI236" s="4">
        <v>5</v>
      </c>
      <c r="QJ236" s="114">
        <f t="shared" si="323"/>
        <v>0.1</v>
      </c>
      <c r="QK236" s="114">
        <f t="shared" si="324"/>
        <v>1</v>
      </c>
      <c r="QL236" s="4">
        <v>5</v>
      </c>
      <c r="QM236" s="114">
        <f t="shared" si="325"/>
        <v>0.1</v>
      </c>
      <c r="QN236" s="114">
        <f t="shared" si="326"/>
        <v>1</v>
      </c>
      <c r="QO236" s="4">
        <v>5</v>
      </c>
      <c r="QP236" s="114">
        <f t="shared" si="327"/>
        <v>0.1</v>
      </c>
      <c r="QQ236" s="114">
        <f t="shared" si="328"/>
        <v>1</v>
      </c>
      <c r="QR236" s="4">
        <v>5</v>
      </c>
      <c r="QS236" s="114">
        <f t="shared" si="329"/>
        <v>0.1</v>
      </c>
      <c r="QT236" s="114">
        <f t="shared" si="330"/>
        <v>1</v>
      </c>
      <c r="QU236" s="4">
        <v>5</v>
      </c>
      <c r="QV236" s="114">
        <f t="shared" si="331"/>
        <v>0.1</v>
      </c>
      <c r="QW236" s="114">
        <f t="shared" si="332"/>
        <v>1</v>
      </c>
      <c r="QX236" s="4">
        <v>5</v>
      </c>
      <c r="QY236" s="114">
        <f t="shared" si="333"/>
        <v>0.1</v>
      </c>
      <c r="QZ236" s="114">
        <f t="shared" si="334"/>
        <v>1</v>
      </c>
      <c r="RA236" s="4">
        <v>5</v>
      </c>
      <c r="RB236" s="114">
        <f t="shared" si="335"/>
        <v>0.1</v>
      </c>
      <c r="RC236" s="114">
        <f t="shared" si="336"/>
        <v>1</v>
      </c>
      <c r="AAQ236" s="114">
        <f t="shared" si="337"/>
        <v>0.2</v>
      </c>
      <c r="AAR236" s="114">
        <f t="shared" si="338"/>
        <v>0.79999999999999993</v>
      </c>
      <c r="AAS236" s="114">
        <f t="shared" si="339"/>
        <v>1</v>
      </c>
      <c r="ACN236" s="119" t="str">
        <f t="shared" si="313"/>
        <v>TERIMA</v>
      </c>
      <c r="ACO236" s="120">
        <f>IF(ACN236="GUGUR",0,IF(G236="TL KORNAS CC TELKOMSEL",1000000))</f>
        <v>1000000</v>
      </c>
      <c r="ACQ236" s="120">
        <f t="shared" si="340"/>
        <v>1000000</v>
      </c>
      <c r="ACR236" s="120">
        <f t="shared" si="314"/>
        <v>1000000</v>
      </c>
      <c r="ACS236" s="120">
        <f t="shared" si="315"/>
        <v>1000000</v>
      </c>
      <c r="ADN236" s="121">
        <f t="shared" si="316"/>
        <v>1000000</v>
      </c>
      <c r="ADO236" s="4" t="s">
        <v>1392</v>
      </c>
    </row>
    <row r="237" spans="1:795" x14ac:dyDescent="0.25">
      <c r="A237" s="4">
        <f t="shared" ref="A237:A242" si="341">ROW()-4</f>
        <v>233</v>
      </c>
      <c r="B237" s="4">
        <v>30347</v>
      </c>
      <c r="C237" s="4" t="s">
        <v>1319</v>
      </c>
      <c r="G237" s="4" t="s">
        <v>1321</v>
      </c>
      <c r="O237" s="4">
        <v>22</v>
      </c>
      <c r="P237" s="4">
        <v>22</v>
      </c>
      <c r="Q237" s="4">
        <v>0</v>
      </c>
      <c r="R237" s="4">
        <v>0</v>
      </c>
      <c r="S237" s="4">
        <v>0</v>
      </c>
      <c r="T237" s="4">
        <v>1</v>
      </c>
      <c r="U237" s="4">
        <v>0</v>
      </c>
      <c r="V237" s="4">
        <f t="shared" ref="V237:V242" si="342">SUM(Q237:S237)</f>
        <v>0</v>
      </c>
      <c r="W237" s="4">
        <v>22</v>
      </c>
      <c r="X237" s="4">
        <v>21</v>
      </c>
      <c r="Y237" s="4">
        <v>7.75</v>
      </c>
      <c r="CT237" s="4">
        <v>5</v>
      </c>
      <c r="CU237" s="114">
        <f t="shared" si="317"/>
        <v>0.1</v>
      </c>
      <c r="CV237" s="114">
        <f t="shared" si="318"/>
        <v>1</v>
      </c>
      <c r="CW237" s="4">
        <v>5</v>
      </c>
      <c r="CX237" s="114">
        <f t="shared" si="319"/>
        <v>0.1</v>
      </c>
      <c r="CY237" s="114">
        <f t="shared" si="320"/>
        <v>1</v>
      </c>
      <c r="QF237" s="4">
        <v>5</v>
      </c>
      <c r="QG237" s="114">
        <f t="shared" si="321"/>
        <v>0.1</v>
      </c>
      <c r="QH237" s="114">
        <f t="shared" si="322"/>
        <v>1</v>
      </c>
      <c r="QI237" s="4">
        <v>5</v>
      </c>
      <c r="QJ237" s="114">
        <f t="shared" si="323"/>
        <v>0.1</v>
      </c>
      <c r="QK237" s="114">
        <f t="shared" si="324"/>
        <v>1</v>
      </c>
      <c r="QL237" s="4">
        <v>5</v>
      </c>
      <c r="QM237" s="114">
        <f t="shared" si="325"/>
        <v>0.1</v>
      </c>
      <c r="QN237" s="114">
        <f t="shared" si="326"/>
        <v>1</v>
      </c>
      <c r="QO237" s="4">
        <v>5</v>
      </c>
      <c r="QP237" s="114">
        <f t="shared" si="327"/>
        <v>0.1</v>
      </c>
      <c r="QQ237" s="114">
        <f t="shared" si="328"/>
        <v>1</v>
      </c>
      <c r="QR237" s="4">
        <v>5</v>
      </c>
      <c r="QS237" s="114">
        <f t="shared" si="329"/>
        <v>0.1</v>
      </c>
      <c r="QT237" s="114">
        <f t="shared" si="330"/>
        <v>1</v>
      </c>
      <c r="QU237" s="4">
        <v>5</v>
      </c>
      <c r="QV237" s="114">
        <f t="shared" si="331"/>
        <v>0.1</v>
      </c>
      <c r="QW237" s="114">
        <f t="shared" si="332"/>
        <v>1</v>
      </c>
      <c r="QX237" s="4">
        <v>5</v>
      </c>
      <c r="QY237" s="114">
        <f t="shared" si="333"/>
        <v>0.1</v>
      </c>
      <c r="QZ237" s="114">
        <f t="shared" si="334"/>
        <v>1</v>
      </c>
      <c r="RA237" s="4">
        <v>5</v>
      </c>
      <c r="RB237" s="114">
        <f t="shared" si="335"/>
        <v>0.1</v>
      </c>
      <c r="RC237" s="114">
        <f t="shared" si="336"/>
        <v>1</v>
      </c>
      <c r="AAQ237" s="114">
        <f t="shared" si="337"/>
        <v>0.2</v>
      </c>
      <c r="AAR237" s="114">
        <f t="shared" si="338"/>
        <v>0.79999999999999993</v>
      </c>
      <c r="AAS237" s="114">
        <f t="shared" si="339"/>
        <v>1</v>
      </c>
      <c r="ACN237" s="119" t="str">
        <f t="shared" ref="ACN237:ACN242" si="343">IF(ACM237&gt;0,"GUGUR","TERIMA")</f>
        <v>TERIMA</v>
      </c>
      <c r="ACO237" s="120">
        <f>IF(ACN237="GUGUR",0,IF(G237="TL KORLAP CC TELKOMSEL",1000000))</f>
        <v>1000000</v>
      </c>
      <c r="ACQ237" s="120">
        <f t="shared" si="340"/>
        <v>1000000</v>
      </c>
      <c r="ACR237" s="120">
        <f t="shared" ref="ACR237:ACR242" si="344">IF(U237&gt;0,(W237/O237)*ACQ237,ACQ237)</f>
        <v>1000000</v>
      </c>
      <c r="ACS237" s="120">
        <f t="shared" ref="ACS237:ACS242" si="345">IF(N237=1,(W237/O237)*ACR237,IF(ACK237&gt;0,ACR237*85%,IF(ACL237&gt;0,ACR237*60%,IF(ACM237&gt;0,ACR237*0%,ACR237))))</f>
        <v>1000000</v>
      </c>
      <c r="ADN237" s="121">
        <f t="shared" ref="ADN237:ADN242" si="346">IF(M237="cumil",0,IF(ADM237="",IF(ADG237="",ACS237,ADG237),ADM237))</f>
        <v>1000000</v>
      </c>
      <c r="ADO237" s="4" t="s">
        <v>1392</v>
      </c>
    </row>
    <row r="238" spans="1:795" x14ac:dyDescent="0.25">
      <c r="A238" s="4">
        <f t="shared" si="341"/>
        <v>234</v>
      </c>
      <c r="B238" s="4">
        <v>30323</v>
      </c>
      <c r="C238" s="4" t="s">
        <v>1322</v>
      </c>
      <c r="G238" s="4" t="s">
        <v>1321</v>
      </c>
      <c r="O238" s="4">
        <v>22</v>
      </c>
      <c r="P238" s="4">
        <v>22</v>
      </c>
      <c r="Q238" s="4">
        <v>0</v>
      </c>
      <c r="R238" s="4">
        <v>0</v>
      </c>
      <c r="S238" s="4">
        <v>0</v>
      </c>
      <c r="T238" s="4">
        <v>1</v>
      </c>
      <c r="U238" s="4">
        <v>0</v>
      </c>
      <c r="V238" s="4">
        <f t="shared" si="342"/>
        <v>0</v>
      </c>
      <c r="W238" s="4">
        <v>22</v>
      </c>
      <c r="X238" s="4">
        <v>21</v>
      </c>
      <c r="Y238" s="4">
        <v>7.75</v>
      </c>
      <c r="CT238" s="4">
        <v>5</v>
      </c>
      <c r="CU238" s="114">
        <f t="shared" si="317"/>
        <v>0.1</v>
      </c>
      <c r="CV238" s="114">
        <f t="shared" si="318"/>
        <v>1</v>
      </c>
      <c r="CW238" s="4">
        <v>5</v>
      </c>
      <c r="CX238" s="114">
        <f t="shared" si="319"/>
        <v>0.1</v>
      </c>
      <c r="CY238" s="114">
        <f t="shared" si="320"/>
        <v>1</v>
      </c>
      <c r="QF238" s="4">
        <v>5</v>
      </c>
      <c r="QG238" s="114">
        <f t="shared" si="321"/>
        <v>0.1</v>
      </c>
      <c r="QH238" s="114">
        <f t="shared" si="322"/>
        <v>1</v>
      </c>
      <c r="QI238" s="4">
        <v>5</v>
      </c>
      <c r="QJ238" s="114">
        <f t="shared" si="323"/>
        <v>0.1</v>
      </c>
      <c r="QK238" s="114">
        <f t="shared" si="324"/>
        <v>1</v>
      </c>
      <c r="QL238" s="4">
        <v>5</v>
      </c>
      <c r="QM238" s="114">
        <f t="shared" si="325"/>
        <v>0.1</v>
      </c>
      <c r="QN238" s="114">
        <f t="shared" si="326"/>
        <v>1</v>
      </c>
      <c r="QO238" s="4">
        <v>5</v>
      </c>
      <c r="QP238" s="114">
        <f t="shared" si="327"/>
        <v>0.1</v>
      </c>
      <c r="QQ238" s="114">
        <f t="shared" si="328"/>
        <v>1</v>
      </c>
      <c r="QR238" s="4">
        <v>5</v>
      </c>
      <c r="QS238" s="114">
        <f t="shared" si="329"/>
        <v>0.1</v>
      </c>
      <c r="QT238" s="114">
        <f t="shared" si="330"/>
        <v>1</v>
      </c>
      <c r="QU238" s="4">
        <v>5</v>
      </c>
      <c r="QV238" s="114">
        <f t="shared" si="331"/>
        <v>0.1</v>
      </c>
      <c r="QW238" s="114">
        <f t="shared" si="332"/>
        <v>1</v>
      </c>
      <c r="QX238" s="4">
        <v>5</v>
      </c>
      <c r="QY238" s="114">
        <f t="shared" si="333"/>
        <v>0.1</v>
      </c>
      <c r="QZ238" s="114">
        <f t="shared" si="334"/>
        <v>1</v>
      </c>
      <c r="RA238" s="4">
        <v>5</v>
      </c>
      <c r="RB238" s="114">
        <f t="shared" si="335"/>
        <v>0.1</v>
      </c>
      <c r="RC238" s="114">
        <f t="shared" si="336"/>
        <v>1</v>
      </c>
      <c r="AAQ238" s="114">
        <f t="shared" si="337"/>
        <v>0.2</v>
      </c>
      <c r="AAR238" s="114">
        <f t="shared" si="338"/>
        <v>0.79999999999999993</v>
      </c>
      <c r="AAS238" s="114">
        <f t="shared" si="339"/>
        <v>1</v>
      </c>
      <c r="ACN238" s="119" t="str">
        <f t="shared" si="343"/>
        <v>TERIMA</v>
      </c>
      <c r="ACO238" s="120">
        <f>IF(ACN238="GUGUR",0,IF(G238="TL KORLAP CC TELKOMSEL",1000000))</f>
        <v>1000000</v>
      </c>
      <c r="ACQ238" s="120">
        <f t="shared" si="340"/>
        <v>1000000</v>
      </c>
      <c r="ACR238" s="120">
        <f t="shared" si="344"/>
        <v>1000000</v>
      </c>
      <c r="ACS238" s="120">
        <f t="shared" si="345"/>
        <v>1000000</v>
      </c>
      <c r="ADN238" s="121">
        <f t="shared" si="346"/>
        <v>1000000</v>
      </c>
      <c r="ADO238" s="4" t="s">
        <v>1392</v>
      </c>
    </row>
    <row r="239" spans="1:795" x14ac:dyDescent="0.25">
      <c r="A239" s="4">
        <f t="shared" si="341"/>
        <v>235</v>
      </c>
      <c r="B239" s="4">
        <v>30633</v>
      </c>
      <c r="C239" s="4" t="s">
        <v>1325</v>
      </c>
      <c r="G239" s="4" t="s">
        <v>1321</v>
      </c>
      <c r="O239" s="4">
        <v>22</v>
      </c>
      <c r="P239" s="4">
        <v>22</v>
      </c>
      <c r="Q239" s="4">
        <v>0</v>
      </c>
      <c r="R239" s="4">
        <v>0</v>
      </c>
      <c r="S239" s="4">
        <v>0</v>
      </c>
      <c r="T239" s="4">
        <v>1</v>
      </c>
      <c r="U239" s="4">
        <v>0</v>
      </c>
      <c r="V239" s="4">
        <f t="shared" si="342"/>
        <v>0</v>
      </c>
      <c r="W239" s="4">
        <v>22</v>
      </c>
      <c r="X239" s="4">
        <v>21</v>
      </c>
      <c r="Y239" s="4">
        <v>7.75</v>
      </c>
      <c r="CT239" s="4">
        <v>5</v>
      </c>
      <c r="CU239" s="114">
        <f t="shared" si="317"/>
        <v>0.1</v>
      </c>
      <c r="CV239" s="114">
        <f t="shared" si="318"/>
        <v>1</v>
      </c>
      <c r="CW239" s="4">
        <v>5</v>
      </c>
      <c r="CX239" s="114">
        <f t="shared" si="319"/>
        <v>0.1</v>
      </c>
      <c r="CY239" s="114">
        <f t="shared" si="320"/>
        <v>1</v>
      </c>
      <c r="QF239" s="4">
        <v>5</v>
      </c>
      <c r="QG239" s="114">
        <f t="shared" si="321"/>
        <v>0.1</v>
      </c>
      <c r="QH239" s="114">
        <f t="shared" si="322"/>
        <v>1</v>
      </c>
      <c r="QI239" s="4">
        <v>5</v>
      </c>
      <c r="QJ239" s="114">
        <f t="shared" si="323"/>
        <v>0.1</v>
      </c>
      <c r="QK239" s="114">
        <f t="shared" si="324"/>
        <v>1</v>
      </c>
      <c r="QL239" s="4">
        <v>5</v>
      </c>
      <c r="QM239" s="114">
        <f t="shared" si="325"/>
        <v>0.1</v>
      </c>
      <c r="QN239" s="114">
        <f t="shared" si="326"/>
        <v>1</v>
      </c>
      <c r="QO239" s="4">
        <v>5</v>
      </c>
      <c r="QP239" s="114">
        <f t="shared" si="327"/>
        <v>0.1</v>
      </c>
      <c r="QQ239" s="114">
        <f t="shared" si="328"/>
        <v>1</v>
      </c>
      <c r="QR239" s="4">
        <v>5</v>
      </c>
      <c r="QS239" s="114">
        <f t="shared" si="329"/>
        <v>0.1</v>
      </c>
      <c r="QT239" s="114">
        <f t="shared" si="330"/>
        <v>1</v>
      </c>
      <c r="QU239" s="4">
        <v>5</v>
      </c>
      <c r="QV239" s="114">
        <f t="shared" si="331"/>
        <v>0.1</v>
      </c>
      <c r="QW239" s="114">
        <f t="shared" si="332"/>
        <v>1</v>
      </c>
      <c r="QX239" s="4">
        <v>5</v>
      </c>
      <c r="QY239" s="114">
        <f t="shared" si="333"/>
        <v>0.1</v>
      </c>
      <c r="QZ239" s="114">
        <f t="shared" si="334"/>
        <v>1</v>
      </c>
      <c r="RA239" s="4">
        <v>5</v>
      </c>
      <c r="RB239" s="114">
        <f t="shared" si="335"/>
        <v>0.1</v>
      </c>
      <c r="RC239" s="114">
        <f t="shared" si="336"/>
        <v>1</v>
      </c>
      <c r="AAQ239" s="114">
        <f t="shared" si="337"/>
        <v>0.2</v>
      </c>
      <c r="AAR239" s="114">
        <f t="shared" si="338"/>
        <v>0.79999999999999993</v>
      </c>
      <c r="AAS239" s="114">
        <f t="shared" si="339"/>
        <v>1</v>
      </c>
      <c r="ACN239" s="119" t="str">
        <f t="shared" si="343"/>
        <v>TERIMA</v>
      </c>
      <c r="ACO239" s="120">
        <f>IF(ACN239="GUGUR",0,IF(G239="TL KORLAP CC TELKOMSEL",1000000))</f>
        <v>1000000</v>
      </c>
      <c r="ACQ239" s="120">
        <f t="shared" si="340"/>
        <v>1000000</v>
      </c>
      <c r="ACR239" s="120">
        <f t="shared" si="344"/>
        <v>1000000</v>
      </c>
      <c r="ACS239" s="120">
        <f t="shared" si="345"/>
        <v>1000000</v>
      </c>
      <c r="ADN239" s="121">
        <f t="shared" si="346"/>
        <v>1000000</v>
      </c>
      <c r="ADO239" s="4" t="s">
        <v>1392</v>
      </c>
    </row>
    <row r="240" spans="1:795" x14ac:dyDescent="0.25">
      <c r="A240" s="4">
        <f t="shared" si="341"/>
        <v>236</v>
      </c>
      <c r="B240" s="4">
        <v>30714</v>
      </c>
      <c r="C240" s="4" t="s">
        <v>1316</v>
      </c>
      <c r="G240" s="4" t="s">
        <v>1382</v>
      </c>
      <c r="O240" s="4">
        <v>22</v>
      </c>
      <c r="P240" s="4">
        <v>22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f t="shared" si="342"/>
        <v>0</v>
      </c>
      <c r="W240" s="4">
        <v>22</v>
      </c>
      <c r="X240" s="4">
        <v>22</v>
      </c>
      <c r="Y240" s="4">
        <v>7.75</v>
      </c>
      <c r="FQ240" s="4">
        <v>5</v>
      </c>
      <c r="FR240" s="114">
        <f>FQ240/5*FQ3</f>
        <v>0.1</v>
      </c>
      <c r="FS240" s="114">
        <f>FR240/FQ3*100%</f>
        <v>1</v>
      </c>
      <c r="FT240" s="4">
        <v>5</v>
      </c>
      <c r="FU240" s="114">
        <f>FT240/5*FT3</f>
        <v>0.1</v>
      </c>
      <c r="FV240" s="114">
        <f>FU240/FT3*100%</f>
        <v>1</v>
      </c>
      <c r="FW240" s="4">
        <v>5</v>
      </c>
      <c r="FX240" s="114">
        <f>FW240/5*FW3</f>
        <v>0.1</v>
      </c>
      <c r="FY240" s="114">
        <f>FX240/FW3*100%</f>
        <v>1</v>
      </c>
      <c r="YJ240" s="4">
        <v>5</v>
      </c>
      <c r="YK240" s="114">
        <f>YJ240/5*YJ3</f>
        <v>0.1</v>
      </c>
      <c r="YL240" s="114">
        <f>YK240/YJ3*100%</f>
        <v>1</v>
      </c>
      <c r="YM240" s="4">
        <v>5</v>
      </c>
      <c r="YN240" s="114">
        <f>YM240/5*YM3</f>
        <v>0.1</v>
      </c>
      <c r="YO240" s="114">
        <f>YN240/YM3*100%</f>
        <v>1</v>
      </c>
      <c r="YP240" s="4">
        <v>5</v>
      </c>
      <c r="YQ240" s="114">
        <f>YP240/5*YP3</f>
        <v>0.1</v>
      </c>
      <c r="YR240" s="114">
        <f>YQ240/YP3*100%</f>
        <v>1</v>
      </c>
      <c r="YS240" s="4">
        <v>5</v>
      </c>
      <c r="YT240" s="114">
        <f>YS240/5*YS3</f>
        <v>7.0000000000000007E-2</v>
      </c>
      <c r="YU240" s="114">
        <f>YT240/YS3*100%</f>
        <v>1</v>
      </c>
      <c r="YV240" s="4">
        <v>5</v>
      </c>
      <c r="YW240" s="114">
        <f>YV240/5*YV3</f>
        <v>0.05</v>
      </c>
      <c r="YX240" s="114">
        <f>YW240/YV3*100%</f>
        <v>1</v>
      </c>
      <c r="YY240" s="4">
        <v>5</v>
      </c>
      <c r="YZ240" s="114">
        <f>YY240/5*YY3</f>
        <v>0.09</v>
      </c>
      <c r="ZA240" s="114">
        <f>YZ240/YY3*100%</f>
        <v>1</v>
      </c>
      <c r="ZB240" s="4">
        <v>5</v>
      </c>
      <c r="ZC240" s="114">
        <f>ZB240/5*ZB3</f>
        <v>0.09</v>
      </c>
      <c r="ZD240" s="114">
        <f>ZC240/ZB3*100%</f>
        <v>1</v>
      </c>
      <c r="ZE240" s="4">
        <v>5</v>
      </c>
      <c r="ZF240" s="114">
        <f>ZE240/5*ZE3</f>
        <v>0.05</v>
      </c>
      <c r="ZG240" s="114">
        <f>ZF240/ZE3*100%</f>
        <v>1</v>
      </c>
      <c r="ZH240" s="4">
        <v>5</v>
      </c>
      <c r="ZI240" s="114">
        <f>ZH240/5*ZH3</f>
        <v>0.05</v>
      </c>
      <c r="ZJ240" s="114">
        <f>ZI240/ZH3*100%</f>
        <v>1</v>
      </c>
      <c r="AAA240" s="114">
        <f>FR240+FU240+FX240</f>
        <v>0.30000000000000004</v>
      </c>
      <c r="AAB240" s="114">
        <f>YK240+YN240+YQ240+YT240+YW240+YZ240+ZC240+ZF240+ZI240</f>
        <v>0.70000000000000007</v>
      </c>
      <c r="AAC240" s="114">
        <f>AAA240+AAB240</f>
        <v>1</v>
      </c>
      <c r="ACN240" s="119" t="str">
        <f t="shared" si="343"/>
        <v>TERIMA</v>
      </c>
      <c r="ACO240" s="120">
        <f>IF(ACN240="GUGUR",0,IF(G240="SPV QIA CC TELKOMSEL",2500000))</f>
        <v>2500000</v>
      </c>
      <c r="ACQ240" s="120">
        <f>ACO240*AAC240</f>
        <v>2500000</v>
      </c>
      <c r="ACR240" s="120">
        <f t="shared" si="344"/>
        <v>2500000</v>
      </c>
      <c r="ACS240" s="120">
        <f t="shared" si="345"/>
        <v>2500000</v>
      </c>
      <c r="ADN240" s="121">
        <f t="shared" si="346"/>
        <v>2500000</v>
      </c>
      <c r="ADO240" s="4" t="s">
        <v>1392</v>
      </c>
    </row>
    <row r="241" spans="1:795" x14ac:dyDescent="0.25">
      <c r="A241" s="4">
        <f t="shared" si="341"/>
        <v>237</v>
      </c>
      <c r="B241" s="4">
        <v>32412</v>
      </c>
      <c r="C241" s="4" t="s">
        <v>1337</v>
      </c>
      <c r="G241" s="4" t="s">
        <v>1339</v>
      </c>
      <c r="O241" s="4">
        <v>22</v>
      </c>
      <c r="P241" s="4">
        <v>22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f t="shared" si="342"/>
        <v>0</v>
      </c>
      <c r="W241" s="4">
        <v>22</v>
      </c>
      <c r="X241" s="4">
        <v>22</v>
      </c>
      <c r="Y241" s="4">
        <v>7.75</v>
      </c>
      <c r="BE241" s="4">
        <v>5</v>
      </c>
      <c r="BF241" s="114">
        <f>$BE241/5*$BE$3</f>
        <v>0.1</v>
      </c>
      <c r="BG241" s="114">
        <f>BF241/$BE$3*100%</f>
        <v>1</v>
      </c>
      <c r="BH241" s="4">
        <v>5</v>
      </c>
      <c r="BI241" s="114">
        <f>$BH241/5*$BH$3</f>
        <v>0.15</v>
      </c>
      <c r="BJ241" s="114">
        <f>BI241/$BH$3*100%</f>
        <v>1</v>
      </c>
      <c r="LE241" s="4">
        <v>5</v>
      </c>
      <c r="LF241" s="114">
        <f>LE241/5*$LE$3</f>
        <v>0.15</v>
      </c>
      <c r="LG241" s="114">
        <f>$LF241/$LE$3*100%</f>
        <v>1</v>
      </c>
      <c r="LH241" s="4">
        <v>5</v>
      </c>
      <c r="LI241" s="114">
        <f>LH241/5*$LH$3</f>
        <v>0.15</v>
      </c>
      <c r="LJ241" s="114">
        <f>$LI241/$LH$3*100%</f>
        <v>1</v>
      </c>
      <c r="LK241" s="4">
        <v>5</v>
      </c>
      <c r="LL241" s="114">
        <f>LK241/5*$LK$3</f>
        <v>0.15</v>
      </c>
      <c r="LM241" s="114">
        <f>$LL241/$LK$3*100%</f>
        <v>1</v>
      </c>
      <c r="LN241" s="4">
        <v>5</v>
      </c>
      <c r="LO241" s="114">
        <f>LN241/5*$LN$3</f>
        <v>0.15</v>
      </c>
      <c r="LP241" s="114">
        <f>$LO241/$LN$3*100%</f>
        <v>1</v>
      </c>
      <c r="LQ241" s="4">
        <v>5</v>
      </c>
      <c r="LR241" s="114">
        <f>LQ241/5*$LQ$3</f>
        <v>0.1</v>
      </c>
      <c r="LS241" s="114">
        <f>$LR241/$LQ$3*100%</f>
        <v>1</v>
      </c>
      <c r="LT241" s="4">
        <v>5</v>
      </c>
      <c r="LU241" s="114">
        <f>LT241/5*$LT$3</f>
        <v>0.05</v>
      </c>
      <c r="LV241" s="114">
        <f>$LU241/$LT$3*100%</f>
        <v>1</v>
      </c>
      <c r="ABT241" s="114">
        <f>BF241+BI241</f>
        <v>0.25</v>
      </c>
      <c r="ABU241" s="114">
        <f>LF241+LI241+LL241+LO241+LR241+LU241</f>
        <v>0.75</v>
      </c>
      <c r="ABV241" s="114">
        <f>ABT241+ABU241</f>
        <v>1</v>
      </c>
      <c r="ACN241" s="119" t="str">
        <f t="shared" si="343"/>
        <v>TERIMA</v>
      </c>
      <c r="ACO241" s="120">
        <f>IF(ACN241="GUGUR",0,IF(G241="OPERATION PLAN CC TELKOMSEL",950000))</f>
        <v>950000</v>
      </c>
      <c r="ACQ241" s="120">
        <f>ACO241*ABV241</f>
        <v>950000</v>
      </c>
      <c r="ACR241" s="120">
        <f t="shared" si="344"/>
        <v>950000</v>
      </c>
      <c r="ACS241" s="120">
        <f t="shared" si="345"/>
        <v>950000</v>
      </c>
      <c r="ADN241" s="121">
        <f t="shared" si="346"/>
        <v>950000</v>
      </c>
      <c r="ADO241" s="4" t="s">
        <v>1392</v>
      </c>
    </row>
    <row r="242" spans="1:795" x14ac:dyDescent="0.25">
      <c r="A242" s="4">
        <f t="shared" si="341"/>
        <v>238</v>
      </c>
      <c r="B242" s="4">
        <v>15042</v>
      </c>
      <c r="C242" s="4" t="s">
        <v>1340</v>
      </c>
      <c r="G242" s="4" t="s">
        <v>1339</v>
      </c>
      <c r="O242" s="4">
        <v>22</v>
      </c>
      <c r="P242" s="4">
        <v>22</v>
      </c>
      <c r="Q242" s="4">
        <v>0</v>
      </c>
      <c r="R242" s="4">
        <v>0</v>
      </c>
      <c r="S242" s="4">
        <v>0</v>
      </c>
      <c r="T242" s="4">
        <v>1</v>
      </c>
      <c r="U242" s="4">
        <v>0</v>
      </c>
      <c r="V242" s="4">
        <f t="shared" si="342"/>
        <v>0</v>
      </c>
      <c r="W242" s="4">
        <v>22</v>
      </c>
      <c r="X242" s="4">
        <v>21</v>
      </c>
      <c r="Y242" s="4">
        <v>7.75</v>
      </c>
      <c r="BE242" s="4">
        <v>5</v>
      </c>
      <c r="BF242" s="114">
        <f>$BE242/5*$BE$3</f>
        <v>0.1</v>
      </c>
      <c r="BG242" s="114">
        <f>BF242/$BE$3*100%</f>
        <v>1</v>
      </c>
      <c r="BH242" s="4">
        <v>5</v>
      </c>
      <c r="BI242" s="114">
        <f>$BH242/5*$BH$3</f>
        <v>0.15</v>
      </c>
      <c r="BJ242" s="114">
        <f>BI242/$BH$3*100%</f>
        <v>1</v>
      </c>
      <c r="LE242" s="4">
        <v>5</v>
      </c>
      <c r="LF242" s="114">
        <f>LE242/5*$LE$3</f>
        <v>0.15</v>
      </c>
      <c r="LG242" s="114">
        <f>$LF242/$LE$3*100%</f>
        <v>1</v>
      </c>
      <c r="LH242" s="4">
        <v>5</v>
      </c>
      <c r="LI242" s="114">
        <f>LH242/5*$LH$3</f>
        <v>0.15</v>
      </c>
      <c r="LJ242" s="114">
        <f>$LI242/$LH$3*100%</f>
        <v>1</v>
      </c>
      <c r="LK242" s="4">
        <v>5</v>
      </c>
      <c r="LL242" s="114">
        <f>LK242/5*$LK$3</f>
        <v>0.15</v>
      </c>
      <c r="LM242" s="114">
        <f>$LL242/$LK$3*100%</f>
        <v>1</v>
      </c>
      <c r="LN242" s="4">
        <v>5</v>
      </c>
      <c r="LO242" s="114">
        <f>LN242/5*$LN$3</f>
        <v>0.15</v>
      </c>
      <c r="LP242" s="114">
        <f>$LO242/$LN$3*100%</f>
        <v>1</v>
      </c>
      <c r="LQ242" s="4">
        <v>5</v>
      </c>
      <c r="LR242" s="114">
        <f>LQ242/5*$LQ$3</f>
        <v>0.1</v>
      </c>
      <c r="LS242" s="114">
        <f>$LR242/$LQ$3*100%</f>
        <v>1</v>
      </c>
      <c r="LT242" s="4">
        <v>5</v>
      </c>
      <c r="LU242" s="114">
        <f>LT242/5*$LT$3</f>
        <v>0.05</v>
      </c>
      <c r="LV242" s="114">
        <f>$LU242/$LT$3*100%</f>
        <v>1</v>
      </c>
      <c r="ABT242" s="114">
        <f>BF242+BI242</f>
        <v>0.25</v>
      </c>
      <c r="ABU242" s="114">
        <f>LF242+LI242+LL242+LO242+LR242+LU242</f>
        <v>0.75</v>
      </c>
      <c r="ABV242" s="114">
        <f>ABT242+ABU242</f>
        <v>1</v>
      </c>
      <c r="ACN242" s="119" t="str">
        <f t="shared" si="343"/>
        <v>TERIMA</v>
      </c>
      <c r="ACO242" s="120">
        <f>IF(ACN242="GUGUR",0,IF(G242="OPERATION PLAN CC TELKOMSEL",950000))</f>
        <v>950000</v>
      </c>
      <c r="ACQ242" s="120">
        <f>ACO242*ABV242</f>
        <v>950000</v>
      </c>
      <c r="ACR242" s="120">
        <f t="shared" si="344"/>
        <v>950000</v>
      </c>
      <c r="ACS242" s="120">
        <f t="shared" si="345"/>
        <v>950000</v>
      </c>
      <c r="ADN242" s="121">
        <f t="shared" si="346"/>
        <v>950000</v>
      </c>
      <c r="ADO242" s="4" t="s">
        <v>1392</v>
      </c>
    </row>
    <row r="243" spans="1:795" x14ac:dyDescent="0.25">
      <c r="A243" s="4">
        <f t="shared" ref="A243:A248" si="347">ROW()-4</f>
        <v>239</v>
      </c>
      <c r="B243" s="4">
        <v>62646</v>
      </c>
      <c r="C243" s="4" t="s">
        <v>1357</v>
      </c>
      <c r="G243" s="4" t="s">
        <v>1359</v>
      </c>
      <c r="O243" s="4">
        <v>22</v>
      </c>
      <c r="P243" s="4">
        <v>22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f t="shared" ref="V243:V248" si="348">SUM(Q243:S243)</f>
        <v>0</v>
      </c>
      <c r="W243" s="4">
        <v>22</v>
      </c>
      <c r="X243" s="4">
        <v>22</v>
      </c>
      <c r="Y243" s="4">
        <v>7.75</v>
      </c>
      <c r="AS243" s="4">
        <v>5</v>
      </c>
      <c r="AT243" s="114">
        <f>AS243/5*AS3</f>
        <v>0.15</v>
      </c>
      <c r="AU243" s="114">
        <f>AT243/AS3*100%</f>
        <v>1</v>
      </c>
      <c r="AV243" s="4">
        <v>5</v>
      </c>
      <c r="AW243" s="114">
        <f>AV243/5*AV3</f>
        <v>0.15</v>
      </c>
      <c r="AX243" s="114">
        <f>AW243/AV3*100%</f>
        <v>1</v>
      </c>
      <c r="IN243" s="4">
        <v>5</v>
      </c>
      <c r="IO243" s="114">
        <f>IN243/5*IN3</f>
        <v>0.1</v>
      </c>
      <c r="IP243" s="114">
        <f>IO243/IN3</f>
        <v>1</v>
      </c>
      <c r="IQ243" s="4">
        <v>5</v>
      </c>
      <c r="IR243" s="114">
        <f>IQ243/5*IQ3</f>
        <v>0.1</v>
      </c>
      <c r="IS243" s="114">
        <f>IR243/IQ3</f>
        <v>1</v>
      </c>
      <c r="IT243" s="4">
        <v>5</v>
      </c>
      <c r="IU243" s="114">
        <f>IT243/5*IT3</f>
        <v>0.1</v>
      </c>
      <c r="IV243" s="114">
        <f>IU243/IT3</f>
        <v>1</v>
      </c>
      <c r="IW243" s="4">
        <v>5</v>
      </c>
      <c r="IX243" s="114">
        <f>IW243/5*IW3</f>
        <v>0.1</v>
      </c>
      <c r="IY243" s="114">
        <f>IX243/IW3</f>
        <v>1</v>
      </c>
      <c r="IZ243" s="4">
        <v>5</v>
      </c>
      <c r="JA243" s="114">
        <f>IZ243/5*IZ3</f>
        <v>0.05</v>
      </c>
      <c r="JB243" s="114">
        <f>JA243/IZ3</f>
        <v>1</v>
      </c>
      <c r="JC243" s="4">
        <v>5</v>
      </c>
      <c r="JD243" s="114">
        <f>JC243/5*JC3</f>
        <v>0.05</v>
      </c>
      <c r="JE243" s="114">
        <f>JD243/JC3</f>
        <v>1</v>
      </c>
      <c r="JF243" s="4">
        <v>5</v>
      </c>
      <c r="JG243" s="114">
        <f>JF243/5*JF3</f>
        <v>0.1</v>
      </c>
      <c r="JH243" s="114">
        <f>JG243/JF3</f>
        <v>1</v>
      </c>
      <c r="JI243" s="4">
        <v>5</v>
      </c>
      <c r="JJ243" s="114">
        <f>JI243/5*JI3</f>
        <v>0.1</v>
      </c>
      <c r="JK243" s="114">
        <f>JJ243/JI3</f>
        <v>1</v>
      </c>
      <c r="ABH243" s="114">
        <f>AT243+AW243</f>
        <v>0.3</v>
      </c>
      <c r="ABI243" s="114">
        <f>IO243+IR243+IU243+IX243+JA243+JD243+JG243+JJ243</f>
        <v>0.7</v>
      </c>
      <c r="ABJ243" s="114">
        <f>ABH243+ABI243</f>
        <v>1</v>
      </c>
      <c r="ACO243" s="120">
        <f>IF(ACN243="GUGUR",0,IF(G243="HR SUPPORT CC TELKOMSEL",684040))</f>
        <v>684040</v>
      </c>
      <c r="ACQ243" s="120">
        <f>ACO243*ABJ243</f>
        <v>684040</v>
      </c>
      <c r="ACS243" s="120">
        <f>ACQ243</f>
        <v>684040</v>
      </c>
      <c r="ADN243" s="121">
        <f t="shared" ref="ADN243:ADN248" si="349">IF(M243="cumil",0,IF(ADM243="",IF(ADG243="",ACS243,ADG243),ADM243))</f>
        <v>684040</v>
      </c>
      <c r="ADO243" s="4" t="s">
        <v>1392</v>
      </c>
    </row>
    <row r="244" spans="1:795" x14ac:dyDescent="0.25">
      <c r="A244" s="4">
        <f t="shared" si="347"/>
        <v>240</v>
      </c>
      <c r="B244" s="4">
        <v>32408</v>
      </c>
      <c r="C244" s="4" t="s">
        <v>624</v>
      </c>
      <c r="G244" s="4" t="s">
        <v>1385</v>
      </c>
      <c r="O244" s="4">
        <v>22</v>
      </c>
      <c r="P244" s="4">
        <v>22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f t="shared" si="348"/>
        <v>0</v>
      </c>
      <c r="W244" s="4">
        <v>22</v>
      </c>
      <c r="X244" s="4">
        <v>22</v>
      </c>
      <c r="Y244" s="4">
        <v>7.75</v>
      </c>
      <c r="ED244" s="4">
        <v>5</v>
      </c>
      <c r="EE244" s="114">
        <f>ED244/5*ED3</f>
        <v>0.1</v>
      </c>
      <c r="EF244" s="114">
        <f>EE244/ED3*100%</f>
        <v>1</v>
      </c>
      <c r="EG244" s="4">
        <v>5</v>
      </c>
      <c r="EH244" s="114">
        <f>EG244/5*EG3</f>
        <v>0.15</v>
      </c>
      <c r="EI244" s="114">
        <f>EH244/EG3*100%</f>
        <v>1</v>
      </c>
      <c r="TS244" s="4">
        <v>5</v>
      </c>
      <c r="TT244" s="114">
        <f>TS244/5*TS3</f>
        <v>0.1</v>
      </c>
      <c r="TU244" s="114">
        <f>TT244/TS3*100%</f>
        <v>1</v>
      </c>
      <c r="TV244" s="4">
        <v>5</v>
      </c>
      <c r="TW244" s="114">
        <f>TV244/5*TV3</f>
        <v>0.2</v>
      </c>
      <c r="TX244" s="114">
        <f>TW244/TV3*100%</f>
        <v>1</v>
      </c>
      <c r="TY244" s="4">
        <v>5</v>
      </c>
      <c r="TZ244" s="114">
        <f>TY244/5*TY3</f>
        <v>0.1</v>
      </c>
      <c r="UA244" s="114">
        <f>TZ244/TY3*100%</f>
        <v>1</v>
      </c>
      <c r="UB244" s="4">
        <v>5</v>
      </c>
      <c r="UC244" s="114">
        <f>UB244/5*UB3</f>
        <v>0.15</v>
      </c>
      <c r="UD244" s="114">
        <f>UC244/UB3*100%</f>
        <v>1</v>
      </c>
      <c r="UE244" s="4">
        <v>5</v>
      </c>
      <c r="UF244" s="114">
        <f>UE244/5*UE3</f>
        <v>0.05</v>
      </c>
      <c r="UG244" s="114">
        <f>UF244/UE3*100%</f>
        <v>1</v>
      </c>
      <c r="UH244" s="4">
        <v>5</v>
      </c>
      <c r="UI244" s="114">
        <f>UH244/5*UH3</f>
        <v>0.1</v>
      </c>
      <c r="UJ244" s="114">
        <f>UI244/UH3*100%</f>
        <v>1</v>
      </c>
      <c r="UK244" s="4">
        <v>5</v>
      </c>
      <c r="UL244" s="114">
        <f>UK244/5*UK3</f>
        <v>0.05</v>
      </c>
      <c r="UM244" s="114">
        <f>UL244/UK3*100%</f>
        <v>1</v>
      </c>
      <c r="AAN244" s="114">
        <f>$EE$244+$EH$244</f>
        <v>0.25</v>
      </c>
      <c r="AAO244" s="114">
        <f>$TT$244+$TW$244+$TZ$244+$UC$244+$UF$244+$UI$244+$UL$244</f>
        <v>0.75000000000000011</v>
      </c>
      <c r="AAP244" s="114">
        <f>AAN244+AAO244</f>
        <v>1</v>
      </c>
      <c r="ACN244" s="119" t="str">
        <f t="shared" ref="ACN244:ACN251" si="350">IF(ACM244&gt;0,"GUGUR","TERIMA")</f>
        <v>TERIMA</v>
      </c>
      <c r="ACO244" s="120">
        <f>IF(ACN244="GUGUR",0,IF(G244="GENERAL AFFAIRS CC TELKOMSEL",670000))</f>
        <v>670000</v>
      </c>
      <c r="ACR244" s="120">
        <f>ACO244*AAP244</f>
        <v>670000</v>
      </c>
      <c r="ACS244" s="120">
        <f>IF(N244=1,(W244/O244)*ACR244,IF(ACK244&gt;0,ACR244*85%,IF(ACL244&gt;0,ACR244*60%,IF(ACM244&gt;0,ACR244*0%,ACR244))))</f>
        <v>670000</v>
      </c>
      <c r="ADN244" s="121">
        <f t="shared" si="349"/>
        <v>670000</v>
      </c>
      <c r="ADO244" s="4" t="s">
        <v>1392</v>
      </c>
    </row>
    <row r="245" spans="1:795" x14ac:dyDescent="0.25">
      <c r="A245" s="4">
        <f t="shared" si="347"/>
        <v>241</v>
      </c>
      <c r="B245" s="4">
        <v>32480</v>
      </c>
      <c r="C245" s="4" t="s">
        <v>1379</v>
      </c>
      <c r="G245" s="4" t="s">
        <v>1380</v>
      </c>
      <c r="O245" s="4">
        <v>22</v>
      </c>
      <c r="P245" s="4">
        <v>22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f t="shared" si="348"/>
        <v>0</v>
      </c>
      <c r="W245" s="4">
        <v>22</v>
      </c>
      <c r="X245" s="4">
        <v>22</v>
      </c>
      <c r="Y245" s="4">
        <v>7.75</v>
      </c>
      <c r="AY245" s="4">
        <v>5</v>
      </c>
      <c r="AZ245" s="114">
        <f>AY245/5*AY3</f>
        <v>0.15</v>
      </c>
      <c r="BA245" s="114">
        <f>AZ245/AY3*100%</f>
        <v>1</v>
      </c>
      <c r="BB245" s="4">
        <v>5</v>
      </c>
      <c r="BC245" s="114">
        <f>BB245/5*BB3</f>
        <v>0.15</v>
      </c>
      <c r="BD245" s="114">
        <f>BC245/BB3*100%</f>
        <v>1</v>
      </c>
      <c r="FZ245" s="4">
        <v>5</v>
      </c>
      <c r="GA245" s="114">
        <f>FZ245/5*FZ3</f>
        <v>0.1</v>
      </c>
      <c r="GB245" s="114">
        <f>GA245/FZ3*100%</f>
        <v>1</v>
      </c>
      <c r="GC245" s="4">
        <v>5</v>
      </c>
      <c r="GD245" s="114">
        <f>GC245/5*GC3</f>
        <v>0.1</v>
      </c>
      <c r="GE245" s="114">
        <f>GD245/GC3*100%</f>
        <v>1</v>
      </c>
      <c r="GF245" s="4">
        <v>5</v>
      </c>
      <c r="GG245" s="114">
        <f>GF245/5*GF3</f>
        <v>0.1</v>
      </c>
      <c r="GH245" s="114">
        <f>GG245/GF3*100%</f>
        <v>1</v>
      </c>
      <c r="GI245" s="4">
        <v>5</v>
      </c>
      <c r="GJ245" s="114">
        <f>GI245/5*GI3</f>
        <v>0.1</v>
      </c>
      <c r="GK245" s="114">
        <f>GJ245/GI3*100%</f>
        <v>1</v>
      </c>
      <c r="GL245" s="4">
        <v>5</v>
      </c>
      <c r="GM245" s="114">
        <f>GL245/5*GL3</f>
        <v>0.1</v>
      </c>
      <c r="GN245" s="114">
        <f>GM245/GL3*100%</f>
        <v>1</v>
      </c>
      <c r="GO245" s="4">
        <v>5</v>
      </c>
      <c r="GP245" s="114">
        <f>GO245/5*GO3</f>
        <v>0.1</v>
      </c>
      <c r="GQ245" s="114">
        <f>GP245/GO3*100%</f>
        <v>1</v>
      </c>
      <c r="GR245" s="4">
        <v>5</v>
      </c>
      <c r="GS245" s="114">
        <f>GR245/5*GR3</f>
        <v>0.05</v>
      </c>
      <c r="GT245" s="114">
        <f>GS245/GR3*100%</f>
        <v>1</v>
      </c>
      <c r="GU245" s="4">
        <v>5</v>
      </c>
      <c r="GV245" s="114">
        <f>GU245/5*GU3</f>
        <v>0.05</v>
      </c>
      <c r="GW245" s="114">
        <f>GV245/GU3*100%</f>
        <v>1</v>
      </c>
      <c r="ABE245" s="114">
        <f>AZ245+BC245</f>
        <v>0.3</v>
      </c>
      <c r="ABF245" s="114">
        <f>GA245+GD245+GG245+GJ245+GM245+GP245+GS245+GV245</f>
        <v>0.70000000000000007</v>
      </c>
      <c r="ABG245" s="114">
        <f>ABE245+ABF245</f>
        <v>1</v>
      </c>
      <c r="ACN245" s="119" t="str">
        <f t="shared" si="350"/>
        <v>TERIMA</v>
      </c>
      <c r="ACO245" s="120">
        <f>IF(ACN245="GUGUR",0,IF(G245="DOCUMENT CONTROL CC TELKOMSEL",1000000))</f>
        <v>1000000</v>
      </c>
      <c r="ACQ245" s="120">
        <f>ACO245*ABG245</f>
        <v>1000000</v>
      </c>
      <c r="ACR245" s="120">
        <f>IF(U245&gt;0,(W245/O245)*ACQ245,ACQ245)</f>
        <v>1000000</v>
      </c>
      <c r="ACS245" s="120">
        <f>IF(N245=1,(W245/O245)*ACR245,IF(ACK245&gt;0,ACR245*85%,IF(ACL245&gt;0,ACR245*60%,IF(ACM245&gt;0,ACR245*0%,ACR245))))</f>
        <v>1000000</v>
      </c>
      <c r="ADN245" s="121">
        <f t="shared" si="349"/>
        <v>1000000</v>
      </c>
      <c r="ADO245" s="4" t="s">
        <v>1392</v>
      </c>
    </row>
    <row r="246" spans="1:795" x14ac:dyDescent="0.25">
      <c r="A246" s="4">
        <f t="shared" si="347"/>
        <v>242</v>
      </c>
      <c r="B246" s="4">
        <v>32404</v>
      </c>
      <c r="C246" s="4" t="s">
        <v>1355</v>
      </c>
      <c r="G246" s="4" t="s">
        <v>1356</v>
      </c>
      <c r="O246" s="4">
        <v>22</v>
      </c>
      <c r="P246" s="4">
        <v>22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f t="shared" si="348"/>
        <v>0</v>
      </c>
      <c r="W246" s="4">
        <v>22</v>
      </c>
      <c r="X246" s="4">
        <v>22</v>
      </c>
      <c r="Y246" s="4">
        <v>7.75</v>
      </c>
      <c r="AG246" s="4">
        <v>5</v>
      </c>
      <c r="AH246" s="114">
        <f>$AG246/5*$AG$3</f>
        <v>0.15</v>
      </c>
      <c r="AI246" s="114">
        <f>AH246/$AG$3*100%</f>
        <v>1</v>
      </c>
      <c r="AJ246" s="4">
        <v>5</v>
      </c>
      <c r="AK246" s="114">
        <f>AJ$246/5*$AJ$3</f>
        <v>0.15</v>
      </c>
      <c r="AL246" s="114">
        <f>AK246/AJ$3*100%</f>
        <v>1</v>
      </c>
      <c r="GX246" s="4">
        <v>5</v>
      </c>
      <c r="GY246" s="114">
        <f>$GX246/5*$GX$3</f>
        <v>0.1</v>
      </c>
      <c r="GZ246" s="114">
        <f>GY246/$GX$3*100%</f>
        <v>1</v>
      </c>
      <c r="HA246" s="4">
        <v>5</v>
      </c>
      <c r="HB246" s="114">
        <f>$HA246/5*$HA$3</f>
        <v>0.1</v>
      </c>
      <c r="HC246" s="114">
        <f>HB246/$HA$3*100%</f>
        <v>1</v>
      </c>
      <c r="HD246" s="4">
        <v>5</v>
      </c>
      <c r="HE246" s="114">
        <f>$HD246/5*$HD$3</f>
        <v>0.05</v>
      </c>
      <c r="HF246" s="114">
        <f>HE246/$HD$3*100%</f>
        <v>1</v>
      </c>
      <c r="HG246" s="4">
        <v>5</v>
      </c>
      <c r="HH246" s="114">
        <f>$HG246/5*$HG$3</f>
        <v>0.1</v>
      </c>
      <c r="HI246" s="114">
        <f>HH246/$HG$3*100%</f>
        <v>1</v>
      </c>
      <c r="HJ246" s="4">
        <v>5</v>
      </c>
      <c r="HK246" s="114">
        <f>$HJ246/5*$HJ$3</f>
        <v>0.1</v>
      </c>
      <c r="HL246" s="114">
        <f>HK246/$HJ$3*100%</f>
        <v>1</v>
      </c>
      <c r="HM246" s="4">
        <v>5</v>
      </c>
      <c r="HN246" s="114">
        <f>$HM246/5*$HM$3</f>
        <v>0.1</v>
      </c>
      <c r="HO246" s="114">
        <f>HN246/$HM$3*100%</f>
        <v>1</v>
      </c>
      <c r="HP246" s="4">
        <v>5</v>
      </c>
      <c r="HQ246" s="114">
        <f>$HP246/5*$HP$3</f>
        <v>0.05</v>
      </c>
      <c r="HR246" s="114">
        <f>HQ246/$HP$3*100%</f>
        <v>1</v>
      </c>
      <c r="HS246" s="4">
        <v>5</v>
      </c>
      <c r="HT246" s="114">
        <f>$HS246/5*$HS$3</f>
        <v>0.1</v>
      </c>
      <c r="HU246" s="114">
        <f>HT246/$HS$3*100%</f>
        <v>1</v>
      </c>
      <c r="ABK246" s="114">
        <f>AH246+AK246</f>
        <v>0.3</v>
      </c>
      <c r="ABL246" s="114">
        <f>GY246+HB246+HE246+HH246+HK246+HN246+HQ246+HT246</f>
        <v>0.7</v>
      </c>
      <c r="ABM246" s="114">
        <f>ABK246+ABL246</f>
        <v>1</v>
      </c>
      <c r="ACN246" s="119" t="str">
        <f t="shared" si="350"/>
        <v>TERIMA</v>
      </c>
      <c r="ACO246" s="120">
        <f>IF(ACN246="GUGUR",0,IF(G246="ADMIN OFFICE CC TELKOMSEL",882000))</f>
        <v>882000</v>
      </c>
      <c r="ACQ246" s="120">
        <f>ACO246*ABM246</f>
        <v>882000</v>
      </c>
      <c r="ACR246" s="120">
        <f>IF(U246&gt;0,(W246/O246)*ACQ246,ACQ246)</f>
        <v>882000</v>
      </c>
      <c r="ACS246" s="120">
        <f>IF(N246=1,(W246/O246)*ACR246,IF(ACK246&gt;0,ACR246*85%,IF(ACL246&gt;0,ACR246*60%,IF(ACM246&gt;0,ACR246*0%,ACR246))))</f>
        <v>882000</v>
      </c>
      <c r="ADN246" s="121">
        <f t="shared" si="349"/>
        <v>882000</v>
      </c>
      <c r="ADO246" s="4" t="s">
        <v>1392</v>
      </c>
    </row>
    <row r="247" spans="1:795" x14ac:dyDescent="0.25">
      <c r="A247" s="4">
        <f t="shared" si="347"/>
        <v>243</v>
      </c>
      <c r="B247" s="4">
        <v>53356</v>
      </c>
      <c r="C247" s="4" t="s">
        <v>1363</v>
      </c>
      <c r="G247" s="4" t="s">
        <v>1362</v>
      </c>
      <c r="O247" s="4">
        <v>22</v>
      </c>
      <c r="P247" s="4">
        <v>22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f t="shared" si="348"/>
        <v>0</v>
      </c>
      <c r="W247" s="4">
        <v>22</v>
      </c>
      <c r="X247" s="4">
        <v>22</v>
      </c>
      <c r="Y247" s="4">
        <v>7.75</v>
      </c>
      <c r="AM247" s="4">
        <v>5</v>
      </c>
      <c r="AN247" s="114">
        <f>$AM247/5*$AM$3</f>
        <v>0.1</v>
      </c>
      <c r="AO247" s="114">
        <f>$AN247/$AM$3*100%</f>
        <v>1</v>
      </c>
      <c r="AP247" s="4">
        <v>5</v>
      </c>
      <c r="AQ247" s="114">
        <f>$AP247/5*$AP$3</f>
        <v>0.1</v>
      </c>
      <c r="AR247" s="114">
        <f>$AQ247/$AP$3*100%</f>
        <v>1</v>
      </c>
      <c r="JL247" s="4">
        <v>5</v>
      </c>
      <c r="JM247" s="114">
        <f>$JL247/5*$JL$3</f>
        <v>0.15</v>
      </c>
      <c r="JN247" s="114">
        <f>$JM247/$JL$3*100%</f>
        <v>1</v>
      </c>
      <c r="JO247" s="4">
        <v>5</v>
      </c>
      <c r="JP247" s="114">
        <f>$JO247/5*$JO$3</f>
        <v>0.2</v>
      </c>
      <c r="JQ247" s="114">
        <f>$JM247/$JL$3*100%</f>
        <v>1</v>
      </c>
      <c r="JR247" s="4">
        <v>5</v>
      </c>
      <c r="JS247" s="114">
        <f>$JR247/5*$JR$3</f>
        <v>0.1</v>
      </c>
      <c r="JT247" s="114">
        <f>$JS247/$JR$3*100%</f>
        <v>1</v>
      </c>
      <c r="JU247" s="4">
        <v>5</v>
      </c>
      <c r="JV247" s="114">
        <f>$JU247/5*$JU$3</f>
        <v>0.05</v>
      </c>
      <c r="JW247" s="114">
        <f>$JV247/$JU$3*100%</f>
        <v>1</v>
      </c>
      <c r="JX247" s="4">
        <v>5</v>
      </c>
      <c r="JY247" s="114">
        <f>$JX247/5*$JX$3</f>
        <v>0.15</v>
      </c>
      <c r="JZ247" s="114">
        <f>$JY247/$JX$3*100%</f>
        <v>1</v>
      </c>
      <c r="KA247" s="4">
        <v>5</v>
      </c>
      <c r="KB247" s="114">
        <f>$KA247/5*$KA$3</f>
        <v>0.15</v>
      </c>
      <c r="KC247" s="114">
        <f>$KB247/$KA$3*100%</f>
        <v>1</v>
      </c>
      <c r="ABN247" s="114">
        <f>$AN$247+$AQ$247</f>
        <v>0.2</v>
      </c>
      <c r="ABO247" s="114">
        <f>$JM$247+$JP$247+$JS$247+$JV$247+$JY$247+$KB$247</f>
        <v>0.79999999999999993</v>
      </c>
      <c r="ABP247" s="114">
        <f>ABN247+ABO247</f>
        <v>1</v>
      </c>
      <c r="ACN247" s="119" t="str">
        <f t="shared" si="350"/>
        <v>TERIMA</v>
      </c>
      <c r="ACO247" s="120">
        <f>IF(ACN247="GUGUR",0,IF(G247="ADMIN LO CC TELKOMSEL",986000))</f>
        <v>986000</v>
      </c>
      <c r="ACQ247" s="120">
        <f>ACO247*ABP247</f>
        <v>986000</v>
      </c>
      <c r="ACS247" s="120">
        <f>ACQ247</f>
        <v>986000</v>
      </c>
      <c r="ADN247" s="121">
        <f t="shared" si="349"/>
        <v>986000</v>
      </c>
      <c r="ADO247" s="4" t="s">
        <v>1392</v>
      </c>
    </row>
    <row r="248" spans="1:795" x14ac:dyDescent="0.25">
      <c r="A248" s="4">
        <f t="shared" si="347"/>
        <v>244</v>
      </c>
      <c r="B248" s="4">
        <v>178113</v>
      </c>
      <c r="C248" s="4" t="s">
        <v>1360</v>
      </c>
      <c r="G248" s="4" t="s">
        <v>1362</v>
      </c>
      <c r="O248" s="4">
        <v>22</v>
      </c>
      <c r="P248" s="4">
        <v>22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f t="shared" si="348"/>
        <v>0</v>
      </c>
      <c r="W248" s="4">
        <v>22</v>
      </c>
      <c r="X248" s="4">
        <v>22</v>
      </c>
      <c r="Y248" s="4">
        <v>7.75</v>
      </c>
      <c r="AM248" s="4">
        <v>5</v>
      </c>
      <c r="AN248" s="114">
        <f>$AM248/5*$AM$3</f>
        <v>0.1</v>
      </c>
      <c r="AO248" s="114">
        <f>$AN248/$AM$3*100%</f>
        <v>1</v>
      </c>
      <c r="AP248" s="4">
        <v>5</v>
      </c>
      <c r="AQ248" s="114">
        <f>$AP248/5*$AP$3</f>
        <v>0.1</v>
      </c>
      <c r="AR248" s="114">
        <f>$AQ248/$AP$3*100%</f>
        <v>1</v>
      </c>
      <c r="JL248" s="4">
        <v>5</v>
      </c>
      <c r="JM248" s="114">
        <f>$JL248/5*$JL$3</f>
        <v>0.15</v>
      </c>
      <c r="JN248" s="114">
        <f>$JM248/$JL$3*100%</f>
        <v>1</v>
      </c>
      <c r="JO248" s="4">
        <v>5</v>
      </c>
      <c r="JP248" s="114">
        <f>$JO248/5*$JO$3</f>
        <v>0.2</v>
      </c>
      <c r="JQ248" s="114">
        <f>$JM248/$JL$3*100%</f>
        <v>1</v>
      </c>
      <c r="JR248" s="4">
        <v>5</v>
      </c>
      <c r="JS248" s="114">
        <f>$JR248/5*$JR$3</f>
        <v>0.1</v>
      </c>
      <c r="JT248" s="114">
        <f>$JS248/$JR$3*100%</f>
        <v>1</v>
      </c>
      <c r="JU248" s="4">
        <v>5</v>
      </c>
      <c r="JV248" s="114">
        <f>$JU248/5*$JU$3</f>
        <v>0.05</v>
      </c>
      <c r="JW248" s="114">
        <f>$JV248/$JU$3*100%</f>
        <v>1</v>
      </c>
      <c r="JX248" s="4">
        <v>5</v>
      </c>
      <c r="JY248" s="114">
        <f>$JX248/5*$JX$3</f>
        <v>0.15</v>
      </c>
      <c r="JZ248" s="114">
        <f>$JY248/$JX$3*100%</f>
        <v>1</v>
      </c>
      <c r="KA248" s="4">
        <v>5</v>
      </c>
      <c r="KB248" s="114">
        <f>$KA248/5*$KA$3</f>
        <v>0.15</v>
      </c>
      <c r="KC248" s="114">
        <f>$KB248/$KA$3*100%</f>
        <v>1</v>
      </c>
      <c r="ABN248" s="114">
        <f>$AN$248+$AQ$248</f>
        <v>0.2</v>
      </c>
      <c r="ABO248" s="114">
        <f>$JM$248+$JP$248+$JS$248+$JV$248+$JY$248+$KB$248</f>
        <v>0.79999999999999993</v>
      </c>
      <c r="ABP248" s="114">
        <f>ABN248+ABO248</f>
        <v>1</v>
      </c>
      <c r="ACN248" s="119" t="str">
        <f t="shared" si="350"/>
        <v>TERIMA</v>
      </c>
      <c r="ACO248" s="120">
        <f>IF(ACN248="GUGUR",0,IF(G248="ADMIN LO CC TELKOMSEL",986000))</f>
        <v>986000</v>
      </c>
      <c r="ACQ248" s="120">
        <f>ACO248*ABP248</f>
        <v>986000</v>
      </c>
      <c r="ACS248" s="120">
        <f>ACQ248</f>
        <v>986000</v>
      </c>
      <c r="ADN248" s="121">
        <f t="shared" si="349"/>
        <v>986000</v>
      </c>
      <c r="ADO248" s="4" t="s">
        <v>1392</v>
      </c>
    </row>
    <row r="249" spans="1:795" x14ac:dyDescent="0.25">
      <c r="A249" s="4">
        <f t="shared" ref="A249:A257" si="351">ROW()-4</f>
        <v>245</v>
      </c>
      <c r="B249" s="4">
        <v>150041</v>
      </c>
      <c r="C249" s="4" t="s">
        <v>1350</v>
      </c>
      <c r="G249" s="4" t="s">
        <v>1346</v>
      </c>
      <c r="O249" s="4">
        <v>22</v>
      </c>
      <c r="P249" s="4">
        <v>22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f t="shared" ref="V249:V257" si="352">SUM(Q249:S249)</f>
        <v>0</v>
      </c>
      <c r="W249" s="4">
        <v>22</v>
      </c>
      <c r="X249" s="4">
        <v>22</v>
      </c>
      <c r="Y249" s="4">
        <v>7.75</v>
      </c>
      <c r="AG249" s="4">
        <v>5</v>
      </c>
      <c r="AH249" s="114">
        <f>AG249/5*AG$3</f>
        <v>0.15</v>
      </c>
      <c r="AI249" s="114">
        <f>AH249/AG$3*100%</f>
        <v>1</v>
      </c>
      <c r="AJ249" s="4">
        <v>5</v>
      </c>
      <c r="AK249" s="114">
        <f>AJ249/5*AJ$3</f>
        <v>0.15</v>
      </c>
      <c r="AL249" s="114">
        <f>AK249/AJ$3*100%</f>
        <v>1</v>
      </c>
      <c r="HV249" s="4">
        <v>5</v>
      </c>
      <c r="HW249" s="114">
        <f>$HV249/5*$HV$3</f>
        <v>0.1</v>
      </c>
      <c r="HX249" s="114">
        <f>HW249/$HV$3*100%</f>
        <v>1</v>
      </c>
      <c r="HY249" s="4">
        <v>5</v>
      </c>
      <c r="HZ249" s="114">
        <f>$HY249/5*$HY$3</f>
        <v>0.1</v>
      </c>
      <c r="IA249" s="114">
        <f>HZ249/$HY$3*100%</f>
        <v>1</v>
      </c>
      <c r="IB249" s="4">
        <v>5</v>
      </c>
      <c r="IC249" s="114">
        <f>$IB249/5*$IB$3</f>
        <v>0.15</v>
      </c>
      <c r="ID249" s="114">
        <f>IC249/$IB$3*100%</f>
        <v>1</v>
      </c>
      <c r="IE249" s="4">
        <v>5</v>
      </c>
      <c r="IF249" s="114">
        <f>$IE249/5*$IE$3</f>
        <v>0.15</v>
      </c>
      <c r="IG249" s="114">
        <f>IF249/$IE$3*100%</f>
        <v>1</v>
      </c>
      <c r="IH249" s="4">
        <v>5</v>
      </c>
      <c r="II249" s="114">
        <f>$IH249/5*$IH$3</f>
        <v>0.15</v>
      </c>
      <c r="IJ249" s="114">
        <f>II249/$IH$3*100%</f>
        <v>1</v>
      </c>
      <c r="IK249" s="4">
        <v>5</v>
      </c>
      <c r="IL249" s="114">
        <f>$IK249/5*$IK$3</f>
        <v>0.05</v>
      </c>
      <c r="IM249" s="114">
        <f>IL249/$IK$3*100%</f>
        <v>1</v>
      </c>
      <c r="ABK249" s="114">
        <f>AH249+AK249</f>
        <v>0.3</v>
      </c>
      <c r="ABL249" s="114">
        <f>HW249+HZ249+IC249+IF249+II249+IL249</f>
        <v>0.70000000000000007</v>
      </c>
      <c r="ABM249" s="114">
        <f>ABK249+ABL249</f>
        <v>1</v>
      </c>
      <c r="ACN249" s="119" t="str">
        <f t="shared" si="350"/>
        <v>TERIMA</v>
      </c>
      <c r="ACO249" s="120">
        <f>IF(ACN249="GUGUR",0,IF(G249="ADMIN LAYANAN CC TELKOMSEL",800000))</f>
        <v>800000</v>
      </c>
      <c r="ACQ249" s="120">
        <f>ACO249*ABM249</f>
        <v>800000</v>
      </c>
      <c r="ACR249" s="120">
        <f>IF(U249&gt;0,(W249/O249)*ACQ249,ACQ249)</f>
        <v>800000</v>
      </c>
      <c r="ACS249" s="120">
        <f t="shared" ref="ACS249:ACS257" si="353">IF(N249=1,(W249/O249)*ACR249,IF(ACK249&gt;0,ACR249*85%,IF(ACL249&gt;0,ACR249*60%,IF(ACM249&gt;0,ACR249*0%,ACR249))))</f>
        <v>800000</v>
      </c>
      <c r="ADN249" s="121">
        <f t="shared" ref="ADN249:ADN257" si="354">IF(M249="cumil",0,IF(ADM249="",IF(ADG249="",ACS249,ADG249),ADM249))</f>
        <v>800000</v>
      </c>
      <c r="ADO249" s="4" t="s">
        <v>1392</v>
      </c>
    </row>
    <row r="250" spans="1:795" x14ac:dyDescent="0.25">
      <c r="A250" s="4">
        <f t="shared" si="351"/>
        <v>246</v>
      </c>
      <c r="B250" s="4">
        <v>32489</v>
      </c>
      <c r="C250" s="4" t="s">
        <v>1353</v>
      </c>
      <c r="G250" s="4" t="s">
        <v>1346</v>
      </c>
      <c r="O250" s="4">
        <v>22</v>
      </c>
      <c r="P250" s="4">
        <v>22</v>
      </c>
      <c r="Q250" s="4">
        <v>0</v>
      </c>
      <c r="R250" s="4">
        <v>0</v>
      </c>
      <c r="S250" s="4">
        <v>0</v>
      </c>
      <c r="T250" s="4">
        <v>1</v>
      </c>
      <c r="U250" s="4">
        <v>0</v>
      </c>
      <c r="V250" s="4">
        <f t="shared" si="352"/>
        <v>0</v>
      </c>
      <c r="W250" s="4">
        <v>22</v>
      </c>
      <c r="X250" s="4">
        <v>21</v>
      </c>
      <c r="Y250" s="4">
        <v>7.75</v>
      </c>
      <c r="AG250" s="4">
        <v>5</v>
      </c>
      <c r="AH250" s="114">
        <f>AG250/5*AG$3</f>
        <v>0.15</v>
      </c>
      <c r="AI250" s="114">
        <f>AH250/AG$3*100%</f>
        <v>1</v>
      </c>
      <c r="AJ250" s="4">
        <v>5</v>
      </c>
      <c r="AK250" s="114">
        <f>AJ250/5*AJ$3</f>
        <v>0.15</v>
      </c>
      <c r="AL250" s="114">
        <f>AK250/AJ$3*100%</f>
        <v>1</v>
      </c>
      <c r="HV250" s="4">
        <v>5</v>
      </c>
      <c r="HW250" s="114">
        <f>$HV250/5*$HV$3</f>
        <v>0.1</v>
      </c>
      <c r="HX250" s="114">
        <f>HW250/$HV$3*100%</f>
        <v>1</v>
      </c>
      <c r="HY250" s="4">
        <v>5</v>
      </c>
      <c r="HZ250" s="114">
        <f>$HY250/5*$HY$3</f>
        <v>0.1</v>
      </c>
      <c r="IA250" s="114">
        <f>HZ250/$HY$3*100%</f>
        <v>1</v>
      </c>
      <c r="IB250" s="4">
        <v>5</v>
      </c>
      <c r="IC250" s="114">
        <f>$IB250/5*$IB$3</f>
        <v>0.15</v>
      </c>
      <c r="ID250" s="114">
        <f>IC250/$IB$3*100%</f>
        <v>1</v>
      </c>
      <c r="IE250" s="4">
        <v>5</v>
      </c>
      <c r="IF250" s="114">
        <f>$IE250/5*$IE$3</f>
        <v>0.15</v>
      </c>
      <c r="IG250" s="114">
        <f>IF250/$IE$3*100%</f>
        <v>1</v>
      </c>
      <c r="IH250" s="4">
        <v>5</v>
      </c>
      <c r="II250" s="114">
        <f>$IH250/5*$IH$3</f>
        <v>0.15</v>
      </c>
      <c r="IJ250" s="114">
        <f>II250/$IH$3*100%</f>
        <v>1</v>
      </c>
      <c r="IK250" s="4">
        <v>5</v>
      </c>
      <c r="IL250" s="114">
        <f>$IK250/5*$IK$3</f>
        <v>0.05</v>
      </c>
      <c r="IM250" s="114">
        <f>IL250/$IK$3*100%</f>
        <v>1</v>
      </c>
      <c r="ABK250" s="114">
        <f>AH250+AK250</f>
        <v>0.3</v>
      </c>
      <c r="ABL250" s="114">
        <f>HW250+HZ250+IC250+IF250+II250+IL250</f>
        <v>0.70000000000000007</v>
      </c>
      <c r="ABM250" s="114">
        <f>ABK250+ABL250</f>
        <v>1</v>
      </c>
      <c r="ACN250" s="119" t="str">
        <f t="shared" si="350"/>
        <v>TERIMA</v>
      </c>
      <c r="ACO250" s="120">
        <f>IF(ACN250="GUGUR",0,IF(G250="ADMIN LAYANAN CC TELKOMSEL",800000))</f>
        <v>800000</v>
      </c>
      <c r="ACQ250" s="120">
        <f>ACO250*ABM250</f>
        <v>800000</v>
      </c>
      <c r="ACR250" s="120">
        <f>IF(U250&gt;0,(W250/O250)*ACQ250,ACQ250)</f>
        <v>800000</v>
      </c>
      <c r="ACS250" s="120">
        <f t="shared" si="353"/>
        <v>800000</v>
      </c>
      <c r="ADN250" s="121">
        <f t="shared" si="354"/>
        <v>800000</v>
      </c>
      <c r="ADO250" s="4" t="s">
        <v>1392</v>
      </c>
    </row>
    <row r="251" spans="1:795" x14ac:dyDescent="0.25">
      <c r="A251" s="4">
        <f t="shared" si="351"/>
        <v>247</v>
      </c>
      <c r="B251" s="4">
        <v>30422</v>
      </c>
      <c r="C251" s="4" t="s">
        <v>1347</v>
      </c>
      <c r="G251" s="4" t="s">
        <v>1346</v>
      </c>
      <c r="O251" s="4">
        <v>22</v>
      </c>
      <c r="P251" s="4">
        <v>22</v>
      </c>
      <c r="Q251" s="4">
        <v>0</v>
      </c>
      <c r="R251" s="4">
        <v>0</v>
      </c>
      <c r="S251" s="4">
        <v>0</v>
      </c>
      <c r="T251" s="4">
        <v>1</v>
      </c>
      <c r="U251" s="4">
        <v>0</v>
      </c>
      <c r="V251" s="4">
        <f t="shared" si="352"/>
        <v>0</v>
      </c>
      <c r="W251" s="4">
        <v>22</v>
      </c>
      <c r="X251" s="4">
        <v>21</v>
      </c>
      <c r="Y251" s="4">
        <v>7.75</v>
      </c>
      <c r="AG251" s="4">
        <v>5</v>
      </c>
      <c r="AH251" s="114">
        <f>AG251/5*AG$3</f>
        <v>0.15</v>
      </c>
      <c r="AI251" s="114">
        <f>AH251/AG$3*100%</f>
        <v>1</v>
      </c>
      <c r="AJ251" s="4">
        <v>5</v>
      </c>
      <c r="AK251" s="114">
        <f>AJ251/5*AJ$3</f>
        <v>0.15</v>
      </c>
      <c r="AL251" s="114">
        <f>AK251/AJ$3*100%</f>
        <v>1</v>
      </c>
      <c r="HV251" s="4">
        <v>5</v>
      </c>
      <c r="HW251" s="114">
        <f>$HV251/5*$HV$3</f>
        <v>0.1</v>
      </c>
      <c r="HX251" s="114">
        <f>HW251/$HV$3*100%</f>
        <v>1</v>
      </c>
      <c r="HY251" s="4">
        <v>5</v>
      </c>
      <c r="HZ251" s="114">
        <f>$HY251/5*$HY$3</f>
        <v>0.1</v>
      </c>
      <c r="IA251" s="114">
        <f>HZ251/$HY$3*100%</f>
        <v>1</v>
      </c>
      <c r="IB251" s="4">
        <v>5</v>
      </c>
      <c r="IC251" s="114">
        <f>$IB251/5*$IB$3</f>
        <v>0.15</v>
      </c>
      <c r="ID251" s="114">
        <f>IC251/$IB$3*100%</f>
        <v>1</v>
      </c>
      <c r="IE251" s="4">
        <v>5</v>
      </c>
      <c r="IF251" s="114">
        <f>$IE251/5*$IE$3</f>
        <v>0.15</v>
      </c>
      <c r="IG251" s="114">
        <f>IF251/$IE$3*100%</f>
        <v>1</v>
      </c>
      <c r="IH251" s="4">
        <v>5</v>
      </c>
      <c r="II251" s="114">
        <f>$IH251/5*$IH$3</f>
        <v>0.15</v>
      </c>
      <c r="IJ251" s="114">
        <f>II251/$IH$3*100%</f>
        <v>1</v>
      </c>
      <c r="IK251" s="4">
        <v>5</v>
      </c>
      <c r="IL251" s="114">
        <f>$IK251/5*$IK$3</f>
        <v>0.05</v>
      </c>
      <c r="IM251" s="114">
        <f>IL251/$IK$3*100%</f>
        <v>1</v>
      </c>
      <c r="ABK251" s="114">
        <f>AH251+AK251</f>
        <v>0.3</v>
      </c>
      <c r="ABL251" s="114">
        <f>HW251+HZ251+IC251+IF251+II251+IL251</f>
        <v>0.70000000000000007</v>
      </c>
      <c r="ABM251" s="114">
        <f>ABK251+ABL251</f>
        <v>1</v>
      </c>
      <c r="ACN251" s="119" t="str">
        <f t="shared" si="350"/>
        <v>TERIMA</v>
      </c>
      <c r="ACO251" s="120">
        <f>IF(ACN251="GUGUR",0,IF(G251="ADMIN LAYANAN CC TELKOMSEL",800000))</f>
        <v>800000</v>
      </c>
      <c r="ACQ251" s="120">
        <f>ACO251*ABM251</f>
        <v>800000</v>
      </c>
      <c r="ACR251" s="120">
        <f>IF(U251&gt;0,(W251/O251)*ACQ251,ACQ251)</f>
        <v>800000</v>
      </c>
      <c r="ACS251" s="120">
        <f t="shared" si="353"/>
        <v>800000</v>
      </c>
      <c r="ADN251" s="121">
        <f t="shared" si="354"/>
        <v>800000</v>
      </c>
      <c r="ADO251" s="4" t="s">
        <v>1392</v>
      </c>
    </row>
    <row r="252" spans="1:795" x14ac:dyDescent="0.25">
      <c r="A252" s="4">
        <f t="shared" si="351"/>
        <v>248</v>
      </c>
      <c r="B252" s="4">
        <v>30715</v>
      </c>
      <c r="C252" s="4" t="s">
        <v>975</v>
      </c>
      <c r="G252" s="4" t="s">
        <v>1390</v>
      </c>
      <c r="O252" s="4">
        <v>22</v>
      </c>
      <c r="P252" s="4">
        <v>19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f t="shared" si="352"/>
        <v>0</v>
      </c>
      <c r="W252" s="4">
        <v>19</v>
      </c>
      <c r="X252" s="4">
        <v>19</v>
      </c>
      <c r="Y252" s="4">
        <v>7.75</v>
      </c>
      <c r="EY252" s="4">
        <v>5</v>
      </c>
      <c r="EZ252" s="114">
        <f>EY252/5*$EY$3</f>
        <v>0.1</v>
      </c>
      <c r="FA252" s="114">
        <f>EZ252/EY$3*100%</f>
        <v>1</v>
      </c>
      <c r="FB252" s="4">
        <v>5</v>
      </c>
      <c r="FC252" s="114">
        <f>FB252/5*$FB$3</f>
        <v>0.1</v>
      </c>
      <c r="FD252" s="114">
        <f>FC252/FB$3*100%</f>
        <v>1</v>
      </c>
      <c r="FE252" s="4">
        <v>5</v>
      </c>
      <c r="FF252" s="114">
        <f>FE252/5*$FE$3</f>
        <v>0.1</v>
      </c>
      <c r="FG252" s="114">
        <f>FF252/FE$3*100%</f>
        <v>1</v>
      </c>
      <c r="VJ252" s="4">
        <v>5</v>
      </c>
      <c r="VK252" s="114">
        <f>VJ252*VJ3/5</f>
        <v>0.1</v>
      </c>
      <c r="VL252" s="114">
        <f>VK252/VJ3*100%</f>
        <v>1</v>
      </c>
      <c r="VM252" s="4">
        <v>5</v>
      </c>
      <c r="VN252" s="114">
        <f>VM252*VM3/5</f>
        <v>0.1</v>
      </c>
      <c r="VO252" s="114">
        <f>VN252/VM3*100%</f>
        <v>1</v>
      </c>
      <c r="VP252" s="4">
        <v>5</v>
      </c>
      <c r="VQ252" s="114">
        <f>VP252*VP3/5</f>
        <v>0.05</v>
      </c>
      <c r="VR252" s="114">
        <f>VQ252/VP3*100%</f>
        <v>1</v>
      </c>
      <c r="VS252" s="4">
        <v>5</v>
      </c>
      <c r="VT252" s="114">
        <f>VS252*VS3/5</f>
        <v>0.05</v>
      </c>
      <c r="VU252" s="114">
        <f>VT252/VS3*100%</f>
        <v>1</v>
      </c>
      <c r="VV252" s="4">
        <v>5</v>
      </c>
      <c r="VW252" s="114">
        <f>VV252*VV3/5</f>
        <v>0.05</v>
      </c>
      <c r="VX252" s="114">
        <f>VW252/VV3*100%</f>
        <v>1</v>
      </c>
      <c r="VY252" s="4">
        <v>3</v>
      </c>
      <c r="VZ252" s="114">
        <f>VY252*VY3/5</f>
        <v>6.0000000000000012E-2</v>
      </c>
      <c r="WA252" s="114">
        <f>VZ252/VY3*100%</f>
        <v>0.60000000000000009</v>
      </c>
      <c r="WB252" s="4">
        <v>5</v>
      </c>
      <c r="WC252" s="114">
        <f>WB252*WB3/5</f>
        <v>0.1</v>
      </c>
      <c r="WD252" s="114">
        <f>WC252/WB3*100%</f>
        <v>1</v>
      </c>
      <c r="WE252" s="4">
        <v>5</v>
      </c>
      <c r="WF252" s="114">
        <f>WE252*WE3/5</f>
        <v>0.1</v>
      </c>
      <c r="WG252" s="114">
        <f>WF252/WE3*100%</f>
        <v>1</v>
      </c>
      <c r="WH252" s="4">
        <v>5</v>
      </c>
      <c r="WI252" s="114">
        <f>WH252*WH3/5</f>
        <v>0.05</v>
      </c>
      <c r="WJ252" s="114">
        <f>WI252/WH3*100%</f>
        <v>1</v>
      </c>
      <c r="AAH252" s="114">
        <f>EZ252+FC252+FF252</f>
        <v>0.30000000000000004</v>
      </c>
      <c r="AAI252" s="114">
        <f>VK252+VN252+VQ252+VT252+VW252+VZ252+WC252+WF252+WI252</f>
        <v>0.66</v>
      </c>
      <c r="AAJ252" s="114">
        <f>AAH252+AAI252</f>
        <v>0.96000000000000008</v>
      </c>
      <c r="ACN252" s="119" t="str">
        <f t="shared" ref="ACN252:ACN257" si="355">IF(ACM252&gt;0,"GUGUR","TERIMA")</f>
        <v>TERIMA</v>
      </c>
      <c r="ACO252" s="120">
        <f>IF(ACN252="GUGUR",0,IF(G252="SPV CHO CC TELKOMSEL",2500000))</f>
        <v>2500000</v>
      </c>
      <c r="ACQ252" s="120">
        <f>ACO252*AAJ252</f>
        <v>2400000</v>
      </c>
      <c r="ACR252" s="120">
        <f>IF($U252&gt;0,($W252/$O252)*$ACQ252,$ACQ252)</f>
        <v>2400000</v>
      </c>
      <c r="ACS252" s="120">
        <f t="shared" si="353"/>
        <v>2400000</v>
      </c>
      <c r="ADN252" s="121">
        <f t="shared" si="354"/>
        <v>2400000</v>
      </c>
      <c r="ADO252" s="4" t="s">
        <v>1392</v>
      </c>
    </row>
    <row r="253" spans="1:795" x14ac:dyDescent="0.25">
      <c r="A253" s="4">
        <f t="shared" si="351"/>
        <v>249</v>
      </c>
      <c r="B253" s="4">
        <v>32406</v>
      </c>
      <c r="C253" s="4" t="s">
        <v>988</v>
      </c>
      <c r="G253" s="4" t="s">
        <v>1202</v>
      </c>
      <c r="O253" s="4">
        <v>22</v>
      </c>
      <c r="P253" s="4">
        <v>19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f t="shared" si="352"/>
        <v>0</v>
      </c>
      <c r="W253" s="4">
        <v>19</v>
      </c>
      <c r="X253" s="4">
        <v>19</v>
      </c>
      <c r="Y253" s="4">
        <v>7.75</v>
      </c>
      <c r="DL253" s="4">
        <v>5</v>
      </c>
      <c r="DM253" s="114">
        <f>DL253*$DL$3/5</f>
        <v>0.1</v>
      </c>
      <c r="DN253" s="114">
        <f>DM253/$DL$3*100%</f>
        <v>1</v>
      </c>
      <c r="DO253" s="4">
        <v>5</v>
      </c>
      <c r="DP253" s="114">
        <f>DO253*$DO$3/5</f>
        <v>0.1</v>
      </c>
      <c r="DQ253" s="114">
        <f>DP253/$DO$3*100%</f>
        <v>1</v>
      </c>
      <c r="DR253" s="4">
        <v>5</v>
      </c>
      <c r="DS253" s="114">
        <f>DR253*$DR$3/5</f>
        <v>0.1</v>
      </c>
      <c r="DT253" s="114">
        <f>DS253/$DR$3*100%</f>
        <v>1</v>
      </c>
      <c r="RW253" s="4">
        <v>5</v>
      </c>
      <c r="RX253" s="114">
        <f>RW253/5*$RW$3</f>
        <v>0.1</v>
      </c>
      <c r="RY253" s="114">
        <f>RX253/$RW$3*100%</f>
        <v>1</v>
      </c>
      <c r="RZ253" s="4">
        <v>5</v>
      </c>
      <c r="SA253" s="114">
        <f>RZ253/5*$RZ$3</f>
        <v>0.15</v>
      </c>
      <c r="SB253" s="114">
        <f>SA253/$RZ$3*100%</f>
        <v>1</v>
      </c>
      <c r="SC253" s="4">
        <v>3</v>
      </c>
      <c r="SD253" s="114">
        <f>SC253/5*$SC$3</f>
        <v>0.09</v>
      </c>
      <c r="SE253" s="114">
        <f>SD253/$SC$3*100%</f>
        <v>0.6</v>
      </c>
      <c r="SF253" s="4">
        <v>5</v>
      </c>
      <c r="SG253" s="114">
        <f>SF253/5*$SF$3</f>
        <v>0.05</v>
      </c>
      <c r="SH253" s="114">
        <f>SG253/$SF$3*100%</f>
        <v>1</v>
      </c>
      <c r="SI253" s="4">
        <v>5</v>
      </c>
      <c r="SJ253" s="114">
        <f>SI253/5*$SI$3</f>
        <v>0.1</v>
      </c>
      <c r="SK253" s="114">
        <f>SJ253/$SI$3*100%</f>
        <v>1</v>
      </c>
      <c r="SL253" s="4">
        <v>5</v>
      </c>
      <c r="SM253" s="114">
        <f>SL253/5*$SL$3</f>
        <v>0.1</v>
      </c>
      <c r="SN253" s="114">
        <f>SM253/$SL$3*100%</f>
        <v>1</v>
      </c>
      <c r="SO253" s="4">
        <v>5</v>
      </c>
      <c r="SP253" s="114">
        <f>SO253/5*$SO$3</f>
        <v>0.05</v>
      </c>
      <c r="SQ253" s="114">
        <f>SP253/$SO$3*100%</f>
        <v>1</v>
      </c>
      <c r="ABB253" s="114">
        <f>DM253+DP253+DS253</f>
        <v>0.30000000000000004</v>
      </c>
      <c r="ABC253" s="114">
        <f>RX253+SA253+SD253+SG253+SJ253+SM253+SP253</f>
        <v>0.64</v>
      </c>
      <c r="ABD253" s="114">
        <f>ABB253+ABC253</f>
        <v>0.94000000000000006</v>
      </c>
      <c r="ACN253" s="119" t="str">
        <f t="shared" si="355"/>
        <v>TERIMA</v>
      </c>
      <c r="ACO253" s="120">
        <f>IF(ACN253="GUGUR",0,1000000)</f>
        <v>1000000</v>
      </c>
      <c r="ACP253" s="120">
        <f>ACS253</f>
        <v>940000</v>
      </c>
      <c r="ACQ253" s="120">
        <f>ACO253*ABD253</f>
        <v>940000</v>
      </c>
      <c r="ACR253" s="120">
        <f>IF(U253&gt;0,(W253/O253)*ACQ253,ACQ253)</f>
        <v>940000</v>
      </c>
      <c r="ACS253" s="120">
        <f t="shared" si="353"/>
        <v>940000</v>
      </c>
      <c r="ADN253" s="121">
        <f t="shared" si="354"/>
        <v>940000</v>
      </c>
      <c r="ADO253" s="4" t="s">
        <v>1392</v>
      </c>
    </row>
    <row r="254" spans="1:795" x14ac:dyDescent="0.25">
      <c r="A254" s="4">
        <f t="shared" si="351"/>
        <v>250</v>
      </c>
      <c r="B254" s="4">
        <v>32501</v>
      </c>
      <c r="C254" s="4" t="s">
        <v>991</v>
      </c>
      <c r="G254" s="4" t="s">
        <v>1202</v>
      </c>
      <c r="O254" s="4">
        <v>22</v>
      </c>
      <c r="P254" s="4">
        <v>19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f t="shared" si="352"/>
        <v>0</v>
      </c>
      <c r="W254" s="4">
        <v>19</v>
      </c>
      <c r="X254" s="4">
        <v>19</v>
      </c>
      <c r="Y254" s="4">
        <v>7.75</v>
      </c>
      <c r="DL254" s="4">
        <v>5</v>
      </c>
      <c r="DM254" s="114">
        <f>DL254*$DL$3/5</f>
        <v>0.1</v>
      </c>
      <c r="DN254" s="114">
        <f>DM254/$DL$3*100%</f>
        <v>1</v>
      </c>
      <c r="DO254" s="4">
        <v>5</v>
      </c>
      <c r="DP254" s="114">
        <f>DO254*$DO$3/5</f>
        <v>0.1</v>
      </c>
      <c r="DQ254" s="114">
        <f>DP254/$DO$3*100%</f>
        <v>1</v>
      </c>
      <c r="DR254" s="4">
        <v>5</v>
      </c>
      <c r="DS254" s="114">
        <f>DR254*$DR$3/5</f>
        <v>0.1</v>
      </c>
      <c r="DT254" s="114">
        <f>DS254/$DR$3*100%</f>
        <v>1</v>
      </c>
      <c r="RW254" s="4">
        <v>5</v>
      </c>
      <c r="RX254" s="114">
        <f>RW254/5*$RW$3</f>
        <v>0.1</v>
      </c>
      <c r="RY254" s="114">
        <f>RX254/$RW$3*100%</f>
        <v>1</v>
      </c>
      <c r="RZ254" s="4">
        <v>5</v>
      </c>
      <c r="SA254" s="114">
        <f>RZ254/5*$RZ$3</f>
        <v>0.15</v>
      </c>
      <c r="SB254" s="114">
        <f>SA254/$RZ$3*100%</f>
        <v>1</v>
      </c>
      <c r="SC254" s="4">
        <v>3</v>
      </c>
      <c r="SD254" s="114">
        <f>SC254/5*$SC$3</f>
        <v>0.09</v>
      </c>
      <c r="SE254" s="114">
        <f>SD254/$SC$3*100%</f>
        <v>0.6</v>
      </c>
      <c r="SF254" s="4">
        <v>5</v>
      </c>
      <c r="SG254" s="114">
        <f>SF254/5*$SF$3</f>
        <v>0.05</v>
      </c>
      <c r="SH254" s="114">
        <f>SG254/$SF$3*100%</f>
        <v>1</v>
      </c>
      <c r="SI254" s="4">
        <v>5</v>
      </c>
      <c r="SJ254" s="114">
        <f>SI254/5*$SI$3</f>
        <v>0.1</v>
      </c>
      <c r="SK254" s="114">
        <f>SJ254/$SI$3*100%</f>
        <v>1</v>
      </c>
      <c r="SL254" s="4">
        <v>5</v>
      </c>
      <c r="SM254" s="114">
        <f>SL254/5*$SL$3</f>
        <v>0.1</v>
      </c>
      <c r="SN254" s="114">
        <f>SM254/$SL$3*100%</f>
        <v>1</v>
      </c>
      <c r="SO254" s="4">
        <v>5</v>
      </c>
      <c r="SP254" s="114">
        <f>SO254/5*$SO$3</f>
        <v>0.05</v>
      </c>
      <c r="SQ254" s="114">
        <f>SP254/$SO$3*100%</f>
        <v>1</v>
      </c>
      <c r="ABB254" s="114">
        <f>DM254+DP254+DS254</f>
        <v>0.30000000000000004</v>
      </c>
      <c r="ABC254" s="114">
        <f>RX254+SA254+SD254+SG254+SJ254+SM254+SP254</f>
        <v>0.64</v>
      </c>
      <c r="ABD254" s="114">
        <f>ABB254+ABC254</f>
        <v>0.94000000000000006</v>
      </c>
      <c r="ACN254" s="119" t="str">
        <f t="shared" si="355"/>
        <v>TERIMA</v>
      </c>
      <c r="ACO254" s="120">
        <f>IF(ACN254="GUGUR",0,1000000)</f>
        <v>1000000</v>
      </c>
      <c r="ACP254" s="120">
        <f>ACS254</f>
        <v>940000</v>
      </c>
      <c r="ACQ254" s="120">
        <f>ACO254*ABD254</f>
        <v>940000</v>
      </c>
      <c r="ACR254" s="120">
        <f>IF(U254&gt;0,(W254/O254)*ACQ254,ACQ254)</f>
        <v>940000</v>
      </c>
      <c r="ACS254" s="120">
        <f t="shared" si="353"/>
        <v>940000</v>
      </c>
      <c r="ADN254" s="121">
        <f t="shared" si="354"/>
        <v>940000</v>
      </c>
      <c r="ADO254" s="4" t="s">
        <v>1392</v>
      </c>
    </row>
    <row r="255" spans="1:795" x14ac:dyDescent="0.25">
      <c r="A255" s="4">
        <f t="shared" si="351"/>
        <v>251</v>
      </c>
      <c r="B255" s="4">
        <v>32435</v>
      </c>
      <c r="C255" s="4" t="s">
        <v>985</v>
      </c>
      <c r="G255" s="4" t="s">
        <v>1202</v>
      </c>
      <c r="O255" s="4">
        <v>22</v>
      </c>
      <c r="P255" s="4">
        <v>19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f t="shared" si="352"/>
        <v>0</v>
      </c>
      <c r="W255" s="4">
        <v>19</v>
      </c>
      <c r="X255" s="4">
        <v>19</v>
      </c>
      <c r="Y255" s="4">
        <v>7.75</v>
      </c>
      <c r="DL255" s="4">
        <v>5</v>
      </c>
      <c r="DM255" s="114">
        <f>DL255*$DL$3/5</f>
        <v>0.1</v>
      </c>
      <c r="DN255" s="114">
        <f>DM255/$DL$3*100%</f>
        <v>1</v>
      </c>
      <c r="DO255" s="4">
        <v>5</v>
      </c>
      <c r="DP255" s="114">
        <f>DO255*$DO$3/5</f>
        <v>0.1</v>
      </c>
      <c r="DQ255" s="114">
        <f>DP255/$DO$3*100%</f>
        <v>1</v>
      </c>
      <c r="DR255" s="4">
        <v>5</v>
      </c>
      <c r="DS255" s="114">
        <f>DR255*$DR$3/5</f>
        <v>0.1</v>
      </c>
      <c r="DT255" s="114">
        <f>DS255/$DR$3*100%</f>
        <v>1</v>
      </c>
      <c r="RW255" s="4">
        <v>5</v>
      </c>
      <c r="RX255" s="114">
        <f>RW255/5*$RW$3</f>
        <v>0.1</v>
      </c>
      <c r="RY255" s="114">
        <f>RX255/$RW$3*100%</f>
        <v>1</v>
      </c>
      <c r="RZ255" s="4">
        <v>5</v>
      </c>
      <c r="SA255" s="114">
        <f>RZ255/5*$RZ$3</f>
        <v>0.15</v>
      </c>
      <c r="SB255" s="114">
        <f>SA255/$RZ$3*100%</f>
        <v>1</v>
      </c>
      <c r="SC255" s="4">
        <v>5</v>
      </c>
      <c r="SD255" s="114">
        <f>SC255/5*$SC$3</f>
        <v>0.15</v>
      </c>
      <c r="SE255" s="114">
        <f>SD255/$SC$3*100%</f>
        <v>1</v>
      </c>
      <c r="SF255" s="4">
        <v>5</v>
      </c>
      <c r="SG255" s="114">
        <f>SF255/5*$SF$3</f>
        <v>0.05</v>
      </c>
      <c r="SH255" s="114">
        <f>SG255/$SF$3*100%</f>
        <v>1</v>
      </c>
      <c r="SI255" s="4">
        <v>5</v>
      </c>
      <c r="SJ255" s="114">
        <f>SI255/5*$SI$3</f>
        <v>0.1</v>
      </c>
      <c r="SK255" s="114">
        <f>SJ255/$SI$3*100%</f>
        <v>1</v>
      </c>
      <c r="SL255" s="4">
        <v>5</v>
      </c>
      <c r="SM255" s="114">
        <f>SL255/5*$SL$3</f>
        <v>0.1</v>
      </c>
      <c r="SN255" s="114">
        <f>SM255/$SL$3*100%</f>
        <v>1</v>
      </c>
      <c r="SO255" s="4">
        <v>5</v>
      </c>
      <c r="SP255" s="114">
        <f>SO255/5*$SO$3</f>
        <v>0.05</v>
      </c>
      <c r="SQ255" s="114">
        <f>SP255/$SO$3*100%</f>
        <v>1</v>
      </c>
      <c r="ABB255" s="114">
        <f>DM255+DP255+DS255</f>
        <v>0.30000000000000004</v>
      </c>
      <c r="ABC255" s="114">
        <f>RX255+SA255+SD255+SG255+SJ255+SM255+SP255</f>
        <v>0.70000000000000007</v>
      </c>
      <c r="ABD255" s="114">
        <f>ABB255+ABC255</f>
        <v>1</v>
      </c>
      <c r="ACN255" s="119" t="str">
        <f t="shared" si="355"/>
        <v>TERIMA</v>
      </c>
      <c r="ACO255" s="120">
        <f>IF(ACN255="GUGUR",0,1000000)</f>
        <v>1000000</v>
      </c>
      <c r="ACP255" s="120">
        <f>ACS255</f>
        <v>1000000</v>
      </c>
      <c r="ACQ255" s="120">
        <f>ACO255*ABD255</f>
        <v>1000000</v>
      </c>
      <c r="ACR255" s="120">
        <f>IF(U255&gt;0,(W255/O255)*ACQ255,ACQ255)</f>
        <v>1000000</v>
      </c>
      <c r="ACS255" s="120">
        <f t="shared" si="353"/>
        <v>1000000</v>
      </c>
      <c r="ADN255" s="121">
        <f t="shared" si="354"/>
        <v>1000000</v>
      </c>
      <c r="ADO255" s="4" t="s">
        <v>1392</v>
      </c>
    </row>
    <row r="256" spans="1:795" x14ac:dyDescent="0.25">
      <c r="A256" s="4">
        <f t="shared" si="351"/>
        <v>252</v>
      </c>
      <c r="B256" s="4">
        <v>30664</v>
      </c>
      <c r="C256" s="4" t="s">
        <v>974</v>
      </c>
      <c r="G256" s="4" t="s">
        <v>1202</v>
      </c>
      <c r="O256" s="4">
        <v>22</v>
      </c>
      <c r="P256" s="4">
        <v>19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f t="shared" si="352"/>
        <v>0</v>
      </c>
      <c r="W256" s="4">
        <v>19</v>
      </c>
      <c r="X256" s="4">
        <v>19</v>
      </c>
      <c r="Y256" s="4">
        <v>7.75</v>
      </c>
      <c r="DL256" s="4">
        <v>5</v>
      </c>
      <c r="DM256" s="114">
        <f>DL256*$DL$3/5</f>
        <v>0.1</v>
      </c>
      <c r="DN256" s="114">
        <f>DM256/$DL$3*100%</f>
        <v>1</v>
      </c>
      <c r="DO256" s="4">
        <v>5</v>
      </c>
      <c r="DP256" s="114">
        <f>DO256*$DO$3/5</f>
        <v>0.1</v>
      </c>
      <c r="DQ256" s="114">
        <f>DP256/$DO$3*100%</f>
        <v>1</v>
      </c>
      <c r="DR256" s="4">
        <v>5</v>
      </c>
      <c r="DS256" s="114">
        <f>DR256*$DR$3/5</f>
        <v>0.1</v>
      </c>
      <c r="DT256" s="114">
        <f>DS256/$DR$3*100%</f>
        <v>1</v>
      </c>
      <c r="RW256" s="4">
        <v>5</v>
      </c>
      <c r="RX256" s="114">
        <f>RW256/5*$RW$3</f>
        <v>0.1</v>
      </c>
      <c r="RY256" s="114">
        <f>RX256/$RW$3*100%</f>
        <v>1</v>
      </c>
      <c r="RZ256" s="4">
        <v>5</v>
      </c>
      <c r="SA256" s="114">
        <f>RZ256/5*$RZ$3</f>
        <v>0.15</v>
      </c>
      <c r="SB256" s="114">
        <f>SA256/$RZ$3*100%</f>
        <v>1</v>
      </c>
      <c r="SC256" s="4">
        <v>5</v>
      </c>
      <c r="SD256" s="114">
        <f>SC256/5*$SC$3</f>
        <v>0.15</v>
      </c>
      <c r="SE256" s="114">
        <f>SD256/$SC$3*100%</f>
        <v>1</v>
      </c>
      <c r="SF256" s="4">
        <v>5</v>
      </c>
      <c r="SG256" s="114">
        <f>SF256/5*$SF$3</f>
        <v>0.05</v>
      </c>
      <c r="SH256" s="114">
        <f>SG256/$SF$3*100%</f>
        <v>1</v>
      </c>
      <c r="SI256" s="4">
        <v>5</v>
      </c>
      <c r="SJ256" s="114">
        <f>SI256/5*$SI$3</f>
        <v>0.1</v>
      </c>
      <c r="SK256" s="114">
        <f>SJ256/$SI$3*100%</f>
        <v>1</v>
      </c>
      <c r="SL256" s="4">
        <v>5</v>
      </c>
      <c r="SM256" s="114">
        <f>SL256/5*$SL$3</f>
        <v>0.1</v>
      </c>
      <c r="SN256" s="114">
        <f>SM256/$SL$3*100%</f>
        <v>1</v>
      </c>
      <c r="SO256" s="4">
        <v>5</v>
      </c>
      <c r="SP256" s="114">
        <f>SO256/5*$SO$3</f>
        <v>0.05</v>
      </c>
      <c r="SQ256" s="114">
        <f>SP256/$SO$3*100%</f>
        <v>1</v>
      </c>
      <c r="ABB256" s="114">
        <f>DM256+DP256+DS256</f>
        <v>0.30000000000000004</v>
      </c>
      <c r="ABC256" s="114">
        <f>RX256+SA256+SD256+SG256+SJ256+SM256+SP256</f>
        <v>0.70000000000000007</v>
      </c>
      <c r="ABD256" s="114">
        <f>ABB256+ABC256</f>
        <v>1</v>
      </c>
      <c r="ACN256" s="119" t="str">
        <f t="shared" si="355"/>
        <v>TERIMA</v>
      </c>
      <c r="ACO256" s="120">
        <f>IF(ACN256="GUGUR",0,1000000)</f>
        <v>1000000</v>
      </c>
      <c r="ACP256" s="120">
        <f>ACS256</f>
        <v>1000000</v>
      </c>
      <c r="ACQ256" s="120">
        <f>ACO256*ABD256</f>
        <v>1000000</v>
      </c>
      <c r="ACR256" s="120">
        <f>IF(U256&gt;0,(W256/O256)*ACQ256,ACQ256)</f>
        <v>1000000</v>
      </c>
      <c r="ACS256" s="120">
        <f t="shared" si="353"/>
        <v>1000000</v>
      </c>
      <c r="ADN256" s="121">
        <f t="shared" si="354"/>
        <v>1000000</v>
      </c>
      <c r="ADO256" s="4" t="s">
        <v>1392</v>
      </c>
    </row>
    <row r="257" spans="1:795" x14ac:dyDescent="0.25">
      <c r="A257" s="4">
        <f t="shared" si="351"/>
        <v>253</v>
      </c>
      <c r="B257" s="4">
        <v>30520</v>
      </c>
      <c r="C257" s="4" t="s">
        <v>980</v>
      </c>
      <c r="G257" s="4" t="s">
        <v>1202</v>
      </c>
      <c r="O257" s="4">
        <v>22</v>
      </c>
      <c r="P257" s="4">
        <v>19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f t="shared" si="352"/>
        <v>0</v>
      </c>
      <c r="W257" s="4">
        <v>19</v>
      </c>
      <c r="X257" s="4">
        <v>19</v>
      </c>
      <c r="Y257" s="4">
        <v>7.75</v>
      </c>
      <c r="DL257" s="4">
        <v>5</v>
      </c>
      <c r="DM257" s="114">
        <f>DL257*$DL$3/5</f>
        <v>0.1</v>
      </c>
      <c r="DN257" s="114">
        <f>DM257/$DL$3*100%</f>
        <v>1</v>
      </c>
      <c r="DO257" s="4">
        <v>5</v>
      </c>
      <c r="DP257" s="114">
        <f>DO257*$DO$3/5</f>
        <v>0.1</v>
      </c>
      <c r="DQ257" s="114">
        <f>DP257/$DO$3*100%</f>
        <v>1</v>
      </c>
      <c r="DR257" s="4">
        <v>5</v>
      </c>
      <c r="DS257" s="114">
        <f>DR257*$DR$3/5</f>
        <v>0.1</v>
      </c>
      <c r="DT257" s="114">
        <f>DS257/$DR$3*100%</f>
        <v>1</v>
      </c>
      <c r="RW257" s="4">
        <v>5</v>
      </c>
      <c r="RX257" s="114">
        <f>RW257/5*$RW$3</f>
        <v>0.1</v>
      </c>
      <c r="RY257" s="114">
        <f>RX257/$RW$3*100%</f>
        <v>1</v>
      </c>
      <c r="RZ257" s="4">
        <v>5</v>
      </c>
      <c r="SA257" s="114">
        <f>RZ257/5*$RZ$3</f>
        <v>0.15</v>
      </c>
      <c r="SB257" s="114">
        <f>SA257/$RZ$3*100%</f>
        <v>1</v>
      </c>
      <c r="SC257" s="4">
        <v>3</v>
      </c>
      <c r="SD257" s="114">
        <f>SC257/5*$SC$3</f>
        <v>0.09</v>
      </c>
      <c r="SE257" s="114">
        <f>SD257/$SC$3*100%</f>
        <v>0.6</v>
      </c>
      <c r="SF257" s="4">
        <v>5</v>
      </c>
      <c r="SG257" s="114">
        <f>SF257/5*$SF$3</f>
        <v>0.05</v>
      </c>
      <c r="SH257" s="114">
        <f>SG257/$SF$3*100%</f>
        <v>1</v>
      </c>
      <c r="SI257" s="4">
        <v>5</v>
      </c>
      <c r="SJ257" s="114">
        <f>SI257/5*$SI$3</f>
        <v>0.1</v>
      </c>
      <c r="SK257" s="114">
        <f>SJ257/$SI$3*100%</f>
        <v>1</v>
      </c>
      <c r="SL257" s="4">
        <v>5</v>
      </c>
      <c r="SM257" s="114">
        <f>SL257/5*$SL$3</f>
        <v>0.1</v>
      </c>
      <c r="SN257" s="114">
        <f>SM257/$SL$3*100%</f>
        <v>1</v>
      </c>
      <c r="SO257" s="4">
        <v>5</v>
      </c>
      <c r="SP257" s="114">
        <f>SO257/5*$SO$3</f>
        <v>0.05</v>
      </c>
      <c r="SQ257" s="114">
        <f>SP257/$SO$3*100%</f>
        <v>1</v>
      </c>
      <c r="ABB257" s="114">
        <f>DM257+DP257+DS257</f>
        <v>0.30000000000000004</v>
      </c>
      <c r="ABC257" s="114">
        <f>RX257+SA257+SD257+SG257+SJ257+SM257+SP257</f>
        <v>0.64</v>
      </c>
      <c r="ABD257" s="114">
        <f>ABB257+ABC257</f>
        <v>0.94000000000000006</v>
      </c>
      <c r="ACN257" s="119" t="str">
        <f t="shared" si="355"/>
        <v>TERIMA</v>
      </c>
      <c r="ACO257" s="120">
        <f>IF(ACN257="GUGUR",0,1000000)</f>
        <v>1000000</v>
      </c>
      <c r="ACP257" s="120">
        <f>ACS257</f>
        <v>940000</v>
      </c>
      <c r="ACQ257" s="120">
        <f>ACO257*ABD257</f>
        <v>940000</v>
      </c>
      <c r="ACR257" s="120">
        <f>IF(U257&gt;0,(W257/O257)*ACQ257,ACQ257)</f>
        <v>940000</v>
      </c>
      <c r="ACS257" s="120">
        <f t="shared" si="353"/>
        <v>940000</v>
      </c>
      <c r="ADN257" s="121">
        <f t="shared" si="354"/>
        <v>940000</v>
      </c>
      <c r="ADO257" s="4" t="s">
        <v>1392</v>
      </c>
    </row>
    <row r="258" spans="1:795" x14ac:dyDescent="0.25">
      <c r="A258" s="4">
        <f t="shared" ref="A258:A289" si="356">ROW()-4</f>
        <v>254</v>
      </c>
      <c r="B258" s="4">
        <v>30606</v>
      </c>
      <c r="C258" s="4" t="s">
        <v>976</v>
      </c>
      <c r="G258" s="4" t="s">
        <v>973</v>
      </c>
      <c r="O258" s="4">
        <v>22</v>
      </c>
      <c r="P258" s="4">
        <v>21</v>
      </c>
      <c r="Q258" s="4">
        <v>0</v>
      </c>
      <c r="R258" s="4">
        <v>0</v>
      </c>
      <c r="S258" s="4">
        <v>0</v>
      </c>
      <c r="T258" s="4">
        <v>1</v>
      </c>
      <c r="U258" s="4">
        <v>0</v>
      </c>
      <c r="V258" s="4">
        <f t="shared" ref="V258:V289" si="357">SUM(Q258:S258)</f>
        <v>0</v>
      </c>
      <c r="W258" s="4">
        <v>21</v>
      </c>
      <c r="X258" s="4">
        <v>20</v>
      </c>
      <c r="Y258" s="4">
        <v>7.75</v>
      </c>
      <c r="CH258" s="114">
        <f t="shared" ref="CH258:CH289" si="358">CJ258/CH$3*100%</f>
        <v>1</v>
      </c>
      <c r="CI258" s="4">
        <v>5</v>
      </c>
      <c r="CJ258" s="114">
        <f t="shared" ref="CJ258:CJ289" si="359">CI258*$CH$3/5</f>
        <v>0.2</v>
      </c>
      <c r="CK258" s="114">
        <f t="shared" ref="CK258:CK289" si="360">CM258/CK$3*100%</f>
        <v>1</v>
      </c>
      <c r="CL258" s="4">
        <v>5</v>
      </c>
      <c r="CM258" s="114">
        <f t="shared" ref="CM258:CM289" si="361">CL258*$CK$3/5</f>
        <v>0.2</v>
      </c>
      <c r="ON258" s="4">
        <v>5</v>
      </c>
      <c r="OO258" s="116">
        <v>5</v>
      </c>
      <c r="OP258" s="114">
        <f t="shared" ref="OP258:OP289" si="362">ON258*$ON$3/5</f>
        <v>0.15</v>
      </c>
      <c r="OQ258" s="114">
        <f t="shared" ref="OQ258:OQ289" si="363">OP258/ON$3*100%</f>
        <v>1</v>
      </c>
      <c r="OR258" s="4">
        <v>5</v>
      </c>
      <c r="OS258" s="114">
        <f t="shared" ref="OS258:OS289" si="364">OR258*$OR$3/5</f>
        <v>0.05</v>
      </c>
      <c r="OT258" s="114">
        <f t="shared" ref="OT258:OT289" si="365">OS258/$OR$3*100%</f>
        <v>1</v>
      </c>
      <c r="OU258" s="4">
        <v>5</v>
      </c>
      <c r="OV258" s="114">
        <f t="shared" ref="OV258:OV289" si="366">OU258*$OU$3/5</f>
        <v>0.1</v>
      </c>
      <c r="OW258" s="114">
        <f t="shared" ref="OW258:OW289" si="367">OV258/$OU$3*100%</f>
        <v>1</v>
      </c>
      <c r="OX258" s="4">
        <v>5</v>
      </c>
      <c r="OY258" s="114">
        <f t="shared" ref="OY258:OY289" si="368">OX258*$OX$3/5</f>
        <v>0.1</v>
      </c>
      <c r="OZ258" s="114">
        <f t="shared" ref="OZ258:OZ289" si="369">OY258/$OX$3*100%</f>
        <v>1</v>
      </c>
      <c r="PA258" s="4">
        <v>5</v>
      </c>
      <c r="PB258" s="114">
        <f t="shared" ref="PB258:PB289" si="370">PA258*$PA$3/5</f>
        <v>0.1</v>
      </c>
      <c r="PC258" s="114">
        <f t="shared" ref="PC258:PC289" si="371">PB258/$PA$3*100%</f>
        <v>1</v>
      </c>
      <c r="PD258" s="4">
        <v>5</v>
      </c>
      <c r="PE258" s="4">
        <v>100</v>
      </c>
      <c r="PF258" s="114">
        <f t="shared" ref="PF258:PF289" si="372">PD258*$PD$3/5</f>
        <v>0.05</v>
      </c>
      <c r="PG258" s="114">
        <f t="shared" ref="PG258:PG289" si="373">PF258/$PD$3*100%</f>
        <v>1</v>
      </c>
      <c r="PH258" s="4">
        <v>5</v>
      </c>
      <c r="PI258" s="114">
        <f t="shared" ref="PI258:PI289" si="374">PH258*$PH$3/5</f>
        <v>0.05</v>
      </c>
      <c r="PJ258" s="114">
        <f t="shared" ref="PJ258:PJ289" si="375">PI258/PH$3*100%</f>
        <v>1</v>
      </c>
      <c r="ACA258" s="114">
        <f t="shared" ref="ACA258:ACA289" si="376">IFERROR(CJ258+CM258,"")</f>
        <v>0.4</v>
      </c>
      <c r="ACB258" s="114">
        <f t="shared" ref="ACB258:ACB289" si="377">IFERROR(OP258+OS258+OV258+OY258+PB258+PF258+PI258,"")</f>
        <v>0.60000000000000009</v>
      </c>
      <c r="ACC258" s="114">
        <f t="shared" ref="ACC258:ACC289" si="378">IFERROR(ACA258+ACB258,"")</f>
        <v>1</v>
      </c>
      <c r="ACN258" s="119" t="str">
        <f t="shared" ref="ACN258:ACN289" si="379">IF(ACM258&gt;0,"GUGUR","TERIMA")</f>
        <v>TERIMA</v>
      </c>
      <c r="ACO258" s="120">
        <f t="shared" ref="ACO258:ACO289" si="380">IF(ACN258="GUGUR",0,IF(G258="CHO IBC CC TELKOMSEL",800000))</f>
        <v>800000</v>
      </c>
      <c r="ACQ258" s="120">
        <f t="shared" ref="ACQ258:ACQ289" si="381">ACO258*ACC258</f>
        <v>800000</v>
      </c>
      <c r="ACR258" s="120">
        <f t="shared" ref="ACR258:ACR289" si="382">IF($U258&gt;0,($W258/$O258)*$ACQ258,$ACQ258)</f>
        <v>800000</v>
      </c>
      <c r="ACS258" s="120">
        <f t="shared" ref="ACS258:ACS289" si="383">IF($N258=1,($W258/$O258)*ACR258,IF(ACK258&gt;0,ACR258*85%,IF(ACL258&gt;0,ACR258*60%,IF(ACM258&gt;0,ACR258*0%,ACR258))))</f>
        <v>800000</v>
      </c>
      <c r="ADN258" s="121">
        <f t="shared" ref="ADN258:ADN289" si="384">IF(M258="cumil",0,IF(ADM258="",IF(ADG258="",ACS258,ADG258),ADM258))</f>
        <v>800000</v>
      </c>
      <c r="ADO258" s="4" t="s">
        <v>1392</v>
      </c>
    </row>
    <row r="259" spans="1:795" x14ac:dyDescent="0.25">
      <c r="A259" s="4">
        <f t="shared" si="356"/>
        <v>255</v>
      </c>
      <c r="B259" s="4">
        <v>30364</v>
      </c>
      <c r="C259" s="4" t="s">
        <v>981</v>
      </c>
      <c r="G259" s="4" t="s">
        <v>973</v>
      </c>
      <c r="O259" s="4">
        <v>22</v>
      </c>
      <c r="P259" s="4">
        <v>22</v>
      </c>
      <c r="Q259" s="4">
        <v>0</v>
      </c>
      <c r="R259" s="4">
        <v>0</v>
      </c>
      <c r="S259" s="4">
        <v>0</v>
      </c>
      <c r="T259" s="4">
        <v>2</v>
      </c>
      <c r="U259" s="4">
        <v>0</v>
      </c>
      <c r="V259" s="4">
        <f t="shared" si="357"/>
        <v>0</v>
      </c>
      <c r="W259" s="4">
        <v>22</v>
      </c>
      <c r="X259" s="4">
        <v>20</v>
      </c>
      <c r="Y259" s="4">
        <v>7.75</v>
      </c>
      <c r="CH259" s="114">
        <f t="shared" si="358"/>
        <v>1</v>
      </c>
      <c r="CI259" s="4">
        <v>5</v>
      </c>
      <c r="CJ259" s="114">
        <f t="shared" si="359"/>
        <v>0.2</v>
      </c>
      <c r="CK259" s="114">
        <f t="shared" si="360"/>
        <v>1</v>
      </c>
      <c r="CL259" s="4">
        <v>5</v>
      </c>
      <c r="CM259" s="114">
        <f t="shared" si="361"/>
        <v>0.2</v>
      </c>
      <c r="ON259" s="4">
        <v>5</v>
      </c>
      <c r="OO259" s="116">
        <v>5</v>
      </c>
      <c r="OP259" s="114">
        <f t="shared" si="362"/>
        <v>0.15</v>
      </c>
      <c r="OQ259" s="114">
        <f t="shared" si="363"/>
        <v>1</v>
      </c>
      <c r="OR259" s="4">
        <v>5</v>
      </c>
      <c r="OS259" s="114">
        <f t="shared" si="364"/>
        <v>0.05</v>
      </c>
      <c r="OT259" s="114">
        <f t="shared" si="365"/>
        <v>1</v>
      </c>
      <c r="OU259" s="4">
        <v>5</v>
      </c>
      <c r="OV259" s="114">
        <f t="shared" si="366"/>
        <v>0.1</v>
      </c>
      <c r="OW259" s="114">
        <f t="shared" si="367"/>
        <v>1</v>
      </c>
      <c r="OX259" s="4">
        <v>5</v>
      </c>
      <c r="OY259" s="114">
        <f t="shared" si="368"/>
        <v>0.1</v>
      </c>
      <c r="OZ259" s="114">
        <f t="shared" si="369"/>
        <v>1</v>
      </c>
      <c r="PA259" s="4">
        <v>5</v>
      </c>
      <c r="PB259" s="114">
        <f t="shared" si="370"/>
        <v>0.1</v>
      </c>
      <c r="PC259" s="114">
        <f t="shared" si="371"/>
        <v>1</v>
      </c>
      <c r="PD259" s="4">
        <v>5</v>
      </c>
      <c r="PE259" s="4">
        <v>100</v>
      </c>
      <c r="PF259" s="114">
        <f t="shared" si="372"/>
        <v>0.05</v>
      </c>
      <c r="PG259" s="114">
        <f t="shared" si="373"/>
        <v>1</v>
      </c>
      <c r="PH259" s="4">
        <v>5</v>
      </c>
      <c r="PI259" s="114">
        <f t="shared" si="374"/>
        <v>0.05</v>
      </c>
      <c r="PJ259" s="114">
        <f t="shared" si="375"/>
        <v>1</v>
      </c>
      <c r="ACA259" s="114">
        <f t="shared" si="376"/>
        <v>0.4</v>
      </c>
      <c r="ACB259" s="114">
        <f t="shared" si="377"/>
        <v>0.60000000000000009</v>
      </c>
      <c r="ACC259" s="114">
        <f t="shared" si="378"/>
        <v>1</v>
      </c>
      <c r="ACN259" s="119" t="str">
        <f t="shared" si="379"/>
        <v>TERIMA</v>
      </c>
      <c r="ACO259" s="120">
        <f t="shared" si="380"/>
        <v>800000</v>
      </c>
      <c r="ACQ259" s="120">
        <f t="shared" si="381"/>
        <v>800000</v>
      </c>
      <c r="ACR259" s="120">
        <f t="shared" si="382"/>
        <v>800000</v>
      </c>
      <c r="ACS259" s="120">
        <f t="shared" si="383"/>
        <v>800000</v>
      </c>
      <c r="ADN259" s="121">
        <f t="shared" si="384"/>
        <v>800000</v>
      </c>
      <c r="ADO259" s="4" t="s">
        <v>1392</v>
      </c>
    </row>
    <row r="260" spans="1:795" x14ac:dyDescent="0.25">
      <c r="A260" s="4">
        <f t="shared" si="356"/>
        <v>256</v>
      </c>
      <c r="B260" s="4">
        <v>64046</v>
      </c>
      <c r="C260" s="4" t="s">
        <v>986</v>
      </c>
      <c r="G260" s="4" t="s">
        <v>973</v>
      </c>
      <c r="O260" s="4">
        <v>22</v>
      </c>
      <c r="P260" s="4">
        <v>20</v>
      </c>
      <c r="Q260" s="4">
        <v>0</v>
      </c>
      <c r="R260" s="4">
        <v>0</v>
      </c>
      <c r="S260" s="4">
        <v>0</v>
      </c>
      <c r="T260" s="4">
        <v>3</v>
      </c>
      <c r="U260" s="4">
        <v>0</v>
      </c>
      <c r="V260" s="4">
        <f t="shared" si="357"/>
        <v>0</v>
      </c>
      <c r="W260" s="4">
        <v>20</v>
      </c>
      <c r="X260" s="4">
        <v>17</v>
      </c>
      <c r="Y260" s="4">
        <v>7.75</v>
      </c>
      <c r="CH260" s="114">
        <f t="shared" si="358"/>
        <v>1</v>
      </c>
      <c r="CI260" s="4">
        <v>5</v>
      </c>
      <c r="CJ260" s="114">
        <f t="shared" si="359"/>
        <v>0.2</v>
      </c>
      <c r="CK260" s="114">
        <f t="shared" si="360"/>
        <v>1</v>
      </c>
      <c r="CL260" s="4">
        <v>5</v>
      </c>
      <c r="CM260" s="114">
        <f t="shared" si="361"/>
        <v>0.2</v>
      </c>
      <c r="ON260" s="4">
        <v>5</v>
      </c>
      <c r="OO260" s="116">
        <v>5</v>
      </c>
      <c r="OP260" s="114">
        <f t="shared" si="362"/>
        <v>0.15</v>
      </c>
      <c r="OQ260" s="114">
        <f t="shared" si="363"/>
        <v>1</v>
      </c>
      <c r="OR260" s="4">
        <v>5</v>
      </c>
      <c r="OS260" s="114">
        <f t="shared" si="364"/>
        <v>0.05</v>
      </c>
      <c r="OT260" s="114">
        <f t="shared" si="365"/>
        <v>1</v>
      </c>
      <c r="OU260" s="4">
        <v>5</v>
      </c>
      <c r="OV260" s="114">
        <f t="shared" si="366"/>
        <v>0.1</v>
      </c>
      <c r="OW260" s="114">
        <f t="shared" si="367"/>
        <v>1</v>
      </c>
      <c r="OX260" s="4">
        <v>5</v>
      </c>
      <c r="OY260" s="114">
        <f t="shared" si="368"/>
        <v>0.1</v>
      </c>
      <c r="OZ260" s="114">
        <f t="shared" si="369"/>
        <v>1</v>
      </c>
      <c r="PA260" s="4">
        <v>5</v>
      </c>
      <c r="PB260" s="114">
        <f t="shared" si="370"/>
        <v>0.1</v>
      </c>
      <c r="PC260" s="114">
        <f t="shared" si="371"/>
        <v>1</v>
      </c>
      <c r="PD260" s="4">
        <v>5</v>
      </c>
      <c r="PE260" s="4">
        <v>100</v>
      </c>
      <c r="PF260" s="114">
        <f t="shared" si="372"/>
        <v>0.05</v>
      </c>
      <c r="PG260" s="114">
        <f t="shared" si="373"/>
        <v>1</v>
      </c>
      <c r="PH260" s="4">
        <v>5</v>
      </c>
      <c r="PI260" s="114">
        <f t="shared" si="374"/>
        <v>0.05</v>
      </c>
      <c r="PJ260" s="114">
        <f t="shared" si="375"/>
        <v>1</v>
      </c>
      <c r="ACA260" s="114">
        <f t="shared" si="376"/>
        <v>0.4</v>
      </c>
      <c r="ACB260" s="114">
        <f t="shared" si="377"/>
        <v>0.60000000000000009</v>
      </c>
      <c r="ACC260" s="114">
        <f t="shared" si="378"/>
        <v>1</v>
      </c>
      <c r="ACN260" s="119" t="str">
        <f t="shared" si="379"/>
        <v>TERIMA</v>
      </c>
      <c r="ACO260" s="120">
        <f t="shared" si="380"/>
        <v>800000</v>
      </c>
      <c r="ACQ260" s="120">
        <f t="shared" si="381"/>
        <v>800000</v>
      </c>
      <c r="ACR260" s="120">
        <f t="shared" si="382"/>
        <v>800000</v>
      </c>
      <c r="ACS260" s="120">
        <f t="shared" si="383"/>
        <v>800000</v>
      </c>
      <c r="ADN260" s="121">
        <f t="shared" si="384"/>
        <v>800000</v>
      </c>
      <c r="ADO260" s="4" t="s">
        <v>1392</v>
      </c>
    </row>
    <row r="261" spans="1:795" x14ac:dyDescent="0.25">
      <c r="A261" s="4">
        <f t="shared" si="356"/>
        <v>257</v>
      </c>
      <c r="B261" s="4">
        <v>102125</v>
      </c>
      <c r="C261" s="4" t="s">
        <v>992</v>
      </c>
      <c r="G261" s="4" t="s">
        <v>973</v>
      </c>
      <c r="O261" s="4">
        <v>22</v>
      </c>
      <c r="P261" s="4">
        <v>21</v>
      </c>
      <c r="Q261" s="4">
        <v>0</v>
      </c>
      <c r="R261" s="4">
        <v>0</v>
      </c>
      <c r="S261" s="4">
        <v>0</v>
      </c>
      <c r="T261" s="4">
        <v>1</v>
      </c>
      <c r="U261" s="4">
        <v>0</v>
      </c>
      <c r="V261" s="4">
        <f t="shared" si="357"/>
        <v>0</v>
      </c>
      <c r="W261" s="4">
        <v>21</v>
      </c>
      <c r="X261" s="4">
        <v>20</v>
      </c>
      <c r="Y261" s="4">
        <v>7.75</v>
      </c>
      <c r="CH261" s="114">
        <f t="shared" si="358"/>
        <v>1</v>
      </c>
      <c r="CI261" s="4">
        <v>5</v>
      </c>
      <c r="CJ261" s="114">
        <f t="shared" si="359"/>
        <v>0.2</v>
      </c>
      <c r="CK261" s="114">
        <f t="shared" si="360"/>
        <v>1</v>
      </c>
      <c r="CL261" s="4">
        <v>5</v>
      </c>
      <c r="CM261" s="114">
        <f t="shared" si="361"/>
        <v>0.2</v>
      </c>
      <c r="ON261" s="4">
        <v>5</v>
      </c>
      <c r="OO261" s="116">
        <v>5</v>
      </c>
      <c r="OP261" s="114">
        <f t="shared" si="362"/>
        <v>0.15</v>
      </c>
      <c r="OQ261" s="114">
        <f t="shared" si="363"/>
        <v>1</v>
      </c>
      <c r="OR261" s="4">
        <v>5</v>
      </c>
      <c r="OS261" s="114">
        <f t="shared" si="364"/>
        <v>0.05</v>
      </c>
      <c r="OT261" s="114">
        <f t="shared" si="365"/>
        <v>1</v>
      </c>
      <c r="OU261" s="4">
        <v>5</v>
      </c>
      <c r="OV261" s="114">
        <f t="shared" si="366"/>
        <v>0.1</v>
      </c>
      <c r="OW261" s="114">
        <f t="shared" si="367"/>
        <v>1</v>
      </c>
      <c r="OX261" s="4">
        <v>5</v>
      </c>
      <c r="OY261" s="114">
        <f t="shared" si="368"/>
        <v>0.1</v>
      </c>
      <c r="OZ261" s="114">
        <f t="shared" si="369"/>
        <v>1</v>
      </c>
      <c r="PA261" s="4">
        <v>5</v>
      </c>
      <c r="PB261" s="114">
        <f t="shared" si="370"/>
        <v>0.1</v>
      </c>
      <c r="PC261" s="114">
        <f t="shared" si="371"/>
        <v>1</v>
      </c>
      <c r="PD261" s="4">
        <v>5</v>
      </c>
      <c r="PE261" s="4">
        <v>95</v>
      </c>
      <c r="PF261" s="114">
        <f t="shared" si="372"/>
        <v>0.05</v>
      </c>
      <c r="PG261" s="114">
        <f t="shared" si="373"/>
        <v>1</v>
      </c>
      <c r="PH261" s="4">
        <v>5</v>
      </c>
      <c r="PI261" s="114">
        <f t="shared" si="374"/>
        <v>0.05</v>
      </c>
      <c r="PJ261" s="114">
        <f t="shared" si="375"/>
        <v>1</v>
      </c>
      <c r="ACA261" s="114">
        <f t="shared" si="376"/>
        <v>0.4</v>
      </c>
      <c r="ACB261" s="114">
        <f t="shared" si="377"/>
        <v>0.60000000000000009</v>
      </c>
      <c r="ACC261" s="114">
        <f t="shared" si="378"/>
        <v>1</v>
      </c>
      <c r="ACN261" s="119" t="str">
        <f t="shared" si="379"/>
        <v>TERIMA</v>
      </c>
      <c r="ACO261" s="120">
        <f t="shared" si="380"/>
        <v>800000</v>
      </c>
      <c r="ACQ261" s="120">
        <f t="shared" si="381"/>
        <v>800000</v>
      </c>
      <c r="ACR261" s="120">
        <f t="shared" si="382"/>
        <v>800000</v>
      </c>
      <c r="ACS261" s="120">
        <f t="shared" si="383"/>
        <v>800000</v>
      </c>
      <c r="ADN261" s="121">
        <f t="shared" si="384"/>
        <v>800000</v>
      </c>
      <c r="ADO261" s="4" t="s">
        <v>1392</v>
      </c>
    </row>
    <row r="262" spans="1:795" x14ac:dyDescent="0.25">
      <c r="A262" s="4">
        <f t="shared" si="356"/>
        <v>258</v>
      </c>
      <c r="B262" s="4">
        <v>103594</v>
      </c>
      <c r="C262" s="4" t="s">
        <v>995</v>
      </c>
      <c r="G262" s="4" t="s">
        <v>973</v>
      </c>
      <c r="O262" s="4">
        <v>22</v>
      </c>
      <c r="P262" s="4">
        <v>21</v>
      </c>
      <c r="Q262" s="4">
        <v>0</v>
      </c>
      <c r="R262" s="4">
        <v>0</v>
      </c>
      <c r="S262" s="4">
        <v>0</v>
      </c>
      <c r="T262" s="4">
        <v>1</v>
      </c>
      <c r="U262" s="4">
        <v>0</v>
      </c>
      <c r="V262" s="4">
        <f t="shared" si="357"/>
        <v>0</v>
      </c>
      <c r="W262" s="4">
        <v>21</v>
      </c>
      <c r="X262" s="4">
        <v>20</v>
      </c>
      <c r="Y262" s="4">
        <v>7.75</v>
      </c>
      <c r="CH262" s="114">
        <f t="shared" si="358"/>
        <v>1</v>
      </c>
      <c r="CI262" s="4">
        <v>5</v>
      </c>
      <c r="CJ262" s="114">
        <f t="shared" si="359"/>
        <v>0.2</v>
      </c>
      <c r="CK262" s="114">
        <f t="shared" si="360"/>
        <v>1</v>
      </c>
      <c r="CL262" s="4">
        <v>5</v>
      </c>
      <c r="CM262" s="114">
        <f t="shared" si="361"/>
        <v>0.2</v>
      </c>
      <c r="ON262" s="4">
        <v>3</v>
      </c>
      <c r="OO262" s="116" t="s">
        <v>937</v>
      </c>
      <c r="OP262" s="114">
        <f t="shared" si="362"/>
        <v>0.09</v>
      </c>
      <c r="OQ262" s="114">
        <f t="shared" si="363"/>
        <v>0.6</v>
      </c>
      <c r="OR262" s="4">
        <v>5</v>
      </c>
      <c r="OS262" s="114">
        <f t="shared" si="364"/>
        <v>0.05</v>
      </c>
      <c r="OT262" s="114">
        <f t="shared" si="365"/>
        <v>1</v>
      </c>
      <c r="OU262" s="4">
        <v>5</v>
      </c>
      <c r="OV262" s="114">
        <f t="shared" si="366"/>
        <v>0.1</v>
      </c>
      <c r="OW262" s="114">
        <f t="shared" si="367"/>
        <v>1</v>
      </c>
      <c r="OX262" s="4">
        <v>5</v>
      </c>
      <c r="OY262" s="114">
        <f t="shared" si="368"/>
        <v>0.1</v>
      </c>
      <c r="OZ262" s="114">
        <f t="shared" si="369"/>
        <v>1</v>
      </c>
      <c r="PA262" s="4">
        <v>5</v>
      </c>
      <c r="PB262" s="114">
        <f t="shared" si="370"/>
        <v>0.1</v>
      </c>
      <c r="PC262" s="114">
        <f t="shared" si="371"/>
        <v>1</v>
      </c>
      <c r="PD262" s="4">
        <v>5</v>
      </c>
      <c r="PE262" s="4">
        <v>100</v>
      </c>
      <c r="PF262" s="114">
        <f t="shared" si="372"/>
        <v>0.05</v>
      </c>
      <c r="PG262" s="114">
        <f t="shared" si="373"/>
        <v>1</v>
      </c>
      <c r="PH262" s="4">
        <v>5</v>
      </c>
      <c r="PI262" s="114">
        <f t="shared" si="374"/>
        <v>0.05</v>
      </c>
      <c r="PJ262" s="114">
        <f t="shared" si="375"/>
        <v>1</v>
      </c>
      <c r="ACA262" s="114">
        <f t="shared" si="376"/>
        <v>0.4</v>
      </c>
      <c r="ACB262" s="114">
        <f t="shared" si="377"/>
        <v>0.54</v>
      </c>
      <c r="ACC262" s="114">
        <f t="shared" si="378"/>
        <v>0.94000000000000006</v>
      </c>
      <c r="ACN262" s="119" t="str">
        <f t="shared" si="379"/>
        <v>TERIMA</v>
      </c>
      <c r="ACO262" s="120">
        <f t="shared" si="380"/>
        <v>800000</v>
      </c>
      <c r="ACQ262" s="120">
        <f t="shared" si="381"/>
        <v>752000</v>
      </c>
      <c r="ACR262" s="120">
        <f t="shared" si="382"/>
        <v>752000</v>
      </c>
      <c r="ACS262" s="120">
        <f t="shared" si="383"/>
        <v>752000</v>
      </c>
      <c r="ADN262" s="121">
        <f t="shared" si="384"/>
        <v>752000</v>
      </c>
      <c r="ADO262" s="4" t="s">
        <v>1392</v>
      </c>
    </row>
    <row r="263" spans="1:795" x14ac:dyDescent="0.25">
      <c r="A263" s="4">
        <f t="shared" si="356"/>
        <v>259</v>
      </c>
      <c r="B263" s="4">
        <v>79460</v>
      </c>
      <c r="C263" s="4" t="s">
        <v>997</v>
      </c>
      <c r="G263" s="4" t="s">
        <v>973</v>
      </c>
      <c r="O263" s="4">
        <v>22</v>
      </c>
      <c r="P263" s="4">
        <v>21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f t="shared" si="357"/>
        <v>0</v>
      </c>
      <c r="W263" s="4">
        <v>21</v>
      </c>
      <c r="X263" s="4">
        <v>21</v>
      </c>
      <c r="Y263" s="4">
        <v>7.75</v>
      </c>
      <c r="CH263" s="114">
        <f t="shared" si="358"/>
        <v>1</v>
      </c>
      <c r="CI263" s="4">
        <v>5</v>
      </c>
      <c r="CJ263" s="114">
        <f t="shared" si="359"/>
        <v>0.2</v>
      </c>
      <c r="CK263" s="114">
        <f t="shared" si="360"/>
        <v>1</v>
      </c>
      <c r="CL263" s="4">
        <v>5</v>
      </c>
      <c r="CM263" s="114">
        <f t="shared" si="361"/>
        <v>0.2</v>
      </c>
      <c r="ON263" s="4">
        <v>1</v>
      </c>
      <c r="OO263" s="116">
        <v>4</v>
      </c>
      <c r="OP263" s="114">
        <f t="shared" si="362"/>
        <v>0.03</v>
      </c>
      <c r="OQ263" s="114">
        <f t="shared" si="363"/>
        <v>0.2</v>
      </c>
      <c r="OR263" s="4">
        <v>5</v>
      </c>
      <c r="OS263" s="114">
        <f t="shared" si="364"/>
        <v>0.05</v>
      </c>
      <c r="OT263" s="114">
        <f t="shared" si="365"/>
        <v>1</v>
      </c>
      <c r="OU263" s="4">
        <v>5</v>
      </c>
      <c r="OV263" s="114">
        <f t="shared" si="366"/>
        <v>0.1</v>
      </c>
      <c r="OW263" s="114">
        <f t="shared" si="367"/>
        <v>1</v>
      </c>
      <c r="OX263" s="4">
        <v>5</v>
      </c>
      <c r="OY263" s="114">
        <f t="shared" si="368"/>
        <v>0.1</v>
      </c>
      <c r="OZ263" s="114">
        <f t="shared" si="369"/>
        <v>1</v>
      </c>
      <c r="PA263" s="4">
        <v>5</v>
      </c>
      <c r="PB263" s="114">
        <f t="shared" si="370"/>
        <v>0.1</v>
      </c>
      <c r="PC263" s="114">
        <f t="shared" si="371"/>
        <v>1</v>
      </c>
      <c r="PD263" s="4">
        <v>5</v>
      </c>
      <c r="PE263" s="4">
        <v>100</v>
      </c>
      <c r="PF263" s="114">
        <f t="shared" si="372"/>
        <v>0.05</v>
      </c>
      <c r="PG263" s="114">
        <f t="shared" si="373"/>
        <v>1</v>
      </c>
      <c r="PH263" s="4">
        <v>5</v>
      </c>
      <c r="PI263" s="114">
        <f t="shared" si="374"/>
        <v>0.05</v>
      </c>
      <c r="PJ263" s="114">
        <f t="shared" si="375"/>
        <v>1</v>
      </c>
      <c r="ACA263" s="114">
        <f t="shared" si="376"/>
        <v>0.4</v>
      </c>
      <c r="ACB263" s="114">
        <f t="shared" si="377"/>
        <v>0.48</v>
      </c>
      <c r="ACC263" s="114">
        <f t="shared" si="378"/>
        <v>0.88</v>
      </c>
      <c r="ACN263" s="119" t="str">
        <f t="shared" si="379"/>
        <v>TERIMA</v>
      </c>
      <c r="ACO263" s="120">
        <f t="shared" si="380"/>
        <v>800000</v>
      </c>
      <c r="ACQ263" s="120">
        <f t="shared" si="381"/>
        <v>704000</v>
      </c>
      <c r="ACR263" s="120">
        <f t="shared" si="382"/>
        <v>704000</v>
      </c>
      <c r="ACS263" s="120">
        <f t="shared" si="383"/>
        <v>704000</v>
      </c>
      <c r="ADN263" s="121">
        <f t="shared" si="384"/>
        <v>704000</v>
      </c>
      <c r="ADO263" s="4" t="s">
        <v>1392</v>
      </c>
    </row>
    <row r="264" spans="1:795" x14ac:dyDescent="0.25">
      <c r="A264" s="4">
        <f t="shared" si="356"/>
        <v>260</v>
      </c>
      <c r="B264" s="4">
        <v>43249</v>
      </c>
      <c r="C264" s="4" t="s">
        <v>1000</v>
      </c>
      <c r="G264" s="4" t="s">
        <v>973</v>
      </c>
      <c r="O264" s="4">
        <v>22</v>
      </c>
      <c r="P264" s="4">
        <v>21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f t="shared" si="357"/>
        <v>0</v>
      </c>
      <c r="W264" s="4">
        <v>21</v>
      </c>
      <c r="X264" s="4">
        <v>21</v>
      </c>
      <c r="Y264" s="4">
        <v>7.75</v>
      </c>
      <c r="CH264" s="114">
        <f t="shared" si="358"/>
        <v>1</v>
      </c>
      <c r="CI264" s="4">
        <v>5</v>
      </c>
      <c r="CJ264" s="114">
        <f t="shared" si="359"/>
        <v>0.2</v>
      </c>
      <c r="CK264" s="114">
        <f t="shared" si="360"/>
        <v>1</v>
      </c>
      <c r="CL264" s="4">
        <v>5</v>
      </c>
      <c r="CM264" s="114">
        <f t="shared" si="361"/>
        <v>0.2</v>
      </c>
      <c r="ON264" s="4">
        <v>5</v>
      </c>
      <c r="OO264" s="116">
        <v>5</v>
      </c>
      <c r="OP264" s="114">
        <f t="shared" si="362"/>
        <v>0.15</v>
      </c>
      <c r="OQ264" s="114">
        <f t="shared" si="363"/>
        <v>1</v>
      </c>
      <c r="OR264" s="4">
        <v>5</v>
      </c>
      <c r="OS264" s="114">
        <f t="shared" si="364"/>
        <v>0.05</v>
      </c>
      <c r="OT264" s="114">
        <f t="shared" si="365"/>
        <v>1</v>
      </c>
      <c r="OU264" s="4">
        <v>5</v>
      </c>
      <c r="OV264" s="114">
        <f t="shared" si="366"/>
        <v>0.1</v>
      </c>
      <c r="OW264" s="114">
        <f t="shared" si="367"/>
        <v>1</v>
      </c>
      <c r="OX264" s="4">
        <v>5</v>
      </c>
      <c r="OY264" s="114">
        <f t="shared" si="368"/>
        <v>0.1</v>
      </c>
      <c r="OZ264" s="114">
        <f t="shared" si="369"/>
        <v>1</v>
      </c>
      <c r="PA264" s="4">
        <v>5</v>
      </c>
      <c r="PB264" s="114">
        <f t="shared" si="370"/>
        <v>0.1</v>
      </c>
      <c r="PC264" s="114">
        <f t="shared" si="371"/>
        <v>1</v>
      </c>
      <c r="PD264" s="4">
        <v>5</v>
      </c>
      <c r="PE264" s="4">
        <v>100</v>
      </c>
      <c r="PF264" s="114">
        <f t="shared" si="372"/>
        <v>0.05</v>
      </c>
      <c r="PG264" s="114">
        <f t="shared" si="373"/>
        <v>1</v>
      </c>
      <c r="PH264" s="4">
        <v>5</v>
      </c>
      <c r="PI264" s="114">
        <f t="shared" si="374"/>
        <v>0.05</v>
      </c>
      <c r="PJ264" s="114">
        <f t="shared" si="375"/>
        <v>1</v>
      </c>
      <c r="ACA264" s="114">
        <f t="shared" si="376"/>
        <v>0.4</v>
      </c>
      <c r="ACB264" s="114">
        <f t="shared" si="377"/>
        <v>0.60000000000000009</v>
      </c>
      <c r="ACC264" s="114">
        <f t="shared" si="378"/>
        <v>1</v>
      </c>
      <c r="ACN264" s="119" t="str">
        <f t="shared" si="379"/>
        <v>TERIMA</v>
      </c>
      <c r="ACO264" s="120">
        <f t="shared" si="380"/>
        <v>800000</v>
      </c>
      <c r="ACQ264" s="120">
        <f t="shared" si="381"/>
        <v>800000</v>
      </c>
      <c r="ACR264" s="120">
        <f t="shared" si="382"/>
        <v>800000</v>
      </c>
      <c r="ACS264" s="120">
        <f t="shared" si="383"/>
        <v>800000</v>
      </c>
      <c r="ADN264" s="121">
        <f t="shared" si="384"/>
        <v>800000</v>
      </c>
      <c r="ADO264" s="4" t="s">
        <v>1392</v>
      </c>
    </row>
    <row r="265" spans="1:795" x14ac:dyDescent="0.25">
      <c r="A265" s="4">
        <f t="shared" si="356"/>
        <v>261</v>
      </c>
      <c r="B265" s="4">
        <v>51738</v>
      </c>
      <c r="C265" s="4" t="s">
        <v>1004</v>
      </c>
      <c r="G265" s="4" t="s">
        <v>973</v>
      </c>
      <c r="O265" s="4">
        <v>22</v>
      </c>
      <c r="P265" s="4">
        <v>21</v>
      </c>
      <c r="Q265" s="4">
        <v>0</v>
      </c>
      <c r="R265" s="4">
        <v>0</v>
      </c>
      <c r="S265" s="4">
        <v>0</v>
      </c>
      <c r="T265" s="4">
        <v>1</v>
      </c>
      <c r="U265" s="4">
        <v>0</v>
      </c>
      <c r="V265" s="4">
        <f t="shared" si="357"/>
        <v>0</v>
      </c>
      <c r="W265" s="4">
        <v>21</v>
      </c>
      <c r="X265" s="4">
        <v>20</v>
      </c>
      <c r="Y265" s="4">
        <v>7.75</v>
      </c>
      <c r="CH265" s="114">
        <f t="shared" si="358"/>
        <v>1</v>
      </c>
      <c r="CI265" s="4">
        <v>5</v>
      </c>
      <c r="CJ265" s="114">
        <f t="shared" si="359"/>
        <v>0.2</v>
      </c>
      <c r="CK265" s="114">
        <f t="shared" si="360"/>
        <v>1</v>
      </c>
      <c r="CL265" s="4">
        <v>5</v>
      </c>
      <c r="CM265" s="114">
        <f t="shared" si="361"/>
        <v>0.2</v>
      </c>
      <c r="ON265" s="4">
        <v>1</v>
      </c>
      <c r="OO265" s="116">
        <v>3</v>
      </c>
      <c r="OP265" s="114">
        <f t="shared" si="362"/>
        <v>0.03</v>
      </c>
      <c r="OQ265" s="114">
        <f t="shared" si="363"/>
        <v>0.2</v>
      </c>
      <c r="OR265" s="4">
        <v>5</v>
      </c>
      <c r="OS265" s="114">
        <f t="shared" si="364"/>
        <v>0.05</v>
      </c>
      <c r="OT265" s="114">
        <f t="shared" si="365"/>
        <v>1</v>
      </c>
      <c r="OU265" s="4">
        <v>5</v>
      </c>
      <c r="OV265" s="114">
        <f t="shared" si="366"/>
        <v>0.1</v>
      </c>
      <c r="OW265" s="114">
        <f t="shared" si="367"/>
        <v>1</v>
      </c>
      <c r="OX265" s="4">
        <v>5</v>
      </c>
      <c r="OY265" s="114">
        <f t="shared" si="368"/>
        <v>0.1</v>
      </c>
      <c r="OZ265" s="114">
        <f t="shared" si="369"/>
        <v>1</v>
      </c>
      <c r="PA265" s="4">
        <v>5</v>
      </c>
      <c r="PB265" s="114">
        <f t="shared" si="370"/>
        <v>0.1</v>
      </c>
      <c r="PC265" s="114">
        <f t="shared" si="371"/>
        <v>1</v>
      </c>
      <c r="PD265" s="4">
        <v>5</v>
      </c>
      <c r="PE265" s="4">
        <v>100</v>
      </c>
      <c r="PF265" s="114">
        <f t="shared" si="372"/>
        <v>0.05</v>
      </c>
      <c r="PG265" s="114">
        <f t="shared" si="373"/>
        <v>1</v>
      </c>
      <c r="PH265" s="4">
        <v>5</v>
      </c>
      <c r="PI265" s="114">
        <f t="shared" si="374"/>
        <v>0.05</v>
      </c>
      <c r="PJ265" s="114">
        <f t="shared" si="375"/>
        <v>1</v>
      </c>
      <c r="ACA265" s="114">
        <f t="shared" si="376"/>
        <v>0.4</v>
      </c>
      <c r="ACB265" s="114">
        <f t="shared" si="377"/>
        <v>0.48</v>
      </c>
      <c r="ACC265" s="114">
        <f t="shared" si="378"/>
        <v>0.88</v>
      </c>
      <c r="ACN265" s="119" t="str">
        <f t="shared" si="379"/>
        <v>TERIMA</v>
      </c>
      <c r="ACO265" s="120">
        <f t="shared" si="380"/>
        <v>800000</v>
      </c>
      <c r="ACQ265" s="120">
        <f t="shared" si="381"/>
        <v>704000</v>
      </c>
      <c r="ACR265" s="120">
        <f t="shared" si="382"/>
        <v>704000</v>
      </c>
      <c r="ACS265" s="120">
        <f t="shared" si="383"/>
        <v>704000</v>
      </c>
      <c r="ADN265" s="121">
        <f t="shared" si="384"/>
        <v>704000</v>
      </c>
      <c r="ADO265" s="4" t="s">
        <v>1392</v>
      </c>
    </row>
    <row r="266" spans="1:795" x14ac:dyDescent="0.25">
      <c r="A266" s="4">
        <f t="shared" si="356"/>
        <v>262</v>
      </c>
      <c r="B266" s="4">
        <v>100791</v>
      </c>
      <c r="C266" s="4" t="s">
        <v>1008</v>
      </c>
      <c r="G266" s="4" t="s">
        <v>973</v>
      </c>
      <c r="O266" s="4">
        <v>22</v>
      </c>
      <c r="P266" s="4">
        <v>22</v>
      </c>
      <c r="Q266" s="4">
        <v>0</v>
      </c>
      <c r="R266" s="4">
        <v>0</v>
      </c>
      <c r="S266" s="4">
        <v>0</v>
      </c>
      <c r="T266" s="4">
        <v>1</v>
      </c>
      <c r="U266" s="4">
        <v>0</v>
      </c>
      <c r="V266" s="4">
        <f t="shared" si="357"/>
        <v>0</v>
      </c>
      <c r="W266" s="4">
        <v>22</v>
      </c>
      <c r="X266" s="4">
        <v>21</v>
      </c>
      <c r="Y266" s="4">
        <v>7.75</v>
      </c>
      <c r="CH266" s="114">
        <f t="shared" si="358"/>
        <v>1</v>
      </c>
      <c r="CI266" s="4">
        <v>5</v>
      </c>
      <c r="CJ266" s="114">
        <f t="shared" si="359"/>
        <v>0.2</v>
      </c>
      <c r="CK266" s="114">
        <f t="shared" si="360"/>
        <v>1</v>
      </c>
      <c r="CL266" s="4">
        <v>5</v>
      </c>
      <c r="CM266" s="114">
        <f t="shared" si="361"/>
        <v>0.2</v>
      </c>
      <c r="ON266" s="4">
        <v>5</v>
      </c>
      <c r="OO266" s="116">
        <v>5</v>
      </c>
      <c r="OP266" s="114">
        <f t="shared" si="362"/>
        <v>0.15</v>
      </c>
      <c r="OQ266" s="114">
        <f t="shared" si="363"/>
        <v>1</v>
      </c>
      <c r="OR266" s="4">
        <v>5</v>
      </c>
      <c r="OS266" s="114">
        <f t="shared" si="364"/>
        <v>0.05</v>
      </c>
      <c r="OT266" s="114">
        <f t="shared" si="365"/>
        <v>1</v>
      </c>
      <c r="OU266" s="4">
        <v>5</v>
      </c>
      <c r="OV266" s="114">
        <f t="shared" si="366"/>
        <v>0.1</v>
      </c>
      <c r="OW266" s="114">
        <f t="shared" si="367"/>
        <v>1</v>
      </c>
      <c r="OX266" s="4">
        <v>5</v>
      </c>
      <c r="OY266" s="114">
        <f t="shared" si="368"/>
        <v>0.1</v>
      </c>
      <c r="OZ266" s="114">
        <f t="shared" si="369"/>
        <v>1</v>
      </c>
      <c r="PA266" s="4">
        <v>5</v>
      </c>
      <c r="PB266" s="114">
        <f t="shared" si="370"/>
        <v>0.1</v>
      </c>
      <c r="PC266" s="114">
        <f t="shared" si="371"/>
        <v>1</v>
      </c>
      <c r="PD266" s="4">
        <v>5</v>
      </c>
      <c r="PE266" s="4">
        <v>100</v>
      </c>
      <c r="PF266" s="114">
        <f t="shared" si="372"/>
        <v>0.05</v>
      </c>
      <c r="PG266" s="114">
        <f t="shared" si="373"/>
        <v>1</v>
      </c>
      <c r="PH266" s="4">
        <v>5</v>
      </c>
      <c r="PI266" s="114">
        <f t="shared" si="374"/>
        <v>0.05</v>
      </c>
      <c r="PJ266" s="114">
        <f t="shared" si="375"/>
        <v>1</v>
      </c>
      <c r="ACA266" s="114">
        <f t="shared" si="376"/>
        <v>0.4</v>
      </c>
      <c r="ACB266" s="114">
        <f t="shared" si="377"/>
        <v>0.60000000000000009</v>
      </c>
      <c r="ACC266" s="114">
        <f t="shared" si="378"/>
        <v>1</v>
      </c>
      <c r="ACN266" s="119" t="str">
        <f t="shared" si="379"/>
        <v>TERIMA</v>
      </c>
      <c r="ACO266" s="120">
        <f t="shared" si="380"/>
        <v>800000</v>
      </c>
      <c r="ACQ266" s="120">
        <f t="shared" si="381"/>
        <v>800000</v>
      </c>
      <c r="ACR266" s="120">
        <f t="shared" si="382"/>
        <v>800000</v>
      </c>
      <c r="ACS266" s="120">
        <f t="shared" si="383"/>
        <v>800000</v>
      </c>
      <c r="ADN266" s="121">
        <f t="shared" si="384"/>
        <v>800000</v>
      </c>
      <c r="ADO266" s="4" t="s">
        <v>1392</v>
      </c>
    </row>
    <row r="267" spans="1:795" x14ac:dyDescent="0.25">
      <c r="A267" s="4">
        <f t="shared" si="356"/>
        <v>263</v>
      </c>
      <c r="B267" s="4">
        <v>30561</v>
      </c>
      <c r="C267" s="4" t="s">
        <v>1013</v>
      </c>
      <c r="G267" s="4" t="s">
        <v>973</v>
      </c>
      <c r="O267" s="4">
        <v>22</v>
      </c>
      <c r="P267" s="4">
        <v>21</v>
      </c>
      <c r="Q267" s="4">
        <v>0</v>
      </c>
      <c r="R267" s="4">
        <v>0</v>
      </c>
      <c r="S267" s="4">
        <v>0</v>
      </c>
      <c r="T267" s="4">
        <v>1</v>
      </c>
      <c r="U267" s="4">
        <v>0</v>
      </c>
      <c r="V267" s="4">
        <f t="shared" si="357"/>
        <v>0</v>
      </c>
      <c r="W267" s="4">
        <v>21</v>
      </c>
      <c r="X267" s="4">
        <v>20</v>
      </c>
      <c r="Y267" s="4">
        <v>7.75</v>
      </c>
      <c r="CH267" s="114">
        <f t="shared" si="358"/>
        <v>1</v>
      </c>
      <c r="CI267" s="4">
        <v>5</v>
      </c>
      <c r="CJ267" s="114">
        <f t="shared" si="359"/>
        <v>0.2</v>
      </c>
      <c r="CK267" s="114">
        <f t="shared" si="360"/>
        <v>1</v>
      </c>
      <c r="CL267" s="4">
        <v>5</v>
      </c>
      <c r="CM267" s="114">
        <f t="shared" si="361"/>
        <v>0.2</v>
      </c>
      <c r="ON267" s="4">
        <v>5</v>
      </c>
      <c r="OO267" s="116">
        <v>5</v>
      </c>
      <c r="OP267" s="114">
        <f t="shared" si="362"/>
        <v>0.15</v>
      </c>
      <c r="OQ267" s="114">
        <f t="shared" si="363"/>
        <v>1</v>
      </c>
      <c r="OR267" s="4">
        <v>5</v>
      </c>
      <c r="OS267" s="114">
        <f t="shared" si="364"/>
        <v>0.05</v>
      </c>
      <c r="OT267" s="114">
        <f t="shared" si="365"/>
        <v>1</v>
      </c>
      <c r="OU267" s="4">
        <v>5</v>
      </c>
      <c r="OV267" s="114">
        <f t="shared" si="366"/>
        <v>0.1</v>
      </c>
      <c r="OW267" s="114">
        <f t="shared" si="367"/>
        <v>1</v>
      </c>
      <c r="OX267" s="4">
        <v>5</v>
      </c>
      <c r="OY267" s="114">
        <f t="shared" si="368"/>
        <v>0.1</v>
      </c>
      <c r="OZ267" s="114">
        <f t="shared" si="369"/>
        <v>1</v>
      </c>
      <c r="PA267" s="4">
        <v>5</v>
      </c>
      <c r="PB267" s="114">
        <f t="shared" si="370"/>
        <v>0.1</v>
      </c>
      <c r="PC267" s="114">
        <f t="shared" si="371"/>
        <v>1</v>
      </c>
      <c r="PD267" s="4">
        <v>5</v>
      </c>
      <c r="PE267" s="4">
        <v>100</v>
      </c>
      <c r="PF267" s="114">
        <f t="shared" si="372"/>
        <v>0.05</v>
      </c>
      <c r="PG267" s="114">
        <f t="shared" si="373"/>
        <v>1</v>
      </c>
      <c r="PH267" s="4">
        <v>5</v>
      </c>
      <c r="PI267" s="114">
        <f t="shared" si="374"/>
        <v>0.05</v>
      </c>
      <c r="PJ267" s="114">
        <f t="shared" si="375"/>
        <v>1</v>
      </c>
      <c r="ACA267" s="114">
        <f t="shared" si="376"/>
        <v>0.4</v>
      </c>
      <c r="ACB267" s="114">
        <f t="shared" si="377"/>
        <v>0.60000000000000009</v>
      </c>
      <c r="ACC267" s="114">
        <f t="shared" si="378"/>
        <v>1</v>
      </c>
      <c r="ACN267" s="119" t="str">
        <f t="shared" si="379"/>
        <v>TERIMA</v>
      </c>
      <c r="ACO267" s="120">
        <f t="shared" si="380"/>
        <v>800000</v>
      </c>
      <c r="ACQ267" s="120">
        <f t="shared" si="381"/>
        <v>800000</v>
      </c>
      <c r="ACR267" s="120">
        <f t="shared" si="382"/>
        <v>800000</v>
      </c>
      <c r="ACS267" s="120">
        <f t="shared" si="383"/>
        <v>800000</v>
      </c>
      <c r="ADN267" s="121">
        <f t="shared" si="384"/>
        <v>800000</v>
      </c>
      <c r="ADO267" s="4" t="s">
        <v>1392</v>
      </c>
    </row>
    <row r="268" spans="1:795" x14ac:dyDescent="0.25">
      <c r="A268" s="4">
        <f t="shared" si="356"/>
        <v>264</v>
      </c>
      <c r="B268" s="4">
        <v>80953</v>
      </c>
      <c r="C268" s="4" t="s">
        <v>1017</v>
      </c>
      <c r="G268" s="4" t="s">
        <v>973</v>
      </c>
      <c r="O268" s="4">
        <v>22</v>
      </c>
      <c r="P268" s="4">
        <v>21</v>
      </c>
      <c r="Q268" s="4">
        <v>0</v>
      </c>
      <c r="R268" s="4">
        <v>0</v>
      </c>
      <c r="S268" s="4">
        <v>0</v>
      </c>
      <c r="T268" s="4">
        <v>1</v>
      </c>
      <c r="U268" s="4">
        <v>0</v>
      </c>
      <c r="V268" s="4">
        <f t="shared" si="357"/>
        <v>0</v>
      </c>
      <c r="W268" s="4">
        <v>21</v>
      </c>
      <c r="X268" s="4">
        <v>20</v>
      </c>
      <c r="Y268" s="4">
        <v>7.75</v>
      </c>
      <c r="CH268" s="114">
        <f t="shared" si="358"/>
        <v>1</v>
      </c>
      <c r="CI268" s="4">
        <v>5</v>
      </c>
      <c r="CJ268" s="114">
        <f t="shared" si="359"/>
        <v>0.2</v>
      </c>
      <c r="CK268" s="114">
        <f t="shared" si="360"/>
        <v>1</v>
      </c>
      <c r="CL268" s="4">
        <v>5</v>
      </c>
      <c r="CM268" s="114">
        <f t="shared" si="361"/>
        <v>0.2</v>
      </c>
      <c r="ON268" s="4">
        <v>5</v>
      </c>
      <c r="OO268" s="116">
        <v>5</v>
      </c>
      <c r="OP268" s="114">
        <f t="shared" si="362"/>
        <v>0.15</v>
      </c>
      <c r="OQ268" s="114">
        <f t="shared" si="363"/>
        <v>1</v>
      </c>
      <c r="OR268" s="4">
        <v>5</v>
      </c>
      <c r="OS268" s="114">
        <f t="shared" si="364"/>
        <v>0.05</v>
      </c>
      <c r="OT268" s="114">
        <f t="shared" si="365"/>
        <v>1</v>
      </c>
      <c r="OU268" s="4">
        <v>5</v>
      </c>
      <c r="OV268" s="114">
        <f t="shared" si="366"/>
        <v>0.1</v>
      </c>
      <c r="OW268" s="114">
        <f t="shared" si="367"/>
        <v>1</v>
      </c>
      <c r="OX268" s="4">
        <v>5</v>
      </c>
      <c r="OY268" s="114">
        <f t="shared" si="368"/>
        <v>0.1</v>
      </c>
      <c r="OZ268" s="114">
        <f t="shared" si="369"/>
        <v>1</v>
      </c>
      <c r="PA268" s="4">
        <v>5</v>
      </c>
      <c r="PB268" s="114">
        <f t="shared" si="370"/>
        <v>0.1</v>
      </c>
      <c r="PC268" s="114">
        <f t="shared" si="371"/>
        <v>1</v>
      </c>
      <c r="PD268" s="4">
        <v>5</v>
      </c>
      <c r="PE268" s="4">
        <v>95</v>
      </c>
      <c r="PF268" s="114">
        <f t="shared" si="372"/>
        <v>0.05</v>
      </c>
      <c r="PG268" s="114">
        <f t="shared" si="373"/>
        <v>1</v>
      </c>
      <c r="PH268" s="4">
        <v>5</v>
      </c>
      <c r="PI268" s="114">
        <f t="shared" si="374"/>
        <v>0.05</v>
      </c>
      <c r="PJ268" s="114">
        <f t="shared" si="375"/>
        <v>1</v>
      </c>
      <c r="ACA268" s="114">
        <f t="shared" si="376"/>
        <v>0.4</v>
      </c>
      <c r="ACB268" s="114">
        <f t="shared" si="377"/>
        <v>0.60000000000000009</v>
      </c>
      <c r="ACC268" s="114">
        <f t="shared" si="378"/>
        <v>1</v>
      </c>
      <c r="ACN268" s="119" t="str">
        <f t="shared" si="379"/>
        <v>TERIMA</v>
      </c>
      <c r="ACO268" s="120">
        <f t="shared" si="380"/>
        <v>800000</v>
      </c>
      <c r="ACQ268" s="120">
        <f t="shared" si="381"/>
        <v>800000</v>
      </c>
      <c r="ACR268" s="120">
        <f t="shared" si="382"/>
        <v>800000</v>
      </c>
      <c r="ACS268" s="120">
        <f t="shared" si="383"/>
        <v>800000</v>
      </c>
      <c r="ADN268" s="121">
        <f t="shared" si="384"/>
        <v>800000</v>
      </c>
      <c r="ADO268" s="4" t="s">
        <v>1392</v>
      </c>
    </row>
    <row r="269" spans="1:795" x14ac:dyDescent="0.25">
      <c r="A269" s="4">
        <f t="shared" si="356"/>
        <v>265</v>
      </c>
      <c r="B269" s="4">
        <v>30322</v>
      </c>
      <c r="C269" s="4" t="s">
        <v>1020</v>
      </c>
      <c r="G269" s="4" t="s">
        <v>973</v>
      </c>
      <c r="O269" s="4">
        <v>22</v>
      </c>
      <c r="P269" s="4">
        <v>21</v>
      </c>
      <c r="Q269" s="4">
        <v>0</v>
      </c>
      <c r="R269" s="4">
        <v>0</v>
      </c>
      <c r="S269" s="4">
        <v>0</v>
      </c>
      <c r="T269" s="4">
        <v>1</v>
      </c>
      <c r="U269" s="4">
        <v>0</v>
      </c>
      <c r="V269" s="4">
        <f t="shared" si="357"/>
        <v>0</v>
      </c>
      <c r="W269" s="4">
        <v>21</v>
      </c>
      <c r="X269" s="4">
        <v>20</v>
      </c>
      <c r="Y269" s="4">
        <v>7.75</v>
      </c>
      <c r="CH269" s="114">
        <f t="shared" si="358"/>
        <v>1</v>
      </c>
      <c r="CI269" s="4">
        <v>5</v>
      </c>
      <c r="CJ269" s="114">
        <f t="shared" si="359"/>
        <v>0.2</v>
      </c>
      <c r="CK269" s="114">
        <f t="shared" si="360"/>
        <v>1</v>
      </c>
      <c r="CL269" s="4">
        <v>5</v>
      </c>
      <c r="CM269" s="114">
        <f t="shared" si="361"/>
        <v>0.2</v>
      </c>
      <c r="ON269" s="4">
        <v>5</v>
      </c>
      <c r="OO269" s="116">
        <v>5</v>
      </c>
      <c r="OP269" s="114">
        <f t="shared" si="362"/>
        <v>0.15</v>
      </c>
      <c r="OQ269" s="114">
        <f t="shared" si="363"/>
        <v>1</v>
      </c>
      <c r="OR269" s="4">
        <v>5</v>
      </c>
      <c r="OS269" s="114">
        <f t="shared" si="364"/>
        <v>0.05</v>
      </c>
      <c r="OT269" s="114">
        <f t="shared" si="365"/>
        <v>1</v>
      </c>
      <c r="OU269" s="4">
        <v>5</v>
      </c>
      <c r="OV269" s="114">
        <f t="shared" si="366"/>
        <v>0.1</v>
      </c>
      <c r="OW269" s="114">
        <f t="shared" si="367"/>
        <v>1</v>
      </c>
      <c r="OX269" s="4">
        <v>5</v>
      </c>
      <c r="OY269" s="114">
        <f t="shared" si="368"/>
        <v>0.1</v>
      </c>
      <c r="OZ269" s="114">
        <f t="shared" si="369"/>
        <v>1</v>
      </c>
      <c r="PA269" s="4">
        <v>5</v>
      </c>
      <c r="PB269" s="114">
        <f t="shared" si="370"/>
        <v>0.1</v>
      </c>
      <c r="PC269" s="114">
        <f t="shared" si="371"/>
        <v>1</v>
      </c>
      <c r="PD269" s="4">
        <v>5</v>
      </c>
      <c r="PE269" s="4">
        <v>100</v>
      </c>
      <c r="PF269" s="114">
        <f t="shared" si="372"/>
        <v>0.05</v>
      </c>
      <c r="PG269" s="114">
        <f t="shared" si="373"/>
        <v>1</v>
      </c>
      <c r="PH269" s="4">
        <v>5</v>
      </c>
      <c r="PI269" s="114">
        <f t="shared" si="374"/>
        <v>0.05</v>
      </c>
      <c r="PJ269" s="114">
        <f t="shared" si="375"/>
        <v>1</v>
      </c>
      <c r="ACA269" s="114">
        <f t="shared" si="376"/>
        <v>0.4</v>
      </c>
      <c r="ACB269" s="114">
        <f t="shared" si="377"/>
        <v>0.60000000000000009</v>
      </c>
      <c r="ACC269" s="114">
        <f t="shared" si="378"/>
        <v>1</v>
      </c>
      <c r="ACN269" s="119" t="str">
        <f t="shared" si="379"/>
        <v>TERIMA</v>
      </c>
      <c r="ACO269" s="120">
        <f t="shared" si="380"/>
        <v>800000</v>
      </c>
      <c r="ACQ269" s="120">
        <f t="shared" si="381"/>
        <v>800000</v>
      </c>
      <c r="ACR269" s="120">
        <f t="shared" si="382"/>
        <v>800000</v>
      </c>
      <c r="ACS269" s="120">
        <f t="shared" si="383"/>
        <v>800000</v>
      </c>
      <c r="ADN269" s="121">
        <f t="shared" si="384"/>
        <v>800000</v>
      </c>
      <c r="ADO269" s="4" t="s">
        <v>1392</v>
      </c>
    </row>
    <row r="270" spans="1:795" x14ac:dyDescent="0.25">
      <c r="A270" s="4">
        <f t="shared" si="356"/>
        <v>266</v>
      </c>
      <c r="B270" s="4">
        <v>86700</v>
      </c>
      <c r="C270" s="4" t="s">
        <v>1024</v>
      </c>
      <c r="G270" s="4" t="s">
        <v>973</v>
      </c>
      <c r="O270" s="4">
        <v>22</v>
      </c>
      <c r="P270" s="4">
        <v>21</v>
      </c>
      <c r="Q270" s="4">
        <v>0</v>
      </c>
      <c r="R270" s="4">
        <v>0</v>
      </c>
      <c r="S270" s="4">
        <v>0</v>
      </c>
      <c r="T270" s="4">
        <v>1</v>
      </c>
      <c r="U270" s="4">
        <v>0</v>
      </c>
      <c r="V270" s="4">
        <f t="shared" si="357"/>
        <v>0</v>
      </c>
      <c r="W270" s="4">
        <v>21</v>
      </c>
      <c r="X270" s="4">
        <v>20</v>
      </c>
      <c r="Y270" s="4">
        <v>7.75</v>
      </c>
      <c r="CH270" s="114">
        <f t="shared" si="358"/>
        <v>1</v>
      </c>
      <c r="CI270" s="4">
        <v>5</v>
      </c>
      <c r="CJ270" s="114">
        <f t="shared" si="359"/>
        <v>0.2</v>
      </c>
      <c r="CK270" s="114">
        <f t="shared" si="360"/>
        <v>1</v>
      </c>
      <c r="CL270" s="4">
        <v>5</v>
      </c>
      <c r="CM270" s="114">
        <f t="shared" si="361"/>
        <v>0.2</v>
      </c>
      <c r="ON270" s="4">
        <v>5</v>
      </c>
      <c r="OO270" s="116">
        <v>5</v>
      </c>
      <c r="OP270" s="114">
        <f t="shared" si="362"/>
        <v>0.15</v>
      </c>
      <c r="OQ270" s="114">
        <f t="shared" si="363"/>
        <v>1</v>
      </c>
      <c r="OR270" s="4">
        <v>5</v>
      </c>
      <c r="OS270" s="114">
        <f t="shared" si="364"/>
        <v>0.05</v>
      </c>
      <c r="OT270" s="114">
        <f t="shared" si="365"/>
        <v>1</v>
      </c>
      <c r="OU270" s="4">
        <v>5</v>
      </c>
      <c r="OV270" s="114">
        <f t="shared" si="366"/>
        <v>0.1</v>
      </c>
      <c r="OW270" s="114">
        <f t="shared" si="367"/>
        <v>1</v>
      </c>
      <c r="OX270" s="4">
        <v>5</v>
      </c>
      <c r="OY270" s="114">
        <f t="shared" si="368"/>
        <v>0.1</v>
      </c>
      <c r="OZ270" s="114">
        <f t="shared" si="369"/>
        <v>1</v>
      </c>
      <c r="PA270" s="4">
        <v>5</v>
      </c>
      <c r="PB270" s="114">
        <f t="shared" si="370"/>
        <v>0.1</v>
      </c>
      <c r="PC270" s="114">
        <f t="shared" si="371"/>
        <v>1</v>
      </c>
      <c r="PD270" s="4">
        <v>5</v>
      </c>
      <c r="PE270" s="4">
        <v>100</v>
      </c>
      <c r="PF270" s="114">
        <f t="shared" si="372"/>
        <v>0.05</v>
      </c>
      <c r="PG270" s="114">
        <f t="shared" si="373"/>
        <v>1</v>
      </c>
      <c r="PH270" s="4">
        <v>5</v>
      </c>
      <c r="PI270" s="114">
        <f t="shared" si="374"/>
        <v>0.05</v>
      </c>
      <c r="PJ270" s="114">
        <f t="shared" si="375"/>
        <v>1</v>
      </c>
      <c r="ACA270" s="114">
        <f t="shared" si="376"/>
        <v>0.4</v>
      </c>
      <c r="ACB270" s="114">
        <f t="shared" si="377"/>
        <v>0.60000000000000009</v>
      </c>
      <c r="ACC270" s="114">
        <f t="shared" si="378"/>
        <v>1</v>
      </c>
      <c r="ACN270" s="119" t="str">
        <f t="shared" si="379"/>
        <v>TERIMA</v>
      </c>
      <c r="ACO270" s="120">
        <f t="shared" si="380"/>
        <v>800000</v>
      </c>
      <c r="ACQ270" s="120">
        <f t="shared" si="381"/>
        <v>800000</v>
      </c>
      <c r="ACR270" s="120">
        <f t="shared" si="382"/>
        <v>800000</v>
      </c>
      <c r="ACS270" s="120">
        <f t="shared" si="383"/>
        <v>800000</v>
      </c>
      <c r="ADN270" s="121">
        <f t="shared" si="384"/>
        <v>800000</v>
      </c>
      <c r="ADO270" s="4" t="s">
        <v>1392</v>
      </c>
    </row>
    <row r="271" spans="1:795" x14ac:dyDescent="0.25">
      <c r="A271" s="4">
        <f t="shared" si="356"/>
        <v>267</v>
      </c>
      <c r="B271" s="4">
        <v>30430</v>
      </c>
      <c r="C271" s="4" t="s">
        <v>1027</v>
      </c>
      <c r="G271" s="4" t="s">
        <v>973</v>
      </c>
      <c r="O271" s="4">
        <v>22</v>
      </c>
      <c r="P271" s="4">
        <v>21</v>
      </c>
      <c r="Q271" s="4">
        <v>0</v>
      </c>
      <c r="R271" s="4">
        <v>0</v>
      </c>
      <c r="S271" s="4">
        <v>0</v>
      </c>
      <c r="T271" s="4">
        <v>1</v>
      </c>
      <c r="U271" s="4">
        <v>0</v>
      </c>
      <c r="V271" s="4">
        <f t="shared" si="357"/>
        <v>0</v>
      </c>
      <c r="W271" s="4">
        <v>21</v>
      </c>
      <c r="X271" s="4">
        <v>20</v>
      </c>
      <c r="Y271" s="4">
        <v>7.75</v>
      </c>
      <c r="CH271" s="114">
        <f t="shared" si="358"/>
        <v>1</v>
      </c>
      <c r="CI271" s="4">
        <v>5</v>
      </c>
      <c r="CJ271" s="114">
        <f t="shared" si="359"/>
        <v>0.2</v>
      </c>
      <c r="CK271" s="114">
        <f t="shared" si="360"/>
        <v>1</v>
      </c>
      <c r="CL271" s="4">
        <v>5</v>
      </c>
      <c r="CM271" s="114">
        <f t="shared" si="361"/>
        <v>0.2</v>
      </c>
      <c r="ON271" s="4">
        <v>5</v>
      </c>
      <c r="OO271" s="116">
        <v>5</v>
      </c>
      <c r="OP271" s="114">
        <f t="shared" si="362"/>
        <v>0.15</v>
      </c>
      <c r="OQ271" s="114">
        <f t="shared" si="363"/>
        <v>1</v>
      </c>
      <c r="OR271" s="4">
        <v>5</v>
      </c>
      <c r="OS271" s="114">
        <f t="shared" si="364"/>
        <v>0.05</v>
      </c>
      <c r="OT271" s="114">
        <f t="shared" si="365"/>
        <v>1</v>
      </c>
      <c r="OU271" s="4">
        <v>5</v>
      </c>
      <c r="OV271" s="114">
        <f t="shared" si="366"/>
        <v>0.1</v>
      </c>
      <c r="OW271" s="114">
        <f t="shared" si="367"/>
        <v>1</v>
      </c>
      <c r="OX271" s="4">
        <v>5</v>
      </c>
      <c r="OY271" s="114">
        <f t="shared" si="368"/>
        <v>0.1</v>
      </c>
      <c r="OZ271" s="114">
        <f t="shared" si="369"/>
        <v>1</v>
      </c>
      <c r="PA271" s="4">
        <v>5</v>
      </c>
      <c r="PB271" s="114">
        <f t="shared" si="370"/>
        <v>0.1</v>
      </c>
      <c r="PC271" s="114">
        <f t="shared" si="371"/>
        <v>1</v>
      </c>
      <c r="PD271" s="4">
        <v>5</v>
      </c>
      <c r="PE271" s="4">
        <v>100</v>
      </c>
      <c r="PF271" s="114">
        <f t="shared" si="372"/>
        <v>0.05</v>
      </c>
      <c r="PG271" s="114">
        <f t="shared" si="373"/>
        <v>1</v>
      </c>
      <c r="PH271" s="4">
        <v>5</v>
      </c>
      <c r="PI271" s="114">
        <f t="shared" si="374"/>
        <v>0.05</v>
      </c>
      <c r="PJ271" s="114">
        <f t="shared" si="375"/>
        <v>1</v>
      </c>
      <c r="ACA271" s="114">
        <f t="shared" si="376"/>
        <v>0.4</v>
      </c>
      <c r="ACB271" s="114">
        <f t="shared" si="377"/>
        <v>0.60000000000000009</v>
      </c>
      <c r="ACC271" s="114">
        <f t="shared" si="378"/>
        <v>1</v>
      </c>
      <c r="ACN271" s="119" t="str">
        <f t="shared" si="379"/>
        <v>TERIMA</v>
      </c>
      <c r="ACO271" s="120">
        <f t="shared" si="380"/>
        <v>800000</v>
      </c>
      <c r="ACQ271" s="120">
        <f t="shared" si="381"/>
        <v>800000</v>
      </c>
      <c r="ACR271" s="120">
        <f t="shared" si="382"/>
        <v>800000</v>
      </c>
      <c r="ACS271" s="120">
        <f t="shared" si="383"/>
        <v>800000</v>
      </c>
      <c r="ADN271" s="121">
        <f t="shared" si="384"/>
        <v>800000</v>
      </c>
      <c r="ADO271" s="4" t="s">
        <v>1392</v>
      </c>
    </row>
    <row r="272" spans="1:795" x14ac:dyDescent="0.25">
      <c r="A272" s="4">
        <f t="shared" si="356"/>
        <v>268</v>
      </c>
      <c r="B272" s="4">
        <v>53819</v>
      </c>
      <c r="C272" s="4" t="s">
        <v>1031</v>
      </c>
      <c r="G272" s="4" t="s">
        <v>973</v>
      </c>
      <c r="O272" s="4">
        <v>22</v>
      </c>
      <c r="P272" s="4">
        <v>21</v>
      </c>
      <c r="Q272" s="4">
        <v>0</v>
      </c>
      <c r="R272" s="4">
        <v>0</v>
      </c>
      <c r="S272" s="4">
        <v>0</v>
      </c>
      <c r="T272" s="4">
        <v>1</v>
      </c>
      <c r="U272" s="4">
        <v>0</v>
      </c>
      <c r="V272" s="4">
        <f t="shared" si="357"/>
        <v>0</v>
      </c>
      <c r="W272" s="4">
        <v>21</v>
      </c>
      <c r="X272" s="4">
        <v>20</v>
      </c>
      <c r="Y272" s="4">
        <v>7.75</v>
      </c>
      <c r="CH272" s="114">
        <f t="shared" si="358"/>
        <v>1</v>
      </c>
      <c r="CI272" s="4">
        <v>5</v>
      </c>
      <c r="CJ272" s="114">
        <f t="shared" si="359"/>
        <v>0.2</v>
      </c>
      <c r="CK272" s="114">
        <f t="shared" si="360"/>
        <v>1</v>
      </c>
      <c r="CL272" s="4">
        <v>5</v>
      </c>
      <c r="CM272" s="114">
        <f t="shared" si="361"/>
        <v>0.2</v>
      </c>
      <c r="ON272" s="4">
        <v>5</v>
      </c>
      <c r="OO272" s="116">
        <v>5</v>
      </c>
      <c r="OP272" s="114">
        <f t="shared" si="362"/>
        <v>0.15</v>
      </c>
      <c r="OQ272" s="114">
        <f t="shared" si="363"/>
        <v>1</v>
      </c>
      <c r="OR272" s="4">
        <v>5</v>
      </c>
      <c r="OS272" s="114">
        <f t="shared" si="364"/>
        <v>0.05</v>
      </c>
      <c r="OT272" s="114">
        <f t="shared" si="365"/>
        <v>1</v>
      </c>
      <c r="OU272" s="4">
        <v>5</v>
      </c>
      <c r="OV272" s="114">
        <f t="shared" si="366"/>
        <v>0.1</v>
      </c>
      <c r="OW272" s="114">
        <f t="shared" si="367"/>
        <v>1</v>
      </c>
      <c r="OX272" s="4">
        <v>5</v>
      </c>
      <c r="OY272" s="114">
        <f t="shared" si="368"/>
        <v>0.1</v>
      </c>
      <c r="OZ272" s="114">
        <f t="shared" si="369"/>
        <v>1</v>
      </c>
      <c r="PA272" s="4">
        <v>5</v>
      </c>
      <c r="PB272" s="114">
        <f t="shared" si="370"/>
        <v>0.1</v>
      </c>
      <c r="PC272" s="114">
        <f t="shared" si="371"/>
        <v>1</v>
      </c>
      <c r="PD272" s="4">
        <v>5</v>
      </c>
      <c r="PE272" s="4">
        <v>100</v>
      </c>
      <c r="PF272" s="114">
        <f t="shared" si="372"/>
        <v>0.05</v>
      </c>
      <c r="PG272" s="114">
        <f t="shared" si="373"/>
        <v>1</v>
      </c>
      <c r="PH272" s="4">
        <v>5</v>
      </c>
      <c r="PI272" s="114">
        <f t="shared" si="374"/>
        <v>0.05</v>
      </c>
      <c r="PJ272" s="114">
        <f t="shared" si="375"/>
        <v>1</v>
      </c>
      <c r="ACA272" s="114">
        <f t="shared" si="376"/>
        <v>0.4</v>
      </c>
      <c r="ACB272" s="114">
        <f t="shared" si="377"/>
        <v>0.60000000000000009</v>
      </c>
      <c r="ACC272" s="114">
        <f t="shared" si="378"/>
        <v>1</v>
      </c>
      <c r="ACN272" s="119" t="str">
        <f t="shared" si="379"/>
        <v>TERIMA</v>
      </c>
      <c r="ACO272" s="120">
        <f t="shared" si="380"/>
        <v>800000</v>
      </c>
      <c r="ACQ272" s="120">
        <f t="shared" si="381"/>
        <v>800000</v>
      </c>
      <c r="ACR272" s="120">
        <f t="shared" si="382"/>
        <v>800000</v>
      </c>
      <c r="ACS272" s="120">
        <f t="shared" si="383"/>
        <v>800000</v>
      </c>
      <c r="ADN272" s="121">
        <f t="shared" si="384"/>
        <v>800000</v>
      </c>
      <c r="ADO272" s="4" t="s">
        <v>1392</v>
      </c>
    </row>
    <row r="273" spans="1:795" x14ac:dyDescent="0.25">
      <c r="A273" s="4">
        <f t="shared" si="356"/>
        <v>269</v>
      </c>
      <c r="B273" s="4">
        <v>80226</v>
      </c>
      <c r="C273" s="4" t="s">
        <v>1035</v>
      </c>
      <c r="G273" s="4" t="s">
        <v>973</v>
      </c>
      <c r="O273" s="4">
        <v>22</v>
      </c>
      <c r="P273" s="4">
        <v>21</v>
      </c>
      <c r="Q273" s="4">
        <v>0</v>
      </c>
      <c r="R273" s="4">
        <v>0</v>
      </c>
      <c r="S273" s="4">
        <v>0</v>
      </c>
      <c r="T273" s="4">
        <v>1</v>
      </c>
      <c r="U273" s="4">
        <v>0</v>
      </c>
      <c r="V273" s="4">
        <f t="shared" si="357"/>
        <v>0</v>
      </c>
      <c r="W273" s="4">
        <v>21</v>
      </c>
      <c r="X273" s="4">
        <v>20</v>
      </c>
      <c r="Y273" s="4">
        <v>7.75</v>
      </c>
      <c r="CH273" s="114">
        <f t="shared" si="358"/>
        <v>1</v>
      </c>
      <c r="CI273" s="4">
        <v>5</v>
      </c>
      <c r="CJ273" s="114">
        <f t="shared" si="359"/>
        <v>0.2</v>
      </c>
      <c r="CK273" s="114">
        <f t="shared" si="360"/>
        <v>1</v>
      </c>
      <c r="CL273" s="4">
        <v>5</v>
      </c>
      <c r="CM273" s="114">
        <f t="shared" si="361"/>
        <v>0.2</v>
      </c>
      <c r="ON273" s="4">
        <v>5</v>
      </c>
      <c r="OO273" s="116">
        <v>5</v>
      </c>
      <c r="OP273" s="114">
        <f t="shared" si="362"/>
        <v>0.15</v>
      </c>
      <c r="OQ273" s="114">
        <f t="shared" si="363"/>
        <v>1</v>
      </c>
      <c r="OR273" s="4">
        <v>5</v>
      </c>
      <c r="OS273" s="114">
        <f t="shared" si="364"/>
        <v>0.05</v>
      </c>
      <c r="OT273" s="114">
        <f t="shared" si="365"/>
        <v>1</v>
      </c>
      <c r="OU273" s="4">
        <v>5</v>
      </c>
      <c r="OV273" s="114">
        <f t="shared" si="366"/>
        <v>0.1</v>
      </c>
      <c r="OW273" s="114">
        <f t="shared" si="367"/>
        <v>1</v>
      </c>
      <c r="OX273" s="4">
        <v>5</v>
      </c>
      <c r="OY273" s="114">
        <f t="shared" si="368"/>
        <v>0.1</v>
      </c>
      <c r="OZ273" s="114">
        <f t="shared" si="369"/>
        <v>1</v>
      </c>
      <c r="PA273" s="4">
        <v>5</v>
      </c>
      <c r="PB273" s="114">
        <f t="shared" si="370"/>
        <v>0.1</v>
      </c>
      <c r="PC273" s="114">
        <f t="shared" si="371"/>
        <v>1</v>
      </c>
      <c r="PD273" s="4">
        <v>5</v>
      </c>
      <c r="PE273" s="4">
        <v>100</v>
      </c>
      <c r="PF273" s="114">
        <f t="shared" si="372"/>
        <v>0.05</v>
      </c>
      <c r="PG273" s="114">
        <f t="shared" si="373"/>
        <v>1</v>
      </c>
      <c r="PH273" s="4">
        <v>5</v>
      </c>
      <c r="PI273" s="114">
        <f t="shared" si="374"/>
        <v>0.05</v>
      </c>
      <c r="PJ273" s="114">
        <f t="shared" si="375"/>
        <v>1</v>
      </c>
      <c r="ACA273" s="114">
        <f t="shared" si="376"/>
        <v>0.4</v>
      </c>
      <c r="ACB273" s="114">
        <f t="shared" si="377"/>
        <v>0.60000000000000009</v>
      </c>
      <c r="ACC273" s="114">
        <f t="shared" si="378"/>
        <v>1</v>
      </c>
      <c r="ACN273" s="119" t="str">
        <f t="shared" si="379"/>
        <v>TERIMA</v>
      </c>
      <c r="ACO273" s="120">
        <f t="shared" si="380"/>
        <v>800000</v>
      </c>
      <c r="ACQ273" s="120">
        <f t="shared" si="381"/>
        <v>800000</v>
      </c>
      <c r="ACR273" s="120">
        <f t="shared" si="382"/>
        <v>800000</v>
      </c>
      <c r="ACS273" s="120">
        <f t="shared" si="383"/>
        <v>800000</v>
      </c>
      <c r="ADN273" s="121">
        <f t="shared" si="384"/>
        <v>800000</v>
      </c>
      <c r="ADO273" s="4" t="s">
        <v>1392</v>
      </c>
    </row>
    <row r="274" spans="1:795" x14ac:dyDescent="0.25">
      <c r="A274" s="4">
        <f t="shared" si="356"/>
        <v>270</v>
      </c>
      <c r="B274" s="4">
        <v>33708</v>
      </c>
      <c r="C274" s="4" t="s">
        <v>1039</v>
      </c>
      <c r="G274" s="4" t="s">
        <v>973</v>
      </c>
      <c r="O274" s="4">
        <v>22</v>
      </c>
      <c r="P274" s="4">
        <v>21</v>
      </c>
      <c r="Q274" s="4">
        <v>0</v>
      </c>
      <c r="R274" s="4">
        <v>0</v>
      </c>
      <c r="S274" s="4">
        <v>0</v>
      </c>
      <c r="T274" s="4">
        <v>1</v>
      </c>
      <c r="U274" s="4">
        <v>0</v>
      </c>
      <c r="V274" s="4">
        <f t="shared" si="357"/>
        <v>0</v>
      </c>
      <c r="W274" s="4">
        <v>21</v>
      </c>
      <c r="X274" s="4">
        <v>20</v>
      </c>
      <c r="Y274" s="4">
        <v>7.75</v>
      </c>
      <c r="CH274" s="114">
        <f t="shared" si="358"/>
        <v>1</v>
      </c>
      <c r="CI274" s="4">
        <v>5</v>
      </c>
      <c r="CJ274" s="114">
        <f t="shared" si="359"/>
        <v>0.2</v>
      </c>
      <c r="CK274" s="114">
        <f t="shared" si="360"/>
        <v>1</v>
      </c>
      <c r="CL274" s="4">
        <v>5</v>
      </c>
      <c r="CM274" s="114">
        <f t="shared" si="361"/>
        <v>0.2</v>
      </c>
      <c r="ON274" s="4">
        <v>5</v>
      </c>
      <c r="OO274" s="116">
        <v>5</v>
      </c>
      <c r="OP274" s="114">
        <f t="shared" si="362"/>
        <v>0.15</v>
      </c>
      <c r="OQ274" s="114">
        <f t="shared" si="363"/>
        <v>1</v>
      </c>
      <c r="OR274" s="4">
        <v>5</v>
      </c>
      <c r="OS274" s="114">
        <f t="shared" si="364"/>
        <v>0.05</v>
      </c>
      <c r="OT274" s="114">
        <f t="shared" si="365"/>
        <v>1</v>
      </c>
      <c r="OU274" s="4">
        <v>5</v>
      </c>
      <c r="OV274" s="114">
        <f t="shared" si="366"/>
        <v>0.1</v>
      </c>
      <c r="OW274" s="114">
        <f t="shared" si="367"/>
        <v>1</v>
      </c>
      <c r="OX274" s="4">
        <v>5</v>
      </c>
      <c r="OY274" s="114">
        <f t="shared" si="368"/>
        <v>0.1</v>
      </c>
      <c r="OZ274" s="114">
        <f t="shared" si="369"/>
        <v>1</v>
      </c>
      <c r="PA274" s="4">
        <v>5</v>
      </c>
      <c r="PB274" s="114">
        <f t="shared" si="370"/>
        <v>0.1</v>
      </c>
      <c r="PC274" s="114">
        <f t="shared" si="371"/>
        <v>1</v>
      </c>
      <c r="PD274" s="4">
        <v>5</v>
      </c>
      <c r="PE274" s="4">
        <v>100</v>
      </c>
      <c r="PF274" s="114">
        <f t="shared" si="372"/>
        <v>0.05</v>
      </c>
      <c r="PG274" s="114">
        <f t="shared" si="373"/>
        <v>1</v>
      </c>
      <c r="PH274" s="4">
        <v>5</v>
      </c>
      <c r="PI274" s="114">
        <f t="shared" si="374"/>
        <v>0.05</v>
      </c>
      <c r="PJ274" s="114">
        <f t="shared" si="375"/>
        <v>1</v>
      </c>
      <c r="ACA274" s="114">
        <f t="shared" si="376"/>
        <v>0.4</v>
      </c>
      <c r="ACB274" s="114">
        <f t="shared" si="377"/>
        <v>0.60000000000000009</v>
      </c>
      <c r="ACC274" s="114">
        <f t="shared" si="378"/>
        <v>1</v>
      </c>
      <c r="ACN274" s="119" t="str">
        <f t="shared" si="379"/>
        <v>TERIMA</v>
      </c>
      <c r="ACO274" s="120">
        <f t="shared" si="380"/>
        <v>800000</v>
      </c>
      <c r="ACQ274" s="120">
        <f t="shared" si="381"/>
        <v>800000</v>
      </c>
      <c r="ACR274" s="120">
        <f t="shared" si="382"/>
        <v>800000</v>
      </c>
      <c r="ACS274" s="120">
        <f t="shared" si="383"/>
        <v>800000</v>
      </c>
      <c r="ADN274" s="121">
        <f t="shared" si="384"/>
        <v>800000</v>
      </c>
      <c r="ADO274" s="4" t="s">
        <v>1392</v>
      </c>
    </row>
    <row r="275" spans="1:795" x14ac:dyDescent="0.25">
      <c r="A275" s="4">
        <f t="shared" si="356"/>
        <v>271</v>
      </c>
      <c r="B275" s="4">
        <v>30537</v>
      </c>
      <c r="C275" s="4" t="s">
        <v>1042</v>
      </c>
      <c r="G275" s="4" t="s">
        <v>973</v>
      </c>
      <c r="O275" s="4">
        <v>22</v>
      </c>
      <c r="P275" s="4">
        <v>21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f t="shared" si="357"/>
        <v>0</v>
      </c>
      <c r="W275" s="4">
        <v>21</v>
      </c>
      <c r="X275" s="4">
        <v>21</v>
      </c>
      <c r="Y275" s="4">
        <v>7.75</v>
      </c>
      <c r="CH275" s="114">
        <f t="shared" si="358"/>
        <v>1</v>
      </c>
      <c r="CI275" s="4">
        <v>5</v>
      </c>
      <c r="CJ275" s="114">
        <f t="shared" si="359"/>
        <v>0.2</v>
      </c>
      <c r="CK275" s="114">
        <f t="shared" si="360"/>
        <v>1</v>
      </c>
      <c r="CL275" s="4">
        <v>5</v>
      </c>
      <c r="CM275" s="114">
        <f t="shared" si="361"/>
        <v>0.2</v>
      </c>
      <c r="ON275" s="4">
        <v>3</v>
      </c>
      <c r="OO275" s="116" t="s">
        <v>937</v>
      </c>
      <c r="OP275" s="114">
        <f t="shared" si="362"/>
        <v>0.09</v>
      </c>
      <c r="OQ275" s="114">
        <f t="shared" si="363"/>
        <v>0.6</v>
      </c>
      <c r="OR275" s="4">
        <v>5</v>
      </c>
      <c r="OS275" s="114">
        <f t="shared" si="364"/>
        <v>0.05</v>
      </c>
      <c r="OT275" s="114">
        <f t="shared" si="365"/>
        <v>1</v>
      </c>
      <c r="OU275" s="4">
        <v>5</v>
      </c>
      <c r="OV275" s="114">
        <f t="shared" si="366"/>
        <v>0.1</v>
      </c>
      <c r="OW275" s="114">
        <f t="shared" si="367"/>
        <v>1</v>
      </c>
      <c r="OX275" s="4">
        <v>5</v>
      </c>
      <c r="OY275" s="114">
        <f t="shared" si="368"/>
        <v>0.1</v>
      </c>
      <c r="OZ275" s="114">
        <f t="shared" si="369"/>
        <v>1</v>
      </c>
      <c r="PA275" s="4">
        <v>5</v>
      </c>
      <c r="PB275" s="114">
        <f t="shared" si="370"/>
        <v>0.1</v>
      </c>
      <c r="PC275" s="114">
        <f t="shared" si="371"/>
        <v>1</v>
      </c>
      <c r="PD275" s="4">
        <v>5</v>
      </c>
      <c r="PE275" s="4">
        <v>100</v>
      </c>
      <c r="PF275" s="114">
        <f t="shared" si="372"/>
        <v>0.05</v>
      </c>
      <c r="PG275" s="114">
        <f t="shared" si="373"/>
        <v>1</v>
      </c>
      <c r="PH275" s="4">
        <v>5</v>
      </c>
      <c r="PI275" s="114">
        <f t="shared" si="374"/>
        <v>0.05</v>
      </c>
      <c r="PJ275" s="114">
        <f t="shared" si="375"/>
        <v>1</v>
      </c>
      <c r="ACA275" s="114">
        <f t="shared" si="376"/>
        <v>0.4</v>
      </c>
      <c r="ACB275" s="114">
        <f t="shared" si="377"/>
        <v>0.54</v>
      </c>
      <c r="ACC275" s="114">
        <f t="shared" si="378"/>
        <v>0.94000000000000006</v>
      </c>
      <c r="ACN275" s="119" t="str">
        <f t="shared" si="379"/>
        <v>TERIMA</v>
      </c>
      <c r="ACO275" s="120">
        <f t="shared" si="380"/>
        <v>800000</v>
      </c>
      <c r="ACQ275" s="120">
        <f t="shared" si="381"/>
        <v>752000</v>
      </c>
      <c r="ACR275" s="120">
        <f t="shared" si="382"/>
        <v>752000</v>
      </c>
      <c r="ACS275" s="120">
        <f t="shared" si="383"/>
        <v>752000</v>
      </c>
      <c r="ADN275" s="121">
        <f t="shared" si="384"/>
        <v>752000</v>
      </c>
      <c r="ADO275" s="4" t="s">
        <v>1392</v>
      </c>
    </row>
    <row r="276" spans="1:795" x14ac:dyDescent="0.25">
      <c r="A276" s="4">
        <f t="shared" si="356"/>
        <v>272</v>
      </c>
      <c r="B276" s="4">
        <v>91644</v>
      </c>
      <c r="C276" s="4" t="s">
        <v>1044</v>
      </c>
      <c r="G276" s="4" t="s">
        <v>973</v>
      </c>
      <c r="O276" s="4">
        <v>22</v>
      </c>
      <c r="P276" s="4">
        <v>21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f t="shared" si="357"/>
        <v>0</v>
      </c>
      <c r="W276" s="4">
        <v>21</v>
      </c>
      <c r="X276" s="4">
        <v>21</v>
      </c>
      <c r="Y276" s="4">
        <v>7.75</v>
      </c>
      <c r="CH276" s="114">
        <f t="shared" si="358"/>
        <v>1</v>
      </c>
      <c r="CI276" s="4">
        <v>5</v>
      </c>
      <c r="CJ276" s="114">
        <f t="shared" si="359"/>
        <v>0.2</v>
      </c>
      <c r="CK276" s="114">
        <f t="shared" si="360"/>
        <v>1</v>
      </c>
      <c r="CL276" s="4">
        <v>5</v>
      </c>
      <c r="CM276" s="114">
        <f t="shared" si="361"/>
        <v>0.2</v>
      </c>
      <c r="ON276" s="4">
        <v>5</v>
      </c>
      <c r="OO276" s="116">
        <v>5</v>
      </c>
      <c r="OP276" s="114">
        <f t="shared" si="362"/>
        <v>0.15</v>
      </c>
      <c r="OQ276" s="114">
        <f t="shared" si="363"/>
        <v>1</v>
      </c>
      <c r="OR276" s="4">
        <v>5</v>
      </c>
      <c r="OS276" s="114">
        <f t="shared" si="364"/>
        <v>0.05</v>
      </c>
      <c r="OT276" s="114">
        <f t="shared" si="365"/>
        <v>1</v>
      </c>
      <c r="OU276" s="4">
        <v>5</v>
      </c>
      <c r="OV276" s="114">
        <f t="shared" si="366"/>
        <v>0.1</v>
      </c>
      <c r="OW276" s="114">
        <f t="shared" si="367"/>
        <v>1</v>
      </c>
      <c r="OX276" s="4">
        <v>5</v>
      </c>
      <c r="OY276" s="114">
        <f t="shared" si="368"/>
        <v>0.1</v>
      </c>
      <c r="OZ276" s="114">
        <f t="shared" si="369"/>
        <v>1</v>
      </c>
      <c r="PA276" s="4">
        <v>5</v>
      </c>
      <c r="PB276" s="114">
        <f t="shared" si="370"/>
        <v>0.1</v>
      </c>
      <c r="PC276" s="114">
        <f t="shared" si="371"/>
        <v>1</v>
      </c>
      <c r="PD276" s="4">
        <v>5</v>
      </c>
      <c r="PE276" s="4">
        <v>100</v>
      </c>
      <c r="PF276" s="114">
        <f t="shared" si="372"/>
        <v>0.05</v>
      </c>
      <c r="PG276" s="114">
        <f t="shared" si="373"/>
        <v>1</v>
      </c>
      <c r="PH276" s="4">
        <v>5</v>
      </c>
      <c r="PI276" s="114">
        <f t="shared" si="374"/>
        <v>0.05</v>
      </c>
      <c r="PJ276" s="114">
        <f t="shared" si="375"/>
        <v>1</v>
      </c>
      <c r="ACA276" s="114">
        <f t="shared" si="376"/>
        <v>0.4</v>
      </c>
      <c r="ACB276" s="114">
        <f t="shared" si="377"/>
        <v>0.60000000000000009</v>
      </c>
      <c r="ACC276" s="114">
        <f t="shared" si="378"/>
        <v>1</v>
      </c>
      <c r="ACN276" s="119" t="str">
        <f t="shared" si="379"/>
        <v>TERIMA</v>
      </c>
      <c r="ACO276" s="120">
        <f t="shared" si="380"/>
        <v>800000</v>
      </c>
      <c r="ACQ276" s="120">
        <f t="shared" si="381"/>
        <v>800000</v>
      </c>
      <c r="ACR276" s="120">
        <f t="shared" si="382"/>
        <v>800000</v>
      </c>
      <c r="ACS276" s="120">
        <f t="shared" si="383"/>
        <v>800000</v>
      </c>
      <c r="ADN276" s="121">
        <f t="shared" si="384"/>
        <v>800000</v>
      </c>
      <c r="ADO276" s="4" t="s">
        <v>1392</v>
      </c>
    </row>
    <row r="277" spans="1:795" x14ac:dyDescent="0.25">
      <c r="A277" s="4">
        <f t="shared" si="356"/>
        <v>273</v>
      </c>
      <c r="B277" s="4">
        <v>63368</v>
      </c>
      <c r="C277" s="4" t="s">
        <v>1048</v>
      </c>
      <c r="G277" s="4" t="s">
        <v>973</v>
      </c>
      <c r="O277" s="4">
        <v>22</v>
      </c>
      <c r="P277" s="4">
        <v>21</v>
      </c>
      <c r="Q277" s="4">
        <v>0</v>
      </c>
      <c r="R277" s="4">
        <v>0</v>
      </c>
      <c r="S277" s="4">
        <v>0</v>
      </c>
      <c r="T277" s="4">
        <v>1</v>
      </c>
      <c r="U277" s="4">
        <v>0</v>
      </c>
      <c r="V277" s="4">
        <f t="shared" si="357"/>
        <v>0</v>
      </c>
      <c r="W277" s="4">
        <v>21</v>
      </c>
      <c r="X277" s="4">
        <v>20</v>
      </c>
      <c r="Y277" s="4">
        <v>7.75</v>
      </c>
      <c r="CH277" s="114">
        <f t="shared" si="358"/>
        <v>1</v>
      </c>
      <c r="CI277" s="4">
        <v>5</v>
      </c>
      <c r="CJ277" s="114">
        <f t="shared" si="359"/>
        <v>0.2</v>
      </c>
      <c r="CK277" s="114">
        <f t="shared" si="360"/>
        <v>1</v>
      </c>
      <c r="CL277" s="4">
        <v>5</v>
      </c>
      <c r="CM277" s="114">
        <f t="shared" si="361"/>
        <v>0.2</v>
      </c>
      <c r="ON277" s="4">
        <v>5</v>
      </c>
      <c r="OO277" s="116">
        <v>5</v>
      </c>
      <c r="OP277" s="114">
        <f t="shared" si="362"/>
        <v>0.15</v>
      </c>
      <c r="OQ277" s="114">
        <f t="shared" si="363"/>
        <v>1</v>
      </c>
      <c r="OR277" s="4">
        <v>5</v>
      </c>
      <c r="OS277" s="114">
        <f t="shared" si="364"/>
        <v>0.05</v>
      </c>
      <c r="OT277" s="114">
        <f t="shared" si="365"/>
        <v>1</v>
      </c>
      <c r="OU277" s="4">
        <v>5</v>
      </c>
      <c r="OV277" s="114">
        <f t="shared" si="366"/>
        <v>0.1</v>
      </c>
      <c r="OW277" s="114">
        <f t="shared" si="367"/>
        <v>1</v>
      </c>
      <c r="OX277" s="4">
        <v>5</v>
      </c>
      <c r="OY277" s="114">
        <f t="shared" si="368"/>
        <v>0.1</v>
      </c>
      <c r="OZ277" s="114">
        <f t="shared" si="369"/>
        <v>1</v>
      </c>
      <c r="PA277" s="4">
        <v>5</v>
      </c>
      <c r="PB277" s="114">
        <f t="shared" si="370"/>
        <v>0.1</v>
      </c>
      <c r="PC277" s="114">
        <f t="shared" si="371"/>
        <v>1</v>
      </c>
      <c r="PD277" s="4">
        <v>5</v>
      </c>
      <c r="PE277" s="4">
        <v>100</v>
      </c>
      <c r="PF277" s="114">
        <f t="shared" si="372"/>
        <v>0.05</v>
      </c>
      <c r="PG277" s="114">
        <f t="shared" si="373"/>
        <v>1</v>
      </c>
      <c r="PH277" s="4">
        <v>5</v>
      </c>
      <c r="PI277" s="114">
        <f t="shared" si="374"/>
        <v>0.05</v>
      </c>
      <c r="PJ277" s="114">
        <f t="shared" si="375"/>
        <v>1</v>
      </c>
      <c r="ACA277" s="114">
        <f t="shared" si="376"/>
        <v>0.4</v>
      </c>
      <c r="ACB277" s="114">
        <f t="shared" si="377"/>
        <v>0.60000000000000009</v>
      </c>
      <c r="ACC277" s="114">
        <f t="shared" si="378"/>
        <v>1</v>
      </c>
      <c r="ACN277" s="119" t="str">
        <f t="shared" si="379"/>
        <v>TERIMA</v>
      </c>
      <c r="ACO277" s="120">
        <f t="shared" si="380"/>
        <v>800000</v>
      </c>
      <c r="ACQ277" s="120">
        <f t="shared" si="381"/>
        <v>800000</v>
      </c>
      <c r="ACR277" s="120">
        <f t="shared" si="382"/>
        <v>800000</v>
      </c>
      <c r="ACS277" s="120">
        <f t="shared" si="383"/>
        <v>800000</v>
      </c>
      <c r="ADN277" s="121">
        <f t="shared" si="384"/>
        <v>800000</v>
      </c>
      <c r="ADO277" s="4" t="s">
        <v>1392</v>
      </c>
    </row>
    <row r="278" spans="1:795" x14ac:dyDescent="0.25">
      <c r="A278" s="4">
        <f t="shared" si="356"/>
        <v>274</v>
      </c>
      <c r="B278" s="4">
        <v>30396</v>
      </c>
      <c r="C278" s="4" t="s">
        <v>1050</v>
      </c>
      <c r="G278" s="4" t="s">
        <v>973</v>
      </c>
      <c r="O278" s="4">
        <v>22</v>
      </c>
      <c r="P278" s="4">
        <v>21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f t="shared" si="357"/>
        <v>0</v>
      </c>
      <c r="W278" s="4">
        <v>21</v>
      </c>
      <c r="X278" s="4">
        <v>21</v>
      </c>
      <c r="Y278" s="4">
        <v>7.75</v>
      </c>
      <c r="CH278" s="114">
        <f t="shared" si="358"/>
        <v>1</v>
      </c>
      <c r="CI278" s="4">
        <v>5</v>
      </c>
      <c r="CJ278" s="114">
        <f t="shared" si="359"/>
        <v>0.2</v>
      </c>
      <c r="CK278" s="114">
        <f t="shared" si="360"/>
        <v>1</v>
      </c>
      <c r="CL278" s="4">
        <v>5</v>
      </c>
      <c r="CM278" s="114">
        <f t="shared" si="361"/>
        <v>0.2</v>
      </c>
      <c r="ON278" s="4">
        <v>3</v>
      </c>
      <c r="OO278" s="116" t="s">
        <v>937</v>
      </c>
      <c r="OP278" s="114">
        <f t="shared" si="362"/>
        <v>0.09</v>
      </c>
      <c r="OQ278" s="114">
        <f t="shared" si="363"/>
        <v>0.6</v>
      </c>
      <c r="OR278" s="4">
        <v>5</v>
      </c>
      <c r="OS278" s="114">
        <f t="shared" si="364"/>
        <v>0.05</v>
      </c>
      <c r="OT278" s="114">
        <f t="shared" si="365"/>
        <v>1</v>
      </c>
      <c r="OU278" s="4">
        <v>5</v>
      </c>
      <c r="OV278" s="114">
        <f t="shared" si="366"/>
        <v>0.1</v>
      </c>
      <c r="OW278" s="114">
        <f t="shared" si="367"/>
        <v>1</v>
      </c>
      <c r="OX278" s="4">
        <v>5</v>
      </c>
      <c r="OY278" s="114">
        <f t="shared" si="368"/>
        <v>0.1</v>
      </c>
      <c r="OZ278" s="114">
        <f t="shared" si="369"/>
        <v>1</v>
      </c>
      <c r="PA278" s="4">
        <v>5</v>
      </c>
      <c r="PB278" s="114">
        <f t="shared" si="370"/>
        <v>0.1</v>
      </c>
      <c r="PC278" s="114">
        <f t="shared" si="371"/>
        <v>1</v>
      </c>
      <c r="PD278" s="4">
        <v>5</v>
      </c>
      <c r="PE278" s="4">
        <v>100</v>
      </c>
      <c r="PF278" s="114">
        <f t="shared" si="372"/>
        <v>0.05</v>
      </c>
      <c r="PG278" s="114">
        <f t="shared" si="373"/>
        <v>1</v>
      </c>
      <c r="PH278" s="4">
        <v>5</v>
      </c>
      <c r="PI278" s="114">
        <f t="shared" si="374"/>
        <v>0.05</v>
      </c>
      <c r="PJ278" s="114">
        <f t="shared" si="375"/>
        <v>1</v>
      </c>
      <c r="ACA278" s="114">
        <f t="shared" si="376"/>
        <v>0.4</v>
      </c>
      <c r="ACB278" s="114">
        <f t="shared" si="377"/>
        <v>0.54</v>
      </c>
      <c r="ACC278" s="114">
        <f t="shared" si="378"/>
        <v>0.94000000000000006</v>
      </c>
      <c r="ACN278" s="119" t="str">
        <f t="shared" si="379"/>
        <v>TERIMA</v>
      </c>
      <c r="ACO278" s="120">
        <f t="shared" si="380"/>
        <v>800000</v>
      </c>
      <c r="ACQ278" s="120">
        <f t="shared" si="381"/>
        <v>752000</v>
      </c>
      <c r="ACR278" s="120">
        <f t="shared" si="382"/>
        <v>752000</v>
      </c>
      <c r="ACS278" s="120">
        <f t="shared" si="383"/>
        <v>752000</v>
      </c>
      <c r="ADN278" s="121">
        <f t="shared" si="384"/>
        <v>752000</v>
      </c>
      <c r="ADO278" s="4" t="s">
        <v>1392</v>
      </c>
    </row>
    <row r="279" spans="1:795" x14ac:dyDescent="0.25">
      <c r="A279" s="4">
        <f t="shared" si="356"/>
        <v>275</v>
      </c>
      <c r="B279" s="4">
        <v>63369</v>
      </c>
      <c r="C279" s="4" t="s">
        <v>1052</v>
      </c>
      <c r="G279" s="4" t="s">
        <v>973</v>
      </c>
      <c r="O279" s="4">
        <v>22</v>
      </c>
      <c r="P279" s="4">
        <v>21</v>
      </c>
      <c r="Q279" s="4">
        <v>0</v>
      </c>
      <c r="R279" s="4">
        <v>0</v>
      </c>
      <c r="S279" s="4">
        <v>0</v>
      </c>
      <c r="T279" s="4">
        <v>1</v>
      </c>
      <c r="U279" s="4">
        <v>0</v>
      </c>
      <c r="V279" s="4">
        <f t="shared" si="357"/>
        <v>0</v>
      </c>
      <c r="W279" s="4">
        <v>21</v>
      </c>
      <c r="X279" s="4">
        <v>20</v>
      </c>
      <c r="Y279" s="4">
        <v>7.75</v>
      </c>
      <c r="CH279" s="114">
        <f t="shared" si="358"/>
        <v>1</v>
      </c>
      <c r="CI279" s="4">
        <v>5</v>
      </c>
      <c r="CJ279" s="114">
        <f t="shared" si="359"/>
        <v>0.2</v>
      </c>
      <c r="CK279" s="114">
        <f t="shared" si="360"/>
        <v>1</v>
      </c>
      <c r="CL279" s="4">
        <v>5</v>
      </c>
      <c r="CM279" s="114">
        <f t="shared" si="361"/>
        <v>0.2</v>
      </c>
      <c r="ON279" s="4">
        <v>5</v>
      </c>
      <c r="OO279" s="116">
        <v>5</v>
      </c>
      <c r="OP279" s="114">
        <f t="shared" si="362"/>
        <v>0.15</v>
      </c>
      <c r="OQ279" s="114">
        <f t="shared" si="363"/>
        <v>1</v>
      </c>
      <c r="OR279" s="4">
        <v>5</v>
      </c>
      <c r="OS279" s="114">
        <f t="shared" si="364"/>
        <v>0.05</v>
      </c>
      <c r="OT279" s="114">
        <f t="shared" si="365"/>
        <v>1</v>
      </c>
      <c r="OU279" s="4">
        <v>5</v>
      </c>
      <c r="OV279" s="114">
        <f t="shared" si="366"/>
        <v>0.1</v>
      </c>
      <c r="OW279" s="114">
        <f t="shared" si="367"/>
        <v>1</v>
      </c>
      <c r="OX279" s="4">
        <v>5</v>
      </c>
      <c r="OY279" s="114">
        <f t="shared" si="368"/>
        <v>0.1</v>
      </c>
      <c r="OZ279" s="114">
        <f t="shared" si="369"/>
        <v>1</v>
      </c>
      <c r="PA279" s="4">
        <v>5</v>
      </c>
      <c r="PB279" s="114">
        <f t="shared" si="370"/>
        <v>0.1</v>
      </c>
      <c r="PC279" s="114">
        <f t="shared" si="371"/>
        <v>1</v>
      </c>
      <c r="PD279" s="4">
        <v>5</v>
      </c>
      <c r="PE279" s="4">
        <v>100</v>
      </c>
      <c r="PF279" s="114">
        <f t="shared" si="372"/>
        <v>0.05</v>
      </c>
      <c r="PG279" s="114">
        <f t="shared" si="373"/>
        <v>1</v>
      </c>
      <c r="PH279" s="4">
        <v>5</v>
      </c>
      <c r="PI279" s="114">
        <f t="shared" si="374"/>
        <v>0.05</v>
      </c>
      <c r="PJ279" s="114">
        <f t="shared" si="375"/>
        <v>1</v>
      </c>
      <c r="ACA279" s="114">
        <f t="shared" si="376"/>
        <v>0.4</v>
      </c>
      <c r="ACB279" s="114">
        <f t="shared" si="377"/>
        <v>0.60000000000000009</v>
      </c>
      <c r="ACC279" s="114">
        <f t="shared" si="378"/>
        <v>1</v>
      </c>
      <c r="ACN279" s="119" t="str">
        <f t="shared" si="379"/>
        <v>TERIMA</v>
      </c>
      <c r="ACO279" s="120">
        <f t="shared" si="380"/>
        <v>800000</v>
      </c>
      <c r="ACQ279" s="120">
        <f t="shared" si="381"/>
        <v>800000</v>
      </c>
      <c r="ACR279" s="120">
        <f t="shared" si="382"/>
        <v>800000</v>
      </c>
      <c r="ACS279" s="120">
        <f t="shared" si="383"/>
        <v>800000</v>
      </c>
      <c r="ADN279" s="121">
        <f t="shared" si="384"/>
        <v>800000</v>
      </c>
      <c r="ADO279" s="4" t="s">
        <v>1392</v>
      </c>
    </row>
    <row r="280" spans="1:795" x14ac:dyDescent="0.25">
      <c r="A280" s="4">
        <f t="shared" si="356"/>
        <v>276</v>
      </c>
      <c r="B280" s="4">
        <v>70798</v>
      </c>
      <c r="C280" s="4" t="s">
        <v>1054</v>
      </c>
      <c r="G280" s="4" t="s">
        <v>973</v>
      </c>
      <c r="O280" s="4">
        <v>22</v>
      </c>
      <c r="P280" s="4">
        <v>21</v>
      </c>
      <c r="Q280" s="4">
        <v>0</v>
      </c>
      <c r="R280" s="4">
        <v>0</v>
      </c>
      <c r="S280" s="4">
        <v>0</v>
      </c>
      <c r="T280" s="4">
        <v>2</v>
      </c>
      <c r="U280" s="4">
        <v>0</v>
      </c>
      <c r="V280" s="4">
        <f t="shared" si="357"/>
        <v>0</v>
      </c>
      <c r="W280" s="4">
        <v>21</v>
      </c>
      <c r="X280" s="4">
        <v>19</v>
      </c>
      <c r="Y280" s="4">
        <v>7.75</v>
      </c>
      <c r="CH280" s="114">
        <f t="shared" si="358"/>
        <v>1</v>
      </c>
      <c r="CI280" s="4">
        <v>5</v>
      </c>
      <c r="CJ280" s="114">
        <f t="shared" si="359"/>
        <v>0.2</v>
      </c>
      <c r="CK280" s="114">
        <f t="shared" si="360"/>
        <v>1</v>
      </c>
      <c r="CL280" s="4">
        <v>5</v>
      </c>
      <c r="CM280" s="114">
        <f t="shared" si="361"/>
        <v>0.2</v>
      </c>
      <c r="ON280" s="4">
        <v>5</v>
      </c>
      <c r="OO280" s="116">
        <v>5</v>
      </c>
      <c r="OP280" s="114">
        <f t="shared" si="362"/>
        <v>0.15</v>
      </c>
      <c r="OQ280" s="114">
        <f t="shared" si="363"/>
        <v>1</v>
      </c>
      <c r="OR280" s="4">
        <v>5</v>
      </c>
      <c r="OS280" s="114">
        <f t="shared" si="364"/>
        <v>0.05</v>
      </c>
      <c r="OT280" s="114">
        <f t="shared" si="365"/>
        <v>1</v>
      </c>
      <c r="OU280" s="4">
        <v>5</v>
      </c>
      <c r="OV280" s="114">
        <f t="shared" si="366"/>
        <v>0.1</v>
      </c>
      <c r="OW280" s="114">
        <f t="shared" si="367"/>
        <v>1</v>
      </c>
      <c r="OX280" s="4">
        <v>5</v>
      </c>
      <c r="OY280" s="114">
        <f t="shared" si="368"/>
        <v>0.1</v>
      </c>
      <c r="OZ280" s="114">
        <f t="shared" si="369"/>
        <v>1</v>
      </c>
      <c r="PA280" s="4">
        <v>5</v>
      </c>
      <c r="PB280" s="114">
        <f t="shared" si="370"/>
        <v>0.1</v>
      </c>
      <c r="PC280" s="114">
        <f t="shared" si="371"/>
        <v>1</v>
      </c>
      <c r="PD280" s="4">
        <v>5</v>
      </c>
      <c r="PE280" s="4">
        <v>100</v>
      </c>
      <c r="PF280" s="114">
        <f t="shared" si="372"/>
        <v>0.05</v>
      </c>
      <c r="PG280" s="114">
        <f t="shared" si="373"/>
        <v>1</v>
      </c>
      <c r="PH280" s="4">
        <v>5</v>
      </c>
      <c r="PI280" s="114">
        <f t="shared" si="374"/>
        <v>0.05</v>
      </c>
      <c r="PJ280" s="114">
        <f t="shared" si="375"/>
        <v>1</v>
      </c>
      <c r="ACA280" s="114">
        <f t="shared" si="376"/>
        <v>0.4</v>
      </c>
      <c r="ACB280" s="114">
        <f t="shared" si="377"/>
        <v>0.60000000000000009</v>
      </c>
      <c r="ACC280" s="114">
        <f t="shared" si="378"/>
        <v>1</v>
      </c>
      <c r="ACN280" s="119" t="str">
        <f t="shared" si="379"/>
        <v>TERIMA</v>
      </c>
      <c r="ACO280" s="120">
        <f t="shared" si="380"/>
        <v>800000</v>
      </c>
      <c r="ACQ280" s="120">
        <f t="shared" si="381"/>
        <v>800000</v>
      </c>
      <c r="ACR280" s="120">
        <f t="shared" si="382"/>
        <v>800000</v>
      </c>
      <c r="ACS280" s="120">
        <f t="shared" si="383"/>
        <v>800000</v>
      </c>
      <c r="ADN280" s="121">
        <f t="shared" si="384"/>
        <v>800000</v>
      </c>
      <c r="ADO280" s="4" t="s">
        <v>1392</v>
      </c>
    </row>
    <row r="281" spans="1:795" x14ac:dyDescent="0.25">
      <c r="A281" s="4">
        <f t="shared" si="356"/>
        <v>277</v>
      </c>
      <c r="B281" s="4">
        <v>30451</v>
      </c>
      <c r="C281" s="4" t="s">
        <v>1056</v>
      </c>
      <c r="G281" s="4" t="s">
        <v>973</v>
      </c>
      <c r="O281" s="4">
        <v>22</v>
      </c>
      <c r="P281" s="4">
        <v>21</v>
      </c>
      <c r="Q281" s="4">
        <v>0</v>
      </c>
      <c r="R281" s="4">
        <v>0</v>
      </c>
      <c r="S281" s="4">
        <v>0</v>
      </c>
      <c r="T281" s="4">
        <v>1</v>
      </c>
      <c r="U281" s="4">
        <v>0</v>
      </c>
      <c r="V281" s="4">
        <f t="shared" si="357"/>
        <v>0</v>
      </c>
      <c r="W281" s="4">
        <v>21</v>
      </c>
      <c r="X281" s="4">
        <v>20</v>
      </c>
      <c r="Y281" s="4">
        <v>7.75</v>
      </c>
      <c r="CH281" s="114">
        <f t="shared" si="358"/>
        <v>1</v>
      </c>
      <c r="CI281" s="4">
        <v>5</v>
      </c>
      <c r="CJ281" s="114">
        <f t="shared" si="359"/>
        <v>0.2</v>
      </c>
      <c r="CK281" s="114">
        <f t="shared" si="360"/>
        <v>1</v>
      </c>
      <c r="CL281" s="4">
        <v>5</v>
      </c>
      <c r="CM281" s="114">
        <f t="shared" si="361"/>
        <v>0.2</v>
      </c>
      <c r="ON281" s="4">
        <v>3</v>
      </c>
      <c r="OO281" s="116" t="s">
        <v>937</v>
      </c>
      <c r="OP281" s="114">
        <f t="shared" si="362"/>
        <v>0.09</v>
      </c>
      <c r="OQ281" s="114">
        <f t="shared" si="363"/>
        <v>0.6</v>
      </c>
      <c r="OR281" s="4">
        <v>5</v>
      </c>
      <c r="OS281" s="114">
        <f t="shared" si="364"/>
        <v>0.05</v>
      </c>
      <c r="OT281" s="114">
        <f t="shared" si="365"/>
        <v>1</v>
      </c>
      <c r="OU281" s="4">
        <v>5</v>
      </c>
      <c r="OV281" s="114">
        <f t="shared" si="366"/>
        <v>0.1</v>
      </c>
      <c r="OW281" s="114">
        <f t="shared" si="367"/>
        <v>1</v>
      </c>
      <c r="OX281" s="4">
        <v>5</v>
      </c>
      <c r="OY281" s="114">
        <f t="shared" si="368"/>
        <v>0.1</v>
      </c>
      <c r="OZ281" s="114">
        <f t="shared" si="369"/>
        <v>1</v>
      </c>
      <c r="PA281" s="4">
        <v>5</v>
      </c>
      <c r="PB281" s="114">
        <f t="shared" si="370"/>
        <v>0.1</v>
      </c>
      <c r="PC281" s="114">
        <f t="shared" si="371"/>
        <v>1</v>
      </c>
      <c r="PD281" s="4">
        <v>5</v>
      </c>
      <c r="PE281" s="4">
        <v>100</v>
      </c>
      <c r="PF281" s="114">
        <f t="shared" si="372"/>
        <v>0.05</v>
      </c>
      <c r="PG281" s="114">
        <f t="shared" si="373"/>
        <v>1</v>
      </c>
      <c r="PH281" s="4">
        <v>5</v>
      </c>
      <c r="PI281" s="114">
        <f t="shared" si="374"/>
        <v>0.05</v>
      </c>
      <c r="PJ281" s="114">
        <f t="shared" si="375"/>
        <v>1</v>
      </c>
      <c r="ACA281" s="114">
        <f t="shared" si="376"/>
        <v>0.4</v>
      </c>
      <c r="ACB281" s="114">
        <f t="shared" si="377"/>
        <v>0.54</v>
      </c>
      <c r="ACC281" s="114">
        <f t="shared" si="378"/>
        <v>0.94000000000000006</v>
      </c>
      <c r="ACN281" s="119" t="str">
        <f t="shared" si="379"/>
        <v>TERIMA</v>
      </c>
      <c r="ACO281" s="120">
        <f t="shared" si="380"/>
        <v>800000</v>
      </c>
      <c r="ACQ281" s="120">
        <f t="shared" si="381"/>
        <v>752000</v>
      </c>
      <c r="ACR281" s="120">
        <f t="shared" si="382"/>
        <v>752000</v>
      </c>
      <c r="ACS281" s="120">
        <f t="shared" si="383"/>
        <v>752000</v>
      </c>
      <c r="ADN281" s="121">
        <f t="shared" si="384"/>
        <v>752000</v>
      </c>
      <c r="ADO281" s="4" t="s">
        <v>1392</v>
      </c>
    </row>
    <row r="282" spans="1:795" x14ac:dyDescent="0.25">
      <c r="A282" s="4">
        <f t="shared" si="356"/>
        <v>278</v>
      </c>
      <c r="B282" s="4">
        <v>30310</v>
      </c>
      <c r="C282" s="4" t="s">
        <v>1059</v>
      </c>
      <c r="G282" s="4" t="s">
        <v>973</v>
      </c>
      <c r="O282" s="4">
        <v>22</v>
      </c>
      <c r="P282" s="4">
        <v>21</v>
      </c>
      <c r="Q282" s="4">
        <v>0</v>
      </c>
      <c r="R282" s="4">
        <v>0</v>
      </c>
      <c r="S282" s="4">
        <v>0</v>
      </c>
      <c r="T282" s="4">
        <v>1</v>
      </c>
      <c r="U282" s="4">
        <v>0</v>
      </c>
      <c r="V282" s="4">
        <f t="shared" si="357"/>
        <v>0</v>
      </c>
      <c r="W282" s="4">
        <v>21</v>
      </c>
      <c r="X282" s="4">
        <v>20</v>
      </c>
      <c r="Y282" s="4">
        <v>7.75</v>
      </c>
      <c r="CH282" s="114">
        <f t="shared" si="358"/>
        <v>1</v>
      </c>
      <c r="CI282" s="4">
        <v>5</v>
      </c>
      <c r="CJ282" s="114">
        <f t="shared" si="359"/>
        <v>0.2</v>
      </c>
      <c r="CK282" s="114">
        <f t="shared" si="360"/>
        <v>1</v>
      </c>
      <c r="CL282" s="4">
        <v>5</v>
      </c>
      <c r="CM282" s="114">
        <f t="shared" si="361"/>
        <v>0.2</v>
      </c>
      <c r="ON282" s="4">
        <v>5</v>
      </c>
      <c r="OO282" s="116">
        <v>5</v>
      </c>
      <c r="OP282" s="114">
        <f t="shared" si="362"/>
        <v>0.15</v>
      </c>
      <c r="OQ282" s="114">
        <f t="shared" si="363"/>
        <v>1</v>
      </c>
      <c r="OR282" s="4">
        <v>5</v>
      </c>
      <c r="OS282" s="114">
        <f t="shared" si="364"/>
        <v>0.05</v>
      </c>
      <c r="OT282" s="114">
        <f t="shared" si="365"/>
        <v>1</v>
      </c>
      <c r="OU282" s="4">
        <v>5</v>
      </c>
      <c r="OV282" s="114">
        <f t="shared" si="366"/>
        <v>0.1</v>
      </c>
      <c r="OW282" s="114">
        <f t="shared" si="367"/>
        <v>1</v>
      </c>
      <c r="OX282" s="4">
        <v>5</v>
      </c>
      <c r="OY282" s="114">
        <f t="shared" si="368"/>
        <v>0.1</v>
      </c>
      <c r="OZ282" s="114">
        <f t="shared" si="369"/>
        <v>1</v>
      </c>
      <c r="PA282" s="4">
        <v>5</v>
      </c>
      <c r="PB282" s="114">
        <f t="shared" si="370"/>
        <v>0.1</v>
      </c>
      <c r="PC282" s="114">
        <f t="shared" si="371"/>
        <v>1</v>
      </c>
      <c r="PD282" s="4">
        <v>5</v>
      </c>
      <c r="PE282" s="4">
        <v>100</v>
      </c>
      <c r="PF282" s="114">
        <f t="shared" si="372"/>
        <v>0.05</v>
      </c>
      <c r="PG282" s="114">
        <f t="shared" si="373"/>
        <v>1</v>
      </c>
      <c r="PH282" s="4">
        <v>5</v>
      </c>
      <c r="PI282" s="114">
        <f t="shared" si="374"/>
        <v>0.05</v>
      </c>
      <c r="PJ282" s="114">
        <f t="shared" si="375"/>
        <v>1</v>
      </c>
      <c r="ACA282" s="114">
        <f t="shared" si="376"/>
        <v>0.4</v>
      </c>
      <c r="ACB282" s="114">
        <f t="shared" si="377"/>
        <v>0.60000000000000009</v>
      </c>
      <c r="ACC282" s="114">
        <f t="shared" si="378"/>
        <v>1</v>
      </c>
      <c r="ACN282" s="119" t="str">
        <f t="shared" si="379"/>
        <v>TERIMA</v>
      </c>
      <c r="ACO282" s="120">
        <f t="shared" si="380"/>
        <v>800000</v>
      </c>
      <c r="ACQ282" s="120">
        <f t="shared" si="381"/>
        <v>800000</v>
      </c>
      <c r="ACR282" s="120">
        <f t="shared" si="382"/>
        <v>800000</v>
      </c>
      <c r="ACS282" s="120">
        <f t="shared" si="383"/>
        <v>800000</v>
      </c>
      <c r="ADN282" s="121">
        <f t="shared" si="384"/>
        <v>800000</v>
      </c>
      <c r="ADO282" s="4" t="s">
        <v>1392</v>
      </c>
    </row>
    <row r="283" spans="1:795" x14ac:dyDescent="0.25">
      <c r="A283" s="4">
        <f t="shared" si="356"/>
        <v>279</v>
      </c>
      <c r="B283" s="4">
        <v>64021</v>
      </c>
      <c r="C283" s="4" t="s">
        <v>1061</v>
      </c>
      <c r="G283" s="4" t="s">
        <v>973</v>
      </c>
      <c r="O283" s="4">
        <v>22</v>
      </c>
      <c r="P283" s="4">
        <v>21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f t="shared" si="357"/>
        <v>0</v>
      </c>
      <c r="W283" s="4">
        <v>21</v>
      </c>
      <c r="X283" s="4">
        <v>21</v>
      </c>
      <c r="Y283" s="4">
        <v>7.75</v>
      </c>
      <c r="CH283" s="114">
        <f t="shared" si="358"/>
        <v>1</v>
      </c>
      <c r="CI283" s="4">
        <v>5</v>
      </c>
      <c r="CJ283" s="114">
        <f t="shared" si="359"/>
        <v>0.2</v>
      </c>
      <c r="CK283" s="114">
        <f t="shared" si="360"/>
        <v>1</v>
      </c>
      <c r="CL283" s="4">
        <v>5</v>
      </c>
      <c r="CM283" s="114">
        <f t="shared" si="361"/>
        <v>0.2</v>
      </c>
      <c r="ON283" s="4">
        <v>3</v>
      </c>
      <c r="OO283" s="116" t="s">
        <v>937</v>
      </c>
      <c r="OP283" s="114">
        <f t="shared" si="362"/>
        <v>0.09</v>
      </c>
      <c r="OQ283" s="114">
        <f t="shared" si="363"/>
        <v>0.6</v>
      </c>
      <c r="OR283" s="4">
        <v>5</v>
      </c>
      <c r="OS283" s="114">
        <f t="shared" si="364"/>
        <v>0.05</v>
      </c>
      <c r="OT283" s="114">
        <f t="shared" si="365"/>
        <v>1</v>
      </c>
      <c r="OU283" s="4">
        <v>5</v>
      </c>
      <c r="OV283" s="114">
        <f t="shared" si="366"/>
        <v>0.1</v>
      </c>
      <c r="OW283" s="114">
        <f t="shared" si="367"/>
        <v>1</v>
      </c>
      <c r="OX283" s="4">
        <v>5</v>
      </c>
      <c r="OY283" s="114">
        <f t="shared" si="368"/>
        <v>0.1</v>
      </c>
      <c r="OZ283" s="114">
        <f t="shared" si="369"/>
        <v>1</v>
      </c>
      <c r="PA283" s="4">
        <v>5</v>
      </c>
      <c r="PB283" s="114">
        <f t="shared" si="370"/>
        <v>0.1</v>
      </c>
      <c r="PC283" s="114">
        <f t="shared" si="371"/>
        <v>1</v>
      </c>
      <c r="PD283" s="4">
        <v>5</v>
      </c>
      <c r="PE283" s="4">
        <v>100</v>
      </c>
      <c r="PF283" s="114">
        <f t="shared" si="372"/>
        <v>0.05</v>
      </c>
      <c r="PG283" s="114">
        <f t="shared" si="373"/>
        <v>1</v>
      </c>
      <c r="PH283" s="4">
        <v>5</v>
      </c>
      <c r="PI283" s="114">
        <f t="shared" si="374"/>
        <v>0.05</v>
      </c>
      <c r="PJ283" s="114">
        <f t="shared" si="375"/>
        <v>1</v>
      </c>
      <c r="ACA283" s="114">
        <f t="shared" si="376"/>
        <v>0.4</v>
      </c>
      <c r="ACB283" s="114">
        <f t="shared" si="377"/>
        <v>0.54</v>
      </c>
      <c r="ACC283" s="114">
        <f t="shared" si="378"/>
        <v>0.94000000000000006</v>
      </c>
      <c r="ACN283" s="119" t="str">
        <f t="shared" si="379"/>
        <v>TERIMA</v>
      </c>
      <c r="ACO283" s="120">
        <f t="shared" si="380"/>
        <v>800000</v>
      </c>
      <c r="ACQ283" s="120">
        <f t="shared" si="381"/>
        <v>752000</v>
      </c>
      <c r="ACR283" s="120">
        <f t="shared" si="382"/>
        <v>752000</v>
      </c>
      <c r="ACS283" s="120">
        <f t="shared" si="383"/>
        <v>752000</v>
      </c>
      <c r="ADN283" s="121">
        <f t="shared" si="384"/>
        <v>752000</v>
      </c>
      <c r="ADO283" s="4" t="s">
        <v>1392</v>
      </c>
    </row>
    <row r="284" spans="1:795" x14ac:dyDescent="0.25">
      <c r="A284" s="4">
        <f t="shared" si="356"/>
        <v>280</v>
      </c>
      <c r="B284" s="4">
        <v>105788</v>
      </c>
      <c r="C284" s="4" t="s">
        <v>1063</v>
      </c>
      <c r="G284" s="4" t="s">
        <v>973</v>
      </c>
      <c r="O284" s="4">
        <v>22</v>
      </c>
      <c r="P284" s="4">
        <v>21</v>
      </c>
      <c r="Q284" s="4">
        <v>0</v>
      </c>
      <c r="R284" s="4">
        <v>0</v>
      </c>
      <c r="S284" s="4">
        <v>0</v>
      </c>
      <c r="T284" s="4">
        <v>1</v>
      </c>
      <c r="U284" s="4">
        <v>0</v>
      </c>
      <c r="V284" s="4">
        <f t="shared" si="357"/>
        <v>0</v>
      </c>
      <c r="W284" s="4">
        <v>21</v>
      </c>
      <c r="X284" s="4">
        <v>20</v>
      </c>
      <c r="Y284" s="4">
        <v>7.75</v>
      </c>
      <c r="CH284" s="114">
        <f t="shared" si="358"/>
        <v>1</v>
      </c>
      <c r="CI284" s="4">
        <v>5</v>
      </c>
      <c r="CJ284" s="114">
        <f t="shared" si="359"/>
        <v>0.2</v>
      </c>
      <c r="CK284" s="114">
        <f t="shared" si="360"/>
        <v>1</v>
      </c>
      <c r="CL284" s="4">
        <v>5</v>
      </c>
      <c r="CM284" s="114">
        <f t="shared" si="361"/>
        <v>0.2</v>
      </c>
      <c r="ON284" s="4">
        <v>5</v>
      </c>
      <c r="OO284" s="116">
        <v>5</v>
      </c>
      <c r="OP284" s="114">
        <f t="shared" si="362"/>
        <v>0.15</v>
      </c>
      <c r="OQ284" s="114">
        <f t="shared" si="363"/>
        <v>1</v>
      </c>
      <c r="OR284" s="4">
        <v>5</v>
      </c>
      <c r="OS284" s="114">
        <f t="shared" si="364"/>
        <v>0.05</v>
      </c>
      <c r="OT284" s="114">
        <f t="shared" si="365"/>
        <v>1</v>
      </c>
      <c r="OU284" s="4">
        <v>5</v>
      </c>
      <c r="OV284" s="114">
        <f t="shared" si="366"/>
        <v>0.1</v>
      </c>
      <c r="OW284" s="114">
        <f t="shared" si="367"/>
        <v>1</v>
      </c>
      <c r="OX284" s="4">
        <v>5</v>
      </c>
      <c r="OY284" s="114">
        <f t="shared" si="368"/>
        <v>0.1</v>
      </c>
      <c r="OZ284" s="114">
        <f t="shared" si="369"/>
        <v>1</v>
      </c>
      <c r="PA284" s="4">
        <v>5</v>
      </c>
      <c r="PB284" s="114">
        <f t="shared" si="370"/>
        <v>0.1</v>
      </c>
      <c r="PC284" s="114">
        <f t="shared" si="371"/>
        <v>1</v>
      </c>
      <c r="PD284" s="4">
        <v>5</v>
      </c>
      <c r="PE284" s="4">
        <v>100</v>
      </c>
      <c r="PF284" s="114">
        <f t="shared" si="372"/>
        <v>0.05</v>
      </c>
      <c r="PG284" s="114">
        <f t="shared" si="373"/>
        <v>1</v>
      </c>
      <c r="PH284" s="4">
        <v>5</v>
      </c>
      <c r="PI284" s="114">
        <f t="shared" si="374"/>
        <v>0.05</v>
      </c>
      <c r="PJ284" s="114">
        <f t="shared" si="375"/>
        <v>1</v>
      </c>
      <c r="ACA284" s="114">
        <f t="shared" si="376"/>
        <v>0.4</v>
      </c>
      <c r="ACB284" s="114">
        <f t="shared" si="377"/>
        <v>0.60000000000000009</v>
      </c>
      <c r="ACC284" s="114">
        <f t="shared" si="378"/>
        <v>1</v>
      </c>
      <c r="ACN284" s="119" t="str">
        <f t="shared" si="379"/>
        <v>TERIMA</v>
      </c>
      <c r="ACO284" s="120">
        <f t="shared" si="380"/>
        <v>800000</v>
      </c>
      <c r="ACQ284" s="120">
        <f t="shared" si="381"/>
        <v>800000</v>
      </c>
      <c r="ACR284" s="120">
        <f t="shared" si="382"/>
        <v>800000</v>
      </c>
      <c r="ACS284" s="120">
        <f t="shared" si="383"/>
        <v>800000</v>
      </c>
      <c r="ADN284" s="121">
        <f t="shared" si="384"/>
        <v>800000</v>
      </c>
      <c r="ADO284" s="4" t="s">
        <v>1392</v>
      </c>
    </row>
    <row r="285" spans="1:795" x14ac:dyDescent="0.25">
      <c r="A285" s="4">
        <f t="shared" si="356"/>
        <v>281</v>
      </c>
      <c r="B285" s="4">
        <v>33503</v>
      </c>
      <c r="C285" s="4" t="s">
        <v>1065</v>
      </c>
      <c r="G285" s="4" t="s">
        <v>973</v>
      </c>
      <c r="O285" s="4">
        <v>22</v>
      </c>
      <c r="P285" s="4">
        <v>21</v>
      </c>
      <c r="Q285" s="4">
        <v>0</v>
      </c>
      <c r="R285" s="4">
        <v>0</v>
      </c>
      <c r="S285" s="4">
        <v>0</v>
      </c>
      <c r="T285" s="4">
        <v>1</v>
      </c>
      <c r="U285" s="4">
        <v>0</v>
      </c>
      <c r="V285" s="4">
        <f t="shared" si="357"/>
        <v>0</v>
      </c>
      <c r="W285" s="4">
        <v>21</v>
      </c>
      <c r="X285" s="4">
        <v>20</v>
      </c>
      <c r="Y285" s="4">
        <v>7.75</v>
      </c>
      <c r="CH285" s="114">
        <f t="shared" si="358"/>
        <v>1</v>
      </c>
      <c r="CI285" s="4">
        <v>5</v>
      </c>
      <c r="CJ285" s="114">
        <f t="shared" si="359"/>
        <v>0.2</v>
      </c>
      <c r="CK285" s="114">
        <f t="shared" si="360"/>
        <v>1</v>
      </c>
      <c r="CL285" s="4">
        <v>5</v>
      </c>
      <c r="CM285" s="114">
        <f t="shared" si="361"/>
        <v>0.2</v>
      </c>
      <c r="ON285" s="4">
        <v>5</v>
      </c>
      <c r="OO285" s="116">
        <v>5</v>
      </c>
      <c r="OP285" s="114">
        <f t="shared" si="362"/>
        <v>0.15</v>
      </c>
      <c r="OQ285" s="114">
        <f t="shared" si="363"/>
        <v>1</v>
      </c>
      <c r="OR285" s="4">
        <v>5</v>
      </c>
      <c r="OS285" s="114">
        <f t="shared" si="364"/>
        <v>0.05</v>
      </c>
      <c r="OT285" s="114">
        <f t="shared" si="365"/>
        <v>1</v>
      </c>
      <c r="OU285" s="4">
        <v>5</v>
      </c>
      <c r="OV285" s="114">
        <f t="shared" si="366"/>
        <v>0.1</v>
      </c>
      <c r="OW285" s="114">
        <f t="shared" si="367"/>
        <v>1</v>
      </c>
      <c r="OX285" s="4">
        <v>5</v>
      </c>
      <c r="OY285" s="114">
        <f t="shared" si="368"/>
        <v>0.1</v>
      </c>
      <c r="OZ285" s="114">
        <f t="shared" si="369"/>
        <v>1</v>
      </c>
      <c r="PA285" s="4">
        <v>5</v>
      </c>
      <c r="PB285" s="114">
        <f t="shared" si="370"/>
        <v>0.1</v>
      </c>
      <c r="PC285" s="114">
        <f t="shared" si="371"/>
        <v>1</v>
      </c>
      <c r="PD285" s="4">
        <v>5</v>
      </c>
      <c r="PE285" s="4">
        <v>100</v>
      </c>
      <c r="PF285" s="114">
        <f t="shared" si="372"/>
        <v>0.05</v>
      </c>
      <c r="PG285" s="114">
        <f t="shared" si="373"/>
        <v>1</v>
      </c>
      <c r="PH285" s="4">
        <v>5</v>
      </c>
      <c r="PI285" s="114">
        <f t="shared" si="374"/>
        <v>0.05</v>
      </c>
      <c r="PJ285" s="114">
        <f t="shared" si="375"/>
        <v>1</v>
      </c>
      <c r="ACA285" s="114">
        <f t="shared" si="376"/>
        <v>0.4</v>
      </c>
      <c r="ACB285" s="114">
        <f t="shared" si="377"/>
        <v>0.60000000000000009</v>
      </c>
      <c r="ACC285" s="114">
        <f t="shared" si="378"/>
        <v>1</v>
      </c>
      <c r="ACN285" s="119" t="str">
        <f t="shared" si="379"/>
        <v>TERIMA</v>
      </c>
      <c r="ACO285" s="120">
        <f t="shared" si="380"/>
        <v>800000</v>
      </c>
      <c r="ACQ285" s="120">
        <f t="shared" si="381"/>
        <v>800000</v>
      </c>
      <c r="ACR285" s="120">
        <f t="shared" si="382"/>
        <v>800000</v>
      </c>
      <c r="ACS285" s="120">
        <f t="shared" si="383"/>
        <v>800000</v>
      </c>
      <c r="ADN285" s="121">
        <f t="shared" si="384"/>
        <v>800000</v>
      </c>
      <c r="ADO285" s="4" t="s">
        <v>1392</v>
      </c>
    </row>
    <row r="286" spans="1:795" x14ac:dyDescent="0.25">
      <c r="A286" s="4">
        <f t="shared" si="356"/>
        <v>282</v>
      </c>
      <c r="B286" s="4">
        <v>30389</v>
      </c>
      <c r="C286" s="4" t="s">
        <v>1067</v>
      </c>
      <c r="G286" s="4" t="s">
        <v>973</v>
      </c>
      <c r="O286" s="4">
        <v>22</v>
      </c>
      <c r="P286" s="4">
        <v>21</v>
      </c>
      <c r="Q286" s="4">
        <v>0</v>
      </c>
      <c r="R286" s="4">
        <v>0</v>
      </c>
      <c r="S286" s="4">
        <v>0</v>
      </c>
      <c r="T286" s="4">
        <v>1</v>
      </c>
      <c r="U286" s="4">
        <v>0</v>
      </c>
      <c r="V286" s="4">
        <f t="shared" si="357"/>
        <v>0</v>
      </c>
      <c r="W286" s="4">
        <v>21</v>
      </c>
      <c r="X286" s="4">
        <v>20</v>
      </c>
      <c r="Y286" s="4">
        <v>7.75</v>
      </c>
      <c r="CH286" s="114">
        <f t="shared" si="358"/>
        <v>1</v>
      </c>
      <c r="CI286" s="4">
        <v>5</v>
      </c>
      <c r="CJ286" s="114">
        <f t="shared" si="359"/>
        <v>0.2</v>
      </c>
      <c r="CK286" s="114">
        <f t="shared" si="360"/>
        <v>1</v>
      </c>
      <c r="CL286" s="4">
        <v>5</v>
      </c>
      <c r="CM286" s="114">
        <f t="shared" si="361"/>
        <v>0.2</v>
      </c>
      <c r="ON286" s="4">
        <v>5</v>
      </c>
      <c r="OO286" s="116">
        <v>5</v>
      </c>
      <c r="OP286" s="114">
        <f t="shared" si="362"/>
        <v>0.15</v>
      </c>
      <c r="OQ286" s="114">
        <f t="shared" si="363"/>
        <v>1</v>
      </c>
      <c r="OR286" s="4">
        <v>5</v>
      </c>
      <c r="OS286" s="114">
        <f t="shared" si="364"/>
        <v>0.05</v>
      </c>
      <c r="OT286" s="114">
        <f t="shared" si="365"/>
        <v>1</v>
      </c>
      <c r="OU286" s="4">
        <v>5</v>
      </c>
      <c r="OV286" s="114">
        <f t="shared" si="366"/>
        <v>0.1</v>
      </c>
      <c r="OW286" s="114">
        <f t="shared" si="367"/>
        <v>1</v>
      </c>
      <c r="OX286" s="4">
        <v>5</v>
      </c>
      <c r="OY286" s="114">
        <f t="shared" si="368"/>
        <v>0.1</v>
      </c>
      <c r="OZ286" s="114">
        <f t="shared" si="369"/>
        <v>1</v>
      </c>
      <c r="PA286" s="4">
        <v>5</v>
      </c>
      <c r="PB286" s="114">
        <f t="shared" si="370"/>
        <v>0.1</v>
      </c>
      <c r="PC286" s="114">
        <f t="shared" si="371"/>
        <v>1</v>
      </c>
      <c r="PD286" s="4">
        <v>5</v>
      </c>
      <c r="PE286" s="4">
        <v>100</v>
      </c>
      <c r="PF286" s="114">
        <f t="shared" si="372"/>
        <v>0.05</v>
      </c>
      <c r="PG286" s="114">
        <f t="shared" si="373"/>
        <v>1</v>
      </c>
      <c r="PH286" s="4">
        <v>5</v>
      </c>
      <c r="PI286" s="114">
        <f t="shared" si="374"/>
        <v>0.05</v>
      </c>
      <c r="PJ286" s="114">
        <f t="shared" si="375"/>
        <v>1</v>
      </c>
      <c r="ACA286" s="114">
        <f t="shared" si="376"/>
        <v>0.4</v>
      </c>
      <c r="ACB286" s="114">
        <f t="shared" si="377"/>
        <v>0.60000000000000009</v>
      </c>
      <c r="ACC286" s="114">
        <f t="shared" si="378"/>
        <v>1</v>
      </c>
      <c r="ACN286" s="119" t="str">
        <f t="shared" si="379"/>
        <v>TERIMA</v>
      </c>
      <c r="ACO286" s="120">
        <f t="shared" si="380"/>
        <v>800000</v>
      </c>
      <c r="ACQ286" s="120">
        <f t="shared" si="381"/>
        <v>800000</v>
      </c>
      <c r="ACR286" s="120">
        <f t="shared" si="382"/>
        <v>800000</v>
      </c>
      <c r="ACS286" s="120">
        <f t="shared" si="383"/>
        <v>800000</v>
      </c>
      <c r="ADN286" s="121">
        <f t="shared" si="384"/>
        <v>800000</v>
      </c>
      <c r="ADO286" s="4" t="s">
        <v>1392</v>
      </c>
    </row>
    <row r="287" spans="1:795" x14ac:dyDescent="0.25">
      <c r="A287" s="4">
        <f t="shared" si="356"/>
        <v>283</v>
      </c>
      <c r="B287" s="4">
        <v>105796</v>
      </c>
      <c r="C287" s="4" t="s">
        <v>1069</v>
      </c>
      <c r="G287" s="4" t="s">
        <v>973</v>
      </c>
      <c r="O287" s="4">
        <v>22</v>
      </c>
      <c r="P287" s="4">
        <v>21</v>
      </c>
      <c r="Q287" s="4">
        <v>0</v>
      </c>
      <c r="R287" s="4">
        <v>0</v>
      </c>
      <c r="S287" s="4">
        <v>0</v>
      </c>
      <c r="T287" s="4">
        <v>1</v>
      </c>
      <c r="U287" s="4">
        <v>0</v>
      </c>
      <c r="V287" s="4">
        <f t="shared" si="357"/>
        <v>0</v>
      </c>
      <c r="W287" s="4">
        <v>21</v>
      </c>
      <c r="X287" s="4">
        <v>20</v>
      </c>
      <c r="Y287" s="4">
        <v>7.75</v>
      </c>
      <c r="CH287" s="114">
        <f t="shared" si="358"/>
        <v>1</v>
      </c>
      <c r="CI287" s="4">
        <v>5</v>
      </c>
      <c r="CJ287" s="114">
        <f t="shared" si="359"/>
        <v>0.2</v>
      </c>
      <c r="CK287" s="114">
        <f t="shared" si="360"/>
        <v>1</v>
      </c>
      <c r="CL287" s="4">
        <v>5</v>
      </c>
      <c r="CM287" s="114">
        <f t="shared" si="361"/>
        <v>0.2</v>
      </c>
      <c r="ON287" s="4">
        <v>5</v>
      </c>
      <c r="OO287" s="116">
        <v>5</v>
      </c>
      <c r="OP287" s="114">
        <f t="shared" si="362"/>
        <v>0.15</v>
      </c>
      <c r="OQ287" s="114">
        <f t="shared" si="363"/>
        <v>1</v>
      </c>
      <c r="OR287" s="4">
        <v>5</v>
      </c>
      <c r="OS287" s="114">
        <f t="shared" si="364"/>
        <v>0.05</v>
      </c>
      <c r="OT287" s="114">
        <f t="shared" si="365"/>
        <v>1</v>
      </c>
      <c r="OU287" s="4">
        <v>5</v>
      </c>
      <c r="OV287" s="114">
        <f t="shared" si="366"/>
        <v>0.1</v>
      </c>
      <c r="OW287" s="114">
        <f t="shared" si="367"/>
        <v>1</v>
      </c>
      <c r="OX287" s="4">
        <v>5</v>
      </c>
      <c r="OY287" s="114">
        <f t="shared" si="368"/>
        <v>0.1</v>
      </c>
      <c r="OZ287" s="114">
        <f t="shared" si="369"/>
        <v>1</v>
      </c>
      <c r="PA287" s="4">
        <v>5</v>
      </c>
      <c r="PB287" s="114">
        <f t="shared" si="370"/>
        <v>0.1</v>
      </c>
      <c r="PC287" s="114">
        <f t="shared" si="371"/>
        <v>1</v>
      </c>
      <c r="PD287" s="4">
        <v>5</v>
      </c>
      <c r="PE287" s="4">
        <v>100</v>
      </c>
      <c r="PF287" s="114">
        <f t="shared" si="372"/>
        <v>0.05</v>
      </c>
      <c r="PG287" s="114">
        <f t="shared" si="373"/>
        <v>1</v>
      </c>
      <c r="PH287" s="4">
        <v>5</v>
      </c>
      <c r="PI287" s="114">
        <f t="shared" si="374"/>
        <v>0.05</v>
      </c>
      <c r="PJ287" s="114">
        <f t="shared" si="375"/>
        <v>1</v>
      </c>
      <c r="ACA287" s="114">
        <f t="shared" si="376"/>
        <v>0.4</v>
      </c>
      <c r="ACB287" s="114">
        <f t="shared" si="377"/>
        <v>0.60000000000000009</v>
      </c>
      <c r="ACC287" s="114">
        <f t="shared" si="378"/>
        <v>1</v>
      </c>
      <c r="ACN287" s="119" t="str">
        <f t="shared" si="379"/>
        <v>TERIMA</v>
      </c>
      <c r="ACO287" s="120">
        <f t="shared" si="380"/>
        <v>800000</v>
      </c>
      <c r="ACQ287" s="120">
        <f t="shared" si="381"/>
        <v>800000</v>
      </c>
      <c r="ACR287" s="120">
        <f t="shared" si="382"/>
        <v>800000</v>
      </c>
      <c r="ACS287" s="120">
        <f t="shared" si="383"/>
        <v>800000</v>
      </c>
      <c r="ADN287" s="121">
        <f t="shared" si="384"/>
        <v>800000</v>
      </c>
      <c r="ADO287" s="4" t="s">
        <v>1392</v>
      </c>
    </row>
    <row r="288" spans="1:795" x14ac:dyDescent="0.25">
      <c r="A288" s="4">
        <f t="shared" si="356"/>
        <v>284</v>
      </c>
      <c r="B288" s="4">
        <v>160042</v>
      </c>
      <c r="C288" s="4" t="s">
        <v>1072</v>
      </c>
      <c r="G288" s="4" t="s">
        <v>973</v>
      </c>
      <c r="O288" s="4">
        <v>22</v>
      </c>
      <c r="P288" s="4">
        <v>21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f t="shared" si="357"/>
        <v>0</v>
      </c>
      <c r="W288" s="4">
        <v>21</v>
      </c>
      <c r="X288" s="4">
        <v>21</v>
      </c>
      <c r="Y288" s="4">
        <v>7.75</v>
      </c>
      <c r="CH288" s="114">
        <f t="shared" si="358"/>
        <v>1</v>
      </c>
      <c r="CI288" s="4">
        <v>5</v>
      </c>
      <c r="CJ288" s="114">
        <f t="shared" si="359"/>
        <v>0.2</v>
      </c>
      <c r="CK288" s="114">
        <f t="shared" si="360"/>
        <v>1</v>
      </c>
      <c r="CL288" s="4">
        <v>5</v>
      </c>
      <c r="CM288" s="114">
        <f t="shared" si="361"/>
        <v>0.2</v>
      </c>
      <c r="ON288" s="4">
        <v>5</v>
      </c>
      <c r="OO288" s="116">
        <v>5</v>
      </c>
      <c r="OP288" s="114">
        <f t="shared" si="362"/>
        <v>0.15</v>
      </c>
      <c r="OQ288" s="114">
        <f t="shared" si="363"/>
        <v>1</v>
      </c>
      <c r="OR288" s="4">
        <v>5</v>
      </c>
      <c r="OS288" s="114">
        <f t="shared" si="364"/>
        <v>0.05</v>
      </c>
      <c r="OT288" s="114">
        <f t="shared" si="365"/>
        <v>1</v>
      </c>
      <c r="OU288" s="4">
        <v>5</v>
      </c>
      <c r="OV288" s="114">
        <f t="shared" si="366"/>
        <v>0.1</v>
      </c>
      <c r="OW288" s="114">
        <f t="shared" si="367"/>
        <v>1</v>
      </c>
      <c r="OX288" s="4">
        <v>5</v>
      </c>
      <c r="OY288" s="114">
        <f t="shared" si="368"/>
        <v>0.1</v>
      </c>
      <c r="OZ288" s="114">
        <f t="shared" si="369"/>
        <v>1</v>
      </c>
      <c r="PA288" s="4">
        <v>5</v>
      </c>
      <c r="PB288" s="114">
        <f t="shared" si="370"/>
        <v>0.1</v>
      </c>
      <c r="PC288" s="114">
        <f t="shared" si="371"/>
        <v>1</v>
      </c>
      <c r="PD288" s="4">
        <v>5</v>
      </c>
      <c r="PE288" s="4">
        <v>100</v>
      </c>
      <c r="PF288" s="114">
        <f t="shared" si="372"/>
        <v>0.05</v>
      </c>
      <c r="PG288" s="114">
        <f t="shared" si="373"/>
        <v>1</v>
      </c>
      <c r="PH288" s="4">
        <v>5</v>
      </c>
      <c r="PI288" s="114">
        <f t="shared" si="374"/>
        <v>0.05</v>
      </c>
      <c r="PJ288" s="114">
        <f t="shared" si="375"/>
        <v>1</v>
      </c>
      <c r="ACA288" s="114">
        <f t="shared" si="376"/>
        <v>0.4</v>
      </c>
      <c r="ACB288" s="114">
        <f t="shared" si="377"/>
        <v>0.60000000000000009</v>
      </c>
      <c r="ACC288" s="114">
        <f t="shared" si="378"/>
        <v>1</v>
      </c>
      <c r="ACN288" s="119" t="str">
        <f t="shared" si="379"/>
        <v>TERIMA</v>
      </c>
      <c r="ACO288" s="120">
        <f t="shared" si="380"/>
        <v>800000</v>
      </c>
      <c r="ACQ288" s="120">
        <f t="shared" si="381"/>
        <v>800000</v>
      </c>
      <c r="ACR288" s="120">
        <f t="shared" si="382"/>
        <v>800000</v>
      </c>
      <c r="ACS288" s="120">
        <f t="shared" si="383"/>
        <v>800000</v>
      </c>
      <c r="ADN288" s="121">
        <f t="shared" si="384"/>
        <v>800000</v>
      </c>
      <c r="ADO288" s="4" t="s">
        <v>1392</v>
      </c>
    </row>
    <row r="289" spans="1:795" x14ac:dyDescent="0.25">
      <c r="A289" s="4">
        <f t="shared" si="356"/>
        <v>285</v>
      </c>
      <c r="B289" s="4">
        <v>79403</v>
      </c>
      <c r="C289" s="4" t="s">
        <v>1075</v>
      </c>
      <c r="G289" s="4" t="s">
        <v>973</v>
      </c>
      <c r="O289" s="4">
        <v>22</v>
      </c>
      <c r="P289" s="4">
        <v>21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f t="shared" si="357"/>
        <v>0</v>
      </c>
      <c r="W289" s="4">
        <v>21</v>
      </c>
      <c r="X289" s="4">
        <v>21</v>
      </c>
      <c r="Y289" s="4">
        <v>7.75</v>
      </c>
      <c r="CH289" s="114">
        <f t="shared" si="358"/>
        <v>1</v>
      </c>
      <c r="CI289" s="4">
        <v>5</v>
      </c>
      <c r="CJ289" s="114">
        <f t="shared" si="359"/>
        <v>0.2</v>
      </c>
      <c r="CK289" s="114">
        <f t="shared" si="360"/>
        <v>1</v>
      </c>
      <c r="CL289" s="4">
        <v>5</v>
      </c>
      <c r="CM289" s="114">
        <f t="shared" si="361"/>
        <v>0.2</v>
      </c>
      <c r="ON289" s="4">
        <v>5</v>
      </c>
      <c r="OO289" s="116">
        <v>5</v>
      </c>
      <c r="OP289" s="114">
        <f t="shared" si="362"/>
        <v>0.15</v>
      </c>
      <c r="OQ289" s="114">
        <f t="shared" si="363"/>
        <v>1</v>
      </c>
      <c r="OR289" s="4">
        <v>5</v>
      </c>
      <c r="OS289" s="114">
        <f t="shared" si="364"/>
        <v>0.05</v>
      </c>
      <c r="OT289" s="114">
        <f t="shared" si="365"/>
        <v>1</v>
      </c>
      <c r="OU289" s="4">
        <v>5</v>
      </c>
      <c r="OV289" s="114">
        <f t="shared" si="366"/>
        <v>0.1</v>
      </c>
      <c r="OW289" s="114">
        <f t="shared" si="367"/>
        <v>1</v>
      </c>
      <c r="OX289" s="4">
        <v>5</v>
      </c>
      <c r="OY289" s="114">
        <f t="shared" si="368"/>
        <v>0.1</v>
      </c>
      <c r="OZ289" s="114">
        <f t="shared" si="369"/>
        <v>1</v>
      </c>
      <c r="PA289" s="4">
        <v>5</v>
      </c>
      <c r="PB289" s="114">
        <f t="shared" si="370"/>
        <v>0.1</v>
      </c>
      <c r="PC289" s="114">
        <f t="shared" si="371"/>
        <v>1</v>
      </c>
      <c r="PD289" s="4">
        <v>5</v>
      </c>
      <c r="PE289" s="4">
        <v>100</v>
      </c>
      <c r="PF289" s="114">
        <f t="shared" si="372"/>
        <v>0.05</v>
      </c>
      <c r="PG289" s="114">
        <f t="shared" si="373"/>
        <v>1</v>
      </c>
      <c r="PH289" s="4">
        <v>5</v>
      </c>
      <c r="PI289" s="114">
        <f t="shared" si="374"/>
        <v>0.05</v>
      </c>
      <c r="PJ289" s="114">
        <f t="shared" si="375"/>
        <v>1</v>
      </c>
      <c r="ACA289" s="114">
        <f t="shared" si="376"/>
        <v>0.4</v>
      </c>
      <c r="ACB289" s="114">
        <f t="shared" si="377"/>
        <v>0.60000000000000009</v>
      </c>
      <c r="ACC289" s="114">
        <f t="shared" si="378"/>
        <v>1</v>
      </c>
      <c r="ACN289" s="119" t="str">
        <f t="shared" si="379"/>
        <v>TERIMA</v>
      </c>
      <c r="ACO289" s="120">
        <f t="shared" si="380"/>
        <v>800000</v>
      </c>
      <c r="ACQ289" s="120">
        <f t="shared" si="381"/>
        <v>800000</v>
      </c>
      <c r="ACR289" s="120">
        <f t="shared" si="382"/>
        <v>800000</v>
      </c>
      <c r="ACS289" s="120">
        <f t="shared" si="383"/>
        <v>800000</v>
      </c>
      <c r="ADN289" s="121">
        <f t="shared" si="384"/>
        <v>800000</v>
      </c>
      <c r="ADO289" s="4" t="s">
        <v>1392</v>
      </c>
    </row>
    <row r="290" spans="1:795" x14ac:dyDescent="0.25">
      <c r="A290" s="4">
        <f t="shared" ref="A290:A325" si="385">ROW()-4</f>
        <v>286</v>
      </c>
      <c r="B290" s="4">
        <v>79407</v>
      </c>
      <c r="C290" s="4" t="s">
        <v>1077</v>
      </c>
      <c r="G290" s="4" t="s">
        <v>973</v>
      </c>
      <c r="O290" s="4">
        <v>22</v>
      </c>
      <c r="P290" s="4">
        <v>21</v>
      </c>
      <c r="Q290" s="4">
        <v>0</v>
      </c>
      <c r="R290" s="4">
        <v>0</v>
      </c>
      <c r="S290" s="4">
        <v>0</v>
      </c>
      <c r="T290" s="4">
        <v>1</v>
      </c>
      <c r="U290" s="4">
        <v>0</v>
      </c>
      <c r="V290" s="4">
        <f t="shared" ref="V290:V325" si="386">SUM(Q290:S290)</f>
        <v>0</v>
      </c>
      <c r="W290" s="4">
        <v>21</v>
      </c>
      <c r="X290" s="4">
        <v>20</v>
      </c>
      <c r="Y290" s="4">
        <v>7.75</v>
      </c>
      <c r="CH290" s="114">
        <f t="shared" ref="CH290:CH325" si="387">CJ290/CH$3*100%</f>
        <v>1</v>
      </c>
      <c r="CI290" s="4">
        <v>5</v>
      </c>
      <c r="CJ290" s="114">
        <f t="shared" ref="CJ290:CJ321" si="388">CI290*$CH$3/5</f>
        <v>0.2</v>
      </c>
      <c r="CK290" s="114">
        <f t="shared" ref="CK290:CK325" si="389">CM290/CK$3*100%</f>
        <v>1</v>
      </c>
      <c r="CL290" s="4">
        <v>5</v>
      </c>
      <c r="CM290" s="114">
        <f t="shared" ref="CM290:CM321" si="390">CL290*$CK$3/5</f>
        <v>0.2</v>
      </c>
      <c r="ON290" s="4">
        <v>5</v>
      </c>
      <c r="OO290" s="116">
        <v>5</v>
      </c>
      <c r="OP290" s="114">
        <f t="shared" ref="OP290:OP325" si="391">ON290*$ON$3/5</f>
        <v>0.15</v>
      </c>
      <c r="OQ290" s="114">
        <f t="shared" ref="OQ290:OQ321" si="392">OP290/ON$3*100%</f>
        <v>1</v>
      </c>
      <c r="OR290" s="4">
        <v>5</v>
      </c>
      <c r="OS290" s="114">
        <f t="shared" ref="OS290:OS321" si="393">OR290*$OR$3/5</f>
        <v>0.05</v>
      </c>
      <c r="OT290" s="114">
        <f t="shared" ref="OT290:OT321" si="394">OS290/$OR$3*100%</f>
        <v>1</v>
      </c>
      <c r="OU290" s="4">
        <v>5</v>
      </c>
      <c r="OV290" s="114">
        <f t="shared" ref="OV290:OV321" si="395">OU290*$OU$3/5</f>
        <v>0.1</v>
      </c>
      <c r="OW290" s="114">
        <f t="shared" ref="OW290:OW321" si="396">OV290/$OU$3*100%</f>
        <v>1</v>
      </c>
      <c r="OX290" s="4">
        <v>5</v>
      </c>
      <c r="OY290" s="114">
        <f t="shared" ref="OY290:OY321" si="397">OX290*$OX$3/5</f>
        <v>0.1</v>
      </c>
      <c r="OZ290" s="114">
        <f t="shared" ref="OZ290:OZ321" si="398">OY290/$OX$3*100%</f>
        <v>1</v>
      </c>
      <c r="PA290" s="4">
        <v>5</v>
      </c>
      <c r="PB290" s="114">
        <f t="shared" ref="PB290:PB321" si="399">PA290*$PA$3/5</f>
        <v>0.1</v>
      </c>
      <c r="PC290" s="114">
        <f t="shared" ref="PC290:PC321" si="400">PB290/$PA$3*100%</f>
        <v>1</v>
      </c>
      <c r="PD290" s="4">
        <v>5</v>
      </c>
      <c r="PE290" s="4">
        <v>100</v>
      </c>
      <c r="PF290" s="114">
        <f t="shared" ref="PF290:PF325" si="401">PD290*$PD$3/5</f>
        <v>0.05</v>
      </c>
      <c r="PG290" s="114">
        <f t="shared" ref="PG290:PG321" si="402">PF290/$PD$3*100%</f>
        <v>1</v>
      </c>
      <c r="PH290" s="4">
        <v>5</v>
      </c>
      <c r="PI290" s="114">
        <f t="shared" ref="PI290:PI321" si="403">PH290*$PH$3/5</f>
        <v>0.05</v>
      </c>
      <c r="PJ290" s="114">
        <f t="shared" ref="PJ290:PJ321" si="404">PI290/PH$3*100%</f>
        <v>1</v>
      </c>
      <c r="ACA290" s="114">
        <f t="shared" ref="ACA290:ACA325" si="405">IFERROR(CJ290+CM290,"")</f>
        <v>0.4</v>
      </c>
      <c r="ACB290" s="114">
        <f t="shared" ref="ACB290:ACB325" si="406">IFERROR(OP290+OS290+OV290+OY290+PB290+PF290+PI290,"")</f>
        <v>0.60000000000000009</v>
      </c>
      <c r="ACC290" s="114">
        <f t="shared" ref="ACC290:ACC321" si="407">IFERROR(ACA290+ACB290,"")</f>
        <v>1</v>
      </c>
      <c r="ACN290" s="119" t="str">
        <f t="shared" ref="ACN290:ACN321" si="408">IF(ACM290&gt;0,"GUGUR","TERIMA")</f>
        <v>TERIMA</v>
      </c>
      <c r="ACO290" s="120">
        <f t="shared" ref="ACO290:ACO321" si="409">IF(ACN290="GUGUR",0,IF(G290="CHO IBC CC TELKOMSEL",800000))</f>
        <v>800000</v>
      </c>
      <c r="ACQ290" s="120">
        <f t="shared" ref="ACQ290:ACQ325" si="410">ACO290*ACC290</f>
        <v>800000</v>
      </c>
      <c r="ACR290" s="120">
        <f t="shared" ref="ACR290:ACR325" si="411">IF($U290&gt;0,($W290/$O290)*$ACQ290,$ACQ290)</f>
        <v>800000</v>
      </c>
      <c r="ACS290" s="120">
        <f t="shared" ref="ACS290:ACS321" si="412">IF($N290=1,($W290/$O290)*ACR290,IF(ACK290&gt;0,ACR290*85%,IF(ACL290&gt;0,ACR290*60%,IF(ACM290&gt;0,ACR290*0%,ACR290))))</f>
        <v>800000</v>
      </c>
      <c r="ADN290" s="121">
        <f t="shared" ref="ADN290:ADN321" si="413">IF(M290="cumil",0,IF(ADM290="",IF(ADG290="",ACS290,ADG290),ADM290))</f>
        <v>800000</v>
      </c>
      <c r="ADO290" s="4" t="s">
        <v>1392</v>
      </c>
    </row>
    <row r="291" spans="1:795" x14ac:dyDescent="0.25">
      <c r="A291" s="4">
        <f t="shared" si="385"/>
        <v>287</v>
      </c>
      <c r="B291" s="4">
        <v>86703</v>
      </c>
      <c r="C291" s="4" t="s">
        <v>1079</v>
      </c>
      <c r="G291" s="4" t="s">
        <v>973</v>
      </c>
      <c r="O291" s="4">
        <v>22</v>
      </c>
      <c r="P291" s="4">
        <v>21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f t="shared" si="386"/>
        <v>0</v>
      </c>
      <c r="W291" s="4">
        <v>21</v>
      </c>
      <c r="X291" s="4">
        <v>21</v>
      </c>
      <c r="Y291" s="4">
        <v>7.75</v>
      </c>
      <c r="CH291" s="114">
        <f t="shared" si="387"/>
        <v>1</v>
      </c>
      <c r="CI291" s="4">
        <v>5</v>
      </c>
      <c r="CJ291" s="114">
        <f t="shared" si="388"/>
        <v>0.2</v>
      </c>
      <c r="CK291" s="114">
        <f t="shared" si="389"/>
        <v>1</v>
      </c>
      <c r="CL291" s="4">
        <v>5</v>
      </c>
      <c r="CM291" s="114">
        <f t="shared" si="390"/>
        <v>0.2</v>
      </c>
      <c r="ON291" s="4">
        <v>5</v>
      </c>
      <c r="OO291" s="116">
        <v>5</v>
      </c>
      <c r="OP291" s="114">
        <f t="shared" si="391"/>
        <v>0.15</v>
      </c>
      <c r="OQ291" s="114">
        <f t="shared" si="392"/>
        <v>1</v>
      </c>
      <c r="OR291" s="4">
        <v>5</v>
      </c>
      <c r="OS291" s="114">
        <f t="shared" si="393"/>
        <v>0.05</v>
      </c>
      <c r="OT291" s="114">
        <f t="shared" si="394"/>
        <v>1</v>
      </c>
      <c r="OU291" s="4">
        <v>5</v>
      </c>
      <c r="OV291" s="114">
        <f t="shared" si="395"/>
        <v>0.1</v>
      </c>
      <c r="OW291" s="114">
        <f t="shared" si="396"/>
        <v>1</v>
      </c>
      <c r="OX291" s="4">
        <v>5</v>
      </c>
      <c r="OY291" s="114">
        <f t="shared" si="397"/>
        <v>0.1</v>
      </c>
      <c r="OZ291" s="114">
        <f t="shared" si="398"/>
        <v>1</v>
      </c>
      <c r="PA291" s="4">
        <v>5</v>
      </c>
      <c r="PB291" s="114">
        <f t="shared" si="399"/>
        <v>0.1</v>
      </c>
      <c r="PC291" s="114">
        <f t="shared" si="400"/>
        <v>1</v>
      </c>
      <c r="PD291" s="4">
        <v>5</v>
      </c>
      <c r="PE291" s="4">
        <v>100</v>
      </c>
      <c r="PF291" s="114">
        <f t="shared" si="401"/>
        <v>0.05</v>
      </c>
      <c r="PG291" s="114">
        <f t="shared" si="402"/>
        <v>1</v>
      </c>
      <c r="PH291" s="4">
        <v>5</v>
      </c>
      <c r="PI291" s="114">
        <f t="shared" si="403"/>
        <v>0.05</v>
      </c>
      <c r="PJ291" s="114">
        <f t="shared" si="404"/>
        <v>1</v>
      </c>
      <c r="ACA291" s="114">
        <f t="shared" si="405"/>
        <v>0.4</v>
      </c>
      <c r="ACB291" s="114">
        <f t="shared" si="406"/>
        <v>0.60000000000000009</v>
      </c>
      <c r="ACC291" s="114">
        <f t="shared" si="407"/>
        <v>1</v>
      </c>
      <c r="ACN291" s="119" t="str">
        <f t="shared" si="408"/>
        <v>TERIMA</v>
      </c>
      <c r="ACO291" s="120">
        <f t="shared" si="409"/>
        <v>800000</v>
      </c>
      <c r="ACQ291" s="120">
        <f t="shared" si="410"/>
        <v>800000</v>
      </c>
      <c r="ACR291" s="120">
        <f t="shared" si="411"/>
        <v>800000</v>
      </c>
      <c r="ACS291" s="120">
        <f t="shared" si="412"/>
        <v>800000</v>
      </c>
      <c r="ADN291" s="121">
        <f t="shared" si="413"/>
        <v>800000</v>
      </c>
      <c r="ADO291" s="4" t="s">
        <v>1392</v>
      </c>
    </row>
    <row r="292" spans="1:795" x14ac:dyDescent="0.25">
      <c r="A292" s="4">
        <f t="shared" si="385"/>
        <v>288</v>
      </c>
      <c r="B292" s="4">
        <v>75037</v>
      </c>
      <c r="C292" s="4" t="s">
        <v>1081</v>
      </c>
      <c r="G292" s="4" t="s">
        <v>973</v>
      </c>
      <c r="O292" s="4">
        <v>22</v>
      </c>
      <c r="P292" s="4">
        <v>21</v>
      </c>
      <c r="Q292" s="4">
        <v>0</v>
      </c>
      <c r="R292" s="4">
        <v>0</v>
      </c>
      <c r="S292" s="4">
        <v>0</v>
      </c>
      <c r="T292" s="4">
        <v>1</v>
      </c>
      <c r="U292" s="4">
        <v>0</v>
      </c>
      <c r="V292" s="4">
        <f t="shared" si="386"/>
        <v>0</v>
      </c>
      <c r="W292" s="4">
        <v>21</v>
      </c>
      <c r="X292" s="4">
        <v>20</v>
      </c>
      <c r="Y292" s="4">
        <v>7.75</v>
      </c>
      <c r="CH292" s="114">
        <f t="shared" si="387"/>
        <v>1</v>
      </c>
      <c r="CI292" s="4">
        <v>5</v>
      </c>
      <c r="CJ292" s="114">
        <f t="shared" si="388"/>
        <v>0.2</v>
      </c>
      <c r="CK292" s="114">
        <f t="shared" si="389"/>
        <v>1</v>
      </c>
      <c r="CL292" s="4">
        <v>5</v>
      </c>
      <c r="CM292" s="114">
        <f t="shared" si="390"/>
        <v>0.2</v>
      </c>
      <c r="ON292" s="4">
        <v>5</v>
      </c>
      <c r="OO292" s="116">
        <v>5</v>
      </c>
      <c r="OP292" s="114">
        <f t="shared" si="391"/>
        <v>0.15</v>
      </c>
      <c r="OQ292" s="114">
        <f t="shared" si="392"/>
        <v>1</v>
      </c>
      <c r="OR292" s="4">
        <v>5</v>
      </c>
      <c r="OS292" s="114">
        <f t="shared" si="393"/>
        <v>0.05</v>
      </c>
      <c r="OT292" s="114">
        <f t="shared" si="394"/>
        <v>1</v>
      </c>
      <c r="OU292" s="4">
        <v>5</v>
      </c>
      <c r="OV292" s="114">
        <f t="shared" si="395"/>
        <v>0.1</v>
      </c>
      <c r="OW292" s="114">
        <f t="shared" si="396"/>
        <v>1</v>
      </c>
      <c r="OX292" s="4">
        <v>5</v>
      </c>
      <c r="OY292" s="114">
        <f t="shared" si="397"/>
        <v>0.1</v>
      </c>
      <c r="OZ292" s="114">
        <f t="shared" si="398"/>
        <v>1</v>
      </c>
      <c r="PA292" s="4">
        <v>5</v>
      </c>
      <c r="PB292" s="114">
        <f t="shared" si="399"/>
        <v>0.1</v>
      </c>
      <c r="PC292" s="114">
        <f t="shared" si="400"/>
        <v>1</v>
      </c>
      <c r="PD292" s="4">
        <v>5</v>
      </c>
      <c r="PE292" s="4">
        <v>100</v>
      </c>
      <c r="PF292" s="114">
        <f t="shared" si="401"/>
        <v>0.05</v>
      </c>
      <c r="PG292" s="114">
        <f t="shared" si="402"/>
        <v>1</v>
      </c>
      <c r="PH292" s="4">
        <v>5</v>
      </c>
      <c r="PI292" s="114">
        <f t="shared" si="403"/>
        <v>0.05</v>
      </c>
      <c r="PJ292" s="114">
        <f t="shared" si="404"/>
        <v>1</v>
      </c>
      <c r="ACA292" s="114">
        <f t="shared" si="405"/>
        <v>0.4</v>
      </c>
      <c r="ACB292" s="114">
        <f t="shared" si="406"/>
        <v>0.60000000000000009</v>
      </c>
      <c r="ACC292" s="114">
        <f t="shared" si="407"/>
        <v>1</v>
      </c>
      <c r="ACN292" s="119" t="str">
        <f t="shared" si="408"/>
        <v>TERIMA</v>
      </c>
      <c r="ACO292" s="120">
        <f t="shared" si="409"/>
        <v>800000</v>
      </c>
      <c r="ACQ292" s="120">
        <f t="shared" si="410"/>
        <v>800000</v>
      </c>
      <c r="ACR292" s="120">
        <f t="shared" si="411"/>
        <v>800000</v>
      </c>
      <c r="ACS292" s="120">
        <f t="shared" si="412"/>
        <v>800000</v>
      </c>
      <c r="ADN292" s="121">
        <f t="shared" si="413"/>
        <v>800000</v>
      </c>
      <c r="ADO292" s="4" t="s">
        <v>1392</v>
      </c>
    </row>
    <row r="293" spans="1:795" x14ac:dyDescent="0.25">
      <c r="A293" s="4">
        <f t="shared" si="385"/>
        <v>289</v>
      </c>
      <c r="B293" s="4">
        <v>33678</v>
      </c>
      <c r="C293" s="4" t="s">
        <v>1083</v>
      </c>
      <c r="G293" s="4" t="s">
        <v>973</v>
      </c>
      <c r="O293" s="4">
        <v>22</v>
      </c>
      <c r="P293" s="4">
        <v>21</v>
      </c>
      <c r="Q293" s="4">
        <v>0</v>
      </c>
      <c r="R293" s="4">
        <v>0</v>
      </c>
      <c r="S293" s="4">
        <v>0</v>
      </c>
      <c r="T293" s="4">
        <v>1</v>
      </c>
      <c r="U293" s="4">
        <v>0</v>
      </c>
      <c r="V293" s="4">
        <f t="shared" si="386"/>
        <v>0</v>
      </c>
      <c r="W293" s="4">
        <v>21</v>
      </c>
      <c r="X293" s="4">
        <v>20</v>
      </c>
      <c r="Y293" s="4">
        <v>7.75</v>
      </c>
      <c r="CH293" s="114">
        <f t="shared" si="387"/>
        <v>1</v>
      </c>
      <c r="CI293" s="4">
        <v>5</v>
      </c>
      <c r="CJ293" s="114">
        <f t="shared" si="388"/>
        <v>0.2</v>
      </c>
      <c r="CK293" s="114">
        <f t="shared" si="389"/>
        <v>1</v>
      </c>
      <c r="CL293" s="4">
        <v>5</v>
      </c>
      <c r="CM293" s="114">
        <f t="shared" si="390"/>
        <v>0.2</v>
      </c>
      <c r="ON293" s="4">
        <v>5</v>
      </c>
      <c r="OO293" s="116">
        <v>5</v>
      </c>
      <c r="OP293" s="114">
        <f t="shared" si="391"/>
        <v>0.15</v>
      </c>
      <c r="OQ293" s="114">
        <f t="shared" si="392"/>
        <v>1</v>
      </c>
      <c r="OR293" s="4">
        <v>5</v>
      </c>
      <c r="OS293" s="114">
        <f t="shared" si="393"/>
        <v>0.05</v>
      </c>
      <c r="OT293" s="114">
        <f t="shared" si="394"/>
        <v>1</v>
      </c>
      <c r="OU293" s="4">
        <v>5</v>
      </c>
      <c r="OV293" s="114">
        <f t="shared" si="395"/>
        <v>0.1</v>
      </c>
      <c r="OW293" s="114">
        <f t="shared" si="396"/>
        <v>1</v>
      </c>
      <c r="OX293" s="4">
        <v>5</v>
      </c>
      <c r="OY293" s="114">
        <f t="shared" si="397"/>
        <v>0.1</v>
      </c>
      <c r="OZ293" s="114">
        <f t="shared" si="398"/>
        <v>1</v>
      </c>
      <c r="PA293" s="4">
        <v>5</v>
      </c>
      <c r="PB293" s="114">
        <f t="shared" si="399"/>
        <v>0.1</v>
      </c>
      <c r="PC293" s="114">
        <f t="shared" si="400"/>
        <v>1</v>
      </c>
      <c r="PD293" s="4">
        <v>5</v>
      </c>
      <c r="PE293" s="4">
        <v>100</v>
      </c>
      <c r="PF293" s="114">
        <f t="shared" si="401"/>
        <v>0.05</v>
      </c>
      <c r="PG293" s="114">
        <f t="shared" si="402"/>
        <v>1</v>
      </c>
      <c r="PH293" s="4">
        <v>5</v>
      </c>
      <c r="PI293" s="114">
        <f t="shared" si="403"/>
        <v>0.05</v>
      </c>
      <c r="PJ293" s="114">
        <f t="shared" si="404"/>
        <v>1</v>
      </c>
      <c r="ACA293" s="114">
        <f t="shared" si="405"/>
        <v>0.4</v>
      </c>
      <c r="ACB293" s="114">
        <f t="shared" si="406"/>
        <v>0.60000000000000009</v>
      </c>
      <c r="ACC293" s="114">
        <f t="shared" si="407"/>
        <v>1</v>
      </c>
      <c r="ACN293" s="119" t="str">
        <f t="shared" si="408"/>
        <v>TERIMA</v>
      </c>
      <c r="ACO293" s="120">
        <f t="shared" si="409"/>
        <v>800000</v>
      </c>
      <c r="ACQ293" s="120">
        <f t="shared" si="410"/>
        <v>800000</v>
      </c>
      <c r="ACR293" s="120">
        <f t="shared" si="411"/>
        <v>800000</v>
      </c>
      <c r="ACS293" s="120">
        <f t="shared" si="412"/>
        <v>800000</v>
      </c>
      <c r="ADN293" s="121">
        <f t="shared" si="413"/>
        <v>800000</v>
      </c>
      <c r="ADO293" s="4" t="s">
        <v>1392</v>
      </c>
    </row>
    <row r="294" spans="1:795" x14ac:dyDescent="0.25">
      <c r="A294" s="4">
        <f t="shared" si="385"/>
        <v>290</v>
      </c>
      <c r="B294" s="4">
        <v>102324</v>
      </c>
      <c r="C294" s="4" t="s">
        <v>1085</v>
      </c>
      <c r="G294" s="4" t="s">
        <v>973</v>
      </c>
      <c r="O294" s="4">
        <v>22</v>
      </c>
      <c r="P294" s="4">
        <v>21</v>
      </c>
      <c r="Q294" s="4">
        <v>0</v>
      </c>
      <c r="R294" s="4">
        <v>0</v>
      </c>
      <c r="S294" s="4">
        <v>0</v>
      </c>
      <c r="T294" s="4">
        <v>1</v>
      </c>
      <c r="U294" s="4">
        <v>0</v>
      </c>
      <c r="V294" s="4">
        <f t="shared" si="386"/>
        <v>0</v>
      </c>
      <c r="W294" s="4">
        <v>21</v>
      </c>
      <c r="X294" s="4">
        <v>20</v>
      </c>
      <c r="Y294" s="4">
        <v>7.75</v>
      </c>
      <c r="CH294" s="114">
        <f t="shared" si="387"/>
        <v>1</v>
      </c>
      <c r="CI294" s="4">
        <v>5</v>
      </c>
      <c r="CJ294" s="114">
        <f t="shared" si="388"/>
        <v>0.2</v>
      </c>
      <c r="CK294" s="114">
        <f t="shared" si="389"/>
        <v>1</v>
      </c>
      <c r="CL294" s="4">
        <v>5</v>
      </c>
      <c r="CM294" s="114">
        <f t="shared" si="390"/>
        <v>0.2</v>
      </c>
      <c r="ON294" s="4">
        <v>5</v>
      </c>
      <c r="OO294" s="116">
        <v>5</v>
      </c>
      <c r="OP294" s="114">
        <f t="shared" si="391"/>
        <v>0.15</v>
      </c>
      <c r="OQ294" s="114">
        <f t="shared" si="392"/>
        <v>1</v>
      </c>
      <c r="OR294" s="4">
        <v>5</v>
      </c>
      <c r="OS294" s="114">
        <f t="shared" si="393"/>
        <v>0.05</v>
      </c>
      <c r="OT294" s="114">
        <f t="shared" si="394"/>
        <v>1</v>
      </c>
      <c r="OU294" s="4">
        <v>5</v>
      </c>
      <c r="OV294" s="114">
        <f t="shared" si="395"/>
        <v>0.1</v>
      </c>
      <c r="OW294" s="114">
        <f t="shared" si="396"/>
        <v>1</v>
      </c>
      <c r="OX294" s="4">
        <v>5</v>
      </c>
      <c r="OY294" s="114">
        <f t="shared" si="397"/>
        <v>0.1</v>
      </c>
      <c r="OZ294" s="114">
        <f t="shared" si="398"/>
        <v>1</v>
      </c>
      <c r="PA294" s="4">
        <v>5</v>
      </c>
      <c r="PB294" s="114">
        <f t="shared" si="399"/>
        <v>0.1</v>
      </c>
      <c r="PC294" s="114">
        <f t="shared" si="400"/>
        <v>1</v>
      </c>
      <c r="PD294" s="4">
        <v>5</v>
      </c>
      <c r="PE294" s="4">
        <v>100</v>
      </c>
      <c r="PF294" s="114">
        <f t="shared" si="401"/>
        <v>0.05</v>
      </c>
      <c r="PG294" s="114">
        <f t="shared" si="402"/>
        <v>1</v>
      </c>
      <c r="PH294" s="4">
        <v>5</v>
      </c>
      <c r="PI294" s="114">
        <f t="shared" si="403"/>
        <v>0.05</v>
      </c>
      <c r="PJ294" s="114">
        <f t="shared" si="404"/>
        <v>1</v>
      </c>
      <c r="ACA294" s="114">
        <f t="shared" si="405"/>
        <v>0.4</v>
      </c>
      <c r="ACB294" s="114">
        <f t="shared" si="406"/>
        <v>0.60000000000000009</v>
      </c>
      <c r="ACC294" s="114">
        <f t="shared" si="407"/>
        <v>1</v>
      </c>
      <c r="ACN294" s="119" t="str">
        <f t="shared" si="408"/>
        <v>TERIMA</v>
      </c>
      <c r="ACO294" s="120">
        <f t="shared" si="409"/>
        <v>800000</v>
      </c>
      <c r="ACQ294" s="120">
        <f t="shared" si="410"/>
        <v>800000</v>
      </c>
      <c r="ACR294" s="120">
        <f t="shared" si="411"/>
        <v>800000</v>
      </c>
      <c r="ACS294" s="120">
        <f t="shared" si="412"/>
        <v>800000</v>
      </c>
      <c r="ADN294" s="121">
        <f t="shared" si="413"/>
        <v>800000</v>
      </c>
      <c r="ADO294" s="4" t="s">
        <v>1392</v>
      </c>
    </row>
    <row r="295" spans="1:795" x14ac:dyDescent="0.25">
      <c r="A295" s="4">
        <f t="shared" si="385"/>
        <v>291</v>
      </c>
      <c r="B295" s="4">
        <v>76411</v>
      </c>
      <c r="C295" s="4" t="s">
        <v>1088</v>
      </c>
      <c r="G295" s="4" t="s">
        <v>973</v>
      </c>
      <c r="O295" s="4">
        <v>22</v>
      </c>
      <c r="P295" s="4">
        <v>20</v>
      </c>
      <c r="Q295" s="4">
        <v>0</v>
      </c>
      <c r="R295" s="4">
        <v>0</v>
      </c>
      <c r="S295" s="4">
        <v>0</v>
      </c>
      <c r="T295" s="4">
        <v>3</v>
      </c>
      <c r="U295" s="4">
        <v>0</v>
      </c>
      <c r="V295" s="4">
        <f t="shared" si="386"/>
        <v>0</v>
      </c>
      <c r="W295" s="4">
        <v>20</v>
      </c>
      <c r="X295" s="4">
        <v>17</v>
      </c>
      <c r="Y295" s="4">
        <v>7.75</v>
      </c>
      <c r="CH295" s="114">
        <f t="shared" si="387"/>
        <v>1</v>
      </c>
      <c r="CI295" s="4">
        <v>5</v>
      </c>
      <c r="CJ295" s="114">
        <f t="shared" si="388"/>
        <v>0.2</v>
      </c>
      <c r="CK295" s="114">
        <f t="shared" si="389"/>
        <v>1</v>
      </c>
      <c r="CL295" s="4">
        <v>5</v>
      </c>
      <c r="CM295" s="114">
        <f t="shared" si="390"/>
        <v>0.2</v>
      </c>
      <c r="ON295" s="4">
        <v>5</v>
      </c>
      <c r="OO295" s="116">
        <v>5</v>
      </c>
      <c r="OP295" s="114">
        <f t="shared" si="391"/>
        <v>0.15</v>
      </c>
      <c r="OQ295" s="114">
        <f t="shared" si="392"/>
        <v>1</v>
      </c>
      <c r="OR295" s="4">
        <v>5</v>
      </c>
      <c r="OS295" s="114">
        <f t="shared" si="393"/>
        <v>0.05</v>
      </c>
      <c r="OT295" s="114">
        <f t="shared" si="394"/>
        <v>1</v>
      </c>
      <c r="OU295" s="4">
        <v>5</v>
      </c>
      <c r="OV295" s="114">
        <f t="shared" si="395"/>
        <v>0.1</v>
      </c>
      <c r="OW295" s="114">
        <f t="shared" si="396"/>
        <v>1</v>
      </c>
      <c r="OX295" s="4">
        <v>5</v>
      </c>
      <c r="OY295" s="114">
        <f t="shared" si="397"/>
        <v>0.1</v>
      </c>
      <c r="OZ295" s="114">
        <f t="shared" si="398"/>
        <v>1</v>
      </c>
      <c r="PA295" s="4">
        <v>5</v>
      </c>
      <c r="PB295" s="114">
        <f t="shared" si="399"/>
        <v>0.1</v>
      </c>
      <c r="PC295" s="114">
        <f t="shared" si="400"/>
        <v>1</v>
      </c>
      <c r="PD295" s="4">
        <v>5</v>
      </c>
      <c r="PE295" s="4">
        <v>100</v>
      </c>
      <c r="PF295" s="114">
        <f t="shared" si="401"/>
        <v>0.05</v>
      </c>
      <c r="PG295" s="114">
        <f t="shared" si="402"/>
        <v>1</v>
      </c>
      <c r="PH295" s="4">
        <v>5</v>
      </c>
      <c r="PI295" s="114">
        <f t="shared" si="403"/>
        <v>0.05</v>
      </c>
      <c r="PJ295" s="114">
        <f t="shared" si="404"/>
        <v>1</v>
      </c>
      <c r="ACA295" s="114">
        <f t="shared" si="405"/>
        <v>0.4</v>
      </c>
      <c r="ACB295" s="114">
        <f t="shared" si="406"/>
        <v>0.60000000000000009</v>
      </c>
      <c r="ACC295" s="114">
        <f t="shared" si="407"/>
        <v>1</v>
      </c>
      <c r="ACN295" s="119" t="str">
        <f t="shared" si="408"/>
        <v>TERIMA</v>
      </c>
      <c r="ACO295" s="120">
        <f t="shared" si="409"/>
        <v>800000</v>
      </c>
      <c r="ACQ295" s="120">
        <f t="shared" si="410"/>
        <v>800000</v>
      </c>
      <c r="ACR295" s="120">
        <f t="shared" si="411"/>
        <v>800000</v>
      </c>
      <c r="ACS295" s="120">
        <f t="shared" si="412"/>
        <v>800000</v>
      </c>
      <c r="ADN295" s="121">
        <f t="shared" si="413"/>
        <v>800000</v>
      </c>
      <c r="ADO295" s="4" t="s">
        <v>1392</v>
      </c>
    </row>
    <row r="296" spans="1:795" x14ac:dyDescent="0.25">
      <c r="A296" s="4">
        <f t="shared" si="385"/>
        <v>292</v>
      </c>
      <c r="B296" s="4">
        <v>30445</v>
      </c>
      <c r="C296" s="4" t="s">
        <v>1090</v>
      </c>
      <c r="G296" s="4" t="s">
        <v>973</v>
      </c>
      <c r="O296" s="4">
        <v>22</v>
      </c>
      <c r="P296" s="4">
        <v>21</v>
      </c>
      <c r="Q296" s="4">
        <v>0</v>
      </c>
      <c r="R296" s="4">
        <v>0</v>
      </c>
      <c r="S296" s="4">
        <v>0</v>
      </c>
      <c r="T296" s="4">
        <v>1</v>
      </c>
      <c r="U296" s="4">
        <v>0</v>
      </c>
      <c r="V296" s="4">
        <f t="shared" si="386"/>
        <v>0</v>
      </c>
      <c r="W296" s="4">
        <v>21</v>
      </c>
      <c r="X296" s="4">
        <v>20</v>
      </c>
      <c r="Y296" s="4">
        <v>7.75</v>
      </c>
      <c r="CH296" s="114">
        <f t="shared" si="387"/>
        <v>1</v>
      </c>
      <c r="CI296" s="4">
        <v>5</v>
      </c>
      <c r="CJ296" s="114">
        <f t="shared" si="388"/>
        <v>0.2</v>
      </c>
      <c r="CK296" s="114">
        <f t="shared" si="389"/>
        <v>1</v>
      </c>
      <c r="CL296" s="4">
        <v>5</v>
      </c>
      <c r="CM296" s="114">
        <f t="shared" si="390"/>
        <v>0.2</v>
      </c>
      <c r="ON296" s="4">
        <v>5</v>
      </c>
      <c r="OO296" s="116">
        <v>5</v>
      </c>
      <c r="OP296" s="114">
        <f t="shared" si="391"/>
        <v>0.15</v>
      </c>
      <c r="OQ296" s="114">
        <f t="shared" si="392"/>
        <v>1</v>
      </c>
      <c r="OR296" s="4">
        <v>5</v>
      </c>
      <c r="OS296" s="114">
        <f t="shared" si="393"/>
        <v>0.05</v>
      </c>
      <c r="OT296" s="114">
        <f t="shared" si="394"/>
        <v>1</v>
      </c>
      <c r="OU296" s="4">
        <v>5</v>
      </c>
      <c r="OV296" s="114">
        <f t="shared" si="395"/>
        <v>0.1</v>
      </c>
      <c r="OW296" s="114">
        <f t="shared" si="396"/>
        <v>1</v>
      </c>
      <c r="OX296" s="4">
        <v>5</v>
      </c>
      <c r="OY296" s="114">
        <f t="shared" si="397"/>
        <v>0.1</v>
      </c>
      <c r="OZ296" s="114">
        <f t="shared" si="398"/>
        <v>1</v>
      </c>
      <c r="PA296" s="4">
        <v>5</v>
      </c>
      <c r="PB296" s="114">
        <f t="shared" si="399"/>
        <v>0.1</v>
      </c>
      <c r="PC296" s="114">
        <f t="shared" si="400"/>
        <v>1</v>
      </c>
      <c r="PD296" s="4">
        <v>5</v>
      </c>
      <c r="PE296" s="4">
        <v>100</v>
      </c>
      <c r="PF296" s="114">
        <f t="shared" si="401"/>
        <v>0.05</v>
      </c>
      <c r="PG296" s="114">
        <f t="shared" si="402"/>
        <v>1</v>
      </c>
      <c r="PH296" s="4">
        <v>5</v>
      </c>
      <c r="PI296" s="114">
        <f t="shared" si="403"/>
        <v>0.05</v>
      </c>
      <c r="PJ296" s="114">
        <f t="shared" si="404"/>
        <v>1</v>
      </c>
      <c r="ACA296" s="114">
        <f t="shared" si="405"/>
        <v>0.4</v>
      </c>
      <c r="ACB296" s="114">
        <f t="shared" si="406"/>
        <v>0.60000000000000009</v>
      </c>
      <c r="ACC296" s="114">
        <f t="shared" si="407"/>
        <v>1</v>
      </c>
      <c r="ACN296" s="119" t="str">
        <f t="shared" si="408"/>
        <v>TERIMA</v>
      </c>
      <c r="ACO296" s="120">
        <f t="shared" si="409"/>
        <v>800000</v>
      </c>
      <c r="ACQ296" s="120">
        <f t="shared" si="410"/>
        <v>800000</v>
      </c>
      <c r="ACR296" s="120">
        <f t="shared" si="411"/>
        <v>800000</v>
      </c>
      <c r="ACS296" s="120">
        <f t="shared" si="412"/>
        <v>800000</v>
      </c>
      <c r="ADN296" s="121">
        <f t="shared" si="413"/>
        <v>800000</v>
      </c>
      <c r="ADO296" s="4" t="s">
        <v>1392</v>
      </c>
    </row>
    <row r="297" spans="1:795" x14ac:dyDescent="0.25">
      <c r="A297" s="4">
        <f t="shared" si="385"/>
        <v>293</v>
      </c>
      <c r="B297" s="4">
        <v>80948</v>
      </c>
      <c r="C297" s="4" t="s">
        <v>1092</v>
      </c>
      <c r="G297" s="4" t="s">
        <v>973</v>
      </c>
      <c r="O297" s="4">
        <v>22</v>
      </c>
      <c r="P297" s="4">
        <v>21</v>
      </c>
      <c r="Q297" s="4">
        <v>0</v>
      </c>
      <c r="R297" s="4">
        <v>0</v>
      </c>
      <c r="S297" s="4">
        <v>0</v>
      </c>
      <c r="T297" s="4">
        <v>1</v>
      </c>
      <c r="U297" s="4">
        <v>0</v>
      </c>
      <c r="V297" s="4">
        <f t="shared" si="386"/>
        <v>0</v>
      </c>
      <c r="W297" s="4">
        <v>21</v>
      </c>
      <c r="X297" s="4">
        <v>20</v>
      </c>
      <c r="Y297" s="4">
        <v>7.75</v>
      </c>
      <c r="CH297" s="114">
        <f t="shared" si="387"/>
        <v>1</v>
      </c>
      <c r="CI297" s="4">
        <v>5</v>
      </c>
      <c r="CJ297" s="114">
        <f t="shared" si="388"/>
        <v>0.2</v>
      </c>
      <c r="CK297" s="114">
        <f t="shared" si="389"/>
        <v>1</v>
      </c>
      <c r="CL297" s="4">
        <v>5</v>
      </c>
      <c r="CM297" s="114">
        <f t="shared" si="390"/>
        <v>0.2</v>
      </c>
      <c r="ON297" s="4">
        <v>5</v>
      </c>
      <c r="OO297" s="116">
        <v>5</v>
      </c>
      <c r="OP297" s="114">
        <f t="shared" si="391"/>
        <v>0.15</v>
      </c>
      <c r="OQ297" s="114">
        <f t="shared" si="392"/>
        <v>1</v>
      </c>
      <c r="OR297" s="4">
        <v>5</v>
      </c>
      <c r="OS297" s="114">
        <f t="shared" si="393"/>
        <v>0.05</v>
      </c>
      <c r="OT297" s="114">
        <f t="shared" si="394"/>
        <v>1</v>
      </c>
      <c r="OU297" s="4">
        <v>5</v>
      </c>
      <c r="OV297" s="114">
        <f t="shared" si="395"/>
        <v>0.1</v>
      </c>
      <c r="OW297" s="114">
        <f t="shared" si="396"/>
        <v>1</v>
      </c>
      <c r="OX297" s="4">
        <v>5</v>
      </c>
      <c r="OY297" s="114">
        <f t="shared" si="397"/>
        <v>0.1</v>
      </c>
      <c r="OZ297" s="114">
        <f t="shared" si="398"/>
        <v>1</v>
      </c>
      <c r="PA297" s="4">
        <v>5</v>
      </c>
      <c r="PB297" s="114">
        <f t="shared" si="399"/>
        <v>0.1</v>
      </c>
      <c r="PC297" s="114">
        <f t="shared" si="400"/>
        <v>1</v>
      </c>
      <c r="PD297" s="4">
        <v>5</v>
      </c>
      <c r="PE297" s="4">
        <v>100</v>
      </c>
      <c r="PF297" s="114">
        <f t="shared" si="401"/>
        <v>0.05</v>
      </c>
      <c r="PG297" s="114">
        <f t="shared" si="402"/>
        <v>1</v>
      </c>
      <c r="PH297" s="4">
        <v>5</v>
      </c>
      <c r="PI297" s="114">
        <f t="shared" si="403"/>
        <v>0.05</v>
      </c>
      <c r="PJ297" s="114">
        <f t="shared" si="404"/>
        <v>1</v>
      </c>
      <c r="ACA297" s="114">
        <f t="shared" si="405"/>
        <v>0.4</v>
      </c>
      <c r="ACB297" s="114">
        <f t="shared" si="406"/>
        <v>0.60000000000000009</v>
      </c>
      <c r="ACC297" s="114">
        <f t="shared" si="407"/>
        <v>1</v>
      </c>
      <c r="ACN297" s="119" t="str">
        <f t="shared" si="408"/>
        <v>TERIMA</v>
      </c>
      <c r="ACO297" s="120">
        <f t="shared" si="409"/>
        <v>800000</v>
      </c>
      <c r="ACQ297" s="120">
        <f t="shared" si="410"/>
        <v>800000</v>
      </c>
      <c r="ACR297" s="120">
        <f t="shared" si="411"/>
        <v>800000</v>
      </c>
      <c r="ACS297" s="120">
        <f t="shared" si="412"/>
        <v>800000</v>
      </c>
      <c r="ADN297" s="121">
        <f t="shared" si="413"/>
        <v>800000</v>
      </c>
      <c r="ADO297" s="4" t="s">
        <v>1392</v>
      </c>
    </row>
    <row r="298" spans="1:795" x14ac:dyDescent="0.25">
      <c r="A298" s="4">
        <f t="shared" si="385"/>
        <v>294</v>
      </c>
      <c r="B298" s="4">
        <v>36159</v>
      </c>
      <c r="C298" s="4" t="s">
        <v>1094</v>
      </c>
      <c r="G298" s="4" t="s">
        <v>973</v>
      </c>
      <c r="O298" s="4">
        <v>22</v>
      </c>
      <c r="P298" s="4">
        <v>21</v>
      </c>
      <c r="Q298" s="4">
        <v>0</v>
      </c>
      <c r="R298" s="4">
        <v>0</v>
      </c>
      <c r="S298" s="4">
        <v>0</v>
      </c>
      <c r="T298" s="4">
        <v>1</v>
      </c>
      <c r="U298" s="4">
        <v>0</v>
      </c>
      <c r="V298" s="4">
        <f t="shared" si="386"/>
        <v>0</v>
      </c>
      <c r="W298" s="4">
        <v>21</v>
      </c>
      <c r="X298" s="4">
        <v>20</v>
      </c>
      <c r="Y298" s="4">
        <v>7.75</v>
      </c>
      <c r="CH298" s="114">
        <f t="shared" si="387"/>
        <v>1</v>
      </c>
      <c r="CI298" s="4">
        <v>5</v>
      </c>
      <c r="CJ298" s="114">
        <f t="shared" si="388"/>
        <v>0.2</v>
      </c>
      <c r="CK298" s="114">
        <f t="shared" si="389"/>
        <v>1</v>
      </c>
      <c r="CL298" s="4">
        <v>5</v>
      </c>
      <c r="CM298" s="114">
        <f t="shared" si="390"/>
        <v>0.2</v>
      </c>
      <c r="ON298" s="4">
        <v>3</v>
      </c>
      <c r="OO298" s="116" t="s">
        <v>937</v>
      </c>
      <c r="OP298" s="114">
        <f t="shared" si="391"/>
        <v>0.09</v>
      </c>
      <c r="OQ298" s="114">
        <f t="shared" si="392"/>
        <v>0.6</v>
      </c>
      <c r="OR298" s="4">
        <v>5</v>
      </c>
      <c r="OS298" s="114">
        <f t="shared" si="393"/>
        <v>0.05</v>
      </c>
      <c r="OT298" s="114">
        <f t="shared" si="394"/>
        <v>1</v>
      </c>
      <c r="OU298" s="4">
        <v>5</v>
      </c>
      <c r="OV298" s="114">
        <f t="shared" si="395"/>
        <v>0.1</v>
      </c>
      <c r="OW298" s="114">
        <f t="shared" si="396"/>
        <v>1</v>
      </c>
      <c r="OX298" s="4">
        <v>5</v>
      </c>
      <c r="OY298" s="114">
        <f t="shared" si="397"/>
        <v>0.1</v>
      </c>
      <c r="OZ298" s="114">
        <f t="shared" si="398"/>
        <v>1</v>
      </c>
      <c r="PA298" s="4">
        <v>5</v>
      </c>
      <c r="PB298" s="114">
        <f t="shared" si="399"/>
        <v>0.1</v>
      </c>
      <c r="PC298" s="114">
        <f t="shared" si="400"/>
        <v>1</v>
      </c>
      <c r="PD298" s="4">
        <v>5</v>
      </c>
      <c r="PE298" s="4">
        <v>100</v>
      </c>
      <c r="PF298" s="114">
        <f t="shared" si="401"/>
        <v>0.05</v>
      </c>
      <c r="PG298" s="114">
        <f t="shared" si="402"/>
        <v>1</v>
      </c>
      <c r="PH298" s="4">
        <v>5</v>
      </c>
      <c r="PI298" s="114">
        <f t="shared" si="403"/>
        <v>0.05</v>
      </c>
      <c r="PJ298" s="114">
        <f t="shared" si="404"/>
        <v>1</v>
      </c>
      <c r="ACA298" s="114">
        <f t="shared" si="405"/>
        <v>0.4</v>
      </c>
      <c r="ACB298" s="114">
        <f t="shared" si="406"/>
        <v>0.54</v>
      </c>
      <c r="ACC298" s="114">
        <f t="shared" si="407"/>
        <v>0.94000000000000006</v>
      </c>
      <c r="ACN298" s="119" t="str">
        <f t="shared" si="408"/>
        <v>TERIMA</v>
      </c>
      <c r="ACO298" s="120">
        <f t="shared" si="409"/>
        <v>800000</v>
      </c>
      <c r="ACQ298" s="120">
        <f t="shared" si="410"/>
        <v>752000</v>
      </c>
      <c r="ACR298" s="120">
        <f t="shared" si="411"/>
        <v>752000</v>
      </c>
      <c r="ACS298" s="120">
        <f t="shared" si="412"/>
        <v>752000</v>
      </c>
      <c r="ADN298" s="121">
        <f t="shared" si="413"/>
        <v>752000</v>
      </c>
      <c r="ADO298" s="4" t="s">
        <v>1392</v>
      </c>
    </row>
    <row r="299" spans="1:795" x14ac:dyDescent="0.25">
      <c r="A299" s="4">
        <f t="shared" si="385"/>
        <v>295</v>
      </c>
      <c r="B299" s="4">
        <v>77651</v>
      </c>
      <c r="C299" s="4" t="s">
        <v>1096</v>
      </c>
      <c r="G299" s="4" t="s">
        <v>973</v>
      </c>
      <c r="O299" s="4">
        <v>22</v>
      </c>
      <c r="P299" s="4">
        <v>21</v>
      </c>
      <c r="Q299" s="4">
        <v>0</v>
      </c>
      <c r="R299" s="4">
        <v>0</v>
      </c>
      <c r="S299" s="4">
        <v>0</v>
      </c>
      <c r="T299" s="4">
        <v>1</v>
      </c>
      <c r="U299" s="4">
        <v>0</v>
      </c>
      <c r="V299" s="4">
        <f t="shared" si="386"/>
        <v>0</v>
      </c>
      <c r="W299" s="4">
        <v>21</v>
      </c>
      <c r="X299" s="4">
        <v>20</v>
      </c>
      <c r="Y299" s="4">
        <v>7.75</v>
      </c>
      <c r="CH299" s="114">
        <f t="shared" si="387"/>
        <v>1</v>
      </c>
      <c r="CI299" s="4">
        <v>5</v>
      </c>
      <c r="CJ299" s="114">
        <f t="shared" si="388"/>
        <v>0.2</v>
      </c>
      <c r="CK299" s="114">
        <f t="shared" si="389"/>
        <v>1</v>
      </c>
      <c r="CL299" s="4">
        <v>5</v>
      </c>
      <c r="CM299" s="114">
        <f t="shared" si="390"/>
        <v>0.2</v>
      </c>
      <c r="ON299" s="4">
        <v>5</v>
      </c>
      <c r="OO299" s="116">
        <v>5</v>
      </c>
      <c r="OP299" s="114">
        <f t="shared" si="391"/>
        <v>0.15</v>
      </c>
      <c r="OQ299" s="114">
        <f t="shared" si="392"/>
        <v>1</v>
      </c>
      <c r="OR299" s="4">
        <v>5</v>
      </c>
      <c r="OS299" s="114">
        <f t="shared" si="393"/>
        <v>0.05</v>
      </c>
      <c r="OT299" s="114">
        <f t="shared" si="394"/>
        <v>1</v>
      </c>
      <c r="OU299" s="4">
        <v>5</v>
      </c>
      <c r="OV299" s="114">
        <f t="shared" si="395"/>
        <v>0.1</v>
      </c>
      <c r="OW299" s="114">
        <f t="shared" si="396"/>
        <v>1</v>
      </c>
      <c r="OX299" s="4">
        <v>5</v>
      </c>
      <c r="OY299" s="114">
        <f t="shared" si="397"/>
        <v>0.1</v>
      </c>
      <c r="OZ299" s="114">
        <f t="shared" si="398"/>
        <v>1</v>
      </c>
      <c r="PA299" s="4">
        <v>5</v>
      </c>
      <c r="PB299" s="114">
        <f t="shared" si="399"/>
        <v>0.1</v>
      </c>
      <c r="PC299" s="114">
        <f t="shared" si="400"/>
        <v>1</v>
      </c>
      <c r="PD299" s="4">
        <v>5</v>
      </c>
      <c r="PE299" s="4">
        <v>100</v>
      </c>
      <c r="PF299" s="114">
        <f t="shared" si="401"/>
        <v>0.05</v>
      </c>
      <c r="PG299" s="114">
        <f t="shared" si="402"/>
        <v>1</v>
      </c>
      <c r="PH299" s="4">
        <v>5</v>
      </c>
      <c r="PI299" s="114">
        <f t="shared" si="403"/>
        <v>0.05</v>
      </c>
      <c r="PJ299" s="114">
        <f t="shared" si="404"/>
        <v>1</v>
      </c>
      <c r="ACA299" s="114">
        <f t="shared" si="405"/>
        <v>0.4</v>
      </c>
      <c r="ACB299" s="114">
        <f t="shared" si="406"/>
        <v>0.60000000000000009</v>
      </c>
      <c r="ACC299" s="114">
        <f t="shared" si="407"/>
        <v>1</v>
      </c>
      <c r="ACN299" s="119" t="str">
        <f t="shared" si="408"/>
        <v>TERIMA</v>
      </c>
      <c r="ACO299" s="120">
        <f t="shared" si="409"/>
        <v>800000</v>
      </c>
      <c r="ACQ299" s="120">
        <f t="shared" si="410"/>
        <v>800000</v>
      </c>
      <c r="ACR299" s="120">
        <f t="shared" si="411"/>
        <v>800000</v>
      </c>
      <c r="ACS299" s="120">
        <f t="shared" si="412"/>
        <v>800000</v>
      </c>
      <c r="ADN299" s="121">
        <f t="shared" si="413"/>
        <v>800000</v>
      </c>
      <c r="ADO299" s="4" t="s">
        <v>1392</v>
      </c>
    </row>
    <row r="300" spans="1:795" x14ac:dyDescent="0.25">
      <c r="A300" s="4">
        <f t="shared" si="385"/>
        <v>296</v>
      </c>
      <c r="B300" s="4">
        <v>78979</v>
      </c>
      <c r="C300" s="4" t="s">
        <v>1098</v>
      </c>
      <c r="G300" s="4" t="s">
        <v>973</v>
      </c>
      <c r="O300" s="4">
        <v>22</v>
      </c>
      <c r="P300" s="4">
        <v>21</v>
      </c>
      <c r="Q300" s="4">
        <v>0</v>
      </c>
      <c r="R300" s="4">
        <v>0</v>
      </c>
      <c r="S300" s="4">
        <v>0</v>
      </c>
      <c r="T300" s="4">
        <v>1</v>
      </c>
      <c r="U300" s="4">
        <v>0</v>
      </c>
      <c r="V300" s="4">
        <f t="shared" si="386"/>
        <v>0</v>
      </c>
      <c r="W300" s="4">
        <v>21</v>
      </c>
      <c r="X300" s="4">
        <v>20</v>
      </c>
      <c r="Y300" s="4">
        <v>7.75</v>
      </c>
      <c r="CH300" s="114">
        <f t="shared" si="387"/>
        <v>1</v>
      </c>
      <c r="CI300" s="4">
        <v>5</v>
      </c>
      <c r="CJ300" s="114">
        <f t="shared" si="388"/>
        <v>0.2</v>
      </c>
      <c r="CK300" s="114">
        <f t="shared" si="389"/>
        <v>1</v>
      </c>
      <c r="CL300" s="4">
        <v>5</v>
      </c>
      <c r="CM300" s="114">
        <f t="shared" si="390"/>
        <v>0.2</v>
      </c>
      <c r="ON300" s="4">
        <v>5</v>
      </c>
      <c r="OO300" s="116">
        <v>5</v>
      </c>
      <c r="OP300" s="114">
        <f t="shared" si="391"/>
        <v>0.15</v>
      </c>
      <c r="OQ300" s="114">
        <f t="shared" si="392"/>
        <v>1</v>
      </c>
      <c r="OR300" s="4">
        <v>5</v>
      </c>
      <c r="OS300" s="114">
        <f t="shared" si="393"/>
        <v>0.05</v>
      </c>
      <c r="OT300" s="114">
        <f t="shared" si="394"/>
        <v>1</v>
      </c>
      <c r="OU300" s="4">
        <v>5</v>
      </c>
      <c r="OV300" s="114">
        <f t="shared" si="395"/>
        <v>0.1</v>
      </c>
      <c r="OW300" s="114">
        <f t="shared" si="396"/>
        <v>1</v>
      </c>
      <c r="OX300" s="4">
        <v>5</v>
      </c>
      <c r="OY300" s="114">
        <f t="shared" si="397"/>
        <v>0.1</v>
      </c>
      <c r="OZ300" s="114">
        <f t="shared" si="398"/>
        <v>1</v>
      </c>
      <c r="PA300" s="4">
        <v>5</v>
      </c>
      <c r="PB300" s="114">
        <f t="shared" si="399"/>
        <v>0.1</v>
      </c>
      <c r="PC300" s="114">
        <f t="shared" si="400"/>
        <v>1</v>
      </c>
      <c r="PD300" s="4">
        <v>5</v>
      </c>
      <c r="PE300" s="4">
        <v>100</v>
      </c>
      <c r="PF300" s="114">
        <f t="shared" si="401"/>
        <v>0.05</v>
      </c>
      <c r="PG300" s="114">
        <f t="shared" si="402"/>
        <v>1</v>
      </c>
      <c r="PH300" s="4">
        <v>5</v>
      </c>
      <c r="PI300" s="114">
        <f t="shared" si="403"/>
        <v>0.05</v>
      </c>
      <c r="PJ300" s="114">
        <f t="shared" si="404"/>
        <v>1</v>
      </c>
      <c r="ACA300" s="114">
        <f t="shared" si="405"/>
        <v>0.4</v>
      </c>
      <c r="ACB300" s="114">
        <f t="shared" si="406"/>
        <v>0.60000000000000009</v>
      </c>
      <c r="ACC300" s="114">
        <f t="shared" si="407"/>
        <v>1</v>
      </c>
      <c r="ACN300" s="119" t="str">
        <f t="shared" si="408"/>
        <v>TERIMA</v>
      </c>
      <c r="ACO300" s="120">
        <f t="shared" si="409"/>
        <v>800000</v>
      </c>
      <c r="ACQ300" s="120">
        <f t="shared" si="410"/>
        <v>800000</v>
      </c>
      <c r="ACR300" s="120">
        <f t="shared" si="411"/>
        <v>800000</v>
      </c>
      <c r="ACS300" s="120">
        <f t="shared" si="412"/>
        <v>800000</v>
      </c>
      <c r="ADN300" s="121">
        <f t="shared" si="413"/>
        <v>800000</v>
      </c>
      <c r="ADO300" s="4" t="s">
        <v>1392</v>
      </c>
    </row>
    <row r="301" spans="1:795" x14ac:dyDescent="0.25">
      <c r="A301" s="4">
        <f t="shared" si="385"/>
        <v>297</v>
      </c>
      <c r="B301" s="4">
        <v>30391</v>
      </c>
      <c r="C301" s="4" t="s">
        <v>1100</v>
      </c>
      <c r="G301" s="4" t="s">
        <v>973</v>
      </c>
      <c r="O301" s="4">
        <v>22</v>
      </c>
      <c r="P301" s="4">
        <v>20</v>
      </c>
      <c r="Q301" s="4">
        <v>0</v>
      </c>
      <c r="R301" s="4">
        <v>0</v>
      </c>
      <c r="S301" s="4">
        <v>0</v>
      </c>
      <c r="T301" s="4">
        <v>1</v>
      </c>
      <c r="U301" s="4">
        <v>0</v>
      </c>
      <c r="V301" s="4">
        <f t="shared" si="386"/>
        <v>0</v>
      </c>
      <c r="W301" s="4">
        <v>20</v>
      </c>
      <c r="X301" s="4">
        <v>19</v>
      </c>
      <c r="Y301" s="4">
        <v>7.75</v>
      </c>
      <c r="CH301" s="114">
        <f t="shared" si="387"/>
        <v>1</v>
      </c>
      <c r="CI301" s="4">
        <v>5</v>
      </c>
      <c r="CJ301" s="114">
        <f t="shared" si="388"/>
        <v>0.2</v>
      </c>
      <c r="CK301" s="114">
        <f t="shared" si="389"/>
        <v>1</v>
      </c>
      <c r="CL301" s="4">
        <v>5</v>
      </c>
      <c r="CM301" s="114">
        <f t="shared" si="390"/>
        <v>0.2</v>
      </c>
      <c r="ON301" s="4">
        <v>5</v>
      </c>
      <c r="OO301" s="116">
        <v>5</v>
      </c>
      <c r="OP301" s="114">
        <f t="shared" si="391"/>
        <v>0.15</v>
      </c>
      <c r="OQ301" s="114">
        <f t="shared" si="392"/>
        <v>1</v>
      </c>
      <c r="OR301" s="4">
        <v>5</v>
      </c>
      <c r="OS301" s="114">
        <f t="shared" si="393"/>
        <v>0.05</v>
      </c>
      <c r="OT301" s="114">
        <f t="shared" si="394"/>
        <v>1</v>
      </c>
      <c r="OU301" s="4">
        <v>5</v>
      </c>
      <c r="OV301" s="114">
        <f t="shared" si="395"/>
        <v>0.1</v>
      </c>
      <c r="OW301" s="114">
        <f t="shared" si="396"/>
        <v>1</v>
      </c>
      <c r="OX301" s="4">
        <v>5</v>
      </c>
      <c r="OY301" s="114">
        <f t="shared" si="397"/>
        <v>0.1</v>
      </c>
      <c r="OZ301" s="114">
        <f t="shared" si="398"/>
        <v>1</v>
      </c>
      <c r="PA301" s="4">
        <v>5</v>
      </c>
      <c r="PB301" s="114">
        <f t="shared" si="399"/>
        <v>0.1</v>
      </c>
      <c r="PC301" s="114">
        <f t="shared" si="400"/>
        <v>1</v>
      </c>
      <c r="PD301" s="4">
        <v>5</v>
      </c>
      <c r="PE301" s="4">
        <v>100</v>
      </c>
      <c r="PF301" s="114">
        <f t="shared" si="401"/>
        <v>0.05</v>
      </c>
      <c r="PG301" s="114">
        <f t="shared" si="402"/>
        <v>1</v>
      </c>
      <c r="PH301" s="4">
        <v>5</v>
      </c>
      <c r="PI301" s="114">
        <f t="shared" si="403"/>
        <v>0.05</v>
      </c>
      <c r="PJ301" s="114">
        <f t="shared" si="404"/>
        <v>1</v>
      </c>
      <c r="ACA301" s="114">
        <f t="shared" si="405"/>
        <v>0.4</v>
      </c>
      <c r="ACB301" s="114">
        <f t="shared" si="406"/>
        <v>0.60000000000000009</v>
      </c>
      <c r="ACC301" s="114">
        <f t="shared" si="407"/>
        <v>1</v>
      </c>
      <c r="ACN301" s="119" t="str">
        <f t="shared" si="408"/>
        <v>TERIMA</v>
      </c>
      <c r="ACO301" s="120">
        <f t="shared" si="409"/>
        <v>800000</v>
      </c>
      <c r="ACQ301" s="120">
        <f t="shared" si="410"/>
        <v>800000</v>
      </c>
      <c r="ACR301" s="120">
        <f t="shared" si="411"/>
        <v>800000</v>
      </c>
      <c r="ACS301" s="120">
        <f t="shared" si="412"/>
        <v>800000</v>
      </c>
      <c r="ADN301" s="121">
        <f t="shared" si="413"/>
        <v>800000</v>
      </c>
      <c r="ADO301" s="4" t="s">
        <v>1392</v>
      </c>
    </row>
    <row r="302" spans="1:795" x14ac:dyDescent="0.25">
      <c r="A302" s="4">
        <f t="shared" si="385"/>
        <v>298</v>
      </c>
      <c r="B302" s="4">
        <v>12826</v>
      </c>
      <c r="C302" s="4" t="s">
        <v>1102</v>
      </c>
      <c r="G302" s="4" t="s">
        <v>973</v>
      </c>
      <c r="O302" s="4">
        <v>22</v>
      </c>
      <c r="P302" s="4">
        <v>21</v>
      </c>
      <c r="Q302" s="4">
        <v>0</v>
      </c>
      <c r="R302" s="4">
        <v>0</v>
      </c>
      <c r="S302" s="4">
        <v>0</v>
      </c>
      <c r="T302" s="4">
        <v>1</v>
      </c>
      <c r="U302" s="4">
        <v>0</v>
      </c>
      <c r="V302" s="4">
        <f t="shared" si="386"/>
        <v>0</v>
      </c>
      <c r="W302" s="4">
        <v>21</v>
      </c>
      <c r="X302" s="4">
        <v>20</v>
      </c>
      <c r="Y302" s="4">
        <v>7.75</v>
      </c>
      <c r="CH302" s="114">
        <f t="shared" si="387"/>
        <v>1</v>
      </c>
      <c r="CI302" s="4">
        <v>5</v>
      </c>
      <c r="CJ302" s="114">
        <f t="shared" si="388"/>
        <v>0.2</v>
      </c>
      <c r="CK302" s="114">
        <f t="shared" si="389"/>
        <v>1</v>
      </c>
      <c r="CL302" s="4">
        <v>5</v>
      </c>
      <c r="CM302" s="114">
        <f t="shared" si="390"/>
        <v>0.2</v>
      </c>
      <c r="ON302" s="4">
        <v>5</v>
      </c>
      <c r="OO302" s="116">
        <v>5</v>
      </c>
      <c r="OP302" s="114">
        <f t="shared" si="391"/>
        <v>0.15</v>
      </c>
      <c r="OQ302" s="114">
        <f t="shared" si="392"/>
        <v>1</v>
      </c>
      <c r="OR302" s="4">
        <v>5</v>
      </c>
      <c r="OS302" s="114">
        <f t="shared" si="393"/>
        <v>0.05</v>
      </c>
      <c r="OT302" s="114">
        <f t="shared" si="394"/>
        <v>1</v>
      </c>
      <c r="OU302" s="4">
        <v>5</v>
      </c>
      <c r="OV302" s="114">
        <f t="shared" si="395"/>
        <v>0.1</v>
      </c>
      <c r="OW302" s="114">
        <f t="shared" si="396"/>
        <v>1</v>
      </c>
      <c r="OX302" s="4">
        <v>5</v>
      </c>
      <c r="OY302" s="114">
        <f t="shared" si="397"/>
        <v>0.1</v>
      </c>
      <c r="OZ302" s="114">
        <f t="shared" si="398"/>
        <v>1</v>
      </c>
      <c r="PA302" s="4">
        <v>5</v>
      </c>
      <c r="PB302" s="114">
        <f t="shared" si="399"/>
        <v>0.1</v>
      </c>
      <c r="PC302" s="114">
        <f t="shared" si="400"/>
        <v>1</v>
      </c>
      <c r="PD302" s="4">
        <v>5</v>
      </c>
      <c r="PE302" s="4">
        <v>100</v>
      </c>
      <c r="PF302" s="114">
        <f t="shared" si="401"/>
        <v>0.05</v>
      </c>
      <c r="PG302" s="114">
        <f t="shared" si="402"/>
        <v>1</v>
      </c>
      <c r="PH302" s="4">
        <v>5</v>
      </c>
      <c r="PI302" s="114">
        <f t="shared" si="403"/>
        <v>0.05</v>
      </c>
      <c r="PJ302" s="114">
        <f t="shared" si="404"/>
        <v>1</v>
      </c>
      <c r="ACA302" s="114">
        <f t="shared" si="405"/>
        <v>0.4</v>
      </c>
      <c r="ACB302" s="114">
        <f t="shared" si="406"/>
        <v>0.60000000000000009</v>
      </c>
      <c r="ACC302" s="114">
        <f t="shared" si="407"/>
        <v>1</v>
      </c>
      <c r="ACN302" s="119" t="str">
        <f t="shared" si="408"/>
        <v>TERIMA</v>
      </c>
      <c r="ACO302" s="120">
        <f t="shared" si="409"/>
        <v>800000</v>
      </c>
      <c r="ACQ302" s="120">
        <f t="shared" si="410"/>
        <v>800000</v>
      </c>
      <c r="ACR302" s="120">
        <f t="shared" si="411"/>
        <v>800000</v>
      </c>
      <c r="ACS302" s="120">
        <f t="shared" si="412"/>
        <v>800000</v>
      </c>
      <c r="ADN302" s="121">
        <f t="shared" si="413"/>
        <v>800000</v>
      </c>
      <c r="ADO302" s="4" t="s">
        <v>1392</v>
      </c>
    </row>
    <row r="303" spans="1:795" x14ac:dyDescent="0.25">
      <c r="A303" s="4">
        <f t="shared" si="385"/>
        <v>299</v>
      </c>
      <c r="B303" s="4">
        <v>74637</v>
      </c>
      <c r="C303" s="4" t="s">
        <v>1105</v>
      </c>
      <c r="G303" s="4" t="s">
        <v>973</v>
      </c>
      <c r="O303" s="4">
        <v>22</v>
      </c>
      <c r="P303" s="4">
        <v>21</v>
      </c>
      <c r="Q303" s="4">
        <v>0</v>
      </c>
      <c r="R303" s="4">
        <v>0</v>
      </c>
      <c r="S303" s="4">
        <v>0</v>
      </c>
      <c r="T303" s="4">
        <v>1</v>
      </c>
      <c r="U303" s="4">
        <v>0</v>
      </c>
      <c r="V303" s="4">
        <f t="shared" si="386"/>
        <v>0</v>
      </c>
      <c r="W303" s="4">
        <v>21</v>
      </c>
      <c r="X303" s="4">
        <v>20</v>
      </c>
      <c r="Y303" s="4">
        <v>7.75</v>
      </c>
      <c r="CH303" s="114">
        <f t="shared" si="387"/>
        <v>1</v>
      </c>
      <c r="CI303" s="4">
        <v>5</v>
      </c>
      <c r="CJ303" s="114">
        <f t="shared" si="388"/>
        <v>0.2</v>
      </c>
      <c r="CK303" s="114">
        <f t="shared" si="389"/>
        <v>1</v>
      </c>
      <c r="CL303" s="4">
        <v>5</v>
      </c>
      <c r="CM303" s="114">
        <f t="shared" si="390"/>
        <v>0.2</v>
      </c>
      <c r="ON303" s="4">
        <v>5</v>
      </c>
      <c r="OO303" s="116">
        <v>5</v>
      </c>
      <c r="OP303" s="114">
        <f t="shared" si="391"/>
        <v>0.15</v>
      </c>
      <c r="OQ303" s="114">
        <f t="shared" si="392"/>
        <v>1</v>
      </c>
      <c r="OR303" s="4">
        <v>5</v>
      </c>
      <c r="OS303" s="114">
        <f t="shared" si="393"/>
        <v>0.05</v>
      </c>
      <c r="OT303" s="114">
        <f t="shared" si="394"/>
        <v>1</v>
      </c>
      <c r="OU303" s="4">
        <v>5</v>
      </c>
      <c r="OV303" s="114">
        <f t="shared" si="395"/>
        <v>0.1</v>
      </c>
      <c r="OW303" s="114">
        <f t="shared" si="396"/>
        <v>1</v>
      </c>
      <c r="OX303" s="4">
        <v>5</v>
      </c>
      <c r="OY303" s="114">
        <f t="shared" si="397"/>
        <v>0.1</v>
      </c>
      <c r="OZ303" s="114">
        <f t="shared" si="398"/>
        <v>1</v>
      </c>
      <c r="PA303" s="4">
        <v>5</v>
      </c>
      <c r="PB303" s="114">
        <f t="shared" si="399"/>
        <v>0.1</v>
      </c>
      <c r="PC303" s="114">
        <f t="shared" si="400"/>
        <v>1</v>
      </c>
      <c r="PD303" s="4">
        <v>5</v>
      </c>
      <c r="PE303" s="4">
        <v>100</v>
      </c>
      <c r="PF303" s="114">
        <f t="shared" si="401"/>
        <v>0.05</v>
      </c>
      <c r="PG303" s="114">
        <f t="shared" si="402"/>
        <v>1</v>
      </c>
      <c r="PH303" s="4">
        <v>5</v>
      </c>
      <c r="PI303" s="114">
        <f t="shared" si="403"/>
        <v>0.05</v>
      </c>
      <c r="PJ303" s="114">
        <f t="shared" si="404"/>
        <v>1</v>
      </c>
      <c r="ACA303" s="114">
        <f t="shared" si="405"/>
        <v>0.4</v>
      </c>
      <c r="ACB303" s="114">
        <f t="shared" si="406"/>
        <v>0.60000000000000009</v>
      </c>
      <c r="ACC303" s="114">
        <f t="shared" si="407"/>
        <v>1</v>
      </c>
      <c r="ACN303" s="119" t="str">
        <f t="shared" si="408"/>
        <v>TERIMA</v>
      </c>
      <c r="ACO303" s="120">
        <f t="shared" si="409"/>
        <v>800000</v>
      </c>
      <c r="ACQ303" s="120">
        <f t="shared" si="410"/>
        <v>800000</v>
      </c>
      <c r="ACR303" s="120">
        <f t="shared" si="411"/>
        <v>800000</v>
      </c>
      <c r="ACS303" s="120">
        <f t="shared" si="412"/>
        <v>800000</v>
      </c>
      <c r="ADN303" s="121">
        <f t="shared" si="413"/>
        <v>800000</v>
      </c>
      <c r="ADO303" s="4" t="s">
        <v>1392</v>
      </c>
    </row>
    <row r="304" spans="1:795" x14ac:dyDescent="0.25">
      <c r="A304" s="4">
        <f t="shared" si="385"/>
        <v>300</v>
      </c>
      <c r="B304" s="4">
        <v>30464</v>
      </c>
      <c r="C304" s="4" t="s">
        <v>1107</v>
      </c>
      <c r="G304" s="4" t="s">
        <v>973</v>
      </c>
      <c r="O304" s="4">
        <v>22</v>
      </c>
      <c r="P304" s="4">
        <v>21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f t="shared" si="386"/>
        <v>0</v>
      </c>
      <c r="W304" s="4">
        <v>21</v>
      </c>
      <c r="X304" s="4">
        <v>21</v>
      </c>
      <c r="Y304" s="4">
        <v>7.75</v>
      </c>
      <c r="CH304" s="114">
        <f t="shared" si="387"/>
        <v>1</v>
      </c>
      <c r="CI304" s="4">
        <v>5</v>
      </c>
      <c r="CJ304" s="114">
        <f t="shared" si="388"/>
        <v>0.2</v>
      </c>
      <c r="CK304" s="114">
        <f t="shared" si="389"/>
        <v>1</v>
      </c>
      <c r="CL304" s="4">
        <v>5</v>
      </c>
      <c r="CM304" s="114">
        <f t="shared" si="390"/>
        <v>0.2</v>
      </c>
      <c r="ON304" s="4">
        <v>3</v>
      </c>
      <c r="OO304" s="116" t="s">
        <v>937</v>
      </c>
      <c r="OP304" s="114">
        <f t="shared" si="391"/>
        <v>0.09</v>
      </c>
      <c r="OQ304" s="114">
        <f t="shared" si="392"/>
        <v>0.6</v>
      </c>
      <c r="OR304" s="4">
        <v>5</v>
      </c>
      <c r="OS304" s="114">
        <f t="shared" si="393"/>
        <v>0.05</v>
      </c>
      <c r="OT304" s="114">
        <f t="shared" si="394"/>
        <v>1</v>
      </c>
      <c r="OU304" s="4">
        <v>5</v>
      </c>
      <c r="OV304" s="114">
        <f t="shared" si="395"/>
        <v>0.1</v>
      </c>
      <c r="OW304" s="114">
        <f t="shared" si="396"/>
        <v>1</v>
      </c>
      <c r="OX304" s="4">
        <v>5</v>
      </c>
      <c r="OY304" s="114">
        <f t="shared" si="397"/>
        <v>0.1</v>
      </c>
      <c r="OZ304" s="114">
        <f t="shared" si="398"/>
        <v>1</v>
      </c>
      <c r="PA304" s="4">
        <v>5</v>
      </c>
      <c r="PB304" s="114">
        <f t="shared" si="399"/>
        <v>0.1</v>
      </c>
      <c r="PC304" s="114">
        <f t="shared" si="400"/>
        <v>1</v>
      </c>
      <c r="PD304" s="4">
        <v>5</v>
      </c>
      <c r="PE304" s="4">
        <v>100</v>
      </c>
      <c r="PF304" s="114">
        <f t="shared" si="401"/>
        <v>0.05</v>
      </c>
      <c r="PG304" s="114">
        <f t="shared" si="402"/>
        <v>1</v>
      </c>
      <c r="PH304" s="4">
        <v>5</v>
      </c>
      <c r="PI304" s="114">
        <f t="shared" si="403"/>
        <v>0.05</v>
      </c>
      <c r="PJ304" s="114">
        <f t="shared" si="404"/>
        <v>1</v>
      </c>
      <c r="ACA304" s="114">
        <f t="shared" si="405"/>
        <v>0.4</v>
      </c>
      <c r="ACB304" s="114">
        <f t="shared" si="406"/>
        <v>0.54</v>
      </c>
      <c r="ACC304" s="114">
        <f t="shared" si="407"/>
        <v>0.94000000000000006</v>
      </c>
      <c r="ACN304" s="119" t="str">
        <f t="shared" si="408"/>
        <v>TERIMA</v>
      </c>
      <c r="ACO304" s="120">
        <f t="shared" si="409"/>
        <v>800000</v>
      </c>
      <c r="ACQ304" s="120">
        <f t="shared" si="410"/>
        <v>752000</v>
      </c>
      <c r="ACR304" s="120">
        <f t="shared" si="411"/>
        <v>752000</v>
      </c>
      <c r="ACS304" s="120">
        <f t="shared" si="412"/>
        <v>752000</v>
      </c>
      <c r="ADN304" s="121">
        <f t="shared" si="413"/>
        <v>752000</v>
      </c>
      <c r="ADO304" s="4" t="s">
        <v>1392</v>
      </c>
    </row>
    <row r="305" spans="1:795" x14ac:dyDescent="0.25">
      <c r="A305" s="4">
        <f t="shared" si="385"/>
        <v>301</v>
      </c>
      <c r="B305" s="4">
        <v>53817</v>
      </c>
      <c r="C305" s="4" t="s">
        <v>1109</v>
      </c>
      <c r="G305" s="4" t="s">
        <v>973</v>
      </c>
      <c r="O305" s="4">
        <v>22</v>
      </c>
      <c r="P305" s="4">
        <v>21</v>
      </c>
      <c r="Q305" s="4">
        <v>0</v>
      </c>
      <c r="R305" s="4">
        <v>0</v>
      </c>
      <c r="S305" s="4">
        <v>0</v>
      </c>
      <c r="T305" s="4">
        <v>1</v>
      </c>
      <c r="U305" s="4">
        <v>0</v>
      </c>
      <c r="V305" s="4">
        <f t="shared" si="386"/>
        <v>0</v>
      </c>
      <c r="W305" s="4">
        <v>21</v>
      </c>
      <c r="X305" s="4">
        <v>20</v>
      </c>
      <c r="Y305" s="4">
        <v>7.75</v>
      </c>
      <c r="CH305" s="114">
        <f t="shared" si="387"/>
        <v>1</v>
      </c>
      <c r="CI305" s="4">
        <v>5</v>
      </c>
      <c r="CJ305" s="114">
        <f t="shared" si="388"/>
        <v>0.2</v>
      </c>
      <c r="CK305" s="114">
        <f t="shared" si="389"/>
        <v>1</v>
      </c>
      <c r="CL305" s="4">
        <v>5</v>
      </c>
      <c r="CM305" s="114">
        <f t="shared" si="390"/>
        <v>0.2</v>
      </c>
      <c r="ON305" s="4">
        <v>5</v>
      </c>
      <c r="OO305" s="116">
        <v>5</v>
      </c>
      <c r="OP305" s="114">
        <f t="shared" si="391"/>
        <v>0.15</v>
      </c>
      <c r="OQ305" s="114">
        <f t="shared" si="392"/>
        <v>1</v>
      </c>
      <c r="OR305" s="4">
        <v>5</v>
      </c>
      <c r="OS305" s="114">
        <f t="shared" si="393"/>
        <v>0.05</v>
      </c>
      <c r="OT305" s="114">
        <f t="shared" si="394"/>
        <v>1</v>
      </c>
      <c r="OU305" s="4">
        <v>5</v>
      </c>
      <c r="OV305" s="114">
        <f t="shared" si="395"/>
        <v>0.1</v>
      </c>
      <c r="OW305" s="114">
        <f t="shared" si="396"/>
        <v>1</v>
      </c>
      <c r="OX305" s="4">
        <v>5</v>
      </c>
      <c r="OY305" s="114">
        <f t="shared" si="397"/>
        <v>0.1</v>
      </c>
      <c r="OZ305" s="114">
        <f t="shared" si="398"/>
        <v>1</v>
      </c>
      <c r="PA305" s="4">
        <v>5</v>
      </c>
      <c r="PB305" s="114">
        <f t="shared" si="399"/>
        <v>0.1</v>
      </c>
      <c r="PC305" s="114">
        <f t="shared" si="400"/>
        <v>1</v>
      </c>
      <c r="PD305" s="4">
        <v>5</v>
      </c>
      <c r="PE305" s="4">
        <v>100</v>
      </c>
      <c r="PF305" s="114">
        <f t="shared" si="401"/>
        <v>0.05</v>
      </c>
      <c r="PG305" s="114">
        <f t="shared" si="402"/>
        <v>1</v>
      </c>
      <c r="PH305" s="4">
        <v>5</v>
      </c>
      <c r="PI305" s="114">
        <f t="shared" si="403"/>
        <v>0.05</v>
      </c>
      <c r="PJ305" s="114">
        <f t="shared" si="404"/>
        <v>1</v>
      </c>
      <c r="ACA305" s="114">
        <f t="shared" si="405"/>
        <v>0.4</v>
      </c>
      <c r="ACB305" s="114">
        <f t="shared" si="406"/>
        <v>0.60000000000000009</v>
      </c>
      <c r="ACC305" s="114">
        <f t="shared" si="407"/>
        <v>1</v>
      </c>
      <c r="ACN305" s="119" t="str">
        <f t="shared" si="408"/>
        <v>TERIMA</v>
      </c>
      <c r="ACO305" s="120">
        <f t="shared" si="409"/>
        <v>800000</v>
      </c>
      <c r="ACQ305" s="120">
        <f t="shared" si="410"/>
        <v>800000</v>
      </c>
      <c r="ACR305" s="120">
        <f t="shared" si="411"/>
        <v>800000</v>
      </c>
      <c r="ACS305" s="120">
        <f t="shared" si="412"/>
        <v>800000</v>
      </c>
      <c r="ADN305" s="121">
        <f t="shared" si="413"/>
        <v>800000</v>
      </c>
      <c r="ADO305" s="4" t="s">
        <v>1392</v>
      </c>
    </row>
    <row r="306" spans="1:795" x14ac:dyDescent="0.25">
      <c r="A306" s="4">
        <f t="shared" si="385"/>
        <v>302</v>
      </c>
      <c r="B306" s="4">
        <v>62732</v>
      </c>
      <c r="C306" s="4" t="s">
        <v>1111</v>
      </c>
      <c r="G306" s="4" t="s">
        <v>973</v>
      </c>
      <c r="O306" s="4">
        <v>22</v>
      </c>
      <c r="P306" s="4">
        <v>21</v>
      </c>
      <c r="Q306" s="4">
        <v>0</v>
      </c>
      <c r="R306" s="4">
        <v>0</v>
      </c>
      <c r="S306" s="4">
        <v>0</v>
      </c>
      <c r="T306" s="4">
        <v>1</v>
      </c>
      <c r="U306" s="4">
        <v>0</v>
      </c>
      <c r="V306" s="4">
        <f t="shared" si="386"/>
        <v>0</v>
      </c>
      <c r="W306" s="4">
        <v>21</v>
      </c>
      <c r="X306" s="4">
        <v>20</v>
      </c>
      <c r="Y306" s="4">
        <v>7.75</v>
      </c>
      <c r="CH306" s="114">
        <f t="shared" si="387"/>
        <v>1</v>
      </c>
      <c r="CI306" s="4">
        <v>5</v>
      </c>
      <c r="CJ306" s="114">
        <f t="shared" si="388"/>
        <v>0.2</v>
      </c>
      <c r="CK306" s="114">
        <f t="shared" si="389"/>
        <v>1</v>
      </c>
      <c r="CL306" s="4">
        <v>5</v>
      </c>
      <c r="CM306" s="114">
        <f t="shared" si="390"/>
        <v>0.2</v>
      </c>
      <c r="ON306" s="4">
        <v>3</v>
      </c>
      <c r="OO306" s="116" t="s">
        <v>937</v>
      </c>
      <c r="OP306" s="114">
        <f t="shared" si="391"/>
        <v>0.09</v>
      </c>
      <c r="OQ306" s="114">
        <f t="shared" si="392"/>
        <v>0.6</v>
      </c>
      <c r="OR306" s="4">
        <v>5</v>
      </c>
      <c r="OS306" s="114">
        <f t="shared" si="393"/>
        <v>0.05</v>
      </c>
      <c r="OT306" s="114">
        <f t="shared" si="394"/>
        <v>1</v>
      </c>
      <c r="OU306" s="4">
        <v>5</v>
      </c>
      <c r="OV306" s="114">
        <f t="shared" si="395"/>
        <v>0.1</v>
      </c>
      <c r="OW306" s="114">
        <f t="shared" si="396"/>
        <v>1</v>
      </c>
      <c r="OX306" s="4">
        <v>5</v>
      </c>
      <c r="OY306" s="114">
        <f t="shared" si="397"/>
        <v>0.1</v>
      </c>
      <c r="OZ306" s="114">
        <f t="shared" si="398"/>
        <v>1</v>
      </c>
      <c r="PA306" s="4">
        <v>5</v>
      </c>
      <c r="PB306" s="114">
        <f t="shared" si="399"/>
        <v>0.1</v>
      </c>
      <c r="PC306" s="114">
        <f t="shared" si="400"/>
        <v>1</v>
      </c>
      <c r="PD306" s="4">
        <v>5</v>
      </c>
      <c r="PE306" s="4">
        <v>95</v>
      </c>
      <c r="PF306" s="114">
        <f t="shared" si="401"/>
        <v>0.05</v>
      </c>
      <c r="PG306" s="114">
        <f t="shared" si="402"/>
        <v>1</v>
      </c>
      <c r="PH306" s="4">
        <v>5</v>
      </c>
      <c r="PI306" s="114">
        <f t="shared" si="403"/>
        <v>0.05</v>
      </c>
      <c r="PJ306" s="114">
        <f t="shared" si="404"/>
        <v>1</v>
      </c>
      <c r="ACA306" s="114">
        <f t="shared" si="405"/>
        <v>0.4</v>
      </c>
      <c r="ACB306" s="114">
        <f t="shared" si="406"/>
        <v>0.54</v>
      </c>
      <c r="ACC306" s="114">
        <f t="shared" si="407"/>
        <v>0.94000000000000006</v>
      </c>
      <c r="ACN306" s="119" t="str">
        <f t="shared" si="408"/>
        <v>TERIMA</v>
      </c>
      <c r="ACO306" s="120">
        <f t="shared" si="409"/>
        <v>800000</v>
      </c>
      <c r="ACQ306" s="120">
        <f t="shared" si="410"/>
        <v>752000</v>
      </c>
      <c r="ACR306" s="120">
        <f t="shared" si="411"/>
        <v>752000</v>
      </c>
      <c r="ACS306" s="120">
        <f t="shared" si="412"/>
        <v>752000</v>
      </c>
      <c r="ADN306" s="121">
        <f t="shared" si="413"/>
        <v>752000</v>
      </c>
      <c r="ADO306" s="4" t="s">
        <v>1392</v>
      </c>
    </row>
    <row r="307" spans="1:795" x14ac:dyDescent="0.25">
      <c r="A307" s="4">
        <f t="shared" si="385"/>
        <v>303</v>
      </c>
      <c r="B307" s="4">
        <v>154525</v>
      </c>
      <c r="C307" s="4" t="s">
        <v>970</v>
      </c>
      <c r="G307" s="4" t="s">
        <v>973</v>
      </c>
      <c r="O307" s="4">
        <v>22</v>
      </c>
      <c r="P307" s="4">
        <v>21</v>
      </c>
      <c r="Q307" s="4">
        <v>0</v>
      </c>
      <c r="R307" s="4">
        <v>0</v>
      </c>
      <c r="S307" s="4">
        <v>0</v>
      </c>
      <c r="T307" s="4">
        <v>1</v>
      </c>
      <c r="U307" s="4">
        <v>0</v>
      </c>
      <c r="V307" s="4">
        <f t="shared" si="386"/>
        <v>0</v>
      </c>
      <c r="W307" s="4">
        <v>21</v>
      </c>
      <c r="X307" s="4">
        <v>20</v>
      </c>
      <c r="Y307" s="4">
        <v>7.75</v>
      </c>
      <c r="CH307" s="114">
        <f t="shared" si="387"/>
        <v>1</v>
      </c>
      <c r="CI307" s="4">
        <v>5</v>
      </c>
      <c r="CJ307" s="114">
        <f t="shared" si="388"/>
        <v>0.2</v>
      </c>
      <c r="CK307" s="114">
        <f t="shared" si="389"/>
        <v>1</v>
      </c>
      <c r="CL307" s="4">
        <v>5</v>
      </c>
      <c r="CM307" s="114">
        <f t="shared" si="390"/>
        <v>0.2</v>
      </c>
      <c r="ON307" s="4">
        <v>5</v>
      </c>
      <c r="OO307" s="116">
        <v>5</v>
      </c>
      <c r="OP307" s="114">
        <f t="shared" si="391"/>
        <v>0.15</v>
      </c>
      <c r="OQ307" s="114">
        <f t="shared" si="392"/>
        <v>1</v>
      </c>
      <c r="OR307" s="4">
        <v>5</v>
      </c>
      <c r="OS307" s="114">
        <f t="shared" si="393"/>
        <v>0.05</v>
      </c>
      <c r="OT307" s="114">
        <f t="shared" si="394"/>
        <v>1</v>
      </c>
      <c r="OU307" s="4">
        <v>5</v>
      </c>
      <c r="OV307" s="114">
        <f t="shared" si="395"/>
        <v>0.1</v>
      </c>
      <c r="OW307" s="114">
        <f t="shared" si="396"/>
        <v>1</v>
      </c>
      <c r="OX307" s="4">
        <v>5</v>
      </c>
      <c r="OY307" s="114">
        <f t="shared" si="397"/>
        <v>0.1</v>
      </c>
      <c r="OZ307" s="114">
        <f t="shared" si="398"/>
        <v>1</v>
      </c>
      <c r="PA307" s="4">
        <v>5</v>
      </c>
      <c r="PB307" s="114">
        <f t="shared" si="399"/>
        <v>0.1</v>
      </c>
      <c r="PC307" s="114">
        <f t="shared" si="400"/>
        <v>1</v>
      </c>
      <c r="PD307" s="4">
        <v>5</v>
      </c>
      <c r="PE307" s="4">
        <v>100</v>
      </c>
      <c r="PF307" s="114">
        <f t="shared" si="401"/>
        <v>0.05</v>
      </c>
      <c r="PG307" s="114">
        <f t="shared" si="402"/>
        <v>1</v>
      </c>
      <c r="PH307" s="4">
        <v>5</v>
      </c>
      <c r="PI307" s="114">
        <f t="shared" si="403"/>
        <v>0.05</v>
      </c>
      <c r="PJ307" s="114">
        <f t="shared" si="404"/>
        <v>1</v>
      </c>
      <c r="ACA307" s="114">
        <f t="shared" si="405"/>
        <v>0.4</v>
      </c>
      <c r="ACB307" s="114">
        <f t="shared" si="406"/>
        <v>0.60000000000000009</v>
      </c>
      <c r="ACC307" s="114">
        <f t="shared" si="407"/>
        <v>1</v>
      </c>
      <c r="ACN307" s="119" t="str">
        <f t="shared" si="408"/>
        <v>TERIMA</v>
      </c>
      <c r="ACO307" s="120">
        <f t="shared" si="409"/>
        <v>800000</v>
      </c>
      <c r="ACQ307" s="120">
        <f t="shared" si="410"/>
        <v>800000</v>
      </c>
      <c r="ACR307" s="120">
        <f t="shared" si="411"/>
        <v>800000</v>
      </c>
      <c r="ACS307" s="120">
        <f t="shared" si="412"/>
        <v>800000</v>
      </c>
      <c r="ADN307" s="121">
        <f t="shared" si="413"/>
        <v>800000</v>
      </c>
      <c r="ADO307" s="4" t="s">
        <v>1392</v>
      </c>
    </row>
    <row r="308" spans="1:795" x14ac:dyDescent="0.25">
      <c r="A308" s="4">
        <f t="shared" si="385"/>
        <v>304</v>
      </c>
      <c r="B308" s="4">
        <v>68582</v>
      </c>
      <c r="C308" s="4" t="s">
        <v>1113</v>
      </c>
      <c r="G308" s="4" t="s">
        <v>973</v>
      </c>
      <c r="O308" s="4">
        <v>22</v>
      </c>
      <c r="P308" s="4">
        <v>21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f t="shared" si="386"/>
        <v>0</v>
      </c>
      <c r="W308" s="4">
        <v>21</v>
      </c>
      <c r="X308" s="4">
        <v>21</v>
      </c>
      <c r="Y308" s="4">
        <v>7.75</v>
      </c>
      <c r="CH308" s="114">
        <f t="shared" si="387"/>
        <v>1</v>
      </c>
      <c r="CI308" s="4">
        <v>5</v>
      </c>
      <c r="CJ308" s="114">
        <f t="shared" si="388"/>
        <v>0.2</v>
      </c>
      <c r="CK308" s="114">
        <f t="shared" si="389"/>
        <v>1</v>
      </c>
      <c r="CL308" s="4">
        <v>5</v>
      </c>
      <c r="CM308" s="114">
        <f t="shared" si="390"/>
        <v>0.2</v>
      </c>
      <c r="ON308" s="4">
        <v>5</v>
      </c>
      <c r="OO308" s="116">
        <v>5</v>
      </c>
      <c r="OP308" s="114">
        <f t="shared" si="391"/>
        <v>0.15</v>
      </c>
      <c r="OQ308" s="114">
        <f t="shared" si="392"/>
        <v>1</v>
      </c>
      <c r="OR308" s="4">
        <v>5</v>
      </c>
      <c r="OS308" s="114">
        <f t="shared" si="393"/>
        <v>0.05</v>
      </c>
      <c r="OT308" s="114">
        <f t="shared" si="394"/>
        <v>1</v>
      </c>
      <c r="OU308" s="4">
        <v>5</v>
      </c>
      <c r="OV308" s="114">
        <f t="shared" si="395"/>
        <v>0.1</v>
      </c>
      <c r="OW308" s="114">
        <f t="shared" si="396"/>
        <v>1</v>
      </c>
      <c r="OX308" s="4">
        <v>5</v>
      </c>
      <c r="OY308" s="114">
        <f t="shared" si="397"/>
        <v>0.1</v>
      </c>
      <c r="OZ308" s="114">
        <f t="shared" si="398"/>
        <v>1</v>
      </c>
      <c r="PA308" s="4">
        <v>5</v>
      </c>
      <c r="PB308" s="114">
        <f t="shared" si="399"/>
        <v>0.1</v>
      </c>
      <c r="PC308" s="114">
        <f t="shared" si="400"/>
        <v>1</v>
      </c>
      <c r="PD308" s="4">
        <v>5</v>
      </c>
      <c r="PE308" s="4">
        <v>100</v>
      </c>
      <c r="PF308" s="114">
        <f t="shared" si="401"/>
        <v>0.05</v>
      </c>
      <c r="PG308" s="114">
        <f t="shared" si="402"/>
        <v>1</v>
      </c>
      <c r="PH308" s="4">
        <v>5</v>
      </c>
      <c r="PI308" s="114">
        <f t="shared" si="403"/>
        <v>0.05</v>
      </c>
      <c r="PJ308" s="114">
        <f t="shared" si="404"/>
        <v>1</v>
      </c>
      <c r="ACA308" s="114">
        <f t="shared" si="405"/>
        <v>0.4</v>
      </c>
      <c r="ACB308" s="114">
        <f t="shared" si="406"/>
        <v>0.60000000000000009</v>
      </c>
      <c r="ACC308" s="114">
        <f t="shared" si="407"/>
        <v>1</v>
      </c>
      <c r="ACN308" s="119" t="str">
        <f t="shared" si="408"/>
        <v>TERIMA</v>
      </c>
      <c r="ACO308" s="120">
        <f t="shared" si="409"/>
        <v>800000</v>
      </c>
      <c r="ACQ308" s="120">
        <f t="shared" si="410"/>
        <v>800000</v>
      </c>
      <c r="ACR308" s="120">
        <f t="shared" si="411"/>
        <v>800000</v>
      </c>
      <c r="ACS308" s="120">
        <f t="shared" si="412"/>
        <v>800000</v>
      </c>
      <c r="ADN308" s="121">
        <f t="shared" si="413"/>
        <v>800000</v>
      </c>
      <c r="ADO308" s="4" t="s">
        <v>1392</v>
      </c>
    </row>
    <row r="309" spans="1:795" x14ac:dyDescent="0.25">
      <c r="A309" s="4">
        <f t="shared" si="385"/>
        <v>305</v>
      </c>
      <c r="B309" s="4">
        <v>36148</v>
      </c>
      <c r="C309" s="4" t="s">
        <v>1115</v>
      </c>
      <c r="G309" s="4" t="s">
        <v>973</v>
      </c>
      <c r="O309" s="4">
        <v>22</v>
      </c>
      <c r="P309" s="4">
        <v>21</v>
      </c>
      <c r="Q309" s="4">
        <v>0</v>
      </c>
      <c r="R309" s="4">
        <v>0</v>
      </c>
      <c r="S309" s="4">
        <v>0</v>
      </c>
      <c r="T309" s="4">
        <v>1</v>
      </c>
      <c r="U309" s="4">
        <v>0</v>
      </c>
      <c r="V309" s="4">
        <f t="shared" si="386"/>
        <v>0</v>
      </c>
      <c r="W309" s="4">
        <v>21</v>
      </c>
      <c r="X309" s="4">
        <v>20</v>
      </c>
      <c r="Y309" s="4">
        <v>7.75</v>
      </c>
      <c r="CH309" s="114">
        <f t="shared" si="387"/>
        <v>1</v>
      </c>
      <c r="CI309" s="4">
        <v>5</v>
      </c>
      <c r="CJ309" s="114">
        <f t="shared" si="388"/>
        <v>0.2</v>
      </c>
      <c r="CK309" s="114">
        <f t="shared" si="389"/>
        <v>1</v>
      </c>
      <c r="CL309" s="4">
        <v>5</v>
      </c>
      <c r="CM309" s="114">
        <f t="shared" si="390"/>
        <v>0.2</v>
      </c>
      <c r="ON309" s="4">
        <v>5</v>
      </c>
      <c r="OO309" s="116">
        <v>4.75</v>
      </c>
      <c r="OP309" s="114">
        <f t="shared" si="391"/>
        <v>0.15</v>
      </c>
      <c r="OQ309" s="114">
        <f t="shared" si="392"/>
        <v>1</v>
      </c>
      <c r="OR309" s="4">
        <v>5</v>
      </c>
      <c r="OS309" s="114">
        <f t="shared" si="393"/>
        <v>0.05</v>
      </c>
      <c r="OT309" s="114">
        <f t="shared" si="394"/>
        <v>1</v>
      </c>
      <c r="OU309" s="4">
        <v>5</v>
      </c>
      <c r="OV309" s="114">
        <f t="shared" si="395"/>
        <v>0.1</v>
      </c>
      <c r="OW309" s="114">
        <f t="shared" si="396"/>
        <v>1</v>
      </c>
      <c r="OX309" s="4">
        <v>5</v>
      </c>
      <c r="OY309" s="114">
        <f t="shared" si="397"/>
        <v>0.1</v>
      </c>
      <c r="OZ309" s="114">
        <f t="shared" si="398"/>
        <v>1</v>
      </c>
      <c r="PA309" s="4">
        <v>5</v>
      </c>
      <c r="PB309" s="114">
        <f t="shared" si="399"/>
        <v>0.1</v>
      </c>
      <c r="PC309" s="114">
        <f t="shared" si="400"/>
        <v>1</v>
      </c>
      <c r="PD309" s="4">
        <v>5</v>
      </c>
      <c r="PE309" s="4">
        <v>100</v>
      </c>
      <c r="PF309" s="114">
        <f t="shared" si="401"/>
        <v>0.05</v>
      </c>
      <c r="PG309" s="114">
        <f t="shared" si="402"/>
        <v>1</v>
      </c>
      <c r="PH309" s="4">
        <v>5</v>
      </c>
      <c r="PI309" s="114">
        <f t="shared" si="403"/>
        <v>0.05</v>
      </c>
      <c r="PJ309" s="114">
        <f t="shared" si="404"/>
        <v>1</v>
      </c>
      <c r="ACA309" s="114">
        <f t="shared" si="405"/>
        <v>0.4</v>
      </c>
      <c r="ACB309" s="114">
        <f t="shared" si="406"/>
        <v>0.60000000000000009</v>
      </c>
      <c r="ACC309" s="114">
        <f t="shared" si="407"/>
        <v>1</v>
      </c>
      <c r="ACN309" s="119" t="str">
        <f t="shared" si="408"/>
        <v>TERIMA</v>
      </c>
      <c r="ACO309" s="120">
        <f t="shared" si="409"/>
        <v>800000</v>
      </c>
      <c r="ACQ309" s="120">
        <f t="shared" si="410"/>
        <v>800000</v>
      </c>
      <c r="ACR309" s="120">
        <f t="shared" si="411"/>
        <v>800000</v>
      </c>
      <c r="ACS309" s="120">
        <f t="shared" si="412"/>
        <v>800000</v>
      </c>
      <c r="ADN309" s="121">
        <f t="shared" si="413"/>
        <v>800000</v>
      </c>
      <c r="ADO309" s="4" t="s">
        <v>1392</v>
      </c>
    </row>
    <row r="310" spans="1:795" x14ac:dyDescent="0.25">
      <c r="A310" s="4">
        <f t="shared" si="385"/>
        <v>306</v>
      </c>
      <c r="B310" s="4">
        <v>90734</v>
      </c>
      <c r="C310" s="4" t="s">
        <v>1117</v>
      </c>
      <c r="G310" s="4" t="s">
        <v>973</v>
      </c>
      <c r="O310" s="4">
        <v>22</v>
      </c>
      <c r="P310" s="4">
        <v>21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f t="shared" si="386"/>
        <v>0</v>
      </c>
      <c r="W310" s="4">
        <v>21</v>
      </c>
      <c r="X310" s="4">
        <v>21</v>
      </c>
      <c r="Y310" s="4">
        <v>7.75</v>
      </c>
      <c r="CH310" s="114">
        <f t="shared" si="387"/>
        <v>1</v>
      </c>
      <c r="CI310" s="4">
        <v>5</v>
      </c>
      <c r="CJ310" s="114">
        <f t="shared" si="388"/>
        <v>0.2</v>
      </c>
      <c r="CK310" s="114">
        <f t="shared" si="389"/>
        <v>1</v>
      </c>
      <c r="CL310" s="4">
        <v>5</v>
      </c>
      <c r="CM310" s="114">
        <f t="shared" si="390"/>
        <v>0.2</v>
      </c>
      <c r="ON310" s="4">
        <v>5</v>
      </c>
      <c r="OO310" s="116">
        <v>5</v>
      </c>
      <c r="OP310" s="114">
        <f t="shared" si="391"/>
        <v>0.15</v>
      </c>
      <c r="OQ310" s="114">
        <f t="shared" si="392"/>
        <v>1</v>
      </c>
      <c r="OR310" s="4">
        <v>5</v>
      </c>
      <c r="OS310" s="114">
        <f t="shared" si="393"/>
        <v>0.05</v>
      </c>
      <c r="OT310" s="114">
        <f t="shared" si="394"/>
        <v>1</v>
      </c>
      <c r="OU310" s="4">
        <v>5</v>
      </c>
      <c r="OV310" s="114">
        <f t="shared" si="395"/>
        <v>0.1</v>
      </c>
      <c r="OW310" s="114">
        <f t="shared" si="396"/>
        <v>1</v>
      </c>
      <c r="OX310" s="4">
        <v>5</v>
      </c>
      <c r="OY310" s="114">
        <f t="shared" si="397"/>
        <v>0.1</v>
      </c>
      <c r="OZ310" s="114">
        <f t="shared" si="398"/>
        <v>1</v>
      </c>
      <c r="PA310" s="4">
        <v>5</v>
      </c>
      <c r="PB310" s="114">
        <f t="shared" si="399"/>
        <v>0.1</v>
      </c>
      <c r="PC310" s="114">
        <f t="shared" si="400"/>
        <v>1</v>
      </c>
      <c r="PD310" s="4">
        <v>5</v>
      </c>
      <c r="PE310" s="4">
        <v>100</v>
      </c>
      <c r="PF310" s="114">
        <f t="shared" si="401"/>
        <v>0.05</v>
      </c>
      <c r="PG310" s="114">
        <f t="shared" si="402"/>
        <v>1</v>
      </c>
      <c r="PH310" s="4">
        <v>5</v>
      </c>
      <c r="PI310" s="114">
        <f t="shared" si="403"/>
        <v>0.05</v>
      </c>
      <c r="PJ310" s="114">
        <f t="shared" si="404"/>
        <v>1</v>
      </c>
      <c r="ACA310" s="114">
        <f t="shared" si="405"/>
        <v>0.4</v>
      </c>
      <c r="ACB310" s="114">
        <f t="shared" si="406"/>
        <v>0.60000000000000009</v>
      </c>
      <c r="ACC310" s="114">
        <f t="shared" si="407"/>
        <v>1</v>
      </c>
      <c r="ACN310" s="119" t="str">
        <f t="shared" si="408"/>
        <v>TERIMA</v>
      </c>
      <c r="ACO310" s="120">
        <f t="shared" si="409"/>
        <v>800000</v>
      </c>
      <c r="ACQ310" s="120">
        <f t="shared" si="410"/>
        <v>800000</v>
      </c>
      <c r="ACR310" s="120">
        <f t="shared" si="411"/>
        <v>800000</v>
      </c>
      <c r="ACS310" s="120">
        <f t="shared" si="412"/>
        <v>800000</v>
      </c>
      <c r="ADN310" s="121">
        <f t="shared" si="413"/>
        <v>800000</v>
      </c>
      <c r="ADO310" s="4" t="s">
        <v>1392</v>
      </c>
    </row>
    <row r="311" spans="1:795" x14ac:dyDescent="0.25">
      <c r="A311" s="4">
        <f t="shared" si="385"/>
        <v>307</v>
      </c>
      <c r="B311" s="4">
        <v>105773</v>
      </c>
      <c r="C311" s="4" t="s">
        <v>1122</v>
      </c>
      <c r="G311" s="4" t="s">
        <v>973</v>
      </c>
      <c r="O311" s="4">
        <v>22</v>
      </c>
      <c r="P311" s="4">
        <v>21</v>
      </c>
      <c r="Q311" s="4">
        <v>0</v>
      </c>
      <c r="R311" s="4">
        <v>0</v>
      </c>
      <c r="S311" s="4">
        <v>0</v>
      </c>
      <c r="T311" s="4">
        <v>1</v>
      </c>
      <c r="U311" s="4">
        <v>0</v>
      </c>
      <c r="V311" s="4">
        <f t="shared" si="386"/>
        <v>0</v>
      </c>
      <c r="W311" s="4">
        <v>21</v>
      </c>
      <c r="X311" s="4">
        <v>20</v>
      </c>
      <c r="Y311" s="4">
        <v>7.75</v>
      </c>
      <c r="CH311" s="114">
        <f t="shared" si="387"/>
        <v>1</v>
      </c>
      <c r="CI311" s="4">
        <v>5</v>
      </c>
      <c r="CJ311" s="114">
        <f t="shared" si="388"/>
        <v>0.2</v>
      </c>
      <c r="CK311" s="114">
        <f t="shared" si="389"/>
        <v>1</v>
      </c>
      <c r="CL311" s="4">
        <v>5</v>
      </c>
      <c r="CM311" s="114">
        <f t="shared" si="390"/>
        <v>0.2</v>
      </c>
      <c r="ON311" s="4">
        <v>5</v>
      </c>
      <c r="OO311" s="116">
        <v>5</v>
      </c>
      <c r="OP311" s="114">
        <f t="shared" si="391"/>
        <v>0.15</v>
      </c>
      <c r="OQ311" s="114">
        <f t="shared" si="392"/>
        <v>1</v>
      </c>
      <c r="OR311" s="4">
        <v>5</v>
      </c>
      <c r="OS311" s="114">
        <f t="shared" si="393"/>
        <v>0.05</v>
      </c>
      <c r="OT311" s="114">
        <f t="shared" si="394"/>
        <v>1</v>
      </c>
      <c r="OU311" s="4">
        <v>5</v>
      </c>
      <c r="OV311" s="114">
        <f t="shared" si="395"/>
        <v>0.1</v>
      </c>
      <c r="OW311" s="114">
        <f t="shared" si="396"/>
        <v>1</v>
      </c>
      <c r="OX311" s="4">
        <v>5</v>
      </c>
      <c r="OY311" s="114">
        <f t="shared" si="397"/>
        <v>0.1</v>
      </c>
      <c r="OZ311" s="114">
        <f t="shared" si="398"/>
        <v>1</v>
      </c>
      <c r="PA311" s="4">
        <v>5</v>
      </c>
      <c r="PB311" s="114">
        <f t="shared" si="399"/>
        <v>0.1</v>
      </c>
      <c r="PC311" s="114">
        <f t="shared" si="400"/>
        <v>1</v>
      </c>
      <c r="PD311" s="4">
        <v>5</v>
      </c>
      <c r="PE311" s="4">
        <v>95</v>
      </c>
      <c r="PF311" s="114">
        <f t="shared" si="401"/>
        <v>0.05</v>
      </c>
      <c r="PG311" s="114">
        <f t="shared" si="402"/>
        <v>1</v>
      </c>
      <c r="PH311" s="4">
        <v>5</v>
      </c>
      <c r="PI311" s="114">
        <f t="shared" si="403"/>
        <v>0.05</v>
      </c>
      <c r="PJ311" s="114">
        <f t="shared" si="404"/>
        <v>1</v>
      </c>
      <c r="ACA311" s="114">
        <f t="shared" si="405"/>
        <v>0.4</v>
      </c>
      <c r="ACB311" s="114">
        <f t="shared" si="406"/>
        <v>0.60000000000000009</v>
      </c>
      <c r="ACC311" s="114">
        <f t="shared" si="407"/>
        <v>1</v>
      </c>
      <c r="ACN311" s="119" t="str">
        <f t="shared" si="408"/>
        <v>TERIMA</v>
      </c>
      <c r="ACO311" s="120">
        <f t="shared" si="409"/>
        <v>800000</v>
      </c>
      <c r="ACQ311" s="120">
        <f t="shared" si="410"/>
        <v>800000</v>
      </c>
      <c r="ACR311" s="120">
        <f t="shared" si="411"/>
        <v>800000</v>
      </c>
      <c r="ACS311" s="120">
        <f t="shared" si="412"/>
        <v>800000</v>
      </c>
      <c r="ADN311" s="121">
        <f t="shared" si="413"/>
        <v>800000</v>
      </c>
      <c r="ADO311" s="4" t="s">
        <v>1392</v>
      </c>
    </row>
    <row r="312" spans="1:795" x14ac:dyDescent="0.25">
      <c r="A312" s="4">
        <f t="shared" si="385"/>
        <v>308</v>
      </c>
      <c r="B312" s="4">
        <v>30528</v>
      </c>
      <c r="C312" s="4" t="s">
        <v>1124</v>
      </c>
      <c r="G312" s="4" t="s">
        <v>973</v>
      </c>
      <c r="O312" s="4">
        <v>22</v>
      </c>
      <c r="P312" s="4">
        <v>21</v>
      </c>
      <c r="Q312" s="4">
        <v>0</v>
      </c>
      <c r="R312" s="4">
        <v>0</v>
      </c>
      <c r="S312" s="4">
        <v>0</v>
      </c>
      <c r="T312" s="4">
        <v>1</v>
      </c>
      <c r="U312" s="4">
        <v>0</v>
      </c>
      <c r="V312" s="4">
        <f t="shared" si="386"/>
        <v>0</v>
      </c>
      <c r="W312" s="4">
        <v>21</v>
      </c>
      <c r="X312" s="4">
        <v>20</v>
      </c>
      <c r="Y312" s="4">
        <v>7.75</v>
      </c>
      <c r="CH312" s="114">
        <f t="shared" si="387"/>
        <v>1</v>
      </c>
      <c r="CI312" s="4">
        <v>5</v>
      </c>
      <c r="CJ312" s="114">
        <f t="shared" si="388"/>
        <v>0.2</v>
      </c>
      <c r="CK312" s="114">
        <f t="shared" si="389"/>
        <v>1</v>
      </c>
      <c r="CL312" s="4">
        <v>5</v>
      </c>
      <c r="CM312" s="114">
        <f t="shared" si="390"/>
        <v>0.2</v>
      </c>
      <c r="ON312" s="4">
        <v>5</v>
      </c>
      <c r="OO312" s="116">
        <v>5</v>
      </c>
      <c r="OP312" s="114">
        <f t="shared" si="391"/>
        <v>0.15</v>
      </c>
      <c r="OQ312" s="114">
        <f t="shared" si="392"/>
        <v>1</v>
      </c>
      <c r="OR312" s="4">
        <v>5</v>
      </c>
      <c r="OS312" s="114">
        <f t="shared" si="393"/>
        <v>0.05</v>
      </c>
      <c r="OT312" s="114">
        <f t="shared" si="394"/>
        <v>1</v>
      </c>
      <c r="OU312" s="4">
        <v>5</v>
      </c>
      <c r="OV312" s="114">
        <f t="shared" si="395"/>
        <v>0.1</v>
      </c>
      <c r="OW312" s="114">
        <f t="shared" si="396"/>
        <v>1</v>
      </c>
      <c r="OX312" s="4">
        <v>5</v>
      </c>
      <c r="OY312" s="114">
        <f t="shared" si="397"/>
        <v>0.1</v>
      </c>
      <c r="OZ312" s="114">
        <f t="shared" si="398"/>
        <v>1</v>
      </c>
      <c r="PA312" s="4">
        <v>5</v>
      </c>
      <c r="PB312" s="114">
        <f t="shared" si="399"/>
        <v>0.1</v>
      </c>
      <c r="PC312" s="114">
        <f t="shared" si="400"/>
        <v>1</v>
      </c>
      <c r="PD312" s="4">
        <v>5</v>
      </c>
      <c r="PE312" s="4">
        <v>100</v>
      </c>
      <c r="PF312" s="114">
        <f t="shared" si="401"/>
        <v>0.05</v>
      </c>
      <c r="PG312" s="114">
        <f t="shared" si="402"/>
        <v>1</v>
      </c>
      <c r="PH312" s="4">
        <v>5</v>
      </c>
      <c r="PI312" s="114">
        <f t="shared" si="403"/>
        <v>0.05</v>
      </c>
      <c r="PJ312" s="114">
        <f t="shared" si="404"/>
        <v>1</v>
      </c>
      <c r="ACA312" s="114">
        <f t="shared" si="405"/>
        <v>0.4</v>
      </c>
      <c r="ACB312" s="114">
        <f t="shared" si="406"/>
        <v>0.60000000000000009</v>
      </c>
      <c r="ACC312" s="114">
        <f t="shared" si="407"/>
        <v>1</v>
      </c>
      <c r="ACN312" s="119" t="str">
        <f t="shared" si="408"/>
        <v>TERIMA</v>
      </c>
      <c r="ACO312" s="120">
        <f t="shared" si="409"/>
        <v>800000</v>
      </c>
      <c r="ACQ312" s="120">
        <f t="shared" si="410"/>
        <v>800000</v>
      </c>
      <c r="ACR312" s="120">
        <f t="shared" si="411"/>
        <v>800000</v>
      </c>
      <c r="ACS312" s="120">
        <f t="shared" si="412"/>
        <v>800000</v>
      </c>
      <c r="ADN312" s="121">
        <f t="shared" si="413"/>
        <v>800000</v>
      </c>
      <c r="ADO312" s="4" t="s">
        <v>1392</v>
      </c>
    </row>
    <row r="313" spans="1:795" x14ac:dyDescent="0.25">
      <c r="A313" s="4">
        <f t="shared" si="385"/>
        <v>309</v>
      </c>
      <c r="B313" s="4">
        <v>30475</v>
      </c>
      <c r="C313" s="4" t="s">
        <v>1125</v>
      </c>
      <c r="G313" s="4" t="s">
        <v>973</v>
      </c>
      <c r="O313" s="4">
        <v>22</v>
      </c>
      <c r="P313" s="4">
        <v>21</v>
      </c>
      <c r="Q313" s="4">
        <v>0</v>
      </c>
      <c r="R313" s="4">
        <v>0</v>
      </c>
      <c r="S313" s="4">
        <v>0</v>
      </c>
      <c r="T313" s="4">
        <v>1</v>
      </c>
      <c r="U313" s="4">
        <v>0</v>
      </c>
      <c r="V313" s="4">
        <f t="shared" si="386"/>
        <v>0</v>
      </c>
      <c r="W313" s="4">
        <v>21</v>
      </c>
      <c r="X313" s="4">
        <v>20</v>
      </c>
      <c r="Y313" s="4">
        <v>7.75</v>
      </c>
      <c r="CH313" s="114">
        <f t="shared" si="387"/>
        <v>1</v>
      </c>
      <c r="CI313" s="4">
        <v>5</v>
      </c>
      <c r="CJ313" s="114">
        <f t="shared" si="388"/>
        <v>0.2</v>
      </c>
      <c r="CK313" s="114">
        <f t="shared" si="389"/>
        <v>1</v>
      </c>
      <c r="CL313" s="4">
        <v>5</v>
      </c>
      <c r="CM313" s="114">
        <f t="shared" si="390"/>
        <v>0.2</v>
      </c>
      <c r="ON313" s="4">
        <v>5</v>
      </c>
      <c r="OO313" s="116">
        <v>5</v>
      </c>
      <c r="OP313" s="114">
        <f t="shared" si="391"/>
        <v>0.15</v>
      </c>
      <c r="OQ313" s="114">
        <f t="shared" si="392"/>
        <v>1</v>
      </c>
      <c r="OR313" s="4">
        <v>5</v>
      </c>
      <c r="OS313" s="114">
        <f t="shared" si="393"/>
        <v>0.05</v>
      </c>
      <c r="OT313" s="114">
        <f t="shared" si="394"/>
        <v>1</v>
      </c>
      <c r="OU313" s="4">
        <v>5</v>
      </c>
      <c r="OV313" s="114">
        <f t="shared" si="395"/>
        <v>0.1</v>
      </c>
      <c r="OW313" s="114">
        <f t="shared" si="396"/>
        <v>1</v>
      </c>
      <c r="OX313" s="4">
        <v>5</v>
      </c>
      <c r="OY313" s="114">
        <f t="shared" si="397"/>
        <v>0.1</v>
      </c>
      <c r="OZ313" s="114">
        <f t="shared" si="398"/>
        <v>1</v>
      </c>
      <c r="PA313" s="4">
        <v>5</v>
      </c>
      <c r="PB313" s="114">
        <f t="shared" si="399"/>
        <v>0.1</v>
      </c>
      <c r="PC313" s="114">
        <f t="shared" si="400"/>
        <v>1</v>
      </c>
      <c r="PD313" s="4">
        <v>5</v>
      </c>
      <c r="PE313" s="4">
        <v>100</v>
      </c>
      <c r="PF313" s="114">
        <f t="shared" si="401"/>
        <v>0.05</v>
      </c>
      <c r="PG313" s="114">
        <f t="shared" si="402"/>
        <v>1</v>
      </c>
      <c r="PH313" s="4">
        <v>5</v>
      </c>
      <c r="PI313" s="114">
        <f t="shared" si="403"/>
        <v>0.05</v>
      </c>
      <c r="PJ313" s="114">
        <f t="shared" si="404"/>
        <v>1</v>
      </c>
      <c r="ACA313" s="114">
        <f t="shared" si="405"/>
        <v>0.4</v>
      </c>
      <c r="ACB313" s="114">
        <f t="shared" si="406"/>
        <v>0.60000000000000009</v>
      </c>
      <c r="ACC313" s="114">
        <f t="shared" si="407"/>
        <v>1</v>
      </c>
      <c r="ACN313" s="119" t="str">
        <f t="shared" si="408"/>
        <v>TERIMA</v>
      </c>
      <c r="ACO313" s="120">
        <f t="shared" si="409"/>
        <v>800000</v>
      </c>
      <c r="ACQ313" s="120">
        <f t="shared" si="410"/>
        <v>800000</v>
      </c>
      <c r="ACR313" s="120">
        <f t="shared" si="411"/>
        <v>800000</v>
      </c>
      <c r="ACS313" s="120">
        <f t="shared" si="412"/>
        <v>800000</v>
      </c>
      <c r="ADN313" s="121">
        <f t="shared" si="413"/>
        <v>800000</v>
      </c>
      <c r="ADO313" s="4" t="s">
        <v>1392</v>
      </c>
    </row>
    <row r="314" spans="1:795" x14ac:dyDescent="0.25">
      <c r="A314" s="4">
        <f t="shared" si="385"/>
        <v>310</v>
      </c>
      <c r="B314" s="4">
        <v>102338</v>
      </c>
      <c r="C314" s="4" t="s">
        <v>1127</v>
      </c>
      <c r="G314" s="4" t="s">
        <v>973</v>
      </c>
      <c r="O314" s="4">
        <v>22</v>
      </c>
      <c r="P314" s="4">
        <v>21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f t="shared" si="386"/>
        <v>0</v>
      </c>
      <c r="W314" s="4">
        <v>21</v>
      </c>
      <c r="X314" s="4">
        <v>21</v>
      </c>
      <c r="Y314" s="4">
        <v>7.75</v>
      </c>
      <c r="CH314" s="114">
        <f t="shared" si="387"/>
        <v>1</v>
      </c>
      <c r="CI314" s="4">
        <v>5</v>
      </c>
      <c r="CJ314" s="114">
        <f t="shared" si="388"/>
        <v>0.2</v>
      </c>
      <c r="CK314" s="114">
        <f t="shared" si="389"/>
        <v>1</v>
      </c>
      <c r="CL314" s="4">
        <v>5</v>
      </c>
      <c r="CM314" s="114">
        <f t="shared" si="390"/>
        <v>0.2</v>
      </c>
      <c r="ON314" s="4">
        <v>1</v>
      </c>
      <c r="OO314" s="116">
        <v>4</v>
      </c>
      <c r="OP314" s="114">
        <f t="shared" si="391"/>
        <v>0.03</v>
      </c>
      <c r="OQ314" s="114">
        <f t="shared" si="392"/>
        <v>0.2</v>
      </c>
      <c r="OR314" s="4">
        <v>5</v>
      </c>
      <c r="OS314" s="114">
        <f t="shared" si="393"/>
        <v>0.05</v>
      </c>
      <c r="OT314" s="114">
        <f t="shared" si="394"/>
        <v>1</v>
      </c>
      <c r="OU314" s="4">
        <v>5</v>
      </c>
      <c r="OV314" s="114">
        <f t="shared" si="395"/>
        <v>0.1</v>
      </c>
      <c r="OW314" s="114">
        <f t="shared" si="396"/>
        <v>1</v>
      </c>
      <c r="OX314" s="4">
        <v>5</v>
      </c>
      <c r="OY314" s="114">
        <f t="shared" si="397"/>
        <v>0.1</v>
      </c>
      <c r="OZ314" s="114">
        <f t="shared" si="398"/>
        <v>1</v>
      </c>
      <c r="PA314" s="4">
        <v>5</v>
      </c>
      <c r="PB314" s="114">
        <f t="shared" si="399"/>
        <v>0.1</v>
      </c>
      <c r="PC314" s="114">
        <f t="shared" si="400"/>
        <v>1</v>
      </c>
      <c r="PD314" s="4">
        <v>5</v>
      </c>
      <c r="PE314" s="4">
        <v>100</v>
      </c>
      <c r="PF314" s="114">
        <f t="shared" si="401"/>
        <v>0.05</v>
      </c>
      <c r="PG314" s="114">
        <f t="shared" si="402"/>
        <v>1</v>
      </c>
      <c r="PH314" s="4">
        <v>5</v>
      </c>
      <c r="PI314" s="114">
        <f t="shared" si="403"/>
        <v>0.05</v>
      </c>
      <c r="PJ314" s="114">
        <f t="shared" si="404"/>
        <v>1</v>
      </c>
      <c r="ACA314" s="114">
        <f t="shared" si="405"/>
        <v>0.4</v>
      </c>
      <c r="ACB314" s="114">
        <f t="shared" si="406"/>
        <v>0.48</v>
      </c>
      <c r="ACC314" s="114">
        <f t="shared" si="407"/>
        <v>0.88</v>
      </c>
      <c r="ACN314" s="119" t="str">
        <f t="shared" si="408"/>
        <v>TERIMA</v>
      </c>
      <c r="ACO314" s="120">
        <f t="shared" si="409"/>
        <v>800000</v>
      </c>
      <c r="ACQ314" s="120">
        <f t="shared" si="410"/>
        <v>704000</v>
      </c>
      <c r="ACR314" s="120">
        <f t="shared" si="411"/>
        <v>704000</v>
      </c>
      <c r="ACS314" s="120">
        <f t="shared" si="412"/>
        <v>704000</v>
      </c>
      <c r="ADN314" s="121">
        <f t="shared" si="413"/>
        <v>704000</v>
      </c>
      <c r="ADO314" s="4" t="s">
        <v>1392</v>
      </c>
    </row>
    <row r="315" spans="1:795" x14ac:dyDescent="0.25">
      <c r="A315" s="4">
        <f t="shared" si="385"/>
        <v>311</v>
      </c>
      <c r="B315" s="4">
        <v>79932</v>
      </c>
      <c r="C315" s="4" t="s">
        <v>1129</v>
      </c>
      <c r="G315" s="4" t="s">
        <v>973</v>
      </c>
      <c r="O315" s="4">
        <v>22</v>
      </c>
      <c r="P315" s="4">
        <v>21</v>
      </c>
      <c r="Q315" s="4">
        <v>0</v>
      </c>
      <c r="R315" s="4">
        <v>0</v>
      </c>
      <c r="S315" s="4">
        <v>0</v>
      </c>
      <c r="T315" s="4">
        <v>1</v>
      </c>
      <c r="U315" s="4">
        <v>0</v>
      </c>
      <c r="V315" s="4">
        <f t="shared" si="386"/>
        <v>0</v>
      </c>
      <c r="W315" s="4">
        <v>21</v>
      </c>
      <c r="X315" s="4">
        <v>20</v>
      </c>
      <c r="Y315" s="4">
        <v>7.75</v>
      </c>
      <c r="CH315" s="114">
        <f t="shared" si="387"/>
        <v>1</v>
      </c>
      <c r="CI315" s="4">
        <v>5</v>
      </c>
      <c r="CJ315" s="114">
        <f t="shared" si="388"/>
        <v>0.2</v>
      </c>
      <c r="CK315" s="114">
        <f t="shared" si="389"/>
        <v>1</v>
      </c>
      <c r="CL315" s="4">
        <v>5</v>
      </c>
      <c r="CM315" s="114">
        <f t="shared" si="390"/>
        <v>0.2</v>
      </c>
      <c r="ON315" s="4">
        <v>5</v>
      </c>
      <c r="OO315" s="116">
        <v>5</v>
      </c>
      <c r="OP315" s="114">
        <f t="shared" si="391"/>
        <v>0.15</v>
      </c>
      <c r="OQ315" s="114">
        <f t="shared" si="392"/>
        <v>1</v>
      </c>
      <c r="OR315" s="4">
        <v>5</v>
      </c>
      <c r="OS315" s="114">
        <f t="shared" si="393"/>
        <v>0.05</v>
      </c>
      <c r="OT315" s="114">
        <f t="shared" si="394"/>
        <v>1</v>
      </c>
      <c r="OU315" s="4">
        <v>5</v>
      </c>
      <c r="OV315" s="114">
        <f t="shared" si="395"/>
        <v>0.1</v>
      </c>
      <c r="OW315" s="114">
        <f t="shared" si="396"/>
        <v>1</v>
      </c>
      <c r="OX315" s="4">
        <v>5</v>
      </c>
      <c r="OY315" s="114">
        <f t="shared" si="397"/>
        <v>0.1</v>
      </c>
      <c r="OZ315" s="114">
        <f t="shared" si="398"/>
        <v>1</v>
      </c>
      <c r="PA315" s="4">
        <v>5</v>
      </c>
      <c r="PB315" s="114">
        <f t="shared" si="399"/>
        <v>0.1</v>
      </c>
      <c r="PC315" s="114">
        <f t="shared" si="400"/>
        <v>1</v>
      </c>
      <c r="PD315" s="4">
        <v>5</v>
      </c>
      <c r="PE315" s="4">
        <v>100</v>
      </c>
      <c r="PF315" s="114">
        <f t="shared" si="401"/>
        <v>0.05</v>
      </c>
      <c r="PG315" s="114">
        <f t="shared" si="402"/>
        <v>1</v>
      </c>
      <c r="PH315" s="4">
        <v>5</v>
      </c>
      <c r="PI315" s="114">
        <f t="shared" si="403"/>
        <v>0.05</v>
      </c>
      <c r="PJ315" s="114">
        <f t="shared" si="404"/>
        <v>1</v>
      </c>
      <c r="ACA315" s="114">
        <f t="shared" si="405"/>
        <v>0.4</v>
      </c>
      <c r="ACB315" s="114">
        <f t="shared" si="406"/>
        <v>0.60000000000000009</v>
      </c>
      <c r="ACC315" s="114">
        <f t="shared" si="407"/>
        <v>1</v>
      </c>
      <c r="ACN315" s="119" t="str">
        <f t="shared" si="408"/>
        <v>TERIMA</v>
      </c>
      <c r="ACO315" s="120">
        <f t="shared" si="409"/>
        <v>800000</v>
      </c>
      <c r="ACQ315" s="120">
        <f t="shared" si="410"/>
        <v>800000</v>
      </c>
      <c r="ACR315" s="120">
        <f t="shared" si="411"/>
        <v>800000</v>
      </c>
      <c r="ACS315" s="120">
        <f t="shared" si="412"/>
        <v>800000</v>
      </c>
      <c r="ADN315" s="121">
        <f t="shared" si="413"/>
        <v>800000</v>
      </c>
      <c r="ADO315" s="4" t="s">
        <v>1392</v>
      </c>
    </row>
    <row r="316" spans="1:795" x14ac:dyDescent="0.25">
      <c r="A316" s="4">
        <f t="shared" si="385"/>
        <v>312</v>
      </c>
      <c r="B316" s="4">
        <v>56063</v>
      </c>
      <c r="C316" s="4" t="s">
        <v>1131</v>
      </c>
      <c r="G316" s="4" t="s">
        <v>973</v>
      </c>
      <c r="O316" s="4">
        <v>22</v>
      </c>
      <c r="P316" s="4">
        <v>21</v>
      </c>
      <c r="Q316" s="4">
        <v>0</v>
      </c>
      <c r="R316" s="4">
        <v>0</v>
      </c>
      <c r="S316" s="4">
        <v>0</v>
      </c>
      <c r="T316" s="4">
        <v>1</v>
      </c>
      <c r="U316" s="4">
        <v>0</v>
      </c>
      <c r="V316" s="4">
        <f t="shared" si="386"/>
        <v>0</v>
      </c>
      <c r="W316" s="4">
        <v>21</v>
      </c>
      <c r="X316" s="4">
        <v>20</v>
      </c>
      <c r="Y316" s="4">
        <v>7.75</v>
      </c>
      <c r="CH316" s="114">
        <f t="shared" si="387"/>
        <v>1</v>
      </c>
      <c r="CI316" s="4">
        <v>5</v>
      </c>
      <c r="CJ316" s="114">
        <f t="shared" si="388"/>
        <v>0.2</v>
      </c>
      <c r="CK316" s="114">
        <f t="shared" si="389"/>
        <v>1</v>
      </c>
      <c r="CL316" s="4">
        <v>5</v>
      </c>
      <c r="CM316" s="114">
        <f t="shared" si="390"/>
        <v>0.2</v>
      </c>
      <c r="ON316" s="4">
        <v>5</v>
      </c>
      <c r="OO316" s="116">
        <v>4.5999999999999996</v>
      </c>
      <c r="OP316" s="114">
        <f t="shared" si="391"/>
        <v>0.15</v>
      </c>
      <c r="OQ316" s="114">
        <f t="shared" si="392"/>
        <v>1</v>
      </c>
      <c r="OR316" s="4">
        <v>5</v>
      </c>
      <c r="OS316" s="114">
        <f t="shared" si="393"/>
        <v>0.05</v>
      </c>
      <c r="OT316" s="114">
        <f t="shared" si="394"/>
        <v>1</v>
      </c>
      <c r="OU316" s="4">
        <v>5</v>
      </c>
      <c r="OV316" s="114">
        <f t="shared" si="395"/>
        <v>0.1</v>
      </c>
      <c r="OW316" s="114">
        <f t="shared" si="396"/>
        <v>1</v>
      </c>
      <c r="OX316" s="4">
        <v>5</v>
      </c>
      <c r="OY316" s="114">
        <f t="shared" si="397"/>
        <v>0.1</v>
      </c>
      <c r="OZ316" s="114">
        <f t="shared" si="398"/>
        <v>1</v>
      </c>
      <c r="PA316" s="4">
        <v>5</v>
      </c>
      <c r="PB316" s="114">
        <f t="shared" si="399"/>
        <v>0.1</v>
      </c>
      <c r="PC316" s="114">
        <f t="shared" si="400"/>
        <v>1</v>
      </c>
      <c r="PD316" s="4">
        <v>5</v>
      </c>
      <c r="PE316" s="4">
        <v>100</v>
      </c>
      <c r="PF316" s="114">
        <f t="shared" si="401"/>
        <v>0.05</v>
      </c>
      <c r="PG316" s="114">
        <f t="shared" si="402"/>
        <v>1</v>
      </c>
      <c r="PH316" s="4">
        <v>5</v>
      </c>
      <c r="PI316" s="114">
        <f t="shared" si="403"/>
        <v>0.05</v>
      </c>
      <c r="PJ316" s="114">
        <f t="shared" si="404"/>
        <v>1</v>
      </c>
      <c r="ACA316" s="114">
        <f t="shared" si="405"/>
        <v>0.4</v>
      </c>
      <c r="ACB316" s="114">
        <f t="shared" si="406"/>
        <v>0.60000000000000009</v>
      </c>
      <c r="ACC316" s="114">
        <f t="shared" si="407"/>
        <v>1</v>
      </c>
      <c r="ACN316" s="119" t="str">
        <f t="shared" si="408"/>
        <v>TERIMA</v>
      </c>
      <c r="ACO316" s="120">
        <f t="shared" si="409"/>
        <v>800000</v>
      </c>
      <c r="ACQ316" s="120">
        <f t="shared" si="410"/>
        <v>800000</v>
      </c>
      <c r="ACR316" s="120">
        <f t="shared" si="411"/>
        <v>800000</v>
      </c>
      <c r="ACS316" s="120">
        <f t="shared" si="412"/>
        <v>800000</v>
      </c>
      <c r="ADN316" s="121">
        <f t="shared" si="413"/>
        <v>800000</v>
      </c>
      <c r="ADO316" s="4" t="s">
        <v>1392</v>
      </c>
    </row>
    <row r="317" spans="1:795" x14ac:dyDescent="0.25">
      <c r="A317" s="4">
        <f t="shared" si="385"/>
        <v>313</v>
      </c>
      <c r="B317" s="4">
        <v>84272</v>
      </c>
      <c r="C317" s="4" t="s">
        <v>1133</v>
      </c>
      <c r="G317" s="4" t="s">
        <v>973</v>
      </c>
      <c r="O317" s="4">
        <v>22</v>
      </c>
      <c r="P317" s="4">
        <v>21</v>
      </c>
      <c r="Q317" s="4">
        <v>0</v>
      </c>
      <c r="R317" s="4">
        <v>0</v>
      </c>
      <c r="S317" s="4">
        <v>0</v>
      </c>
      <c r="T317" s="4">
        <v>1</v>
      </c>
      <c r="U317" s="4">
        <v>0</v>
      </c>
      <c r="V317" s="4">
        <f t="shared" si="386"/>
        <v>0</v>
      </c>
      <c r="W317" s="4">
        <v>21</v>
      </c>
      <c r="X317" s="4">
        <v>20</v>
      </c>
      <c r="Y317" s="4">
        <v>7.75</v>
      </c>
      <c r="CH317" s="114">
        <f t="shared" si="387"/>
        <v>1</v>
      </c>
      <c r="CI317" s="4">
        <v>5</v>
      </c>
      <c r="CJ317" s="114">
        <f t="shared" si="388"/>
        <v>0.2</v>
      </c>
      <c r="CK317" s="114">
        <f t="shared" si="389"/>
        <v>1</v>
      </c>
      <c r="CL317" s="4">
        <v>5</v>
      </c>
      <c r="CM317" s="114">
        <f t="shared" si="390"/>
        <v>0.2</v>
      </c>
      <c r="ON317" s="4">
        <v>3</v>
      </c>
      <c r="OO317" s="116" t="s">
        <v>937</v>
      </c>
      <c r="OP317" s="114">
        <f t="shared" si="391"/>
        <v>0.09</v>
      </c>
      <c r="OQ317" s="114">
        <f t="shared" si="392"/>
        <v>0.6</v>
      </c>
      <c r="OR317" s="4">
        <v>5</v>
      </c>
      <c r="OS317" s="114">
        <f t="shared" si="393"/>
        <v>0.05</v>
      </c>
      <c r="OT317" s="114">
        <f t="shared" si="394"/>
        <v>1</v>
      </c>
      <c r="OU317" s="4">
        <v>5</v>
      </c>
      <c r="OV317" s="114">
        <f t="shared" si="395"/>
        <v>0.1</v>
      </c>
      <c r="OW317" s="114">
        <f t="shared" si="396"/>
        <v>1</v>
      </c>
      <c r="OX317" s="4">
        <v>5</v>
      </c>
      <c r="OY317" s="114">
        <f t="shared" si="397"/>
        <v>0.1</v>
      </c>
      <c r="OZ317" s="114">
        <f t="shared" si="398"/>
        <v>1</v>
      </c>
      <c r="PA317" s="4">
        <v>5</v>
      </c>
      <c r="PB317" s="114">
        <f t="shared" si="399"/>
        <v>0.1</v>
      </c>
      <c r="PC317" s="114">
        <f t="shared" si="400"/>
        <v>1</v>
      </c>
      <c r="PD317" s="4">
        <v>5</v>
      </c>
      <c r="PE317" s="4">
        <v>100</v>
      </c>
      <c r="PF317" s="114">
        <f t="shared" si="401"/>
        <v>0.05</v>
      </c>
      <c r="PG317" s="114">
        <f t="shared" si="402"/>
        <v>1</v>
      </c>
      <c r="PH317" s="4">
        <v>5</v>
      </c>
      <c r="PI317" s="114">
        <f t="shared" si="403"/>
        <v>0.05</v>
      </c>
      <c r="PJ317" s="114">
        <f t="shared" si="404"/>
        <v>1</v>
      </c>
      <c r="ACA317" s="114">
        <f t="shared" si="405"/>
        <v>0.4</v>
      </c>
      <c r="ACB317" s="114">
        <f t="shared" si="406"/>
        <v>0.54</v>
      </c>
      <c r="ACC317" s="114">
        <f t="shared" si="407"/>
        <v>0.94000000000000006</v>
      </c>
      <c r="ACN317" s="119" t="str">
        <f t="shared" si="408"/>
        <v>TERIMA</v>
      </c>
      <c r="ACO317" s="120">
        <f t="shared" si="409"/>
        <v>800000</v>
      </c>
      <c r="ACQ317" s="120">
        <f t="shared" si="410"/>
        <v>752000</v>
      </c>
      <c r="ACR317" s="120">
        <f t="shared" si="411"/>
        <v>752000</v>
      </c>
      <c r="ACS317" s="120">
        <f t="shared" si="412"/>
        <v>752000</v>
      </c>
      <c r="ADN317" s="121">
        <f t="shared" si="413"/>
        <v>752000</v>
      </c>
      <c r="ADO317" s="4" t="s">
        <v>1392</v>
      </c>
    </row>
    <row r="318" spans="1:795" x14ac:dyDescent="0.25">
      <c r="A318" s="4">
        <f t="shared" si="385"/>
        <v>314</v>
      </c>
      <c r="B318" s="4">
        <v>53820</v>
      </c>
      <c r="C318" s="4" t="s">
        <v>1136</v>
      </c>
      <c r="G318" s="4" t="s">
        <v>973</v>
      </c>
      <c r="O318" s="4">
        <v>22</v>
      </c>
      <c r="P318" s="4">
        <v>22</v>
      </c>
      <c r="Q318" s="4">
        <v>0</v>
      </c>
      <c r="R318" s="4">
        <v>0</v>
      </c>
      <c r="S318" s="4">
        <v>0</v>
      </c>
      <c r="T318" s="4">
        <v>1</v>
      </c>
      <c r="U318" s="4">
        <v>0</v>
      </c>
      <c r="V318" s="4">
        <f t="shared" si="386"/>
        <v>0</v>
      </c>
      <c r="W318" s="4">
        <v>22</v>
      </c>
      <c r="X318" s="4">
        <v>21</v>
      </c>
      <c r="Y318" s="4">
        <v>7.75</v>
      </c>
      <c r="CH318" s="114">
        <f t="shared" si="387"/>
        <v>1</v>
      </c>
      <c r="CI318" s="4">
        <v>5</v>
      </c>
      <c r="CJ318" s="114">
        <f t="shared" si="388"/>
        <v>0.2</v>
      </c>
      <c r="CK318" s="114">
        <f t="shared" si="389"/>
        <v>1</v>
      </c>
      <c r="CL318" s="4">
        <v>5</v>
      </c>
      <c r="CM318" s="114">
        <f t="shared" si="390"/>
        <v>0.2</v>
      </c>
      <c r="ON318" s="4">
        <v>3</v>
      </c>
      <c r="OO318" s="116" t="s">
        <v>937</v>
      </c>
      <c r="OP318" s="114">
        <f t="shared" si="391"/>
        <v>0.09</v>
      </c>
      <c r="OQ318" s="114">
        <f t="shared" si="392"/>
        <v>0.6</v>
      </c>
      <c r="OR318" s="4">
        <v>5</v>
      </c>
      <c r="OS318" s="114">
        <f t="shared" si="393"/>
        <v>0.05</v>
      </c>
      <c r="OT318" s="114">
        <f t="shared" si="394"/>
        <v>1</v>
      </c>
      <c r="OU318" s="4">
        <v>5</v>
      </c>
      <c r="OV318" s="114">
        <f t="shared" si="395"/>
        <v>0.1</v>
      </c>
      <c r="OW318" s="114">
        <f t="shared" si="396"/>
        <v>1</v>
      </c>
      <c r="OX318" s="4">
        <v>5</v>
      </c>
      <c r="OY318" s="114">
        <f t="shared" si="397"/>
        <v>0.1</v>
      </c>
      <c r="OZ318" s="114">
        <f t="shared" si="398"/>
        <v>1</v>
      </c>
      <c r="PA318" s="4">
        <v>5</v>
      </c>
      <c r="PB318" s="114">
        <f t="shared" si="399"/>
        <v>0.1</v>
      </c>
      <c r="PC318" s="114">
        <f t="shared" si="400"/>
        <v>1</v>
      </c>
      <c r="PD318" s="4">
        <v>5</v>
      </c>
      <c r="PE318" s="4">
        <v>100</v>
      </c>
      <c r="PF318" s="114">
        <f t="shared" si="401"/>
        <v>0.05</v>
      </c>
      <c r="PG318" s="114">
        <f t="shared" si="402"/>
        <v>1</v>
      </c>
      <c r="PH318" s="4">
        <v>5</v>
      </c>
      <c r="PI318" s="114">
        <f t="shared" si="403"/>
        <v>0.05</v>
      </c>
      <c r="PJ318" s="114">
        <f t="shared" si="404"/>
        <v>1</v>
      </c>
      <c r="ACA318" s="114">
        <f t="shared" si="405"/>
        <v>0.4</v>
      </c>
      <c r="ACB318" s="114">
        <f t="shared" si="406"/>
        <v>0.54</v>
      </c>
      <c r="ACC318" s="114">
        <f t="shared" si="407"/>
        <v>0.94000000000000006</v>
      </c>
      <c r="ACN318" s="119" t="str">
        <f t="shared" si="408"/>
        <v>TERIMA</v>
      </c>
      <c r="ACO318" s="120">
        <f t="shared" si="409"/>
        <v>800000</v>
      </c>
      <c r="ACQ318" s="120">
        <f t="shared" si="410"/>
        <v>752000</v>
      </c>
      <c r="ACR318" s="120">
        <f t="shared" si="411"/>
        <v>752000</v>
      </c>
      <c r="ACS318" s="120">
        <f t="shared" si="412"/>
        <v>752000</v>
      </c>
      <c r="ADN318" s="121">
        <f t="shared" si="413"/>
        <v>752000</v>
      </c>
      <c r="ADO318" s="4" t="s">
        <v>1392</v>
      </c>
    </row>
    <row r="319" spans="1:795" x14ac:dyDescent="0.25">
      <c r="A319" s="4">
        <f t="shared" si="385"/>
        <v>315</v>
      </c>
      <c r="B319" s="4">
        <v>30327</v>
      </c>
      <c r="C319" s="4" t="s">
        <v>1140</v>
      </c>
      <c r="G319" s="4" t="s">
        <v>973</v>
      </c>
      <c r="O319" s="4">
        <v>22</v>
      </c>
      <c r="P319" s="4">
        <v>21</v>
      </c>
      <c r="Q319" s="4">
        <v>0</v>
      </c>
      <c r="R319" s="4">
        <v>0</v>
      </c>
      <c r="S319" s="4">
        <v>0</v>
      </c>
      <c r="T319" s="4">
        <v>1</v>
      </c>
      <c r="U319" s="4">
        <v>0</v>
      </c>
      <c r="V319" s="4">
        <f t="shared" si="386"/>
        <v>0</v>
      </c>
      <c r="W319" s="4">
        <v>21</v>
      </c>
      <c r="X319" s="4">
        <v>20</v>
      </c>
      <c r="Y319" s="4">
        <v>7.75</v>
      </c>
      <c r="CH319" s="114">
        <f t="shared" si="387"/>
        <v>1</v>
      </c>
      <c r="CI319" s="4">
        <v>5</v>
      </c>
      <c r="CJ319" s="114">
        <f t="shared" si="388"/>
        <v>0.2</v>
      </c>
      <c r="CK319" s="114">
        <f t="shared" si="389"/>
        <v>1</v>
      </c>
      <c r="CL319" s="4">
        <v>5</v>
      </c>
      <c r="CM319" s="114">
        <f t="shared" si="390"/>
        <v>0.2</v>
      </c>
      <c r="ON319" s="4">
        <v>3</v>
      </c>
      <c r="OO319" s="116" t="s">
        <v>937</v>
      </c>
      <c r="OP319" s="114">
        <f t="shared" si="391"/>
        <v>0.09</v>
      </c>
      <c r="OQ319" s="114">
        <f t="shared" si="392"/>
        <v>0.6</v>
      </c>
      <c r="OR319" s="4">
        <v>5</v>
      </c>
      <c r="OS319" s="114">
        <f t="shared" si="393"/>
        <v>0.05</v>
      </c>
      <c r="OT319" s="114">
        <f t="shared" si="394"/>
        <v>1</v>
      </c>
      <c r="OU319" s="4">
        <v>5</v>
      </c>
      <c r="OV319" s="114">
        <f t="shared" si="395"/>
        <v>0.1</v>
      </c>
      <c r="OW319" s="114">
        <f t="shared" si="396"/>
        <v>1</v>
      </c>
      <c r="OX319" s="4">
        <v>5</v>
      </c>
      <c r="OY319" s="114">
        <f t="shared" si="397"/>
        <v>0.1</v>
      </c>
      <c r="OZ319" s="114">
        <f t="shared" si="398"/>
        <v>1</v>
      </c>
      <c r="PA319" s="4">
        <v>5</v>
      </c>
      <c r="PB319" s="114">
        <f t="shared" si="399"/>
        <v>0.1</v>
      </c>
      <c r="PC319" s="114">
        <f t="shared" si="400"/>
        <v>1</v>
      </c>
      <c r="PD319" s="4">
        <v>5</v>
      </c>
      <c r="PE319" s="4">
        <v>100</v>
      </c>
      <c r="PF319" s="114">
        <f t="shared" si="401"/>
        <v>0.05</v>
      </c>
      <c r="PG319" s="114">
        <f t="shared" si="402"/>
        <v>1</v>
      </c>
      <c r="PH319" s="4">
        <v>5</v>
      </c>
      <c r="PI319" s="114">
        <f t="shared" si="403"/>
        <v>0.05</v>
      </c>
      <c r="PJ319" s="114">
        <f t="shared" si="404"/>
        <v>1</v>
      </c>
      <c r="ACA319" s="114">
        <f t="shared" si="405"/>
        <v>0.4</v>
      </c>
      <c r="ACB319" s="114">
        <f t="shared" si="406"/>
        <v>0.54</v>
      </c>
      <c r="ACC319" s="114">
        <f t="shared" si="407"/>
        <v>0.94000000000000006</v>
      </c>
      <c r="ACN319" s="119" t="str">
        <f t="shared" si="408"/>
        <v>TERIMA</v>
      </c>
      <c r="ACO319" s="120">
        <f t="shared" si="409"/>
        <v>800000</v>
      </c>
      <c r="ACQ319" s="120">
        <f t="shared" si="410"/>
        <v>752000</v>
      </c>
      <c r="ACR319" s="120">
        <f t="shared" si="411"/>
        <v>752000</v>
      </c>
      <c r="ACS319" s="120">
        <f t="shared" si="412"/>
        <v>752000</v>
      </c>
      <c r="ADN319" s="121">
        <f t="shared" si="413"/>
        <v>752000</v>
      </c>
      <c r="ADO319" s="4" t="s">
        <v>1392</v>
      </c>
    </row>
    <row r="320" spans="1:795" x14ac:dyDescent="0.25">
      <c r="A320" s="4">
        <f t="shared" si="385"/>
        <v>316</v>
      </c>
      <c r="B320" s="4">
        <v>30531</v>
      </c>
      <c r="C320" s="4" t="s">
        <v>1142</v>
      </c>
      <c r="G320" s="4" t="s">
        <v>973</v>
      </c>
      <c r="O320" s="4">
        <v>22</v>
      </c>
      <c r="P320" s="4">
        <v>21</v>
      </c>
      <c r="Q320" s="4">
        <v>0</v>
      </c>
      <c r="R320" s="4">
        <v>0</v>
      </c>
      <c r="S320" s="4">
        <v>0</v>
      </c>
      <c r="T320" s="4">
        <v>1</v>
      </c>
      <c r="U320" s="4">
        <v>0</v>
      </c>
      <c r="V320" s="4">
        <f t="shared" si="386"/>
        <v>0</v>
      </c>
      <c r="W320" s="4">
        <v>21</v>
      </c>
      <c r="X320" s="4">
        <v>20</v>
      </c>
      <c r="Y320" s="4">
        <v>7.75</v>
      </c>
      <c r="CH320" s="114">
        <f t="shared" si="387"/>
        <v>1</v>
      </c>
      <c r="CI320" s="4">
        <v>5</v>
      </c>
      <c r="CJ320" s="114">
        <f t="shared" si="388"/>
        <v>0.2</v>
      </c>
      <c r="CK320" s="114">
        <f t="shared" si="389"/>
        <v>1</v>
      </c>
      <c r="CL320" s="4">
        <v>5</v>
      </c>
      <c r="CM320" s="114">
        <f t="shared" si="390"/>
        <v>0.2</v>
      </c>
      <c r="ON320" s="4">
        <v>3</v>
      </c>
      <c r="OO320" s="116" t="s">
        <v>937</v>
      </c>
      <c r="OP320" s="114">
        <f t="shared" si="391"/>
        <v>0.09</v>
      </c>
      <c r="OQ320" s="114">
        <f t="shared" si="392"/>
        <v>0.6</v>
      </c>
      <c r="OR320" s="4">
        <v>5</v>
      </c>
      <c r="OS320" s="114">
        <f t="shared" si="393"/>
        <v>0.05</v>
      </c>
      <c r="OT320" s="114">
        <f t="shared" si="394"/>
        <v>1</v>
      </c>
      <c r="OU320" s="4">
        <v>5</v>
      </c>
      <c r="OV320" s="114">
        <f t="shared" si="395"/>
        <v>0.1</v>
      </c>
      <c r="OW320" s="114">
        <f t="shared" si="396"/>
        <v>1</v>
      </c>
      <c r="OX320" s="4">
        <v>5</v>
      </c>
      <c r="OY320" s="114">
        <f t="shared" si="397"/>
        <v>0.1</v>
      </c>
      <c r="OZ320" s="114">
        <f t="shared" si="398"/>
        <v>1</v>
      </c>
      <c r="PA320" s="4">
        <v>5</v>
      </c>
      <c r="PB320" s="114">
        <f t="shared" si="399"/>
        <v>0.1</v>
      </c>
      <c r="PC320" s="114">
        <f t="shared" si="400"/>
        <v>1</v>
      </c>
      <c r="PD320" s="4">
        <v>5</v>
      </c>
      <c r="PE320" s="4">
        <v>100</v>
      </c>
      <c r="PF320" s="114">
        <f t="shared" si="401"/>
        <v>0.05</v>
      </c>
      <c r="PG320" s="114">
        <f t="shared" si="402"/>
        <v>1</v>
      </c>
      <c r="PH320" s="4">
        <v>5</v>
      </c>
      <c r="PI320" s="114">
        <f t="shared" si="403"/>
        <v>0.05</v>
      </c>
      <c r="PJ320" s="114">
        <f t="shared" si="404"/>
        <v>1</v>
      </c>
      <c r="ACA320" s="114">
        <f t="shared" si="405"/>
        <v>0.4</v>
      </c>
      <c r="ACB320" s="114">
        <f t="shared" si="406"/>
        <v>0.54</v>
      </c>
      <c r="ACC320" s="114">
        <f t="shared" si="407"/>
        <v>0.94000000000000006</v>
      </c>
      <c r="ACN320" s="119" t="str">
        <f t="shared" si="408"/>
        <v>TERIMA</v>
      </c>
      <c r="ACO320" s="120">
        <f t="shared" si="409"/>
        <v>800000</v>
      </c>
      <c r="ACQ320" s="120">
        <f t="shared" si="410"/>
        <v>752000</v>
      </c>
      <c r="ACR320" s="120">
        <f t="shared" si="411"/>
        <v>752000</v>
      </c>
      <c r="ACS320" s="120">
        <f t="shared" si="412"/>
        <v>752000</v>
      </c>
      <c r="ADN320" s="121">
        <f t="shared" si="413"/>
        <v>752000</v>
      </c>
      <c r="ADO320" s="4" t="s">
        <v>1392</v>
      </c>
    </row>
    <row r="321" spans="1:795" x14ac:dyDescent="0.25">
      <c r="A321" s="4">
        <f t="shared" si="385"/>
        <v>317</v>
      </c>
      <c r="B321" s="4">
        <v>64041</v>
      </c>
      <c r="C321" s="4" t="s">
        <v>1144</v>
      </c>
      <c r="G321" s="4" t="s">
        <v>973</v>
      </c>
      <c r="O321" s="4">
        <v>22</v>
      </c>
      <c r="P321" s="4">
        <v>21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f t="shared" si="386"/>
        <v>0</v>
      </c>
      <c r="W321" s="4">
        <v>21</v>
      </c>
      <c r="X321" s="4">
        <v>21</v>
      </c>
      <c r="Y321" s="4">
        <v>7.75</v>
      </c>
      <c r="CH321" s="114">
        <f t="shared" si="387"/>
        <v>1</v>
      </c>
      <c r="CI321" s="4">
        <v>5</v>
      </c>
      <c r="CJ321" s="114">
        <f t="shared" si="388"/>
        <v>0.2</v>
      </c>
      <c r="CK321" s="114">
        <f t="shared" si="389"/>
        <v>1</v>
      </c>
      <c r="CL321" s="4">
        <v>5</v>
      </c>
      <c r="CM321" s="114">
        <f t="shared" si="390"/>
        <v>0.2</v>
      </c>
      <c r="ON321" s="4">
        <v>5</v>
      </c>
      <c r="OO321" s="116">
        <v>5</v>
      </c>
      <c r="OP321" s="114">
        <f t="shared" si="391"/>
        <v>0.15</v>
      </c>
      <c r="OQ321" s="114">
        <f t="shared" si="392"/>
        <v>1</v>
      </c>
      <c r="OR321" s="4">
        <v>5</v>
      </c>
      <c r="OS321" s="114">
        <f t="shared" si="393"/>
        <v>0.05</v>
      </c>
      <c r="OT321" s="114">
        <f t="shared" si="394"/>
        <v>1</v>
      </c>
      <c r="OU321" s="4">
        <v>5</v>
      </c>
      <c r="OV321" s="114">
        <f t="shared" si="395"/>
        <v>0.1</v>
      </c>
      <c r="OW321" s="114">
        <f t="shared" si="396"/>
        <v>1</v>
      </c>
      <c r="OX321" s="4">
        <v>5</v>
      </c>
      <c r="OY321" s="114">
        <f t="shared" si="397"/>
        <v>0.1</v>
      </c>
      <c r="OZ321" s="114">
        <f t="shared" si="398"/>
        <v>1</v>
      </c>
      <c r="PA321" s="4">
        <v>5</v>
      </c>
      <c r="PB321" s="114">
        <f t="shared" si="399"/>
        <v>0.1</v>
      </c>
      <c r="PC321" s="114">
        <f t="shared" si="400"/>
        <v>1</v>
      </c>
      <c r="PD321" s="4">
        <v>5</v>
      </c>
      <c r="PE321" s="4">
        <v>100</v>
      </c>
      <c r="PF321" s="114">
        <f t="shared" si="401"/>
        <v>0.05</v>
      </c>
      <c r="PG321" s="114">
        <f t="shared" si="402"/>
        <v>1</v>
      </c>
      <c r="PH321" s="4">
        <v>5</v>
      </c>
      <c r="PI321" s="114">
        <f t="shared" si="403"/>
        <v>0.05</v>
      </c>
      <c r="PJ321" s="114">
        <f t="shared" si="404"/>
        <v>1</v>
      </c>
      <c r="ACA321" s="114">
        <f t="shared" si="405"/>
        <v>0.4</v>
      </c>
      <c r="ACB321" s="114">
        <f t="shared" si="406"/>
        <v>0.60000000000000009</v>
      </c>
      <c r="ACC321" s="114">
        <f t="shared" si="407"/>
        <v>1</v>
      </c>
      <c r="ACN321" s="119" t="str">
        <f t="shared" si="408"/>
        <v>TERIMA</v>
      </c>
      <c r="ACO321" s="120">
        <f t="shared" si="409"/>
        <v>800000</v>
      </c>
      <c r="ACQ321" s="120">
        <f t="shared" si="410"/>
        <v>800000</v>
      </c>
      <c r="ACR321" s="120">
        <f t="shared" si="411"/>
        <v>800000</v>
      </c>
      <c r="ACS321" s="120">
        <f t="shared" si="412"/>
        <v>800000</v>
      </c>
      <c r="ADN321" s="121">
        <f t="shared" si="413"/>
        <v>800000</v>
      </c>
      <c r="ADO321" s="4" t="s">
        <v>1392</v>
      </c>
    </row>
    <row r="322" spans="1:795" x14ac:dyDescent="0.25">
      <c r="A322" s="4">
        <f t="shared" si="385"/>
        <v>318</v>
      </c>
      <c r="B322" s="4">
        <v>72302</v>
      </c>
      <c r="C322" s="4" t="s">
        <v>1146</v>
      </c>
      <c r="G322" s="4" t="s">
        <v>973</v>
      </c>
      <c r="O322" s="4">
        <v>22</v>
      </c>
      <c r="P322" s="4">
        <v>21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f t="shared" si="386"/>
        <v>0</v>
      </c>
      <c r="W322" s="4">
        <v>21</v>
      </c>
      <c r="X322" s="4">
        <v>21</v>
      </c>
      <c r="Y322" s="4">
        <v>7.75</v>
      </c>
      <c r="CH322" s="114">
        <f t="shared" si="387"/>
        <v>1</v>
      </c>
      <c r="CI322" s="4">
        <v>5</v>
      </c>
      <c r="CJ322" s="114">
        <f t="shared" ref="CJ322:CJ325" si="414">CI322*$CH$3/5</f>
        <v>0.2</v>
      </c>
      <c r="CK322" s="114">
        <f t="shared" si="389"/>
        <v>1</v>
      </c>
      <c r="CL322" s="4">
        <v>5</v>
      </c>
      <c r="CM322" s="114">
        <f t="shared" ref="CM322:CM325" si="415">CL322*$CK$3/5</f>
        <v>0.2</v>
      </c>
      <c r="ON322" s="4">
        <v>5</v>
      </c>
      <c r="OO322" s="116">
        <v>5</v>
      </c>
      <c r="OP322" s="114">
        <f t="shared" si="391"/>
        <v>0.15</v>
      </c>
      <c r="OQ322" s="114">
        <f t="shared" ref="OQ322:OQ325" si="416">OP322/ON$3*100%</f>
        <v>1</v>
      </c>
      <c r="OR322" s="4">
        <v>5</v>
      </c>
      <c r="OS322" s="114">
        <f t="shared" ref="OS322:OS325" si="417">OR322*$OR$3/5</f>
        <v>0.05</v>
      </c>
      <c r="OT322" s="114">
        <f t="shared" ref="OT322:OT325" si="418">OS322/$OR$3*100%</f>
        <v>1</v>
      </c>
      <c r="OU322" s="4">
        <v>5</v>
      </c>
      <c r="OV322" s="114">
        <f t="shared" ref="OV322:OV325" si="419">OU322*$OU$3/5</f>
        <v>0.1</v>
      </c>
      <c r="OW322" s="114">
        <f t="shared" ref="OW322:OW325" si="420">OV322/$OU$3*100%</f>
        <v>1</v>
      </c>
      <c r="OX322" s="4">
        <v>5</v>
      </c>
      <c r="OY322" s="114">
        <f t="shared" ref="OY322:OY325" si="421">OX322*$OX$3/5</f>
        <v>0.1</v>
      </c>
      <c r="OZ322" s="114">
        <f t="shared" ref="OZ322:OZ325" si="422">OY322/$OX$3*100%</f>
        <v>1</v>
      </c>
      <c r="PA322" s="4">
        <v>5</v>
      </c>
      <c r="PB322" s="114">
        <f t="shared" ref="PB322:PB325" si="423">PA322*$PA$3/5</f>
        <v>0.1</v>
      </c>
      <c r="PC322" s="114">
        <f t="shared" ref="PC322:PC325" si="424">PB322/$PA$3*100%</f>
        <v>1</v>
      </c>
      <c r="PD322" s="4">
        <v>5</v>
      </c>
      <c r="PE322" s="4">
        <v>100</v>
      </c>
      <c r="PF322" s="114">
        <f t="shared" si="401"/>
        <v>0.05</v>
      </c>
      <c r="PG322" s="114">
        <f t="shared" ref="PG322:PG325" si="425">PF322/$PD$3*100%</f>
        <v>1</v>
      </c>
      <c r="PH322" s="4">
        <v>5</v>
      </c>
      <c r="PI322" s="114">
        <f t="shared" ref="PI322:PI325" si="426">PH322*$PH$3/5</f>
        <v>0.05</v>
      </c>
      <c r="PJ322" s="114">
        <f t="shared" ref="PJ322:PJ325" si="427">PI322/PH$3*100%</f>
        <v>1</v>
      </c>
      <c r="ACA322" s="114">
        <f t="shared" si="405"/>
        <v>0.4</v>
      </c>
      <c r="ACB322" s="114">
        <f t="shared" si="406"/>
        <v>0.60000000000000009</v>
      </c>
      <c r="ACC322" s="114">
        <f t="shared" ref="ACC322:ACC325" si="428">IFERROR(ACA322+ACB322,"")</f>
        <v>1</v>
      </c>
      <c r="ACN322" s="119" t="str">
        <f t="shared" ref="ACN322:ACN325" si="429">IF(ACM322&gt;0,"GUGUR","TERIMA")</f>
        <v>TERIMA</v>
      </c>
      <c r="ACO322" s="120">
        <f t="shared" ref="ACO322:ACO325" si="430">IF(ACN322="GUGUR",0,IF(G322="CHO IBC CC TELKOMSEL",800000))</f>
        <v>800000</v>
      </c>
      <c r="ACQ322" s="120">
        <f t="shared" si="410"/>
        <v>800000</v>
      </c>
      <c r="ACR322" s="120">
        <f t="shared" si="411"/>
        <v>800000</v>
      </c>
      <c r="ACS322" s="120">
        <f t="shared" ref="ACS322:ACS325" si="431">IF($N322=1,($W322/$O322)*ACR322,IF(ACK322&gt;0,ACR322*85%,IF(ACL322&gt;0,ACR322*60%,IF(ACM322&gt;0,ACR322*0%,ACR322))))</f>
        <v>800000</v>
      </c>
      <c r="ADN322" s="121">
        <f t="shared" ref="ADN322:ADN325" si="432">IF(M322="cumil",0,IF(ADM322="",IF(ADG322="",ACS322,ADG322),ADM322))</f>
        <v>800000</v>
      </c>
      <c r="ADO322" s="4" t="s">
        <v>1392</v>
      </c>
    </row>
    <row r="323" spans="1:795" x14ac:dyDescent="0.25">
      <c r="A323" s="4">
        <f t="shared" si="385"/>
        <v>319</v>
      </c>
      <c r="B323" s="4">
        <v>43182</v>
      </c>
      <c r="C323" s="4" t="s">
        <v>1148</v>
      </c>
      <c r="G323" s="4" t="s">
        <v>973</v>
      </c>
      <c r="O323" s="4">
        <v>22</v>
      </c>
      <c r="P323" s="4">
        <v>21</v>
      </c>
      <c r="Q323" s="4">
        <v>0</v>
      </c>
      <c r="R323" s="4">
        <v>0</v>
      </c>
      <c r="S323" s="4">
        <v>0</v>
      </c>
      <c r="T323" s="4">
        <v>1</v>
      </c>
      <c r="U323" s="4">
        <v>0</v>
      </c>
      <c r="V323" s="4">
        <f t="shared" si="386"/>
        <v>0</v>
      </c>
      <c r="W323" s="4">
        <v>21</v>
      </c>
      <c r="X323" s="4">
        <v>20</v>
      </c>
      <c r="Y323" s="4">
        <v>7.75</v>
      </c>
      <c r="CH323" s="114">
        <f t="shared" si="387"/>
        <v>1</v>
      </c>
      <c r="CI323" s="4">
        <v>5</v>
      </c>
      <c r="CJ323" s="114">
        <f t="shared" si="414"/>
        <v>0.2</v>
      </c>
      <c r="CK323" s="114">
        <f t="shared" si="389"/>
        <v>1</v>
      </c>
      <c r="CL323" s="4">
        <v>5</v>
      </c>
      <c r="CM323" s="114">
        <f t="shared" si="415"/>
        <v>0.2</v>
      </c>
      <c r="ON323" s="4">
        <v>5</v>
      </c>
      <c r="OO323" s="116">
        <v>5</v>
      </c>
      <c r="OP323" s="114">
        <f t="shared" si="391"/>
        <v>0.15</v>
      </c>
      <c r="OQ323" s="114">
        <f t="shared" si="416"/>
        <v>1</v>
      </c>
      <c r="OR323" s="4">
        <v>5</v>
      </c>
      <c r="OS323" s="114">
        <f t="shared" si="417"/>
        <v>0.05</v>
      </c>
      <c r="OT323" s="114">
        <f t="shared" si="418"/>
        <v>1</v>
      </c>
      <c r="OU323" s="4">
        <v>5</v>
      </c>
      <c r="OV323" s="114">
        <f t="shared" si="419"/>
        <v>0.1</v>
      </c>
      <c r="OW323" s="114">
        <f t="shared" si="420"/>
        <v>1</v>
      </c>
      <c r="OX323" s="4">
        <v>5</v>
      </c>
      <c r="OY323" s="114">
        <f t="shared" si="421"/>
        <v>0.1</v>
      </c>
      <c r="OZ323" s="114">
        <f t="shared" si="422"/>
        <v>1</v>
      </c>
      <c r="PA323" s="4">
        <v>5</v>
      </c>
      <c r="PB323" s="114">
        <f t="shared" si="423"/>
        <v>0.1</v>
      </c>
      <c r="PC323" s="114">
        <f t="shared" si="424"/>
        <v>1</v>
      </c>
      <c r="PD323" s="4">
        <v>5</v>
      </c>
      <c r="PE323" s="4">
        <v>100</v>
      </c>
      <c r="PF323" s="114">
        <f t="shared" si="401"/>
        <v>0.05</v>
      </c>
      <c r="PG323" s="114">
        <f t="shared" si="425"/>
        <v>1</v>
      </c>
      <c r="PH323" s="4">
        <v>5</v>
      </c>
      <c r="PI323" s="114">
        <f t="shared" si="426"/>
        <v>0.05</v>
      </c>
      <c r="PJ323" s="114">
        <f t="shared" si="427"/>
        <v>1</v>
      </c>
      <c r="ACA323" s="114">
        <f t="shared" si="405"/>
        <v>0.4</v>
      </c>
      <c r="ACB323" s="114">
        <f t="shared" si="406"/>
        <v>0.60000000000000009</v>
      </c>
      <c r="ACC323" s="114">
        <f t="shared" si="428"/>
        <v>1</v>
      </c>
      <c r="ACN323" s="119" t="str">
        <f t="shared" si="429"/>
        <v>TERIMA</v>
      </c>
      <c r="ACO323" s="120">
        <f t="shared" si="430"/>
        <v>800000</v>
      </c>
      <c r="ACQ323" s="120">
        <f t="shared" si="410"/>
        <v>800000</v>
      </c>
      <c r="ACR323" s="120">
        <f t="shared" si="411"/>
        <v>800000</v>
      </c>
      <c r="ACS323" s="120">
        <f t="shared" si="431"/>
        <v>800000</v>
      </c>
      <c r="ADN323" s="121">
        <f t="shared" si="432"/>
        <v>800000</v>
      </c>
      <c r="ADO323" s="4" t="s">
        <v>1392</v>
      </c>
    </row>
    <row r="324" spans="1:795" x14ac:dyDescent="0.25">
      <c r="A324" s="4">
        <f t="shared" si="385"/>
        <v>320</v>
      </c>
      <c r="B324" s="4">
        <v>71976</v>
      </c>
      <c r="C324" s="4" t="s">
        <v>1150</v>
      </c>
      <c r="G324" s="4" t="s">
        <v>973</v>
      </c>
      <c r="O324" s="4">
        <v>22</v>
      </c>
      <c r="P324" s="4">
        <v>20</v>
      </c>
      <c r="Q324" s="4">
        <v>0</v>
      </c>
      <c r="R324" s="4">
        <v>0</v>
      </c>
      <c r="S324" s="4">
        <v>0</v>
      </c>
      <c r="T324" s="4">
        <v>1</v>
      </c>
      <c r="U324" s="4">
        <v>0</v>
      </c>
      <c r="V324" s="4">
        <f t="shared" si="386"/>
        <v>0</v>
      </c>
      <c r="W324" s="4">
        <v>20</v>
      </c>
      <c r="X324" s="4">
        <v>19</v>
      </c>
      <c r="Y324" s="4">
        <v>7.75</v>
      </c>
      <c r="CH324" s="114">
        <f t="shared" si="387"/>
        <v>1</v>
      </c>
      <c r="CI324" s="4">
        <v>5</v>
      </c>
      <c r="CJ324" s="114">
        <f t="shared" si="414"/>
        <v>0.2</v>
      </c>
      <c r="CK324" s="114">
        <f t="shared" si="389"/>
        <v>1</v>
      </c>
      <c r="CL324" s="4">
        <v>5</v>
      </c>
      <c r="CM324" s="114">
        <f t="shared" si="415"/>
        <v>0.2</v>
      </c>
      <c r="ON324" s="4">
        <v>5</v>
      </c>
      <c r="OO324" s="116">
        <v>4.6669999999999998</v>
      </c>
      <c r="OP324" s="114">
        <f t="shared" si="391"/>
        <v>0.15</v>
      </c>
      <c r="OQ324" s="114">
        <f t="shared" si="416"/>
        <v>1</v>
      </c>
      <c r="OR324" s="4">
        <v>5</v>
      </c>
      <c r="OS324" s="114">
        <f t="shared" si="417"/>
        <v>0.05</v>
      </c>
      <c r="OT324" s="114">
        <f t="shared" si="418"/>
        <v>1</v>
      </c>
      <c r="OU324" s="4">
        <v>5</v>
      </c>
      <c r="OV324" s="114">
        <f t="shared" si="419"/>
        <v>0.1</v>
      </c>
      <c r="OW324" s="114">
        <f t="shared" si="420"/>
        <v>1</v>
      </c>
      <c r="OX324" s="4">
        <v>5</v>
      </c>
      <c r="OY324" s="114">
        <f t="shared" si="421"/>
        <v>0.1</v>
      </c>
      <c r="OZ324" s="114">
        <f t="shared" si="422"/>
        <v>1</v>
      </c>
      <c r="PA324" s="4">
        <v>5</v>
      </c>
      <c r="PB324" s="114">
        <f t="shared" si="423"/>
        <v>0.1</v>
      </c>
      <c r="PC324" s="114">
        <f t="shared" si="424"/>
        <v>1</v>
      </c>
      <c r="PD324" s="4">
        <v>5</v>
      </c>
      <c r="PE324" s="4">
        <v>100</v>
      </c>
      <c r="PF324" s="114">
        <f t="shared" si="401"/>
        <v>0.05</v>
      </c>
      <c r="PG324" s="114">
        <f t="shared" si="425"/>
        <v>1</v>
      </c>
      <c r="PH324" s="4">
        <v>5</v>
      </c>
      <c r="PI324" s="114">
        <f t="shared" si="426"/>
        <v>0.05</v>
      </c>
      <c r="PJ324" s="114">
        <f t="shared" si="427"/>
        <v>1</v>
      </c>
      <c r="ACA324" s="114">
        <f t="shared" si="405"/>
        <v>0.4</v>
      </c>
      <c r="ACB324" s="114">
        <f t="shared" si="406"/>
        <v>0.60000000000000009</v>
      </c>
      <c r="ACC324" s="114">
        <f t="shared" si="428"/>
        <v>1</v>
      </c>
      <c r="ACN324" s="119" t="str">
        <f t="shared" si="429"/>
        <v>TERIMA</v>
      </c>
      <c r="ACO324" s="120">
        <f t="shared" si="430"/>
        <v>800000</v>
      </c>
      <c r="ACQ324" s="120">
        <f t="shared" si="410"/>
        <v>800000</v>
      </c>
      <c r="ACR324" s="120">
        <f t="shared" si="411"/>
        <v>800000</v>
      </c>
      <c r="ACS324" s="120">
        <f t="shared" si="431"/>
        <v>800000</v>
      </c>
      <c r="ADN324" s="121">
        <f t="shared" si="432"/>
        <v>800000</v>
      </c>
      <c r="ADO324" s="4" t="s">
        <v>1392</v>
      </c>
    </row>
    <row r="325" spans="1:795" x14ac:dyDescent="0.25">
      <c r="A325" s="4">
        <f t="shared" si="385"/>
        <v>321</v>
      </c>
      <c r="B325" s="4">
        <v>68250</v>
      </c>
      <c r="C325" s="4" t="s">
        <v>1154</v>
      </c>
      <c r="G325" s="4" t="s">
        <v>973</v>
      </c>
      <c r="O325" s="4">
        <v>22</v>
      </c>
      <c r="P325" s="4">
        <v>21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f t="shared" si="386"/>
        <v>0</v>
      </c>
      <c r="W325" s="4">
        <v>21</v>
      </c>
      <c r="X325" s="4">
        <v>21</v>
      </c>
      <c r="Y325" s="4">
        <v>7.75</v>
      </c>
      <c r="CH325" s="114">
        <f t="shared" si="387"/>
        <v>1</v>
      </c>
      <c r="CI325" s="4">
        <v>5</v>
      </c>
      <c r="CJ325" s="114">
        <f t="shared" si="414"/>
        <v>0.2</v>
      </c>
      <c r="CK325" s="114">
        <f t="shared" si="389"/>
        <v>1</v>
      </c>
      <c r="CL325" s="4">
        <v>5</v>
      </c>
      <c r="CM325" s="114">
        <f t="shared" si="415"/>
        <v>0.2</v>
      </c>
      <c r="ON325" s="4">
        <v>5</v>
      </c>
      <c r="OO325" s="116">
        <v>5</v>
      </c>
      <c r="OP325" s="114">
        <f t="shared" si="391"/>
        <v>0.15</v>
      </c>
      <c r="OQ325" s="114">
        <f t="shared" si="416"/>
        <v>1</v>
      </c>
      <c r="OR325" s="4">
        <v>5</v>
      </c>
      <c r="OS325" s="114">
        <f t="shared" si="417"/>
        <v>0.05</v>
      </c>
      <c r="OT325" s="114">
        <f t="shared" si="418"/>
        <v>1</v>
      </c>
      <c r="OU325" s="4">
        <v>5</v>
      </c>
      <c r="OV325" s="114">
        <f t="shared" si="419"/>
        <v>0.1</v>
      </c>
      <c r="OW325" s="114">
        <f t="shared" si="420"/>
        <v>1</v>
      </c>
      <c r="OX325" s="4">
        <v>5</v>
      </c>
      <c r="OY325" s="114">
        <f t="shared" si="421"/>
        <v>0.1</v>
      </c>
      <c r="OZ325" s="114">
        <f t="shared" si="422"/>
        <v>1</v>
      </c>
      <c r="PA325" s="4">
        <v>5</v>
      </c>
      <c r="PB325" s="114">
        <f t="shared" si="423"/>
        <v>0.1</v>
      </c>
      <c r="PC325" s="114">
        <f t="shared" si="424"/>
        <v>1</v>
      </c>
      <c r="PD325" s="4">
        <v>5</v>
      </c>
      <c r="PE325" s="4">
        <v>100</v>
      </c>
      <c r="PF325" s="114">
        <f t="shared" si="401"/>
        <v>0.05</v>
      </c>
      <c r="PG325" s="114">
        <f t="shared" si="425"/>
        <v>1</v>
      </c>
      <c r="PH325" s="4">
        <v>5</v>
      </c>
      <c r="PI325" s="114">
        <f t="shared" si="426"/>
        <v>0.05</v>
      </c>
      <c r="PJ325" s="114">
        <f t="shared" si="427"/>
        <v>1</v>
      </c>
      <c r="ACA325" s="114">
        <f t="shared" si="405"/>
        <v>0.4</v>
      </c>
      <c r="ACB325" s="114">
        <f t="shared" si="406"/>
        <v>0.60000000000000009</v>
      </c>
      <c r="ACC325" s="114">
        <f t="shared" si="428"/>
        <v>1</v>
      </c>
      <c r="ACN325" s="119" t="str">
        <f t="shared" si="429"/>
        <v>TERIMA</v>
      </c>
      <c r="ACO325" s="120">
        <f t="shared" si="430"/>
        <v>800000</v>
      </c>
      <c r="ACQ325" s="120">
        <f t="shared" si="410"/>
        <v>800000</v>
      </c>
      <c r="ACR325" s="120">
        <f t="shared" si="411"/>
        <v>800000</v>
      </c>
      <c r="ACS325" s="120">
        <f t="shared" si="431"/>
        <v>800000</v>
      </c>
      <c r="ADN325" s="121">
        <f t="shared" si="432"/>
        <v>800000</v>
      </c>
      <c r="ADO325" s="4" t="s">
        <v>1392</v>
      </c>
    </row>
    <row r="326" spans="1:795" x14ac:dyDescent="0.25">
      <c r="A326" s="4">
        <f t="shared" ref="A326:A348" si="433">ROW()-4</f>
        <v>322</v>
      </c>
      <c r="B326" s="4">
        <v>156890</v>
      </c>
      <c r="C326" s="4" t="s">
        <v>1156</v>
      </c>
      <c r="G326" s="4" t="s">
        <v>973</v>
      </c>
      <c r="O326" s="4">
        <v>22</v>
      </c>
      <c r="P326" s="4">
        <v>21</v>
      </c>
      <c r="Q326" s="4">
        <v>0</v>
      </c>
      <c r="R326" s="4">
        <v>0</v>
      </c>
      <c r="S326" s="4">
        <v>0</v>
      </c>
      <c r="T326" s="4">
        <v>1</v>
      </c>
      <c r="U326" s="4">
        <v>0</v>
      </c>
      <c r="V326" s="4">
        <f t="shared" ref="V326:V348" si="434">SUM(Q326:S326)</f>
        <v>0</v>
      </c>
      <c r="W326" s="4">
        <v>21</v>
      </c>
      <c r="X326" s="4">
        <v>20</v>
      </c>
      <c r="Y326" s="4">
        <v>7.75</v>
      </c>
      <c r="CH326" s="114">
        <f t="shared" ref="CH326:CH349" si="435">CJ326/CH$3*100%</f>
        <v>1</v>
      </c>
      <c r="CI326" s="4">
        <v>5</v>
      </c>
      <c r="CJ326" s="114">
        <f t="shared" ref="CJ326:CJ349" si="436">CI326*$CH$3/5</f>
        <v>0.2</v>
      </c>
      <c r="CK326" s="114">
        <f t="shared" ref="CK326:CK349" si="437">CM326/CK$3*100%</f>
        <v>1</v>
      </c>
      <c r="CL326" s="4">
        <v>5</v>
      </c>
      <c r="CM326" s="114">
        <f t="shared" ref="CM326:CM349" si="438">CL326*$CK$3/5</f>
        <v>0.2</v>
      </c>
      <c r="ON326" s="4">
        <v>5</v>
      </c>
      <c r="OO326" s="116">
        <v>5</v>
      </c>
      <c r="OP326" s="114">
        <f t="shared" ref="OP326:OP349" si="439">ON326*$ON$3/5</f>
        <v>0.15</v>
      </c>
      <c r="OQ326" s="114">
        <f t="shared" ref="OQ326:OQ349" si="440">OP326/ON$3*100%</f>
        <v>1</v>
      </c>
      <c r="OR326" s="4">
        <v>5</v>
      </c>
      <c r="OS326" s="114">
        <f t="shared" ref="OS326:OS349" si="441">OR326*$OR$3/5</f>
        <v>0.05</v>
      </c>
      <c r="OT326" s="114">
        <f t="shared" ref="OT326:OT349" si="442">OS326/$OR$3*100%</f>
        <v>1</v>
      </c>
      <c r="OU326" s="4">
        <v>5</v>
      </c>
      <c r="OV326" s="114">
        <f t="shared" ref="OV326:OV349" si="443">OU326*$OU$3/5</f>
        <v>0.1</v>
      </c>
      <c r="OW326" s="114">
        <f t="shared" ref="OW326:OW349" si="444">OV326/$OU$3*100%</f>
        <v>1</v>
      </c>
      <c r="OX326" s="4">
        <v>5</v>
      </c>
      <c r="OY326" s="114">
        <f t="shared" ref="OY326:OY349" si="445">OX326*$OX$3/5</f>
        <v>0.1</v>
      </c>
      <c r="OZ326" s="114">
        <f t="shared" ref="OZ326:OZ349" si="446">OY326/$OX$3*100%</f>
        <v>1</v>
      </c>
      <c r="PA326" s="4">
        <v>5</v>
      </c>
      <c r="PB326" s="114">
        <f t="shared" ref="PB326:PB349" si="447">PA326*$PA$3/5</f>
        <v>0.1</v>
      </c>
      <c r="PC326" s="114">
        <f t="shared" ref="PC326:PC349" si="448">PB326/$PA$3*100%</f>
        <v>1</v>
      </c>
      <c r="PD326" s="4">
        <v>5</v>
      </c>
      <c r="PE326" s="4">
        <v>100</v>
      </c>
      <c r="PF326" s="114">
        <f t="shared" ref="PF326:PF349" si="449">PD326*$PD$3/5</f>
        <v>0.05</v>
      </c>
      <c r="PG326" s="114">
        <f t="shared" ref="PG326:PG349" si="450">PF326/$PD$3*100%</f>
        <v>1</v>
      </c>
      <c r="PH326" s="4">
        <v>5</v>
      </c>
      <c r="PI326" s="114">
        <f t="shared" ref="PI326:PI349" si="451">PH326*$PH$3/5</f>
        <v>0.05</v>
      </c>
      <c r="PJ326" s="114">
        <f t="shared" ref="PJ326:PJ349" si="452">PI326/PH$3*100%</f>
        <v>1</v>
      </c>
      <c r="ACA326" s="114">
        <f t="shared" ref="ACA326:ACA349" si="453">IFERROR(CJ326+CM326,"")</f>
        <v>0.4</v>
      </c>
      <c r="ACB326" s="114">
        <f t="shared" ref="ACB326:ACB349" si="454">IFERROR(OP326+OS326+OV326+OY326+PB326+PF326+PI326,"")</f>
        <v>0.60000000000000009</v>
      </c>
      <c r="ACC326" s="114">
        <f t="shared" ref="ACC326:ACC349" si="455">IFERROR(ACA326+ACB326,"")</f>
        <v>1</v>
      </c>
      <c r="ACN326" s="119" t="str">
        <f t="shared" ref="ACN326:ACN348" si="456">IF(ACM326&gt;0,"GUGUR","TERIMA")</f>
        <v>TERIMA</v>
      </c>
      <c r="ACO326" s="120">
        <f t="shared" ref="ACO326:ACO348" si="457">IF(ACN326="GUGUR",0,IF(G326="CHO IBC CC TELKOMSEL",800000))</f>
        <v>800000</v>
      </c>
      <c r="ACQ326" s="120">
        <f t="shared" ref="ACQ326:ACQ348" si="458">ACO326*ACC326</f>
        <v>800000</v>
      </c>
      <c r="ACR326" s="120">
        <f t="shared" ref="ACR326:ACR348" si="459">IF($U326&gt;0,($W326/$O326)*$ACQ326,$ACQ326)</f>
        <v>800000</v>
      </c>
      <c r="ACS326" s="120">
        <f t="shared" ref="ACS326:ACS348" si="460">IF($N326=1,($W326/$O326)*ACR326,IF(ACK326&gt;0,ACR326*85%,IF(ACL326&gt;0,ACR326*60%,IF(ACM326&gt;0,ACR326*0%,ACR326))))</f>
        <v>800000</v>
      </c>
      <c r="ADN326" s="121">
        <f t="shared" ref="ADN326:ADN348" si="461">IF(M326="cumil",0,IF(ADM326="",IF(ADG326="",ACS326,ADG326),ADM326))</f>
        <v>800000</v>
      </c>
      <c r="ADO326" s="4" t="s">
        <v>1392</v>
      </c>
    </row>
    <row r="327" spans="1:795" x14ac:dyDescent="0.25">
      <c r="A327" s="4">
        <f t="shared" si="433"/>
        <v>323</v>
      </c>
      <c r="B327" s="4">
        <v>30366</v>
      </c>
      <c r="C327" s="4" t="s">
        <v>1158</v>
      </c>
      <c r="G327" s="4" t="s">
        <v>973</v>
      </c>
      <c r="O327" s="4">
        <v>22</v>
      </c>
      <c r="P327" s="4">
        <v>21</v>
      </c>
      <c r="Q327" s="4">
        <v>0</v>
      </c>
      <c r="R327" s="4">
        <v>0</v>
      </c>
      <c r="S327" s="4">
        <v>0</v>
      </c>
      <c r="T327" s="4">
        <v>3</v>
      </c>
      <c r="U327" s="4">
        <v>0</v>
      </c>
      <c r="V327" s="4">
        <f t="shared" si="434"/>
        <v>0</v>
      </c>
      <c r="W327" s="4">
        <v>21</v>
      </c>
      <c r="X327" s="4">
        <v>18</v>
      </c>
      <c r="Y327" s="4">
        <v>7.75</v>
      </c>
      <c r="CH327" s="114">
        <f t="shared" si="435"/>
        <v>1</v>
      </c>
      <c r="CI327" s="4">
        <v>5</v>
      </c>
      <c r="CJ327" s="114">
        <f t="shared" si="436"/>
        <v>0.2</v>
      </c>
      <c r="CK327" s="114">
        <f t="shared" si="437"/>
        <v>1</v>
      </c>
      <c r="CL327" s="4">
        <v>5</v>
      </c>
      <c r="CM327" s="114">
        <f t="shared" si="438"/>
        <v>0.2</v>
      </c>
      <c r="ON327" s="4">
        <v>5</v>
      </c>
      <c r="OO327" s="116">
        <v>5</v>
      </c>
      <c r="OP327" s="114">
        <f t="shared" si="439"/>
        <v>0.15</v>
      </c>
      <c r="OQ327" s="114">
        <f t="shared" si="440"/>
        <v>1</v>
      </c>
      <c r="OR327" s="4">
        <v>5</v>
      </c>
      <c r="OS327" s="114">
        <f t="shared" si="441"/>
        <v>0.05</v>
      </c>
      <c r="OT327" s="114">
        <f t="shared" si="442"/>
        <v>1</v>
      </c>
      <c r="OU327" s="4">
        <v>5</v>
      </c>
      <c r="OV327" s="114">
        <f t="shared" si="443"/>
        <v>0.1</v>
      </c>
      <c r="OW327" s="114">
        <f t="shared" si="444"/>
        <v>1</v>
      </c>
      <c r="OX327" s="4">
        <v>5</v>
      </c>
      <c r="OY327" s="114">
        <f t="shared" si="445"/>
        <v>0.1</v>
      </c>
      <c r="OZ327" s="114">
        <f t="shared" si="446"/>
        <v>1</v>
      </c>
      <c r="PA327" s="4">
        <v>5</v>
      </c>
      <c r="PB327" s="114">
        <f t="shared" si="447"/>
        <v>0.1</v>
      </c>
      <c r="PC327" s="114">
        <f t="shared" si="448"/>
        <v>1</v>
      </c>
      <c r="PD327" s="4">
        <v>5</v>
      </c>
      <c r="PE327" s="4">
        <v>100</v>
      </c>
      <c r="PF327" s="114">
        <f t="shared" si="449"/>
        <v>0.05</v>
      </c>
      <c r="PG327" s="114">
        <f t="shared" si="450"/>
        <v>1</v>
      </c>
      <c r="PH327" s="4">
        <v>5</v>
      </c>
      <c r="PI327" s="114">
        <f t="shared" si="451"/>
        <v>0.05</v>
      </c>
      <c r="PJ327" s="114">
        <f t="shared" si="452"/>
        <v>1</v>
      </c>
      <c r="ACA327" s="114">
        <f t="shared" si="453"/>
        <v>0.4</v>
      </c>
      <c r="ACB327" s="114">
        <f t="shared" si="454"/>
        <v>0.60000000000000009</v>
      </c>
      <c r="ACC327" s="114">
        <f t="shared" si="455"/>
        <v>1</v>
      </c>
      <c r="ACN327" s="119" t="str">
        <f t="shared" si="456"/>
        <v>TERIMA</v>
      </c>
      <c r="ACO327" s="120">
        <f t="shared" si="457"/>
        <v>800000</v>
      </c>
      <c r="ACQ327" s="120">
        <f t="shared" si="458"/>
        <v>800000</v>
      </c>
      <c r="ACR327" s="120">
        <f t="shared" si="459"/>
        <v>800000</v>
      </c>
      <c r="ACS327" s="120">
        <f t="shared" si="460"/>
        <v>800000</v>
      </c>
      <c r="ADN327" s="121">
        <f t="shared" si="461"/>
        <v>800000</v>
      </c>
      <c r="ADO327" s="4" t="s">
        <v>1392</v>
      </c>
    </row>
    <row r="328" spans="1:795" x14ac:dyDescent="0.25">
      <c r="A328" s="4">
        <f t="shared" si="433"/>
        <v>324</v>
      </c>
      <c r="B328" s="4">
        <v>30505</v>
      </c>
      <c r="C328" s="4" t="s">
        <v>1160</v>
      </c>
      <c r="G328" s="4" t="s">
        <v>973</v>
      </c>
      <c r="O328" s="4">
        <v>22</v>
      </c>
      <c r="P328" s="4">
        <v>21</v>
      </c>
      <c r="Q328" s="4">
        <v>0</v>
      </c>
      <c r="R328" s="4">
        <v>0</v>
      </c>
      <c r="S328" s="4">
        <v>0</v>
      </c>
      <c r="T328" s="4">
        <v>1</v>
      </c>
      <c r="U328" s="4">
        <v>0</v>
      </c>
      <c r="V328" s="4">
        <f t="shared" si="434"/>
        <v>0</v>
      </c>
      <c r="W328" s="4">
        <v>21</v>
      </c>
      <c r="X328" s="4">
        <v>20</v>
      </c>
      <c r="Y328" s="4">
        <v>7.75</v>
      </c>
      <c r="CH328" s="114">
        <f t="shared" si="435"/>
        <v>1</v>
      </c>
      <c r="CI328" s="4">
        <v>5</v>
      </c>
      <c r="CJ328" s="114">
        <f t="shared" si="436"/>
        <v>0.2</v>
      </c>
      <c r="CK328" s="114">
        <f t="shared" si="437"/>
        <v>1</v>
      </c>
      <c r="CL328" s="4">
        <v>5</v>
      </c>
      <c r="CM328" s="114">
        <f t="shared" si="438"/>
        <v>0.2</v>
      </c>
      <c r="ON328" s="4">
        <v>3</v>
      </c>
      <c r="OO328" s="116" t="s">
        <v>937</v>
      </c>
      <c r="OP328" s="114">
        <f t="shared" si="439"/>
        <v>0.09</v>
      </c>
      <c r="OQ328" s="114">
        <f t="shared" si="440"/>
        <v>0.6</v>
      </c>
      <c r="OR328" s="4">
        <v>5</v>
      </c>
      <c r="OS328" s="114">
        <f t="shared" si="441"/>
        <v>0.05</v>
      </c>
      <c r="OT328" s="114">
        <f t="shared" si="442"/>
        <v>1</v>
      </c>
      <c r="OU328" s="4">
        <v>5</v>
      </c>
      <c r="OV328" s="114">
        <f t="shared" si="443"/>
        <v>0.1</v>
      </c>
      <c r="OW328" s="114">
        <f t="shared" si="444"/>
        <v>1</v>
      </c>
      <c r="OX328" s="4">
        <v>5</v>
      </c>
      <c r="OY328" s="114">
        <f t="shared" si="445"/>
        <v>0.1</v>
      </c>
      <c r="OZ328" s="114">
        <f t="shared" si="446"/>
        <v>1</v>
      </c>
      <c r="PA328" s="4">
        <v>5</v>
      </c>
      <c r="PB328" s="114">
        <f t="shared" si="447"/>
        <v>0.1</v>
      </c>
      <c r="PC328" s="114">
        <f t="shared" si="448"/>
        <v>1</v>
      </c>
      <c r="PD328" s="4">
        <v>5</v>
      </c>
      <c r="PE328" s="4">
        <v>100</v>
      </c>
      <c r="PF328" s="114">
        <f t="shared" si="449"/>
        <v>0.05</v>
      </c>
      <c r="PG328" s="114">
        <f t="shared" si="450"/>
        <v>1</v>
      </c>
      <c r="PH328" s="4">
        <v>5</v>
      </c>
      <c r="PI328" s="114">
        <f t="shared" si="451"/>
        <v>0.05</v>
      </c>
      <c r="PJ328" s="114">
        <f t="shared" si="452"/>
        <v>1</v>
      </c>
      <c r="ACA328" s="114">
        <f t="shared" si="453"/>
        <v>0.4</v>
      </c>
      <c r="ACB328" s="114">
        <f t="shared" si="454"/>
        <v>0.54</v>
      </c>
      <c r="ACC328" s="114">
        <f t="shared" si="455"/>
        <v>0.94000000000000006</v>
      </c>
      <c r="ACN328" s="119" t="str">
        <f t="shared" si="456"/>
        <v>TERIMA</v>
      </c>
      <c r="ACO328" s="120">
        <f t="shared" si="457"/>
        <v>800000</v>
      </c>
      <c r="ACQ328" s="120">
        <f t="shared" si="458"/>
        <v>752000</v>
      </c>
      <c r="ACR328" s="120">
        <f t="shared" si="459"/>
        <v>752000</v>
      </c>
      <c r="ACS328" s="120">
        <f t="shared" si="460"/>
        <v>752000</v>
      </c>
      <c r="ADN328" s="121">
        <f t="shared" si="461"/>
        <v>752000</v>
      </c>
      <c r="ADO328" s="4" t="s">
        <v>1392</v>
      </c>
    </row>
    <row r="329" spans="1:795" x14ac:dyDescent="0.25">
      <c r="A329" s="4">
        <f t="shared" si="433"/>
        <v>325</v>
      </c>
      <c r="B329" s="4">
        <v>72305</v>
      </c>
      <c r="C329" s="4" t="s">
        <v>1162</v>
      </c>
      <c r="G329" s="4" t="s">
        <v>973</v>
      </c>
      <c r="O329" s="4">
        <v>22</v>
      </c>
      <c r="P329" s="4">
        <v>21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f t="shared" si="434"/>
        <v>0</v>
      </c>
      <c r="W329" s="4">
        <v>21</v>
      </c>
      <c r="X329" s="4">
        <v>21</v>
      </c>
      <c r="Y329" s="4">
        <v>7.75</v>
      </c>
      <c r="CH329" s="114">
        <f t="shared" si="435"/>
        <v>1</v>
      </c>
      <c r="CI329" s="4">
        <v>5</v>
      </c>
      <c r="CJ329" s="114">
        <f t="shared" si="436"/>
        <v>0.2</v>
      </c>
      <c r="CK329" s="114">
        <f t="shared" si="437"/>
        <v>1</v>
      </c>
      <c r="CL329" s="4">
        <v>5</v>
      </c>
      <c r="CM329" s="114">
        <f t="shared" si="438"/>
        <v>0.2</v>
      </c>
      <c r="ON329" s="4">
        <v>5</v>
      </c>
      <c r="OO329" s="116">
        <v>4.5999999999999996</v>
      </c>
      <c r="OP329" s="114">
        <f t="shared" si="439"/>
        <v>0.15</v>
      </c>
      <c r="OQ329" s="114">
        <f t="shared" si="440"/>
        <v>1</v>
      </c>
      <c r="OR329" s="4">
        <v>5</v>
      </c>
      <c r="OS329" s="114">
        <f t="shared" si="441"/>
        <v>0.05</v>
      </c>
      <c r="OT329" s="114">
        <f t="shared" si="442"/>
        <v>1</v>
      </c>
      <c r="OU329" s="4">
        <v>5</v>
      </c>
      <c r="OV329" s="114">
        <f t="shared" si="443"/>
        <v>0.1</v>
      </c>
      <c r="OW329" s="114">
        <f t="shared" si="444"/>
        <v>1</v>
      </c>
      <c r="OX329" s="4">
        <v>5</v>
      </c>
      <c r="OY329" s="114">
        <f t="shared" si="445"/>
        <v>0.1</v>
      </c>
      <c r="OZ329" s="114">
        <f t="shared" si="446"/>
        <v>1</v>
      </c>
      <c r="PA329" s="4">
        <v>5</v>
      </c>
      <c r="PB329" s="114">
        <f t="shared" si="447"/>
        <v>0.1</v>
      </c>
      <c r="PC329" s="114">
        <f t="shared" si="448"/>
        <v>1</v>
      </c>
      <c r="PD329" s="4">
        <v>5</v>
      </c>
      <c r="PE329" s="4">
        <v>100</v>
      </c>
      <c r="PF329" s="114">
        <f t="shared" si="449"/>
        <v>0.05</v>
      </c>
      <c r="PG329" s="114">
        <f t="shared" si="450"/>
        <v>1</v>
      </c>
      <c r="PH329" s="4">
        <v>5</v>
      </c>
      <c r="PI329" s="114">
        <f t="shared" si="451"/>
        <v>0.05</v>
      </c>
      <c r="PJ329" s="114">
        <f t="shared" si="452"/>
        <v>1</v>
      </c>
      <c r="ACA329" s="114">
        <f t="shared" si="453"/>
        <v>0.4</v>
      </c>
      <c r="ACB329" s="114">
        <f t="shared" si="454"/>
        <v>0.60000000000000009</v>
      </c>
      <c r="ACC329" s="114">
        <f t="shared" si="455"/>
        <v>1</v>
      </c>
      <c r="ACN329" s="119" t="str">
        <f t="shared" si="456"/>
        <v>TERIMA</v>
      </c>
      <c r="ACO329" s="120">
        <f t="shared" si="457"/>
        <v>800000</v>
      </c>
      <c r="ACQ329" s="120">
        <f t="shared" si="458"/>
        <v>800000</v>
      </c>
      <c r="ACR329" s="120">
        <f t="shared" si="459"/>
        <v>800000</v>
      </c>
      <c r="ACS329" s="120">
        <f t="shared" si="460"/>
        <v>800000</v>
      </c>
      <c r="ADN329" s="121">
        <f t="shared" si="461"/>
        <v>800000</v>
      </c>
      <c r="ADO329" s="4" t="s">
        <v>1392</v>
      </c>
    </row>
    <row r="330" spans="1:795" x14ac:dyDescent="0.25">
      <c r="A330" s="4">
        <f t="shared" si="433"/>
        <v>326</v>
      </c>
      <c r="B330" s="4">
        <v>43180</v>
      </c>
      <c r="C330" s="4" t="s">
        <v>1391</v>
      </c>
      <c r="G330" s="4" t="s">
        <v>973</v>
      </c>
      <c r="O330" s="4">
        <v>22</v>
      </c>
      <c r="P330" s="4">
        <v>21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f t="shared" si="434"/>
        <v>0</v>
      </c>
      <c r="W330" s="4">
        <v>21</v>
      </c>
      <c r="X330" s="4">
        <v>21</v>
      </c>
      <c r="Y330" s="4">
        <v>7.75</v>
      </c>
      <c r="CH330" s="114">
        <f t="shared" si="435"/>
        <v>1</v>
      </c>
      <c r="CI330" s="4">
        <v>5</v>
      </c>
      <c r="CJ330" s="114">
        <f t="shared" si="436"/>
        <v>0.2</v>
      </c>
      <c r="CK330" s="114">
        <f t="shared" si="437"/>
        <v>1</v>
      </c>
      <c r="CL330" s="4">
        <v>5</v>
      </c>
      <c r="CM330" s="114">
        <f t="shared" si="438"/>
        <v>0.2</v>
      </c>
      <c r="ON330" s="4">
        <v>5</v>
      </c>
      <c r="OO330" s="116">
        <v>5</v>
      </c>
      <c r="OP330" s="114">
        <f t="shared" si="439"/>
        <v>0.15</v>
      </c>
      <c r="OQ330" s="114">
        <f t="shared" si="440"/>
        <v>1</v>
      </c>
      <c r="OR330" s="4">
        <v>5</v>
      </c>
      <c r="OS330" s="114">
        <f t="shared" si="441"/>
        <v>0.05</v>
      </c>
      <c r="OT330" s="114">
        <f t="shared" si="442"/>
        <v>1</v>
      </c>
      <c r="OU330" s="4">
        <v>5</v>
      </c>
      <c r="OV330" s="114">
        <f t="shared" si="443"/>
        <v>0.1</v>
      </c>
      <c r="OW330" s="114">
        <f t="shared" si="444"/>
        <v>1</v>
      </c>
      <c r="OX330" s="4">
        <v>5</v>
      </c>
      <c r="OY330" s="114">
        <f t="shared" si="445"/>
        <v>0.1</v>
      </c>
      <c r="OZ330" s="114">
        <f t="shared" si="446"/>
        <v>1</v>
      </c>
      <c r="PA330" s="4">
        <v>5</v>
      </c>
      <c r="PB330" s="114">
        <f t="shared" si="447"/>
        <v>0.1</v>
      </c>
      <c r="PC330" s="114">
        <f t="shared" si="448"/>
        <v>1</v>
      </c>
      <c r="PD330" s="4">
        <v>5</v>
      </c>
      <c r="PE330" s="4">
        <v>100</v>
      </c>
      <c r="PF330" s="114">
        <f t="shared" si="449"/>
        <v>0.05</v>
      </c>
      <c r="PG330" s="114">
        <f t="shared" si="450"/>
        <v>1</v>
      </c>
      <c r="PH330" s="4">
        <v>5</v>
      </c>
      <c r="PI330" s="114">
        <f t="shared" si="451"/>
        <v>0.05</v>
      </c>
      <c r="PJ330" s="114">
        <f t="shared" si="452"/>
        <v>1</v>
      </c>
      <c r="ACA330" s="114">
        <f t="shared" si="453"/>
        <v>0.4</v>
      </c>
      <c r="ACB330" s="114">
        <f t="shared" si="454"/>
        <v>0.60000000000000009</v>
      </c>
      <c r="ACC330" s="114">
        <f t="shared" si="455"/>
        <v>1</v>
      </c>
      <c r="ACN330" s="119" t="str">
        <f t="shared" si="456"/>
        <v>TERIMA</v>
      </c>
      <c r="ACO330" s="120">
        <f t="shared" si="457"/>
        <v>800000</v>
      </c>
      <c r="ACQ330" s="120">
        <f t="shared" si="458"/>
        <v>800000</v>
      </c>
      <c r="ACR330" s="120">
        <f t="shared" si="459"/>
        <v>800000</v>
      </c>
      <c r="ACS330" s="120">
        <f t="shared" si="460"/>
        <v>800000</v>
      </c>
      <c r="ADN330" s="121">
        <f t="shared" si="461"/>
        <v>800000</v>
      </c>
      <c r="ADO330" s="4" t="s">
        <v>1392</v>
      </c>
    </row>
    <row r="331" spans="1:795" x14ac:dyDescent="0.25">
      <c r="A331" s="4">
        <f t="shared" si="433"/>
        <v>327</v>
      </c>
      <c r="B331" s="4">
        <v>85023</v>
      </c>
      <c r="C331" s="4" t="s">
        <v>1166</v>
      </c>
      <c r="G331" s="4" t="s">
        <v>973</v>
      </c>
      <c r="O331" s="4">
        <v>22</v>
      </c>
      <c r="P331" s="4">
        <v>21</v>
      </c>
      <c r="Q331" s="4">
        <v>0</v>
      </c>
      <c r="R331" s="4">
        <v>0</v>
      </c>
      <c r="S331" s="4">
        <v>0</v>
      </c>
      <c r="T331" s="4">
        <v>1</v>
      </c>
      <c r="U331" s="4">
        <v>0</v>
      </c>
      <c r="V331" s="4">
        <f t="shared" si="434"/>
        <v>0</v>
      </c>
      <c r="W331" s="4">
        <v>21</v>
      </c>
      <c r="X331" s="4">
        <v>20</v>
      </c>
      <c r="Y331" s="4">
        <v>7.75</v>
      </c>
      <c r="CH331" s="114">
        <f t="shared" si="435"/>
        <v>1</v>
      </c>
      <c r="CI331" s="4">
        <v>5</v>
      </c>
      <c r="CJ331" s="114">
        <f t="shared" si="436"/>
        <v>0.2</v>
      </c>
      <c r="CK331" s="114">
        <f t="shared" si="437"/>
        <v>1</v>
      </c>
      <c r="CL331" s="4">
        <v>5</v>
      </c>
      <c r="CM331" s="114">
        <f t="shared" si="438"/>
        <v>0.2</v>
      </c>
      <c r="ON331" s="4">
        <v>5</v>
      </c>
      <c r="OO331" s="116">
        <v>5</v>
      </c>
      <c r="OP331" s="114">
        <f t="shared" si="439"/>
        <v>0.15</v>
      </c>
      <c r="OQ331" s="114">
        <f t="shared" si="440"/>
        <v>1</v>
      </c>
      <c r="OR331" s="4">
        <v>5</v>
      </c>
      <c r="OS331" s="114">
        <f t="shared" si="441"/>
        <v>0.05</v>
      </c>
      <c r="OT331" s="114">
        <f t="shared" si="442"/>
        <v>1</v>
      </c>
      <c r="OU331" s="4">
        <v>5</v>
      </c>
      <c r="OV331" s="114">
        <f t="shared" si="443"/>
        <v>0.1</v>
      </c>
      <c r="OW331" s="114">
        <f t="shared" si="444"/>
        <v>1</v>
      </c>
      <c r="OX331" s="4">
        <v>5</v>
      </c>
      <c r="OY331" s="114">
        <f t="shared" si="445"/>
        <v>0.1</v>
      </c>
      <c r="OZ331" s="114">
        <f t="shared" si="446"/>
        <v>1</v>
      </c>
      <c r="PA331" s="4">
        <v>5</v>
      </c>
      <c r="PB331" s="114">
        <f t="shared" si="447"/>
        <v>0.1</v>
      </c>
      <c r="PC331" s="114">
        <f t="shared" si="448"/>
        <v>1</v>
      </c>
      <c r="PD331" s="4">
        <v>5</v>
      </c>
      <c r="PE331" s="4">
        <v>100</v>
      </c>
      <c r="PF331" s="114">
        <f t="shared" si="449"/>
        <v>0.05</v>
      </c>
      <c r="PG331" s="114">
        <f t="shared" si="450"/>
        <v>1</v>
      </c>
      <c r="PH331" s="4">
        <v>5</v>
      </c>
      <c r="PI331" s="114">
        <f t="shared" si="451"/>
        <v>0.05</v>
      </c>
      <c r="PJ331" s="114">
        <f t="shared" si="452"/>
        <v>1</v>
      </c>
      <c r="ACA331" s="114">
        <f t="shared" si="453"/>
        <v>0.4</v>
      </c>
      <c r="ACB331" s="114">
        <f t="shared" si="454"/>
        <v>0.60000000000000009</v>
      </c>
      <c r="ACC331" s="114">
        <f t="shared" si="455"/>
        <v>1</v>
      </c>
      <c r="ACN331" s="119" t="str">
        <f t="shared" si="456"/>
        <v>TERIMA</v>
      </c>
      <c r="ACO331" s="120">
        <f t="shared" si="457"/>
        <v>800000</v>
      </c>
      <c r="ACQ331" s="120">
        <f t="shared" si="458"/>
        <v>800000</v>
      </c>
      <c r="ACR331" s="120">
        <f t="shared" si="459"/>
        <v>800000</v>
      </c>
      <c r="ACS331" s="120">
        <f t="shared" si="460"/>
        <v>800000</v>
      </c>
      <c r="ADN331" s="121">
        <f t="shared" si="461"/>
        <v>800000</v>
      </c>
      <c r="ADO331" s="4" t="s">
        <v>1392</v>
      </c>
    </row>
    <row r="332" spans="1:795" x14ac:dyDescent="0.25">
      <c r="A332" s="4">
        <f t="shared" si="433"/>
        <v>328</v>
      </c>
      <c r="B332" s="4">
        <v>71995</v>
      </c>
      <c r="C332" s="4" t="s">
        <v>1168</v>
      </c>
      <c r="G332" s="4" t="s">
        <v>973</v>
      </c>
      <c r="O332" s="4">
        <v>22</v>
      </c>
      <c r="P332" s="4">
        <v>21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f t="shared" si="434"/>
        <v>0</v>
      </c>
      <c r="W332" s="4">
        <v>21</v>
      </c>
      <c r="X332" s="4">
        <v>21</v>
      </c>
      <c r="Y332" s="4">
        <v>7.75</v>
      </c>
      <c r="CH332" s="114">
        <f t="shared" si="435"/>
        <v>1</v>
      </c>
      <c r="CI332" s="4">
        <v>5</v>
      </c>
      <c r="CJ332" s="114">
        <f t="shared" si="436"/>
        <v>0.2</v>
      </c>
      <c r="CK332" s="114">
        <f t="shared" si="437"/>
        <v>1</v>
      </c>
      <c r="CL332" s="4">
        <v>5</v>
      </c>
      <c r="CM332" s="114">
        <f t="shared" si="438"/>
        <v>0.2</v>
      </c>
      <c r="ON332" s="4">
        <v>3</v>
      </c>
      <c r="OO332" s="116" t="s">
        <v>937</v>
      </c>
      <c r="OP332" s="114">
        <f t="shared" si="439"/>
        <v>0.09</v>
      </c>
      <c r="OQ332" s="114">
        <f t="shared" si="440"/>
        <v>0.6</v>
      </c>
      <c r="OR332" s="4">
        <v>5</v>
      </c>
      <c r="OS332" s="114">
        <f t="shared" si="441"/>
        <v>0.05</v>
      </c>
      <c r="OT332" s="114">
        <f t="shared" si="442"/>
        <v>1</v>
      </c>
      <c r="OU332" s="4">
        <v>5</v>
      </c>
      <c r="OV332" s="114">
        <f t="shared" si="443"/>
        <v>0.1</v>
      </c>
      <c r="OW332" s="114">
        <f t="shared" si="444"/>
        <v>1</v>
      </c>
      <c r="OX332" s="4">
        <v>5</v>
      </c>
      <c r="OY332" s="114">
        <f t="shared" si="445"/>
        <v>0.1</v>
      </c>
      <c r="OZ332" s="114">
        <f t="shared" si="446"/>
        <v>1</v>
      </c>
      <c r="PA332" s="4">
        <v>5</v>
      </c>
      <c r="PB332" s="114">
        <f t="shared" si="447"/>
        <v>0.1</v>
      </c>
      <c r="PC332" s="114">
        <f t="shared" si="448"/>
        <v>1</v>
      </c>
      <c r="PD332" s="4">
        <v>5</v>
      </c>
      <c r="PE332" s="4">
        <v>100</v>
      </c>
      <c r="PF332" s="114">
        <f t="shared" si="449"/>
        <v>0.05</v>
      </c>
      <c r="PG332" s="114">
        <f t="shared" si="450"/>
        <v>1</v>
      </c>
      <c r="PH332" s="4">
        <v>5</v>
      </c>
      <c r="PI332" s="114">
        <f t="shared" si="451"/>
        <v>0.05</v>
      </c>
      <c r="PJ332" s="114">
        <f t="shared" si="452"/>
        <v>1</v>
      </c>
      <c r="ACA332" s="114">
        <f t="shared" si="453"/>
        <v>0.4</v>
      </c>
      <c r="ACB332" s="114">
        <f t="shared" si="454"/>
        <v>0.54</v>
      </c>
      <c r="ACC332" s="114">
        <f t="shared" si="455"/>
        <v>0.94000000000000006</v>
      </c>
      <c r="ACN332" s="119" t="str">
        <f t="shared" si="456"/>
        <v>TERIMA</v>
      </c>
      <c r="ACO332" s="120">
        <f t="shared" si="457"/>
        <v>800000</v>
      </c>
      <c r="ACQ332" s="120">
        <f t="shared" si="458"/>
        <v>752000</v>
      </c>
      <c r="ACR332" s="120">
        <f t="shared" si="459"/>
        <v>752000</v>
      </c>
      <c r="ACS332" s="120">
        <f t="shared" si="460"/>
        <v>752000</v>
      </c>
      <c r="ADN332" s="121">
        <f t="shared" si="461"/>
        <v>752000</v>
      </c>
      <c r="ADO332" s="4" t="s">
        <v>1392</v>
      </c>
    </row>
    <row r="333" spans="1:795" x14ac:dyDescent="0.25">
      <c r="A333" s="4">
        <f t="shared" si="433"/>
        <v>329</v>
      </c>
      <c r="B333" s="4">
        <v>62368</v>
      </c>
      <c r="C333" s="4" t="s">
        <v>1170</v>
      </c>
      <c r="G333" s="4" t="s">
        <v>973</v>
      </c>
      <c r="O333" s="4">
        <v>22</v>
      </c>
      <c r="P333" s="4">
        <v>21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f t="shared" si="434"/>
        <v>0</v>
      </c>
      <c r="W333" s="4">
        <v>21</v>
      </c>
      <c r="X333" s="4">
        <v>21</v>
      </c>
      <c r="Y333" s="4">
        <v>7.75</v>
      </c>
      <c r="CH333" s="114">
        <f t="shared" si="435"/>
        <v>1</v>
      </c>
      <c r="CI333" s="4">
        <v>5</v>
      </c>
      <c r="CJ333" s="114">
        <f t="shared" si="436"/>
        <v>0.2</v>
      </c>
      <c r="CK333" s="114">
        <f t="shared" si="437"/>
        <v>1</v>
      </c>
      <c r="CL333" s="4">
        <v>5</v>
      </c>
      <c r="CM333" s="114">
        <f t="shared" si="438"/>
        <v>0.2</v>
      </c>
      <c r="ON333" s="4">
        <v>5</v>
      </c>
      <c r="OO333" s="116">
        <v>4.6669999999999998</v>
      </c>
      <c r="OP333" s="114">
        <f t="shared" si="439"/>
        <v>0.15</v>
      </c>
      <c r="OQ333" s="114">
        <f t="shared" si="440"/>
        <v>1</v>
      </c>
      <c r="OR333" s="4">
        <v>5</v>
      </c>
      <c r="OS333" s="114">
        <f t="shared" si="441"/>
        <v>0.05</v>
      </c>
      <c r="OT333" s="114">
        <f t="shared" si="442"/>
        <v>1</v>
      </c>
      <c r="OU333" s="4">
        <v>5</v>
      </c>
      <c r="OV333" s="114">
        <f t="shared" si="443"/>
        <v>0.1</v>
      </c>
      <c r="OW333" s="114">
        <f t="shared" si="444"/>
        <v>1</v>
      </c>
      <c r="OX333" s="4">
        <v>5</v>
      </c>
      <c r="OY333" s="114">
        <f t="shared" si="445"/>
        <v>0.1</v>
      </c>
      <c r="OZ333" s="114">
        <f t="shared" si="446"/>
        <v>1</v>
      </c>
      <c r="PA333" s="4">
        <v>5</v>
      </c>
      <c r="PB333" s="114">
        <f t="shared" si="447"/>
        <v>0.1</v>
      </c>
      <c r="PC333" s="114">
        <f t="shared" si="448"/>
        <v>1</v>
      </c>
      <c r="PD333" s="4">
        <v>5</v>
      </c>
      <c r="PE333" s="4">
        <v>100</v>
      </c>
      <c r="PF333" s="114">
        <f t="shared" si="449"/>
        <v>0.05</v>
      </c>
      <c r="PG333" s="114">
        <f t="shared" si="450"/>
        <v>1</v>
      </c>
      <c r="PH333" s="4">
        <v>5</v>
      </c>
      <c r="PI333" s="114">
        <f t="shared" si="451"/>
        <v>0.05</v>
      </c>
      <c r="PJ333" s="114">
        <f t="shared" si="452"/>
        <v>1</v>
      </c>
      <c r="ACA333" s="114">
        <f t="shared" si="453"/>
        <v>0.4</v>
      </c>
      <c r="ACB333" s="114">
        <f t="shared" si="454"/>
        <v>0.60000000000000009</v>
      </c>
      <c r="ACC333" s="114">
        <f t="shared" si="455"/>
        <v>1</v>
      </c>
      <c r="ACN333" s="119" t="str">
        <f t="shared" si="456"/>
        <v>TERIMA</v>
      </c>
      <c r="ACO333" s="120">
        <f t="shared" si="457"/>
        <v>800000</v>
      </c>
      <c r="ACQ333" s="120">
        <f t="shared" si="458"/>
        <v>800000</v>
      </c>
      <c r="ACR333" s="120">
        <f t="shared" si="459"/>
        <v>800000</v>
      </c>
      <c r="ACS333" s="120">
        <f t="shared" si="460"/>
        <v>800000</v>
      </c>
      <c r="ADN333" s="121">
        <f t="shared" si="461"/>
        <v>800000</v>
      </c>
      <c r="ADO333" s="4" t="s">
        <v>1392</v>
      </c>
    </row>
    <row r="334" spans="1:795" x14ac:dyDescent="0.25">
      <c r="A334" s="4">
        <f t="shared" si="433"/>
        <v>330</v>
      </c>
      <c r="B334" s="4">
        <v>30513</v>
      </c>
      <c r="C334" s="4" t="s">
        <v>1172</v>
      </c>
      <c r="G334" s="4" t="s">
        <v>973</v>
      </c>
      <c r="O334" s="4">
        <v>22</v>
      </c>
      <c r="P334" s="4">
        <v>21</v>
      </c>
      <c r="Q334" s="4">
        <v>0</v>
      </c>
      <c r="R334" s="4">
        <v>0</v>
      </c>
      <c r="S334" s="4">
        <v>0</v>
      </c>
      <c r="T334" s="4">
        <v>1</v>
      </c>
      <c r="U334" s="4">
        <v>0</v>
      </c>
      <c r="V334" s="4">
        <f t="shared" si="434"/>
        <v>0</v>
      </c>
      <c r="W334" s="4">
        <v>21</v>
      </c>
      <c r="X334" s="4">
        <v>20</v>
      </c>
      <c r="Y334" s="4">
        <v>7.75</v>
      </c>
      <c r="CH334" s="114">
        <f t="shared" si="435"/>
        <v>1</v>
      </c>
      <c r="CI334" s="4">
        <v>5</v>
      </c>
      <c r="CJ334" s="114">
        <f t="shared" si="436"/>
        <v>0.2</v>
      </c>
      <c r="CK334" s="114">
        <f t="shared" si="437"/>
        <v>1</v>
      </c>
      <c r="CL334" s="4">
        <v>5</v>
      </c>
      <c r="CM334" s="114">
        <f t="shared" si="438"/>
        <v>0.2</v>
      </c>
      <c r="ON334" s="4">
        <v>5</v>
      </c>
      <c r="OO334" s="116">
        <v>5</v>
      </c>
      <c r="OP334" s="114">
        <f t="shared" si="439"/>
        <v>0.15</v>
      </c>
      <c r="OQ334" s="114">
        <f t="shared" si="440"/>
        <v>1</v>
      </c>
      <c r="OR334" s="4">
        <v>5</v>
      </c>
      <c r="OS334" s="114">
        <f t="shared" si="441"/>
        <v>0.05</v>
      </c>
      <c r="OT334" s="114">
        <f t="shared" si="442"/>
        <v>1</v>
      </c>
      <c r="OU334" s="4">
        <v>5</v>
      </c>
      <c r="OV334" s="114">
        <f t="shared" si="443"/>
        <v>0.1</v>
      </c>
      <c r="OW334" s="114">
        <f t="shared" si="444"/>
        <v>1</v>
      </c>
      <c r="OX334" s="4">
        <v>5</v>
      </c>
      <c r="OY334" s="114">
        <f t="shared" si="445"/>
        <v>0.1</v>
      </c>
      <c r="OZ334" s="114">
        <f t="shared" si="446"/>
        <v>1</v>
      </c>
      <c r="PA334" s="4">
        <v>5</v>
      </c>
      <c r="PB334" s="114">
        <f t="shared" si="447"/>
        <v>0.1</v>
      </c>
      <c r="PC334" s="114">
        <f t="shared" si="448"/>
        <v>1</v>
      </c>
      <c r="PD334" s="4">
        <v>5</v>
      </c>
      <c r="PE334" s="4">
        <v>100</v>
      </c>
      <c r="PF334" s="114">
        <f t="shared" si="449"/>
        <v>0.05</v>
      </c>
      <c r="PG334" s="114">
        <f t="shared" si="450"/>
        <v>1</v>
      </c>
      <c r="PH334" s="4">
        <v>5</v>
      </c>
      <c r="PI334" s="114">
        <f t="shared" si="451"/>
        <v>0.05</v>
      </c>
      <c r="PJ334" s="114">
        <f t="shared" si="452"/>
        <v>1</v>
      </c>
      <c r="ACA334" s="114">
        <f t="shared" si="453"/>
        <v>0.4</v>
      </c>
      <c r="ACB334" s="114">
        <f t="shared" si="454"/>
        <v>0.60000000000000009</v>
      </c>
      <c r="ACC334" s="114">
        <f t="shared" si="455"/>
        <v>1</v>
      </c>
      <c r="ACN334" s="119" t="str">
        <f t="shared" si="456"/>
        <v>TERIMA</v>
      </c>
      <c r="ACO334" s="120">
        <f t="shared" si="457"/>
        <v>800000</v>
      </c>
      <c r="ACQ334" s="120">
        <f t="shared" si="458"/>
        <v>800000</v>
      </c>
      <c r="ACR334" s="120">
        <f t="shared" si="459"/>
        <v>800000</v>
      </c>
      <c r="ACS334" s="120">
        <f t="shared" si="460"/>
        <v>800000</v>
      </c>
      <c r="ADN334" s="121">
        <f t="shared" si="461"/>
        <v>800000</v>
      </c>
      <c r="ADO334" s="4" t="s">
        <v>1392</v>
      </c>
    </row>
    <row r="335" spans="1:795" x14ac:dyDescent="0.25">
      <c r="A335" s="4">
        <f t="shared" si="433"/>
        <v>331</v>
      </c>
      <c r="B335" s="4">
        <v>97462</v>
      </c>
      <c r="C335" s="4" t="s">
        <v>1174</v>
      </c>
      <c r="G335" s="4" t="s">
        <v>973</v>
      </c>
      <c r="O335" s="4">
        <v>22</v>
      </c>
      <c r="P335" s="4">
        <v>21</v>
      </c>
      <c r="Q335" s="4">
        <v>0</v>
      </c>
      <c r="R335" s="4">
        <v>0</v>
      </c>
      <c r="S335" s="4">
        <v>0</v>
      </c>
      <c r="T335" s="4">
        <v>1</v>
      </c>
      <c r="U335" s="4">
        <v>0</v>
      </c>
      <c r="V335" s="4">
        <f t="shared" si="434"/>
        <v>0</v>
      </c>
      <c r="W335" s="4">
        <v>21</v>
      </c>
      <c r="X335" s="4">
        <v>20</v>
      </c>
      <c r="Y335" s="4">
        <v>7.75</v>
      </c>
      <c r="CH335" s="114">
        <f t="shared" si="435"/>
        <v>1</v>
      </c>
      <c r="CI335" s="4">
        <v>5</v>
      </c>
      <c r="CJ335" s="114">
        <f t="shared" si="436"/>
        <v>0.2</v>
      </c>
      <c r="CK335" s="114">
        <f t="shared" si="437"/>
        <v>1</v>
      </c>
      <c r="CL335" s="4">
        <v>5</v>
      </c>
      <c r="CM335" s="114">
        <f t="shared" si="438"/>
        <v>0.2</v>
      </c>
      <c r="ON335" s="4">
        <v>5</v>
      </c>
      <c r="OO335" s="116">
        <v>5</v>
      </c>
      <c r="OP335" s="114">
        <f t="shared" si="439"/>
        <v>0.15</v>
      </c>
      <c r="OQ335" s="114">
        <f t="shared" si="440"/>
        <v>1</v>
      </c>
      <c r="OR335" s="4">
        <v>5</v>
      </c>
      <c r="OS335" s="114">
        <f t="shared" si="441"/>
        <v>0.05</v>
      </c>
      <c r="OT335" s="114">
        <f t="shared" si="442"/>
        <v>1</v>
      </c>
      <c r="OU335" s="4">
        <v>5</v>
      </c>
      <c r="OV335" s="114">
        <f t="shared" si="443"/>
        <v>0.1</v>
      </c>
      <c r="OW335" s="114">
        <f t="shared" si="444"/>
        <v>1</v>
      </c>
      <c r="OX335" s="4">
        <v>5</v>
      </c>
      <c r="OY335" s="114">
        <f t="shared" si="445"/>
        <v>0.1</v>
      </c>
      <c r="OZ335" s="114">
        <f t="shared" si="446"/>
        <v>1</v>
      </c>
      <c r="PA335" s="4">
        <v>5</v>
      </c>
      <c r="PB335" s="114">
        <f t="shared" si="447"/>
        <v>0.1</v>
      </c>
      <c r="PC335" s="114">
        <f t="shared" si="448"/>
        <v>1</v>
      </c>
      <c r="PD335" s="4">
        <v>5</v>
      </c>
      <c r="PE335" s="4">
        <v>100</v>
      </c>
      <c r="PF335" s="114">
        <f t="shared" si="449"/>
        <v>0.05</v>
      </c>
      <c r="PG335" s="114">
        <f t="shared" si="450"/>
        <v>1</v>
      </c>
      <c r="PH335" s="4">
        <v>5</v>
      </c>
      <c r="PI335" s="114">
        <f t="shared" si="451"/>
        <v>0.05</v>
      </c>
      <c r="PJ335" s="114">
        <f t="shared" si="452"/>
        <v>1</v>
      </c>
      <c r="ACA335" s="114">
        <f t="shared" si="453"/>
        <v>0.4</v>
      </c>
      <c r="ACB335" s="114">
        <f t="shared" si="454"/>
        <v>0.60000000000000009</v>
      </c>
      <c r="ACC335" s="114">
        <f t="shared" si="455"/>
        <v>1</v>
      </c>
      <c r="ACN335" s="119" t="str">
        <f t="shared" si="456"/>
        <v>TERIMA</v>
      </c>
      <c r="ACO335" s="120">
        <f t="shared" si="457"/>
        <v>800000</v>
      </c>
      <c r="ACQ335" s="120">
        <f t="shared" si="458"/>
        <v>800000</v>
      </c>
      <c r="ACR335" s="120">
        <f t="shared" si="459"/>
        <v>800000</v>
      </c>
      <c r="ACS335" s="120">
        <f t="shared" si="460"/>
        <v>800000</v>
      </c>
      <c r="ADN335" s="121">
        <f t="shared" si="461"/>
        <v>800000</v>
      </c>
      <c r="ADO335" s="4" t="s">
        <v>1392</v>
      </c>
    </row>
    <row r="336" spans="1:795" x14ac:dyDescent="0.25">
      <c r="A336" s="4">
        <f t="shared" si="433"/>
        <v>332</v>
      </c>
      <c r="B336" s="4">
        <v>30590</v>
      </c>
      <c r="C336" s="4" t="s">
        <v>1176</v>
      </c>
      <c r="G336" s="4" t="s">
        <v>973</v>
      </c>
      <c r="O336" s="4">
        <v>22</v>
      </c>
      <c r="P336" s="4">
        <v>21</v>
      </c>
      <c r="Q336" s="4">
        <v>0</v>
      </c>
      <c r="R336" s="4">
        <v>0</v>
      </c>
      <c r="S336" s="4">
        <v>0</v>
      </c>
      <c r="T336" s="4">
        <v>1</v>
      </c>
      <c r="U336" s="4">
        <v>0</v>
      </c>
      <c r="V336" s="4">
        <f t="shared" si="434"/>
        <v>0</v>
      </c>
      <c r="W336" s="4">
        <v>21</v>
      </c>
      <c r="X336" s="4">
        <v>20</v>
      </c>
      <c r="Y336" s="4">
        <v>7.75</v>
      </c>
      <c r="CH336" s="114">
        <f t="shared" si="435"/>
        <v>1</v>
      </c>
      <c r="CI336" s="4">
        <v>5</v>
      </c>
      <c r="CJ336" s="114">
        <f t="shared" si="436"/>
        <v>0.2</v>
      </c>
      <c r="CK336" s="114">
        <f t="shared" si="437"/>
        <v>1</v>
      </c>
      <c r="CL336" s="4">
        <v>5</v>
      </c>
      <c r="CM336" s="114">
        <f t="shared" si="438"/>
        <v>0.2</v>
      </c>
      <c r="ON336" s="4">
        <v>5</v>
      </c>
      <c r="OO336" s="116">
        <v>5</v>
      </c>
      <c r="OP336" s="114">
        <f t="shared" si="439"/>
        <v>0.15</v>
      </c>
      <c r="OQ336" s="114">
        <f t="shared" si="440"/>
        <v>1</v>
      </c>
      <c r="OR336" s="4">
        <v>5</v>
      </c>
      <c r="OS336" s="114">
        <f t="shared" si="441"/>
        <v>0.05</v>
      </c>
      <c r="OT336" s="114">
        <f t="shared" si="442"/>
        <v>1</v>
      </c>
      <c r="OU336" s="4">
        <v>5</v>
      </c>
      <c r="OV336" s="114">
        <f t="shared" si="443"/>
        <v>0.1</v>
      </c>
      <c r="OW336" s="114">
        <f t="shared" si="444"/>
        <v>1</v>
      </c>
      <c r="OX336" s="4">
        <v>5</v>
      </c>
      <c r="OY336" s="114">
        <f t="shared" si="445"/>
        <v>0.1</v>
      </c>
      <c r="OZ336" s="114">
        <f t="shared" si="446"/>
        <v>1</v>
      </c>
      <c r="PA336" s="4">
        <v>5</v>
      </c>
      <c r="PB336" s="114">
        <f t="shared" si="447"/>
        <v>0.1</v>
      </c>
      <c r="PC336" s="114">
        <f t="shared" si="448"/>
        <v>1</v>
      </c>
      <c r="PD336" s="4">
        <v>5</v>
      </c>
      <c r="PE336" s="4">
        <v>100</v>
      </c>
      <c r="PF336" s="114">
        <f t="shared" si="449"/>
        <v>0.05</v>
      </c>
      <c r="PG336" s="114">
        <f t="shared" si="450"/>
        <v>1</v>
      </c>
      <c r="PH336" s="4">
        <v>5</v>
      </c>
      <c r="PI336" s="114">
        <f t="shared" si="451"/>
        <v>0.05</v>
      </c>
      <c r="PJ336" s="114">
        <f t="shared" si="452"/>
        <v>1</v>
      </c>
      <c r="ACA336" s="114">
        <f t="shared" si="453"/>
        <v>0.4</v>
      </c>
      <c r="ACB336" s="114">
        <f t="shared" si="454"/>
        <v>0.60000000000000009</v>
      </c>
      <c r="ACC336" s="114">
        <f t="shared" si="455"/>
        <v>1</v>
      </c>
      <c r="ACN336" s="119" t="str">
        <f t="shared" si="456"/>
        <v>TERIMA</v>
      </c>
      <c r="ACO336" s="120">
        <f t="shared" si="457"/>
        <v>800000</v>
      </c>
      <c r="ACQ336" s="120">
        <f t="shared" si="458"/>
        <v>800000</v>
      </c>
      <c r="ACR336" s="120">
        <f t="shared" si="459"/>
        <v>800000</v>
      </c>
      <c r="ACS336" s="120">
        <f t="shared" si="460"/>
        <v>800000</v>
      </c>
      <c r="ADN336" s="121">
        <f t="shared" si="461"/>
        <v>800000</v>
      </c>
      <c r="ADO336" s="4" t="s">
        <v>1392</v>
      </c>
    </row>
    <row r="337" spans="1:795" x14ac:dyDescent="0.25">
      <c r="A337" s="4">
        <f t="shared" si="433"/>
        <v>333</v>
      </c>
      <c r="B337" s="4">
        <v>30544</v>
      </c>
      <c r="C337" s="4" t="s">
        <v>1178</v>
      </c>
      <c r="G337" s="4" t="s">
        <v>973</v>
      </c>
      <c r="O337" s="4">
        <v>22</v>
      </c>
      <c r="P337" s="4">
        <v>21</v>
      </c>
      <c r="Q337" s="4">
        <v>0</v>
      </c>
      <c r="R337" s="4">
        <v>0</v>
      </c>
      <c r="S337" s="4">
        <v>0</v>
      </c>
      <c r="T337" s="4">
        <v>1</v>
      </c>
      <c r="U337" s="4">
        <v>0</v>
      </c>
      <c r="V337" s="4">
        <f t="shared" si="434"/>
        <v>0</v>
      </c>
      <c r="W337" s="4">
        <v>21</v>
      </c>
      <c r="X337" s="4">
        <v>20</v>
      </c>
      <c r="Y337" s="4">
        <v>7.75</v>
      </c>
      <c r="CH337" s="114">
        <f t="shared" si="435"/>
        <v>1</v>
      </c>
      <c r="CI337" s="4">
        <v>5</v>
      </c>
      <c r="CJ337" s="114">
        <f t="shared" si="436"/>
        <v>0.2</v>
      </c>
      <c r="CK337" s="114">
        <f t="shared" si="437"/>
        <v>1</v>
      </c>
      <c r="CL337" s="4">
        <v>5</v>
      </c>
      <c r="CM337" s="114">
        <f t="shared" si="438"/>
        <v>0.2</v>
      </c>
      <c r="ON337" s="4">
        <v>5</v>
      </c>
      <c r="OO337" s="116">
        <v>5</v>
      </c>
      <c r="OP337" s="114">
        <f t="shared" si="439"/>
        <v>0.15</v>
      </c>
      <c r="OQ337" s="114">
        <f t="shared" si="440"/>
        <v>1</v>
      </c>
      <c r="OR337" s="4">
        <v>5</v>
      </c>
      <c r="OS337" s="114">
        <f t="shared" si="441"/>
        <v>0.05</v>
      </c>
      <c r="OT337" s="114">
        <f t="shared" si="442"/>
        <v>1</v>
      </c>
      <c r="OU337" s="4">
        <v>5</v>
      </c>
      <c r="OV337" s="114">
        <f t="shared" si="443"/>
        <v>0.1</v>
      </c>
      <c r="OW337" s="114">
        <f t="shared" si="444"/>
        <v>1</v>
      </c>
      <c r="OX337" s="4">
        <v>5</v>
      </c>
      <c r="OY337" s="114">
        <f t="shared" si="445"/>
        <v>0.1</v>
      </c>
      <c r="OZ337" s="114">
        <f t="shared" si="446"/>
        <v>1</v>
      </c>
      <c r="PA337" s="4">
        <v>5</v>
      </c>
      <c r="PB337" s="114">
        <f t="shared" si="447"/>
        <v>0.1</v>
      </c>
      <c r="PC337" s="114">
        <f t="shared" si="448"/>
        <v>1</v>
      </c>
      <c r="PD337" s="4">
        <v>5</v>
      </c>
      <c r="PE337" s="4">
        <v>100</v>
      </c>
      <c r="PF337" s="114">
        <f t="shared" si="449"/>
        <v>0.05</v>
      </c>
      <c r="PG337" s="114">
        <f t="shared" si="450"/>
        <v>1</v>
      </c>
      <c r="PH337" s="4">
        <v>5</v>
      </c>
      <c r="PI337" s="114">
        <f t="shared" si="451"/>
        <v>0.05</v>
      </c>
      <c r="PJ337" s="114">
        <f t="shared" si="452"/>
        <v>1</v>
      </c>
      <c r="ACA337" s="114">
        <f t="shared" si="453"/>
        <v>0.4</v>
      </c>
      <c r="ACB337" s="114">
        <f t="shared" si="454"/>
        <v>0.60000000000000009</v>
      </c>
      <c r="ACC337" s="114">
        <f t="shared" si="455"/>
        <v>1</v>
      </c>
      <c r="ACN337" s="119" t="str">
        <f t="shared" si="456"/>
        <v>TERIMA</v>
      </c>
      <c r="ACO337" s="120">
        <f t="shared" si="457"/>
        <v>800000</v>
      </c>
      <c r="ACQ337" s="120">
        <f t="shared" si="458"/>
        <v>800000</v>
      </c>
      <c r="ACR337" s="120">
        <f t="shared" si="459"/>
        <v>800000</v>
      </c>
      <c r="ACS337" s="120">
        <f t="shared" si="460"/>
        <v>800000</v>
      </c>
      <c r="ADN337" s="121">
        <f t="shared" si="461"/>
        <v>800000</v>
      </c>
      <c r="ADO337" s="4" t="s">
        <v>1392</v>
      </c>
    </row>
    <row r="338" spans="1:795" x14ac:dyDescent="0.25">
      <c r="A338" s="4">
        <f t="shared" si="433"/>
        <v>334</v>
      </c>
      <c r="B338" s="4">
        <v>30425</v>
      </c>
      <c r="C338" s="4" t="s">
        <v>1181</v>
      </c>
      <c r="G338" s="4" t="s">
        <v>973</v>
      </c>
      <c r="O338" s="4">
        <v>22</v>
      </c>
      <c r="P338" s="4">
        <v>21</v>
      </c>
      <c r="Q338" s="4">
        <v>0</v>
      </c>
      <c r="R338" s="4">
        <v>0</v>
      </c>
      <c r="S338" s="4">
        <v>0</v>
      </c>
      <c r="T338" s="4">
        <v>1</v>
      </c>
      <c r="U338" s="4">
        <v>0</v>
      </c>
      <c r="V338" s="4">
        <f t="shared" si="434"/>
        <v>0</v>
      </c>
      <c r="W338" s="4">
        <v>21</v>
      </c>
      <c r="X338" s="4">
        <v>20</v>
      </c>
      <c r="Y338" s="4">
        <v>7.75</v>
      </c>
      <c r="CH338" s="114">
        <f t="shared" si="435"/>
        <v>1</v>
      </c>
      <c r="CI338" s="4">
        <v>5</v>
      </c>
      <c r="CJ338" s="114">
        <f t="shared" si="436"/>
        <v>0.2</v>
      </c>
      <c r="CK338" s="114">
        <f t="shared" si="437"/>
        <v>1</v>
      </c>
      <c r="CL338" s="4">
        <v>5</v>
      </c>
      <c r="CM338" s="114">
        <f t="shared" si="438"/>
        <v>0.2</v>
      </c>
      <c r="ON338" s="4">
        <v>5</v>
      </c>
      <c r="OO338" s="116">
        <v>5</v>
      </c>
      <c r="OP338" s="114">
        <f t="shared" si="439"/>
        <v>0.15</v>
      </c>
      <c r="OQ338" s="114">
        <f t="shared" si="440"/>
        <v>1</v>
      </c>
      <c r="OR338" s="4">
        <v>5</v>
      </c>
      <c r="OS338" s="114">
        <f t="shared" si="441"/>
        <v>0.05</v>
      </c>
      <c r="OT338" s="114">
        <f t="shared" si="442"/>
        <v>1</v>
      </c>
      <c r="OU338" s="4">
        <v>5</v>
      </c>
      <c r="OV338" s="114">
        <f t="shared" si="443"/>
        <v>0.1</v>
      </c>
      <c r="OW338" s="114">
        <f t="shared" si="444"/>
        <v>1</v>
      </c>
      <c r="OX338" s="4">
        <v>5</v>
      </c>
      <c r="OY338" s="114">
        <f t="shared" si="445"/>
        <v>0.1</v>
      </c>
      <c r="OZ338" s="114">
        <f t="shared" si="446"/>
        <v>1</v>
      </c>
      <c r="PA338" s="4">
        <v>5</v>
      </c>
      <c r="PB338" s="114">
        <f t="shared" si="447"/>
        <v>0.1</v>
      </c>
      <c r="PC338" s="114">
        <f t="shared" si="448"/>
        <v>1</v>
      </c>
      <c r="PD338" s="4">
        <v>5</v>
      </c>
      <c r="PE338" s="4">
        <v>100</v>
      </c>
      <c r="PF338" s="114">
        <f t="shared" si="449"/>
        <v>0.05</v>
      </c>
      <c r="PG338" s="114">
        <f t="shared" si="450"/>
        <v>1</v>
      </c>
      <c r="PH338" s="4">
        <v>5</v>
      </c>
      <c r="PI338" s="114">
        <f t="shared" si="451"/>
        <v>0.05</v>
      </c>
      <c r="PJ338" s="114">
        <f t="shared" si="452"/>
        <v>1</v>
      </c>
      <c r="ACA338" s="114">
        <f t="shared" si="453"/>
        <v>0.4</v>
      </c>
      <c r="ACB338" s="114">
        <f t="shared" si="454"/>
        <v>0.60000000000000009</v>
      </c>
      <c r="ACC338" s="114">
        <f t="shared" si="455"/>
        <v>1</v>
      </c>
      <c r="ACN338" s="119" t="str">
        <f t="shared" si="456"/>
        <v>TERIMA</v>
      </c>
      <c r="ACO338" s="120">
        <f t="shared" si="457"/>
        <v>800000</v>
      </c>
      <c r="ACQ338" s="120">
        <f t="shared" si="458"/>
        <v>800000</v>
      </c>
      <c r="ACR338" s="120">
        <f t="shared" si="459"/>
        <v>800000</v>
      </c>
      <c r="ACS338" s="120">
        <f t="shared" si="460"/>
        <v>800000</v>
      </c>
      <c r="ADN338" s="121">
        <f t="shared" si="461"/>
        <v>800000</v>
      </c>
      <c r="ADO338" s="4" t="s">
        <v>1392</v>
      </c>
    </row>
    <row r="339" spans="1:795" x14ac:dyDescent="0.25">
      <c r="A339" s="4">
        <f t="shared" si="433"/>
        <v>335</v>
      </c>
      <c r="B339" s="4">
        <v>30595</v>
      </c>
      <c r="C339" s="4" t="s">
        <v>1183</v>
      </c>
      <c r="G339" s="4" t="s">
        <v>973</v>
      </c>
      <c r="O339" s="4">
        <v>22</v>
      </c>
      <c r="P339" s="4">
        <v>21</v>
      </c>
      <c r="Q339" s="4">
        <v>0</v>
      </c>
      <c r="R339" s="4">
        <v>0</v>
      </c>
      <c r="S339" s="4">
        <v>0</v>
      </c>
      <c r="T339" s="4">
        <v>1</v>
      </c>
      <c r="U339" s="4">
        <v>0</v>
      </c>
      <c r="V339" s="4">
        <f t="shared" si="434"/>
        <v>0</v>
      </c>
      <c r="W339" s="4">
        <v>21</v>
      </c>
      <c r="X339" s="4">
        <v>20</v>
      </c>
      <c r="Y339" s="4">
        <v>7.75</v>
      </c>
      <c r="CH339" s="114">
        <f t="shared" si="435"/>
        <v>1</v>
      </c>
      <c r="CI339" s="4">
        <v>5</v>
      </c>
      <c r="CJ339" s="114">
        <f t="shared" si="436"/>
        <v>0.2</v>
      </c>
      <c r="CK339" s="114">
        <f t="shared" si="437"/>
        <v>1</v>
      </c>
      <c r="CL339" s="4">
        <v>5</v>
      </c>
      <c r="CM339" s="114">
        <f t="shared" si="438"/>
        <v>0.2</v>
      </c>
      <c r="ON339" s="4">
        <v>5</v>
      </c>
      <c r="OO339" s="116">
        <v>5</v>
      </c>
      <c r="OP339" s="114">
        <f t="shared" si="439"/>
        <v>0.15</v>
      </c>
      <c r="OQ339" s="114">
        <f t="shared" si="440"/>
        <v>1</v>
      </c>
      <c r="OR339" s="4">
        <v>5</v>
      </c>
      <c r="OS339" s="114">
        <f t="shared" si="441"/>
        <v>0.05</v>
      </c>
      <c r="OT339" s="114">
        <f t="shared" si="442"/>
        <v>1</v>
      </c>
      <c r="OU339" s="4">
        <v>5</v>
      </c>
      <c r="OV339" s="114">
        <f t="shared" si="443"/>
        <v>0.1</v>
      </c>
      <c r="OW339" s="114">
        <f t="shared" si="444"/>
        <v>1</v>
      </c>
      <c r="OX339" s="4">
        <v>5</v>
      </c>
      <c r="OY339" s="114">
        <f t="shared" si="445"/>
        <v>0.1</v>
      </c>
      <c r="OZ339" s="114">
        <f t="shared" si="446"/>
        <v>1</v>
      </c>
      <c r="PA339" s="4">
        <v>5</v>
      </c>
      <c r="PB339" s="114">
        <f t="shared" si="447"/>
        <v>0.1</v>
      </c>
      <c r="PC339" s="114">
        <f t="shared" si="448"/>
        <v>1</v>
      </c>
      <c r="PD339" s="4">
        <v>5</v>
      </c>
      <c r="PE339" s="4">
        <v>100</v>
      </c>
      <c r="PF339" s="114">
        <f t="shared" si="449"/>
        <v>0.05</v>
      </c>
      <c r="PG339" s="114">
        <f t="shared" si="450"/>
        <v>1</v>
      </c>
      <c r="PH339" s="4">
        <v>5</v>
      </c>
      <c r="PI339" s="114">
        <f t="shared" si="451"/>
        <v>0.05</v>
      </c>
      <c r="PJ339" s="114">
        <f t="shared" si="452"/>
        <v>1</v>
      </c>
      <c r="ACA339" s="114">
        <f t="shared" si="453"/>
        <v>0.4</v>
      </c>
      <c r="ACB339" s="114">
        <f t="shared" si="454"/>
        <v>0.60000000000000009</v>
      </c>
      <c r="ACC339" s="114">
        <f t="shared" si="455"/>
        <v>1</v>
      </c>
      <c r="ACN339" s="119" t="str">
        <f t="shared" si="456"/>
        <v>TERIMA</v>
      </c>
      <c r="ACO339" s="120">
        <f t="shared" si="457"/>
        <v>800000</v>
      </c>
      <c r="ACQ339" s="120">
        <f t="shared" si="458"/>
        <v>800000</v>
      </c>
      <c r="ACR339" s="120">
        <f t="shared" si="459"/>
        <v>800000</v>
      </c>
      <c r="ACS339" s="120">
        <f t="shared" si="460"/>
        <v>800000</v>
      </c>
      <c r="ADN339" s="121">
        <f t="shared" si="461"/>
        <v>800000</v>
      </c>
      <c r="ADO339" s="4" t="s">
        <v>1392</v>
      </c>
    </row>
    <row r="340" spans="1:795" x14ac:dyDescent="0.25">
      <c r="A340" s="4">
        <f t="shared" si="433"/>
        <v>336</v>
      </c>
      <c r="B340" s="4">
        <v>51721</v>
      </c>
      <c r="C340" s="4" t="s">
        <v>1185</v>
      </c>
      <c r="G340" s="4" t="s">
        <v>973</v>
      </c>
      <c r="O340" s="4">
        <v>22</v>
      </c>
      <c r="P340" s="4">
        <v>21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f t="shared" si="434"/>
        <v>0</v>
      </c>
      <c r="W340" s="4">
        <v>21</v>
      </c>
      <c r="X340" s="4">
        <v>21</v>
      </c>
      <c r="Y340" s="4">
        <v>7.75</v>
      </c>
      <c r="CH340" s="114">
        <f t="shared" si="435"/>
        <v>1</v>
      </c>
      <c r="CI340" s="4">
        <v>5</v>
      </c>
      <c r="CJ340" s="114">
        <f t="shared" si="436"/>
        <v>0.2</v>
      </c>
      <c r="CK340" s="114">
        <f t="shared" si="437"/>
        <v>1</v>
      </c>
      <c r="CL340" s="4">
        <v>5</v>
      </c>
      <c r="CM340" s="114">
        <f t="shared" si="438"/>
        <v>0.2</v>
      </c>
      <c r="ON340" s="4">
        <v>5</v>
      </c>
      <c r="OO340" s="116">
        <v>5</v>
      </c>
      <c r="OP340" s="114">
        <f t="shared" si="439"/>
        <v>0.15</v>
      </c>
      <c r="OQ340" s="114">
        <f t="shared" si="440"/>
        <v>1</v>
      </c>
      <c r="OR340" s="4">
        <v>5</v>
      </c>
      <c r="OS340" s="114">
        <f t="shared" si="441"/>
        <v>0.05</v>
      </c>
      <c r="OT340" s="114">
        <f t="shared" si="442"/>
        <v>1</v>
      </c>
      <c r="OU340" s="4">
        <v>5</v>
      </c>
      <c r="OV340" s="114">
        <f t="shared" si="443"/>
        <v>0.1</v>
      </c>
      <c r="OW340" s="114">
        <f t="shared" si="444"/>
        <v>1</v>
      </c>
      <c r="OX340" s="4">
        <v>5</v>
      </c>
      <c r="OY340" s="114">
        <f t="shared" si="445"/>
        <v>0.1</v>
      </c>
      <c r="OZ340" s="114">
        <f t="shared" si="446"/>
        <v>1</v>
      </c>
      <c r="PA340" s="4">
        <v>5</v>
      </c>
      <c r="PB340" s="114">
        <f t="shared" si="447"/>
        <v>0.1</v>
      </c>
      <c r="PC340" s="114">
        <f t="shared" si="448"/>
        <v>1</v>
      </c>
      <c r="PD340" s="4">
        <v>5</v>
      </c>
      <c r="PE340" s="4">
        <v>100</v>
      </c>
      <c r="PF340" s="114">
        <f t="shared" si="449"/>
        <v>0.05</v>
      </c>
      <c r="PG340" s="114">
        <f t="shared" si="450"/>
        <v>1</v>
      </c>
      <c r="PH340" s="4">
        <v>5</v>
      </c>
      <c r="PI340" s="114">
        <f t="shared" si="451"/>
        <v>0.05</v>
      </c>
      <c r="PJ340" s="114">
        <f t="shared" si="452"/>
        <v>1</v>
      </c>
      <c r="ACA340" s="114">
        <f t="shared" si="453"/>
        <v>0.4</v>
      </c>
      <c r="ACB340" s="114">
        <f t="shared" si="454"/>
        <v>0.60000000000000009</v>
      </c>
      <c r="ACC340" s="114">
        <f t="shared" si="455"/>
        <v>1</v>
      </c>
      <c r="ACN340" s="119" t="str">
        <f t="shared" si="456"/>
        <v>TERIMA</v>
      </c>
      <c r="ACO340" s="120">
        <f t="shared" si="457"/>
        <v>800000</v>
      </c>
      <c r="ACQ340" s="120">
        <f t="shared" si="458"/>
        <v>800000</v>
      </c>
      <c r="ACR340" s="120">
        <f t="shared" si="459"/>
        <v>800000</v>
      </c>
      <c r="ACS340" s="120">
        <f t="shared" si="460"/>
        <v>800000</v>
      </c>
      <c r="ADN340" s="121">
        <f t="shared" si="461"/>
        <v>800000</v>
      </c>
      <c r="ADO340" s="4" t="s">
        <v>1392</v>
      </c>
    </row>
    <row r="341" spans="1:795" x14ac:dyDescent="0.25">
      <c r="A341" s="4">
        <f t="shared" si="433"/>
        <v>337</v>
      </c>
      <c r="B341" s="4">
        <v>32468</v>
      </c>
      <c r="C341" s="4" t="s">
        <v>1187</v>
      </c>
      <c r="G341" s="4" t="s">
        <v>973</v>
      </c>
      <c r="O341" s="4">
        <v>22</v>
      </c>
      <c r="P341" s="4">
        <v>21</v>
      </c>
      <c r="Q341" s="4">
        <v>0</v>
      </c>
      <c r="R341" s="4">
        <v>0</v>
      </c>
      <c r="S341" s="4">
        <v>0</v>
      </c>
      <c r="T341" s="4">
        <v>1</v>
      </c>
      <c r="U341" s="4">
        <v>0</v>
      </c>
      <c r="V341" s="4">
        <f t="shared" si="434"/>
        <v>0</v>
      </c>
      <c r="W341" s="4">
        <v>21</v>
      </c>
      <c r="X341" s="4">
        <v>20</v>
      </c>
      <c r="Y341" s="4">
        <v>7.75</v>
      </c>
      <c r="CH341" s="114">
        <f t="shared" si="435"/>
        <v>1</v>
      </c>
      <c r="CI341" s="4">
        <v>5</v>
      </c>
      <c r="CJ341" s="114">
        <f t="shared" si="436"/>
        <v>0.2</v>
      </c>
      <c r="CK341" s="114">
        <f t="shared" si="437"/>
        <v>1</v>
      </c>
      <c r="CL341" s="4">
        <v>5</v>
      </c>
      <c r="CM341" s="114">
        <f t="shared" si="438"/>
        <v>0.2</v>
      </c>
      <c r="ON341" s="4">
        <v>5</v>
      </c>
      <c r="OO341" s="116">
        <v>5</v>
      </c>
      <c r="OP341" s="114">
        <f t="shared" si="439"/>
        <v>0.15</v>
      </c>
      <c r="OQ341" s="114">
        <f t="shared" si="440"/>
        <v>1</v>
      </c>
      <c r="OR341" s="4">
        <v>5</v>
      </c>
      <c r="OS341" s="114">
        <f t="shared" si="441"/>
        <v>0.05</v>
      </c>
      <c r="OT341" s="114">
        <f t="shared" si="442"/>
        <v>1</v>
      </c>
      <c r="OU341" s="4">
        <v>5</v>
      </c>
      <c r="OV341" s="114">
        <f t="shared" si="443"/>
        <v>0.1</v>
      </c>
      <c r="OW341" s="114">
        <f t="shared" si="444"/>
        <v>1</v>
      </c>
      <c r="OX341" s="4">
        <v>5</v>
      </c>
      <c r="OY341" s="114">
        <f t="shared" si="445"/>
        <v>0.1</v>
      </c>
      <c r="OZ341" s="114">
        <f t="shared" si="446"/>
        <v>1</v>
      </c>
      <c r="PA341" s="4">
        <v>5</v>
      </c>
      <c r="PB341" s="114">
        <f t="shared" si="447"/>
        <v>0.1</v>
      </c>
      <c r="PC341" s="114">
        <f t="shared" si="448"/>
        <v>1</v>
      </c>
      <c r="PD341" s="4">
        <v>5</v>
      </c>
      <c r="PE341" s="4">
        <v>100</v>
      </c>
      <c r="PF341" s="114">
        <f t="shared" si="449"/>
        <v>0.05</v>
      </c>
      <c r="PG341" s="114">
        <f t="shared" si="450"/>
        <v>1</v>
      </c>
      <c r="PH341" s="4">
        <v>5</v>
      </c>
      <c r="PI341" s="114">
        <f t="shared" si="451"/>
        <v>0.05</v>
      </c>
      <c r="PJ341" s="114">
        <f t="shared" si="452"/>
        <v>1</v>
      </c>
      <c r="ACA341" s="114">
        <f t="shared" si="453"/>
        <v>0.4</v>
      </c>
      <c r="ACB341" s="114">
        <f t="shared" si="454"/>
        <v>0.60000000000000009</v>
      </c>
      <c r="ACC341" s="114">
        <f t="shared" si="455"/>
        <v>1</v>
      </c>
      <c r="ACN341" s="119" t="str">
        <f t="shared" si="456"/>
        <v>TERIMA</v>
      </c>
      <c r="ACO341" s="120">
        <f t="shared" si="457"/>
        <v>800000</v>
      </c>
      <c r="ACQ341" s="120">
        <f t="shared" si="458"/>
        <v>800000</v>
      </c>
      <c r="ACR341" s="120">
        <f t="shared" si="459"/>
        <v>800000</v>
      </c>
      <c r="ACS341" s="120">
        <f t="shared" si="460"/>
        <v>800000</v>
      </c>
      <c r="ADN341" s="121">
        <f t="shared" si="461"/>
        <v>800000</v>
      </c>
      <c r="ADO341" s="4" t="s">
        <v>1392</v>
      </c>
    </row>
    <row r="342" spans="1:795" x14ac:dyDescent="0.25">
      <c r="A342" s="4">
        <f t="shared" si="433"/>
        <v>338</v>
      </c>
      <c r="B342" s="4">
        <v>30508</v>
      </c>
      <c r="C342" s="4" t="s">
        <v>1189</v>
      </c>
      <c r="G342" s="4" t="s">
        <v>973</v>
      </c>
      <c r="O342" s="4">
        <v>22</v>
      </c>
      <c r="P342" s="4">
        <v>21</v>
      </c>
      <c r="Q342" s="4">
        <v>0</v>
      </c>
      <c r="R342" s="4">
        <v>0</v>
      </c>
      <c r="S342" s="4">
        <v>0</v>
      </c>
      <c r="T342" s="4">
        <v>1</v>
      </c>
      <c r="U342" s="4">
        <v>0</v>
      </c>
      <c r="V342" s="4">
        <f t="shared" si="434"/>
        <v>0</v>
      </c>
      <c r="W342" s="4">
        <v>21</v>
      </c>
      <c r="X342" s="4">
        <v>20</v>
      </c>
      <c r="Y342" s="4">
        <v>7.75</v>
      </c>
      <c r="CH342" s="114">
        <f t="shared" si="435"/>
        <v>1</v>
      </c>
      <c r="CI342" s="4">
        <v>5</v>
      </c>
      <c r="CJ342" s="114">
        <f t="shared" si="436"/>
        <v>0.2</v>
      </c>
      <c r="CK342" s="114">
        <f t="shared" si="437"/>
        <v>1</v>
      </c>
      <c r="CL342" s="4">
        <v>5</v>
      </c>
      <c r="CM342" s="114">
        <f t="shared" si="438"/>
        <v>0.2</v>
      </c>
      <c r="ON342" s="4">
        <v>5</v>
      </c>
      <c r="OO342" s="116">
        <v>5</v>
      </c>
      <c r="OP342" s="114">
        <f t="shared" si="439"/>
        <v>0.15</v>
      </c>
      <c r="OQ342" s="114">
        <f t="shared" si="440"/>
        <v>1</v>
      </c>
      <c r="OR342" s="4">
        <v>5</v>
      </c>
      <c r="OS342" s="114">
        <f t="shared" si="441"/>
        <v>0.05</v>
      </c>
      <c r="OT342" s="114">
        <f t="shared" si="442"/>
        <v>1</v>
      </c>
      <c r="OU342" s="4">
        <v>5</v>
      </c>
      <c r="OV342" s="114">
        <f t="shared" si="443"/>
        <v>0.1</v>
      </c>
      <c r="OW342" s="114">
        <f t="shared" si="444"/>
        <v>1</v>
      </c>
      <c r="OX342" s="4">
        <v>5</v>
      </c>
      <c r="OY342" s="114">
        <f t="shared" si="445"/>
        <v>0.1</v>
      </c>
      <c r="OZ342" s="114">
        <f t="shared" si="446"/>
        <v>1</v>
      </c>
      <c r="PA342" s="4">
        <v>5</v>
      </c>
      <c r="PB342" s="114">
        <f t="shared" si="447"/>
        <v>0.1</v>
      </c>
      <c r="PC342" s="114">
        <f t="shared" si="448"/>
        <v>1</v>
      </c>
      <c r="PD342" s="4">
        <v>5</v>
      </c>
      <c r="PE342" s="4">
        <v>100</v>
      </c>
      <c r="PF342" s="114">
        <f t="shared" si="449"/>
        <v>0.05</v>
      </c>
      <c r="PG342" s="114">
        <f t="shared" si="450"/>
        <v>1</v>
      </c>
      <c r="PH342" s="4">
        <v>5</v>
      </c>
      <c r="PI342" s="114">
        <f t="shared" si="451"/>
        <v>0.05</v>
      </c>
      <c r="PJ342" s="114">
        <f t="shared" si="452"/>
        <v>1</v>
      </c>
      <c r="ACA342" s="114">
        <f t="shared" si="453"/>
        <v>0.4</v>
      </c>
      <c r="ACB342" s="114">
        <f t="shared" si="454"/>
        <v>0.60000000000000009</v>
      </c>
      <c r="ACC342" s="114">
        <f t="shared" si="455"/>
        <v>1</v>
      </c>
      <c r="ACN342" s="119" t="str">
        <f t="shared" si="456"/>
        <v>TERIMA</v>
      </c>
      <c r="ACO342" s="120">
        <f t="shared" si="457"/>
        <v>800000</v>
      </c>
      <c r="ACQ342" s="120">
        <f t="shared" si="458"/>
        <v>800000</v>
      </c>
      <c r="ACR342" s="120">
        <f t="shared" si="459"/>
        <v>800000</v>
      </c>
      <c r="ACS342" s="120">
        <f t="shared" si="460"/>
        <v>800000</v>
      </c>
      <c r="ADN342" s="121">
        <f t="shared" si="461"/>
        <v>800000</v>
      </c>
      <c r="ADO342" s="4" t="s">
        <v>1392</v>
      </c>
    </row>
    <row r="343" spans="1:795" x14ac:dyDescent="0.25">
      <c r="A343" s="4">
        <f t="shared" si="433"/>
        <v>339</v>
      </c>
      <c r="B343" s="4">
        <v>30352</v>
      </c>
      <c r="C343" s="4" t="s">
        <v>1191</v>
      </c>
      <c r="G343" s="4" t="s">
        <v>973</v>
      </c>
      <c r="O343" s="4">
        <v>22</v>
      </c>
      <c r="P343" s="4">
        <v>21</v>
      </c>
      <c r="Q343" s="4">
        <v>0</v>
      </c>
      <c r="R343" s="4">
        <v>0</v>
      </c>
      <c r="S343" s="4">
        <v>0</v>
      </c>
      <c r="T343" s="4">
        <v>1</v>
      </c>
      <c r="U343" s="4">
        <v>0</v>
      </c>
      <c r="V343" s="4">
        <f t="shared" si="434"/>
        <v>0</v>
      </c>
      <c r="W343" s="4">
        <v>21</v>
      </c>
      <c r="X343" s="4">
        <v>20</v>
      </c>
      <c r="Y343" s="4">
        <v>7.75</v>
      </c>
      <c r="CH343" s="114">
        <f t="shared" si="435"/>
        <v>1</v>
      </c>
      <c r="CI343" s="4">
        <v>5</v>
      </c>
      <c r="CJ343" s="114">
        <f t="shared" si="436"/>
        <v>0.2</v>
      </c>
      <c r="CK343" s="114">
        <f t="shared" si="437"/>
        <v>1</v>
      </c>
      <c r="CL343" s="4">
        <v>5</v>
      </c>
      <c r="CM343" s="114">
        <f t="shared" si="438"/>
        <v>0.2</v>
      </c>
      <c r="ON343" s="4">
        <v>3</v>
      </c>
      <c r="OO343" s="116" t="s">
        <v>937</v>
      </c>
      <c r="OP343" s="114">
        <f t="shared" si="439"/>
        <v>0.09</v>
      </c>
      <c r="OQ343" s="114">
        <f t="shared" si="440"/>
        <v>0.6</v>
      </c>
      <c r="OR343" s="4">
        <v>5</v>
      </c>
      <c r="OS343" s="114">
        <f t="shared" si="441"/>
        <v>0.05</v>
      </c>
      <c r="OT343" s="114">
        <f t="shared" si="442"/>
        <v>1</v>
      </c>
      <c r="OU343" s="4">
        <v>5</v>
      </c>
      <c r="OV343" s="114">
        <f t="shared" si="443"/>
        <v>0.1</v>
      </c>
      <c r="OW343" s="114">
        <f t="shared" si="444"/>
        <v>1</v>
      </c>
      <c r="OX343" s="4">
        <v>5</v>
      </c>
      <c r="OY343" s="114">
        <f t="shared" si="445"/>
        <v>0.1</v>
      </c>
      <c r="OZ343" s="114">
        <f t="shared" si="446"/>
        <v>1</v>
      </c>
      <c r="PA343" s="4">
        <v>5</v>
      </c>
      <c r="PB343" s="114">
        <f t="shared" si="447"/>
        <v>0.1</v>
      </c>
      <c r="PC343" s="114">
        <f t="shared" si="448"/>
        <v>1</v>
      </c>
      <c r="PD343" s="4">
        <v>5</v>
      </c>
      <c r="PE343" s="4">
        <v>100</v>
      </c>
      <c r="PF343" s="114">
        <f t="shared" si="449"/>
        <v>0.05</v>
      </c>
      <c r="PG343" s="114">
        <f t="shared" si="450"/>
        <v>1</v>
      </c>
      <c r="PH343" s="4">
        <v>5</v>
      </c>
      <c r="PI343" s="114">
        <f t="shared" si="451"/>
        <v>0.05</v>
      </c>
      <c r="PJ343" s="114">
        <f t="shared" si="452"/>
        <v>1</v>
      </c>
      <c r="ACA343" s="114">
        <f t="shared" si="453"/>
        <v>0.4</v>
      </c>
      <c r="ACB343" s="114">
        <f t="shared" si="454"/>
        <v>0.54</v>
      </c>
      <c r="ACC343" s="114">
        <f t="shared" si="455"/>
        <v>0.94000000000000006</v>
      </c>
      <c r="ACN343" s="119" t="str">
        <f t="shared" si="456"/>
        <v>TERIMA</v>
      </c>
      <c r="ACO343" s="120">
        <f t="shared" si="457"/>
        <v>800000</v>
      </c>
      <c r="ACQ343" s="120">
        <f t="shared" si="458"/>
        <v>752000</v>
      </c>
      <c r="ACR343" s="120">
        <f t="shared" si="459"/>
        <v>752000</v>
      </c>
      <c r="ACS343" s="120">
        <f t="shared" si="460"/>
        <v>752000</v>
      </c>
      <c r="ADN343" s="121">
        <f t="shared" si="461"/>
        <v>752000</v>
      </c>
      <c r="ADO343" s="4" t="s">
        <v>1392</v>
      </c>
    </row>
    <row r="344" spans="1:795" x14ac:dyDescent="0.25">
      <c r="A344" s="4">
        <f t="shared" si="433"/>
        <v>340</v>
      </c>
      <c r="B344" s="4">
        <v>102321</v>
      </c>
      <c r="C344" s="4" t="s">
        <v>1195</v>
      </c>
      <c r="G344" s="4" t="s">
        <v>973</v>
      </c>
      <c r="O344" s="4">
        <v>22</v>
      </c>
      <c r="P344" s="4">
        <v>21</v>
      </c>
      <c r="Q344" s="4">
        <v>0</v>
      </c>
      <c r="R344" s="4">
        <v>0</v>
      </c>
      <c r="S344" s="4">
        <v>0</v>
      </c>
      <c r="T344" s="4">
        <v>1</v>
      </c>
      <c r="U344" s="4">
        <v>0</v>
      </c>
      <c r="V344" s="4">
        <f t="shared" si="434"/>
        <v>0</v>
      </c>
      <c r="W344" s="4">
        <v>21</v>
      </c>
      <c r="X344" s="4">
        <v>20</v>
      </c>
      <c r="Y344" s="4">
        <v>7.75</v>
      </c>
      <c r="CH344" s="114">
        <f t="shared" si="435"/>
        <v>1</v>
      </c>
      <c r="CI344" s="4">
        <v>5</v>
      </c>
      <c r="CJ344" s="114">
        <f t="shared" si="436"/>
        <v>0.2</v>
      </c>
      <c r="CK344" s="114">
        <f t="shared" si="437"/>
        <v>1</v>
      </c>
      <c r="CL344" s="4">
        <v>5</v>
      </c>
      <c r="CM344" s="114">
        <f t="shared" si="438"/>
        <v>0.2</v>
      </c>
      <c r="ON344" s="4">
        <v>5</v>
      </c>
      <c r="OO344" s="116">
        <v>5</v>
      </c>
      <c r="OP344" s="114">
        <f t="shared" si="439"/>
        <v>0.15</v>
      </c>
      <c r="OQ344" s="114">
        <f t="shared" si="440"/>
        <v>1</v>
      </c>
      <c r="OR344" s="4">
        <v>5</v>
      </c>
      <c r="OS344" s="114">
        <f t="shared" si="441"/>
        <v>0.05</v>
      </c>
      <c r="OT344" s="114">
        <f t="shared" si="442"/>
        <v>1</v>
      </c>
      <c r="OU344" s="4">
        <v>5</v>
      </c>
      <c r="OV344" s="114">
        <f t="shared" si="443"/>
        <v>0.1</v>
      </c>
      <c r="OW344" s="114">
        <f t="shared" si="444"/>
        <v>1</v>
      </c>
      <c r="OX344" s="4">
        <v>5</v>
      </c>
      <c r="OY344" s="114">
        <f t="shared" si="445"/>
        <v>0.1</v>
      </c>
      <c r="OZ344" s="114">
        <f t="shared" si="446"/>
        <v>1</v>
      </c>
      <c r="PA344" s="4">
        <v>5</v>
      </c>
      <c r="PB344" s="114">
        <f t="shared" si="447"/>
        <v>0.1</v>
      </c>
      <c r="PC344" s="114">
        <f t="shared" si="448"/>
        <v>1</v>
      </c>
      <c r="PD344" s="4">
        <v>5</v>
      </c>
      <c r="PE344" s="4">
        <v>100</v>
      </c>
      <c r="PF344" s="114">
        <f t="shared" si="449"/>
        <v>0.05</v>
      </c>
      <c r="PG344" s="114">
        <f t="shared" si="450"/>
        <v>1</v>
      </c>
      <c r="PH344" s="4">
        <v>5</v>
      </c>
      <c r="PI344" s="114">
        <f t="shared" si="451"/>
        <v>0.05</v>
      </c>
      <c r="PJ344" s="114">
        <f t="shared" si="452"/>
        <v>1</v>
      </c>
      <c r="ACA344" s="114">
        <f t="shared" si="453"/>
        <v>0.4</v>
      </c>
      <c r="ACB344" s="114">
        <f t="shared" si="454"/>
        <v>0.60000000000000009</v>
      </c>
      <c r="ACC344" s="114">
        <f t="shared" si="455"/>
        <v>1</v>
      </c>
      <c r="ACN344" s="119" t="str">
        <f t="shared" si="456"/>
        <v>TERIMA</v>
      </c>
      <c r="ACO344" s="120">
        <f t="shared" si="457"/>
        <v>800000</v>
      </c>
      <c r="ACQ344" s="120">
        <f t="shared" si="458"/>
        <v>800000</v>
      </c>
      <c r="ACR344" s="120">
        <f t="shared" si="459"/>
        <v>800000</v>
      </c>
      <c r="ACS344" s="120">
        <f t="shared" si="460"/>
        <v>800000</v>
      </c>
      <c r="ADN344" s="121">
        <f t="shared" si="461"/>
        <v>800000</v>
      </c>
      <c r="ADO344" s="4" t="s">
        <v>1392</v>
      </c>
    </row>
    <row r="345" spans="1:795" x14ac:dyDescent="0.25">
      <c r="A345" s="4">
        <f t="shared" si="433"/>
        <v>341</v>
      </c>
      <c r="B345" s="4">
        <v>150133</v>
      </c>
      <c r="C345" s="4" t="s">
        <v>1152</v>
      </c>
      <c r="G345" s="4" t="s">
        <v>973</v>
      </c>
      <c r="O345" s="4">
        <v>22</v>
      </c>
      <c r="P345" s="4">
        <v>21</v>
      </c>
      <c r="Q345" s="4">
        <v>0</v>
      </c>
      <c r="R345" s="4">
        <v>0</v>
      </c>
      <c r="S345" s="4">
        <v>0</v>
      </c>
      <c r="T345" s="4">
        <v>1</v>
      </c>
      <c r="U345" s="4">
        <v>0</v>
      </c>
      <c r="V345" s="4">
        <f t="shared" si="434"/>
        <v>0</v>
      </c>
      <c r="W345" s="4">
        <v>21</v>
      </c>
      <c r="X345" s="4">
        <v>20</v>
      </c>
      <c r="Y345" s="4">
        <v>7.75</v>
      </c>
      <c r="CH345" s="114">
        <f t="shared" si="435"/>
        <v>1</v>
      </c>
      <c r="CI345" s="4">
        <v>5</v>
      </c>
      <c r="CJ345" s="114">
        <f t="shared" si="436"/>
        <v>0.2</v>
      </c>
      <c r="CK345" s="114">
        <f t="shared" si="437"/>
        <v>1</v>
      </c>
      <c r="CL345" s="4">
        <v>5</v>
      </c>
      <c r="CM345" s="114">
        <f t="shared" si="438"/>
        <v>0.2</v>
      </c>
      <c r="ON345" s="4">
        <v>5</v>
      </c>
      <c r="OO345" s="116">
        <v>5</v>
      </c>
      <c r="OP345" s="114">
        <f t="shared" si="439"/>
        <v>0.15</v>
      </c>
      <c r="OQ345" s="114">
        <f t="shared" si="440"/>
        <v>1</v>
      </c>
      <c r="OR345" s="4">
        <v>5</v>
      </c>
      <c r="OS345" s="114">
        <f t="shared" si="441"/>
        <v>0.05</v>
      </c>
      <c r="OT345" s="114">
        <f t="shared" si="442"/>
        <v>1</v>
      </c>
      <c r="OU345" s="4">
        <v>5</v>
      </c>
      <c r="OV345" s="114">
        <f t="shared" si="443"/>
        <v>0.1</v>
      </c>
      <c r="OW345" s="114">
        <f t="shared" si="444"/>
        <v>1</v>
      </c>
      <c r="OX345" s="4">
        <v>5</v>
      </c>
      <c r="OY345" s="114">
        <f t="shared" si="445"/>
        <v>0.1</v>
      </c>
      <c r="OZ345" s="114">
        <f t="shared" si="446"/>
        <v>1</v>
      </c>
      <c r="PA345" s="4">
        <v>5</v>
      </c>
      <c r="PB345" s="114">
        <f t="shared" si="447"/>
        <v>0.1</v>
      </c>
      <c r="PC345" s="114">
        <f t="shared" si="448"/>
        <v>1</v>
      </c>
      <c r="PD345" s="4">
        <v>5</v>
      </c>
      <c r="PE345" s="4">
        <v>100</v>
      </c>
      <c r="PF345" s="114">
        <f t="shared" si="449"/>
        <v>0.05</v>
      </c>
      <c r="PG345" s="114">
        <f t="shared" si="450"/>
        <v>1</v>
      </c>
      <c r="PH345" s="4">
        <v>5</v>
      </c>
      <c r="PI345" s="114">
        <f t="shared" si="451"/>
        <v>0.05</v>
      </c>
      <c r="PJ345" s="114">
        <f t="shared" si="452"/>
        <v>1</v>
      </c>
      <c r="ACA345" s="114">
        <f t="shared" si="453"/>
        <v>0.4</v>
      </c>
      <c r="ACB345" s="114">
        <f t="shared" si="454"/>
        <v>0.60000000000000009</v>
      </c>
      <c r="ACC345" s="114">
        <f t="shared" si="455"/>
        <v>1</v>
      </c>
      <c r="ACN345" s="119" t="str">
        <f t="shared" si="456"/>
        <v>TERIMA</v>
      </c>
      <c r="ACO345" s="120">
        <f t="shared" si="457"/>
        <v>800000</v>
      </c>
      <c r="ACQ345" s="120">
        <f t="shared" si="458"/>
        <v>800000</v>
      </c>
      <c r="ACR345" s="120">
        <f t="shared" si="459"/>
        <v>800000</v>
      </c>
      <c r="ACS345" s="120">
        <f t="shared" si="460"/>
        <v>800000</v>
      </c>
      <c r="ADN345" s="121">
        <f t="shared" si="461"/>
        <v>800000</v>
      </c>
      <c r="ADO345" s="4" t="s">
        <v>1392</v>
      </c>
    </row>
    <row r="346" spans="1:795" x14ac:dyDescent="0.25">
      <c r="A346" s="4">
        <f t="shared" si="433"/>
        <v>342</v>
      </c>
      <c r="B346" s="4">
        <v>79685</v>
      </c>
      <c r="C346" s="4" t="s">
        <v>1197</v>
      </c>
      <c r="G346" s="4" t="s">
        <v>973</v>
      </c>
      <c r="O346" s="4">
        <v>22</v>
      </c>
      <c r="P346" s="4">
        <v>21</v>
      </c>
      <c r="Q346" s="4">
        <v>0</v>
      </c>
      <c r="R346" s="4">
        <v>0</v>
      </c>
      <c r="S346" s="4">
        <v>0</v>
      </c>
      <c r="T346" s="4">
        <v>1</v>
      </c>
      <c r="U346" s="4">
        <v>0</v>
      </c>
      <c r="V346" s="4">
        <f t="shared" si="434"/>
        <v>0</v>
      </c>
      <c r="W346" s="4">
        <v>21</v>
      </c>
      <c r="X346" s="4">
        <v>20</v>
      </c>
      <c r="Y346" s="4">
        <v>7.75</v>
      </c>
      <c r="CH346" s="114">
        <f t="shared" si="435"/>
        <v>1</v>
      </c>
      <c r="CI346" s="4">
        <v>5</v>
      </c>
      <c r="CJ346" s="114">
        <f t="shared" si="436"/>
        <v>0.2</v>
      </c>
      <c r="CK346" s="114">
        <f t="shared" si="437"/>
        <v>1</v>
      </c>
      <c r="CL346" s="4">
        <v>5</v>
      </c>
      <c r="CM346" s="114">
        <f t="shared" si="438"/>
        <v>0.2</v>
      </c>
      <c r="ON346" s="4">
        <v>5</v>
      </c>
      <c r="OO346" s="116">
        <v>5</v>
      </c>
      <c r="OP346" s="114">
        <f t="shared" si="439"/>
        <v>0.15</v>
      </c>
      <c r="OQ346" s="114">
        <f t="shared" si="440"/>
        <v>1</v>
      </c>
      <c r="OR346" s="4">
        <v>5</v>
      </c>
      <c r="OS346" s="114">
        <f t="shared" si="441"/>
        <v>0.05</v>
      </c>
      <c r="OT346" s="114">
        <f t="shared" si="442"/>
        <v>1</v>
      </c>
      <c r="OU346" s="4">
        <v>5</v>
      </c>
      <c r="OV346" s="114">
        <f t="shared" si="443"/>
        <v>0.1</v>
      </c>
      <c r="OW346" s="114">
        <f t="shared" si="444"/>
        <v>1</v>
      </c>
      <c r="OX346" s="4">
        <v>5</v>
      </c>
      <c r="OY346" s="114">
        <f t="shared" si="445"/>
        <v>0.1</v>
      </c>
      <c r="OZ346" s="114">
        <f t="shared" si="446"/>
        <v>1</v>
      </c>
      <c r="PA346" s="4">
        <v>5</v>
      </c>
      <c r="PB346" s="114">
        <f t="shared" si="447"/>
        <v>0.1</v>
      </c>
      <c r="PC346" s="114">
        <f t="shared" si="448"/>
        <v>1</v>
      </c>
      <c r="PD346" s="4">
        <v>5</v>
      </c>
      <c r="PE346" s="4">
        <v>100</v>
      </c>
      <c r="PF346" s="114">
        <f t="shared" si="449"/>
        <v>0.05</v>
      </c>
      <c r="PG346" s="114">
        <f t="shared" si="450"/>
        <v>1</v>
      </c>
      <c r="PH346" s="4">
        <v>5</v>
      </c>
      <c r="PI346" s="114">
        <f t="shared" si="451"/>
        <v>0.05</v>
      </c>
      <c r="PJ346" s="114">
        <f t="shared" si="452"/>
        <v>1</v>
      </c>
      <c r="ACA346" s="114">
        <f t="shared" si="453"/>
        <v>0.4</v>
      </c>
      <c r="ACB346" s="114">
        <f t="shared" si="454"/>
        <v>0.60000000000000009</v>
      </c>
      <c r="ACC346" s="114">
        <f t="shared" si="455"/>
        <v>1</v>
      </c>
      <c r="ACN346" s="119" t="str">
        <f t="shared" si="456"/>
        <v>TERIMA</v>
      </c>
      <c r="ACO346" s="120">
        <f t="shared" si="457"/>
        <v>800000</v>
      </c>
      <c r="ACQ346" s="120">
        <f t="shared" si="458"/>
        <v>800000</v>
      </c>
      <c r="ACR346" s="120">
        <f t="shared" si="459"/>
        <v>800000</v>
      </c>
      <c r="ACS346" s="120">
        <f t="shared" si="460"/>
        <v>800000</v>
      </c>
      <c r="ADN346" s="121">
        <f t="shared" si="461"/>
        <v>800000</v>
      </c>
      <c r="ADO346" s="4" t="s">
        <v>1392</v>
      </c>
    </row>
    <row r="347" spans="1:795" x14ac:dyDescent="0.25">
      <c r="A347" s="4">
        <f t="shared" si="433"/>
        <v>343</v>
      </c>
      <c r="B347" s="4">
        <v>66081</v>
      </c>
      <c r="C347" s="4" t="s">
        <v>1199</v>
      </c>
      <c r="G347" s="4" t="s">
        <v>973</v>
      </c>
      <c r="O347" s="4">
        <v>22</v>
      </c>
      <c r="P347" s="4">
        <v>21</v>
      </c>
      <c r="Q347" s="4">
        <v>0</v>
      </c>
      <c r="R347" s="4">
        <v>0</v>
      </c>
      <c r="S347" s="4">
        <v>0</v>
      </c>
      <c r="T347" s="4">
        <v>1</v>
      </c>
      <c r="U347" s="4">
        <v>0</v>
      </c>
      <c r="V347" s="4">
        <f t="shared" si="434"/>
        <v>0</v>
      </c>
      <c r="W347" s="4">
        <v>21</v>
      </c>
      <c r="X347" s="4">
        <v>20</v>
      </c>
      <c r="Y347" s="4">
        <v>7.75</v>
      </c>
      <c r="CH347" s="114">
        <f t="shared" si="435"/>
        <v>1</v>
      </c>
      <c r="CI347" s="4">
        <v>5</v>
      </c>
      <c r="CJ347" s="114">
        <f t="shared" si="436"/>
        <v>0.2</v>
      </c>
      <c r="CK347" s="114">
        <f t="shared" si="437"/>
        <v>1</v>
      </c>
      <c r="CL347" s="4">
        <v>5</v>
      </c>
      <c r="CM347" s="114">
        <f t="shared" si="438"/>
        <v>0.2</v>
      </c>
      <c r="ON347" s="4">
        <v>3</v>
      </c>
      <c r="OO347" s="116" t="s">
        <v>937</v>
      </c>
      <c r="OP347" s="114">
        <f t="shared" si="439"/>
        <v>0.09</v>
      </c>
      <c r="OQ347" s="114">
        <f t="shared" si="440"/>
        <v>0.6</v>
      </c>
      <c r="OR347" s="4">
        <v>5</v>
      </c>
      <c r="OS347" s="114">
        <f t="shared" si="441"/>
        <v>0.05</v>
      </c>
      <c r="OT347" s="114">
        <f t="shared" si="442"/>
        <v>1</v>
      </c>
      <c r="OU347" s="4">
        <v>5</v>
      </c>
      <c r="OV347" s="114">
        <f t="shared" si="443"/>
        <v>0.1</v>
      </c>
      <c r="OW347" s="114">
        <f t="shared" si="444"/>
        <v>1</v>
      </c>
      <c r="OX347" s="4">
        <v>5</v>
      </c>
      <c r="OY347" s="114">
        <f t="shared" si="445"/>
        <v>0.1</v>
      </c>
      <c r="OZ347" s="114">
        <f t="shared" si="446"/>
        <v>1</v>
      </c>
      <c r="PA347" s="4">
        <v>5</v>
      </c>
      <c r="PB347" s="114">
        <f t="shared" si="447"/>
        <v>0.1</v>
      </c>
      <c r="PC347" s="114">
        <f t="shared" si="448"/>
        <v>1</v>
      </c>
      <c r="PD347" s="4">
        <v>5</v>
      </c>
      <c r="PE347" s="4">
        <v>100</v>
      </c>
      <c r="PF347" s="114">
        <f t="shared" si="449"/>
        <v>0.05</v>
      </c>
      <c r="PG347" s="114">
        <f t="shared" si="450"/>
        <v>1</v>
      </c>
      <c r="PH347" s="4">
        <v>5</v>
      </c>
      <c r="PI347" s="114">
        <f t="shared" si="451"/>
        <v>0.05</v>
      </c>
      <c r="PJ347" s="114">
        <f t="shared" si="452"/>
        <v>1</v>
      </c>
      <c r="ACA347" s="114">
        <f t="shared" si="453"/>
        <v>0.4</v>
      </c>
      <c r="ACB347" s="114">
        <f t="shared" si="454"/>
        <v>0.54</v>
      </c>
      <c r="ACC347" s="114">
        <f t="shared" si="455"/>
        <v>0.94000000000000006</v>
      </c>
      <c r="ACN347" s="119" t="str">
        <f t="shared" si="456"/>
        <v>TERIMA</v>
      </c>
      <c r="ACO347" s="120">
        <f t="shared" si="457"/>
        <v>800000</v>
      </c>
      <c r="ACQ347" s="120">
        <f t="shared" si="458"/>
        <v>752000</v>
      </c>
      <c r="ACR347" s="120">
        <f t="shared" si="459"/>
        <v>752000</v>
      </c>
      <c r="ACS347" s="120">
        <f t="shared" si="460"/>
        <v>752000</v>
      </c>
      <c r="ADN347" s="121">
        <f t="shared" si="461"/>
        <v>752000</v>
      </c>
      <c r="ADO347" s="4" t="s">
        <v>1392</v>
      </c>
    </row>
    <row r="348" spans="1:795" x14ac:dyDescent="0.25">
      <c r="A348" s="4">
        <f t="shared" si="433"/>
        <v>344</v>
      </c>
      <c r="B348" s="4">
        <v>80954</v>
      </c>
      <c r="C348" s="4" t="s">
        <v>1010</v>
      </c>
      <c r="G348" s="4" t="s">
        <v>973</v>
      </c>
      <c r="O348" s="4">
        <v>22</v>
      </c>
      <c r="P348" s="4">
        <v>21</v>
      </c>
      <c r="Q348" s="4">
        <v>0</v>
      </c>
      <c r="R348" s="4">
        <v>0</v>
      </c>
      <c r="S348" s="4">
        <v>0</v>
      </c>
      <c r="T348" s="4">
        <v>1</v>
      </c>
      <c r="U348" s="4">
        <v>0</v>
      </c>
      <c r="V348" s="4">
        <f t="shared" si="434"/>
        <v>0</v>
      </c>
      <c r="W348" s="4">
        <v>21</v>
      </c>
      <c r="X348" s="4">
        <v>20</v>
      </c>
      <c r="Y348" s="4">
        <v>7.75</v>
      </c>
      <c r="CH348" s="114">
        <f t="shared" si="435"/>
        <v>1</v>
      </c>
      <c r="CI348" s="4">
        <v>5</v>
      </c>
      <c r="CJ348" s="114">
        <f t="shared" si="436"/>
        <v>0.2</v>
      </c>
      <c r="CK348" s="114">
        <f t="shared" si="437"/>
        <v>1</v>
      </c>
      <c r="CL348" s="4">
        <v>5</v>
      </c>
      <c r="CM348" s="114">
        <f t="shared" si="438"/>
        <v>0.2</v>
      </c>
      <c r="ON348" s="4">
        <v>5</v>
      </c>
      <c r="OO348" s="116">
        <v>5</v>
      </c>
      <c r="OP348" s="114">
        <f t="shared" si="439"/>
        <v>0.15</v>
      </c>
      <c r="OQ348" s="114">
        <f t="shared" si="440"/>
        <v>1</v>
      </c>
      <c r="OR348" s="4">
        <v>5</v>
      </c>
      <c r="OS348" s="114">
        <f t="shared" si="441"/>
        <v>0.05</v>
      </c>
      <c r="OT348" s="114">
        <f t="shared" si="442"/>
        <v>1</v>
      </c>
      <c r="OU348" s="4">
        <v>5</v>
      </c>
      <c r="OV348" s="114">
        <f t="shared" si="443"/>
        <v>0.1</v>
      </c>
      <c r="OW348" s="114">
        <f t="shared" si="444"/>
        <v>1</v>
      </c>
      <c r="OX348" s="4">
        <v>5</v>
      </c>
      <c r="OY348" s="114">
        <f t="shared" si="445"/>
        <v>0.1</v>
      </c>
      <c r="OZ348" s="114">
        <f t="shared" si="446"/>
        <v>1</v>
      </c>
      <c r="PA348" s="4">
        <v>5</v>
      </c>
      <c r="PB348" s="114">
        <f t="shared" si="447"/>
        <v>0.1</v>
      </c>
      <c r="PC348" s="114">
        <f t="shared" si="448"/>
        <v>1</v>
      </c>
      <c r="PD348" s="4">
        <v>5</v>
      </c>
      <c r="PE348" s="4">
        <v>100</v>
      </c>
      <c r="PF348" s="114">
        <f t="shared" si="449"/>
        <v>0.05</v>
      </c>
      <c r="PG348" s="114">
        <f t="shared" si="450"/>
        <v>1</v>
      </c>
      <c r="PH348" s="4">
        <v>5</v>
      </c>
      <c r="PI348" s="114">
        <f t="shared" si="451"/>
        <v>0.05</v>
      </c>
      <c r="PJ348" s="114">
        <f t="shared" si="452"/>
        <v>1</v>
      </c>
      <c r="ACA348" s="114">
        <f t="shared" si="453"/>
        <v>0.4</v>
      </c>
      <c r="ACB348" s="114">
        <f t="shared" si="454"/>
        <v>0.60000000000000009</v>
      </c>
      <c r="ACC348" s="114">
        <f t="shared" si="455"/>
        <v>1</v>
      </c>
      <c r="ACN348" s="119" t="str">
        <f t="shared" si="456"/>
        <v>TERIMA</v>
      </c>
      <c r="ACO348" s="120">
        <f t="shared" si="457"/>
        <v>800000</v>
      </c>
      <c r="ACQ348" s="120">
        <f t="shared" si="458"/>
        <v>800000</v>
      </c>
      <c r="ACR348" s="120">
        <f t="shared" si="459"/>
        <v>800000</v>
      </c>
      <c r="ACS348" s="120">
        <f t="shared" si="460"/>
        <v>800000</v>
      </c>
      <c r="ADN348" s="121">
        <f t="shared" si="461"/>
        <v>800000</v>
      </c>
      <c r="ADO348" s="4" t="s">
        <v>1392</v>
      </c>
    </row>
    <row r="349" spans="1:795" x14ac:dyDescent="0.25">
      <c r="A349" s="4">
        <f t="shared" ref="A349:A357" si="462">ROW()-4</f>
        <v>345</v>
      </c>
      <c r="B349" s="4">
        <v>30683</v>
      </c>
      <c r="C349" s="4" t="s">
        <v>1303</v>
      </c>
      <c r="G349" s="4" t="s">
        <v>1299</v>
      </c>
      <c r="O349" s="4">
        <v>22</v>
      </c>
      <c r="P349" s="4">
        <v>23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f t="shared" ref="V349:V357" si="463">SUM(Q349:S349)</f>
        <v>0</v>
      </c>
      <c r="W349" s="4">
        <v>23</v>
      </c>
      <c r="X349" s="4">
        <v>23</v>
      </c>
      <c r="Y349" s="4">
        <v>7.75</v>
      </c>
      <c r="AA349" s="4">
        <v>5</v>
      </c>
      <c r="AB349" s="114">
        <f t="shared" ref="AB349:AB357" si="464">$AA349/5*$AA$3</f>
        <v>0.15</v>
      </c>
      <c r="AC349" s="114">
        <f t="shared" ref="AC349:AC357" si="465">AB349/$AA$3*100%</f>
        <v>1</v>
      </c>
      <c r="AD349" s="4">
        <v>5</v>
      </c>
      <c r="AE349" s="114">
        <f t="shared" ref="AE349:AE357" si="466">$AD349/5*$AD$3</f>
        <v>0.15</v>
      </c>
      <c r="AF349" s="114">
        <f t="shared" ref="AF349:AF357" si="467">AE349/$AD$3*100%</f>
        <v>1</v>
      </c>
      <c r="CH349" s="114">
        <f t="shared" si="435"/>
        <v>1</v>
      </c>
      <c r="CI349" s="4">
        <v>5</v>
      </c>
      <c r="CJ349" s="114">
        <f t="shared" si="436"/>
        <v>0.2</v>
      </c>
      <c r="CK349" s="114">
        <f t="shared" si="437"/>
        <v>1</v>
      </c>
      <c r="CL349" s="4">
        <v>5</v>
      </c>
      <c r="CM349" s="114">
        <f t="shared" si="438"/>
        <v>0.2</v>
      </c>
      <c r="KD349" s="4">
        <v>5</v>
      </c>
      <c r="KE349" s="114">
        <f>KD349/5*KD3</f>
        <v>0.2</v>
      </c>
      <c r="KF349" s="114">
        <f>KE349/KD3*100%</f>
        <v>1</v>
      </c>
      <c r="KG349" s="4">
        <v>5</v>
      </c>
      <c r="KH349" s="114">
        <f>KG349/5*KG3</f>
        <v>0.2</v>
      </c>
      <c r="KI349" s="114">
        <f>KH349/KG3*100%</f>
        <v>1</v>
      </c>
      <c r="KJ349" s="4">
        <v>5</v>
      </c>
      <c r="KK349" s="114">
        <f>KJ349/5*KJ3</f>
        <v>0.15</v>
      </c>
      <c r="KL349" s="114">
        <f>KK349/KJ3*100%</f>
        <v>1</v>
      </c>
      <c r="KM349" s="4">
        <v>5</v>
      </c>
      <c r="KN349" s="114">
        <f>KM349/5*KM3</f>
        <v>0.15</v>
      </c>
      <c r="KO349" s="114">
        <f>KN349/KM3*100%</f>
        <v>1</v>
      </c>
      <c r="KP349" s="4">
        <v>5</v>
      </c>
      <c r="KQ349" s="114">
        <f t="shared" ref="KQ349:KQ357" si="468">KP349/5*$KP$3</f>
        <v>0.2</v>
      </c>
      <c r="KR349" s="114">
        <f t="shared" ref="KR349:KR357" si="469">KQ349/$KP$3*100%</f>
        <v>1</v>
      </c>
      <c r="KS349" s="4">
        <v>5</v>
      </c>
      <c r="KT349" s="114">
        <f t="shared" ref="KT349:KT357" si="470">KS349/5*$KS$3</f>
        <v>0.2</v>
      </c>
      <c r="KU349" s="114">
        <f t="shared" ref="KU349:KU357" si="471">KT349/$KS$3*100%</f>
        <v>1</v>
      </c>
      <c r="KV349" s="4">
        <v>5</v>
      </c>
      <c r="KW349" s="114">
        <f t="shared" ref="KW349:KW357" si="472">KV349/5*$KV$3</f>
        <v>0.1</v>
      </c>
      <c r="KX349" s="114">
        <f t="shared" ref="KX349:KX357" si="473">KW349/$KV$3*100%</f>
        <v>1</v>
      </c>
      <c r="KY349" s="4">
        <v>5</v>
      </c>
      <c r="KZ349" s="114">
        <f t="shared" ref="KZ349:KZ357" si="474">KY349/5*$KY$3</f>
        <v>0.1</v>
      </c>
      <c r="LA349" s="114">
        <f t="shared" ref="LA349:LA357" si="475">KZ349/$KY$3*100%</f>
        <v>1</v>
      </c>
      <c r="LB349" s="4">
        <v>5</v>
      </c>
      <c r="LC349" s="114">
        <f t="shared" ref="LC349:LC357" si="476">LB349/5*$LB$3</f>
        <v>0.1</v>
      </c>
      <c r="LD349" s="114">
        <f t="shared" ref="LD349:LD357" si="477">LC349/$LB$3*100%</f>
        <v>1</v>
      </c>
      <c r="ON349" s="4">
        <v>5</v>
      </c>
      <c r="OO349" s="116">
        <v>5</v>
      </c>
      <c r="OP349" s="114">
        <f t="shared" si="439"/>
        <v>0.15</v>
      </c>
      <c r="OQ349" s="114">
        <f t="shared" si="440"/>
        <v>1</v>
      </c>
      <c r="OR349" s="4">
        <v>5</v>
      </c>
      <c r="OS349" s="114">
        <f t="shared" si="441"/>
        <v>0.05</v>
      </c>
      <c r="OT349" s="114">
        <f t="shared" si="442"/>
        <v>1</v>
      </c>
      <c r="OU349" s="4">
        <v>5</v>
      </c>
      <c r="OV349" s="114">
        <f t="shared" si="443"/>
        <v>0.1</v>
      </c>
      <c r="OW349" s="114">
        <f t="shared" si="444"/>
        <v>1</v>
      </c>
      <c r="OX349" s="4">
        <v>5</v>
      </c>
      <c r="OY349" s="114">
        <f t="shared" si="445"/>
        <v>0.1</v>
      </c>
      <c r="OZ349" s="114">
        <f t="shared" si="446"/>
        <v>1</v>
      </c>
      <c r="PA349" s="4">
        <v>5</v>
      </c>
      <c r="PB349" s="114">
        <f t="shared" si="447"/>
        <v>0.1</v>
      </c>
      <c r="PC349" s="114">
        <f t="shared" si="448"/>
        <v>1</v>
      </c>
      <c r="PD349" s="4">
        <v>5</v>
      </c>
      <c r="PE349" s="4">
        <v>100</v>
      </c>
      <c r="PF349" s="114">
        <f t="shared" si="449"/>
        <v>0.05</v>
      </c>
      <c r="PG349" s="114">
        <f t="shared" si="450"/>
        <v>1</v>
      </c>
      <c r="PH349" s="4">
        <v>5</v>
      </c>
      <c r="PI349" s="114">
        <f t="shared" si="451"/>
        <v>0.05</v>
      </c>
      <c r="PJ349" s="114">
        <f t="shared" si="452"/>
        <v>1</v>
      </c>
      <c r="XL349" s="4">
        <v>5</v>
      </c>
      <c r="XM349" s="114">
        <f>XL349/5*XL3</f>
        <v>0.1</v>
      </c>
      <c r="XN349" s="114">
        <f>XM349/XL3*100%</f>
        <v>1</v>
      </c>
      <c r="XO349" s="4">
        <v>5</v>
      </c>
      <c r="XP349" s="114">
        <f>XO349/5*XO3</f>
        <v>0.1</v>
      </c>
      <c r="XQ349" s="114">
        <f>XP349/XO3*100%</f>
        <v>1</v>
      </c>
      <c r="XR349" s="4">
        <v>5</v>
      </c>
      <c r="XS349" s="114">
        <f>XR349/5*XR3</f>
        <v>0.05</v>
      </c>
      <c r="XT349" s="114">
        <f>XS349/XR3*100%</f>
        <v>1</v>
      </c>
      <c r="XU349" s="4">
        <v>5</v>
      </c>
      <c r="XV349" s="114">
        <f>XU349/5*XU3</f>
        <v>0.05</v>
      </c>
      <c r="XW349" s="114">
        <f>XV349/XU3*100%</f>
        <v>1</v>
      </c>
      <c r="XX349" s="4">
        <v>5</v>
      </c>
      <c r="XY349" s="114">
        <f>XX349/5*XX3</f>
        <v>0.1</v>
      </c>
      <c r="XZ349" s="114">
        <f>XY349/XX3*100%</f>
        <v>1</v>
      </c>
      <c r="YA349" s="4">
        <v>5</v>
      </c>
      <c r="YB349" s="114">
        <f>YA349/5*YA3</f>
        <v>0.1</v>
      </c>
      <c r="YC349" s="114">
        <f>YB349/YA3*100%</f>
        <v>1</v>
      </c>
      <c r="YD349" s="4">
        <v>5</v>
      </c>
      <c r="YE349" s="114">
        <f>YD349/5*YD3</f>
        <v>0.1</v>
      </c>
      <c r="YF349" s="114">
        <f>YE349/YD3*100%</f>
        <v>1</v>
      </c>
      <c r="YG349" s="4">
        <v>5</v>
      </c>
      <c r="YH349" s="114">
        <f>YG349/5*YG3</f>
        <v>0.1</v>
      </c>
      <c r="YI349" s="114">
        <f>YH349/YG3*100%</f>
        <v>1</v>
      </c>
      <c r="ACA349" s="114">
        <f t="shared" si="453"/>
        <v>0.4</v>
      </c>
      <c r="ACB349" s="114">
        <f t="shared" si="454"/>
        <v>0.60000000000000009</v>
      </c>
      <c r="ACC349" s="114">
        <f t="shared" si="455"/>
        <v>1</v>
      </c>
      <c r="ACH349" s="114">
        <f t="shared" ref="ACH349:ACH357" si="478">AB349+AE349</f>
        <v>0.3</v>
      </c>
      <c r="ACI349" s="114">
        <f t="shared" ref="ACI349:ACI357" si="479">KQ349+KT349+KW349+KZ349+LC349</f>
        <v>0.7</v>
      </c>
      <c r="ACJ349" s="114">
        <f t="shared" ref="ACJ349:ACJ357" si="480">ACH349+ACI349</f>
        <v>1</v>
      </c>
      <c r="ACN349" s="119" t="str">
        <f t="shared" ref="ACN349:ACN357" si="481">IF(ACM349&gt;0,"GUGUR","TERIMA")</f>
        <v>TERIMA</v>
      </c>
      <c r="ACO349" s="120">
        <f t="shared" ref="ACO349:ACO357" si="482">IF(ACN349="GUGUR",0,IF(G349="STAFF IT CC TELKOMSEL",1000000))</f>
        <v>1000000</v>
      </c>
      <c r="ACQ349" s="120">
        <f t="shared" ref="ACQ349:ACQ357" si="483">ACO349*ACJ349</f>
        <v>1000000</v>
      </c>
      <c r="ACR349" s="120">
        <f t="shared" ref="ACR349:ACR357" si="484">IF(U349&gt;0,(W349/O349)*ACQ349,ACQ349)</f>
        <v>1000000</v>
      </c>
      <c r="ACS349" s="120">
        <f t="shared" ref="ACS349:ACS357" si="485">IF(N349=1,(W349/O349)*ACR349,IF(ACK349&gt;0,ACR349*85%,IF(ACL349&gt;0,ACR349*60%,IF(ACM349&gt;0,ACR349*0%,ACR349))))</f>
        <v>1000000</v>
      </c>
      <c r="ADN349" s="121">
        <f t="shared" ref="ADN349:ADN357" si="486">IF(M349="cumil",0,IF(ADM349="",IF(ADG349="",ACS349,ADG349),ADM349))</f>
        <v>1000000</v>
      </c>
      <c r="ADO349" s="4" t="s">
        <v>1392</v>
      </c>
    </row>
    <row r="350" spans="1:795" x14ac:dyDescent="0.25">
      <c r="A350" s="4">
        <f t="shared" si="462"/>
        <v>346</v>
      </c>
      <c r="B350" s="4">
        <v>30687</v>
      </c>
      <c r="C350" s="4" t="s">
        <v>1304</v>
      </c>
      <c r="G350" s="4" t="s">
        <v>1299</v>
      </c>
      <c r="O350" s="4">
        <v>22</v>
      </c>
      <c r="P350" s="4">
        <v>23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f t="shared" si="463"/>
        <v>0</v>
      </c>
      <c r="W350" s="4">
        <v>23</v>
      </c>
      <c r="X350" s="4">
        <v>23</v>
      </c>
      <c r="Y350" s="4">
        <v>7.75</v>
      </c>
      <c r="AA350" s="4">
        <v>5</v>
      </c>
      <c r="AB350" s="114">
        <f t="shared" si="464"/>
        <v>0.15</v>
      </c>
      <c r="AC350" s="114">
        <f t="shared" si="465"/>
        <v>1</v>
      </c>
      <c r="AD350" s="4">
        <v>5</v>
      </c>
      <c r="AE350" s="114">
        <f t="shared" si="466"/>
        <v>0.15</v>
      </c>
      <c r="AF350" s="114">
        <f t="shared" si="467"/>
        <v>1</v>
      </c>
      <c r="KP350" s="4">
        <v>5</v>
      </c>
      <c r="KQ350" s="114">
        <f t="shared" si="468"/>
        <v>0.2</v>
      </c>
      <c r="KR350" s="114">
        <f t="shared" si="469"/>
        <v>1</v>
      </c>
      <c r="KS350" s="4">
        <v>5</v>
      </c>
      <c r="KT350" s="114">
        <f t="shared" si="470"/>
        <v>0.2</v>
      </c>
      <c r="KU350" s="114">
        <f t="shared" si="471"/>
        <v>1</v>
      </c>
      <c r="KV350" s="4">
        <v>5</v>
      </c>
      <c r="KW350" s="114">
        <f t="shared" si="472"/>
        <v>0.1</v>
      </c>
      <c r="KX350" s="114">
        <f t="shared" si="473"/>
        <v>1</v>
      </c>
      <c r="KY350" s="4">
        <v>5</v>
      </c>
      <c r="KZ350" s="114">
        <f t="shared" si="474"/>
        <v>0.1</v>
      </c>
      <c r="LA350" s="114">
        <f t="shared" si="475"/>
        <v>1</v>
      </c>
      <c r="LB350" s="4">
        <v>5</v>
      </c>
      <c r="LC350" s="114">
        <f t="shared" si="476"/>
        <v>0.1</v>
      </c>
      <c r="LD350" s="114">
        <f t="shared" si="477"/>
        <v>1</v>
      </c>
      <c r="ACH350" s="114">
        <f t="shared" si="478"/>
        <v>0.3</v>
      </c>
      <c r="ACI350" s="114">
        <f t="shared" si="479"/>
        <v>0.7</v>
      </c>
      <c r="ACJ350" s="114">
        <f t="shared" si="480"/>
        <v>1</v>
      </c>
      <c r="ACN350" s="119" t="str">
        <f t="shared" si="481"/>
        <v>TERIMA</v>
      </c>
      <c r="ACO350" s="120">
        <f t="shared" si="482"/>
        <v>1000000</v>
      </c>
      <c r="ACQ350" s="120">
        <f t="shared" si="483"/>
        <v>1000000</v>
      </c>
      <c r="ACR350" s="120">
        <f t="shared" si="484"/>
        <v>1000000</v>
      </c>
      <c r="ACS350" s="120">
        <f t="shared" si="485"/>
        <v>1000000</v>
      </c>
      <c r="ADN350" s="121">
        <f t="shared" si="486"/>
        <v>1000000</v>
      </c>
      <c r="ADO350" s="4" t="s">
        <v>1392</v>
      </c>
    </row>
    <row r="351" spans="1:795" x14ac:dyDescent="0.25">
      <c r="A351" s="4">
        <f t="shared" si="462"/>
        <v>347</v>
      </c>
      <c r="B351" s="4">
        <v>30688</v>
      </c>
      <c r="C351" s="4" t="s">
        <v>1305</v>
      </c>
      <c r="G351" s="4" t="s">
        <v>1299</v>
      </c>
      <c r="O351" s="4">
        <v>22</v>
      </c>
      <c r="P351" s="4">
        <v>20</v>
      </c>
      <c r="Q351" s="4">
        <v>0</v>
      </c>
      <c r="R351" s="4">
        <v>0</v>
      </c>
      <c r="S351" s="4">
        <v>0</v>
      </c>
      <c r="T351" s="4">
        <v>3</v>
      </c>
      <c r="U351" s="4">
        <v>0</v>
      </c>
      <c r="V351" s="4">
        <f t="shared" si="463"/>
        <v>0</v>
      </c>
      <c r="W351" s="4">
        <v>20</v>
      </c>
      <c r="X351" s="4">
        <v>17</v>
      </c>
      <c r="Y351" s="4">
        <v>7.75</v>
      </c>
      <c r="AA351" s="4">
        <v>5</v>
      </c>
      <c r="AB351" s="114">
        <f t="shared" si="464"/>
        <v>0.15</v>
      </c>
      <c r="AC351" s="114">
        <f t="shared" si="465"/>
        <v>1</v>
      </c>
      <c r="AD351" s="4">
        <v>5</v>
      </c>
      <c r="AE351" s="114">
        <f t="shared" si="466"/>
        <v>0.15</v>
      </c>
      <c r="AF351" s="114">
        <f t="shared" si="467"/>
        <v>1</v>
      </c>
      <c r="KP351" s="4">
        <v>5</v>
      </c>
      <c r="KQ351" s="114">
        <f t="shared" si="468"/>
        <v>0.2</v>
      </c>
      <c r="KR351" s="114">
        <f t="shared" si="469"/>
        <v>1</v>
      </c>
      <c r="KS351" s="4">
        <v>5</v>
      </c>
      <c r="KT351" s="114">
        <f t="shared" si="470"/>
        <v>0.2</v>
      </c>
      <c r="KU351" s="114">
        <f t="shared" si="471"/>
        <v>1</v>
      </c>
      <c r="KV351" s="4">
        <v>5</v>
      </c>
      <c r="KW351" s="114">
        <f t="shared" si="472"/>
        <v>0.1</v>
      </c>
      <c r="KX351" s="114">
        <f t="shared" si="473"/>
        <v>1</v>
      </c>
      <c r="KY351" s="4">
        <v>5</v>
      </c>
      <c r="KZ351" s="114">
        <f t="shared" si="474"/>
        <v>0.1</v>
      </c>
      <c r="LA351" s="114">
        <f t="shared" si="475"/>
        <v>1</v>
      </c>
      <c r="LB351" s="4">
        <v>5</v>
      </c>
      <c r="LC351" s="114">
        <f t="shared" si="476"/>
        <v>0.1</v>
      </c>
      <c r="LD351" s="114">
        <f t="shared" si="477"/>
        <v>1</v>
      </c>
      <c r="ACH351" s="114">
        <f t="shared" si="478"/>
        <v>0.3</v>
      </c>
      <c r="ACI351" s="114">
        <f t="shared" si="479"/>
        <v>0.7</v>
      </c>
      <c r="ACJ351" s="114">
        <f t="shared" si="480"/>
        <v>1</v>
      </c>
      <c r="ACN351" s="119" t="str">
        <f t="shared" si="481"/>
        <v>TERIMA</v>
      </c>
      <c r="ACO351" s="120">
        <f t="shared" si="482"/>
        <v>1000000</v>
      </c>
      <c r="ACQ351" s="120">
        <f t="shared" si="483"/>
        <v>1000000</v>
      </c>
      <c r="ACR351" s="120">
        <f t="shared" si="484"/>
        <v>1000000</v>
      </c>
      <c r="ACS351" s="120">
        <f t="shared" si="485"/>
        <v>1000000</v>
      </c>
      <c r="ADN351" s="121">
        <f t="shared" si="486"/>
        <v>1000000</v>
      </c>
      <c r="ADO351" s="4" t="s">
        <v>1392</v>
      </c>
    </row>
    <row r="352" spans="1:795" x14ac:dyDescent="0.25">
      <c r="A352" s="4">
        <f t="shared" si="462"/>
        <v>348</v>
      </c>
      <c r="B352" s="4">
        <v>43337</v>
      </c>
      <c r="C352" s="4" t="s">
        <v>1301</v>
      </c>
      <c r="G352" s="4" t="s">
        <v>1299</v>
      </c>
      <c r="O352" s="4">
        <v>22</v>
      </c>
      <c r="P352" s="4">
        <v>23</v>
      </c>
      <c r="Q352" s="4">
        <v>0</v>
      </c>
      <c r="R352" s="4">
        <v>0</v>
      </c>
      <c r="S352" s="4">
        <v>0</v>
      </c>
      <c r="T352" s="4">
        <v>1</v>
      </c>
      <c r="U352" s="4">
        <v>0</v>
      </c>
      <c r="V352" s="4">
        <f t="shared" si="463"/>
        <v>0</v>
      </c>
      <c r="W352" s="4">
        <v>23</v>
      </c>
      <c r="X352" s="4">
        <v>22</v>
      </c>
      <c r="Y352" s="4">
        <v>7.75</v>
      </c>
      <c r="AA352" s="4">
        <v>5</v>
      </c>
      <c r="AB352" s="114">
        <f t="shared" si="464"/>
        <v>0.15</v>
      </c>
      <c r="AC352" s="114">
        <f t="shared" si="465"/>
        <v>1</v>
      </c>
      <c r="AD352" s="4">
        <v>5</v>
      </c>
      <c r="AE352" s="114">
        <f t="shared" si="466"/>
        <v>0.15</v>
      </c>
      <c r="AF352" s="114">
        <f t="shared" si="467"/>
        <v>1</v>
      </c>
      <c r="KP352" s="4">
        <v>5</v>
      </c>
      <c r="KQ352" s="114">
        <f t="shared" si="468"/>
        <v>0.2</v>
      </c>
      <c r="KR352" s="114">
        <f t="shared" si="469"/>
        <v>1</v>
      </c>
      <c r="KS352" s="4">
        <v>5</v>
      </c>
      <c r="KT352" s="114">
        <f t="shared" si="470"/>
        <v>0.2</v>
      </c>
      <c r="KU352" s="114">
        <f t="shared" si="471"/>
        <v>1</v>
      </c>
      <c r="KV352" s="4">
        <v>5</v>
      </c>
      <c r="KW352" s="114">
        <f t="shared" si="472"/>
        <v>0.1</v>
      </c>
      <c r="KX352" s="114">
        <f t="shared" si="473"/>
        <v>1</v>
      </c>
      <c r="KY352" s="4">
        <v>5</v>
      </c>
      <c r="KZ352" s="114">
        <f t="shared" si="474"/>
        <v>0.1</v>
      </c>
      <c r="LA352" s="114">
        <f t="shared" si="475"/>
        <v>1</v>
      </c>
      <c r="LB352" s="4">
        <v>5</v>
      </c>
      <c r="LC352" s="114">
        <f t="shared" si="476"/>
        <v>0.1</v>
      </c>
      <c r="LD352" s="114">
        <f t="shared" si="477"/>
        <v>1</v>
      </c>
      <c r="ACH352" s="114">
        <f t="shared" si="478"/>
        <v>0.3</v>
      </c>
      <c r="ACI352" s="114">
        <f t="shared" si="479"/>
        <v>0.7</v>
      </c>
      <c r="ACJ352" s="114">
        <f t="shared" si="480"/>
        <v>1</v>
      </c>
      <c r="ACN352" s="119" t="str">
        <f t="shared" si="481"/>
        <v>TERIMA</v>
      </c>
      <c r="ACO352" s="120">
        <f t="shared" si="482"/>
        <v>1000000</v>
      </c>
      <c r="ACQ352" s="120">
        <f t="shared" si="483"/>
        <v>1000000</v>
      </c>
      <c r="ACR352" s="120">
        <f t="shared" si="484"/>
        <v>1000000</v>
      </c>
      <c r="ACS352" s="120">
        <f t="shared" si="485"/>
        <v>1000000</v>
      </c>
      <c r="ADN352" s="121">
        <f t="shared" si="486"/>
        <v>1000000</v>
      </c>
      <c r="ADO352" s="4" t="s">
        <v>1392</v>
      </c>
    </row>
    <row r="353" spans="1:795" x14ac:dyDescent="0.25">
      <c r="A353" s="4">
        <f t="shared" si="462"/>
        <v>349</v>
      </c>
      <c r="B353" s="4">
        <v>30679</v>
      </c>
      <c r="C353" s="4" t="s">
        <v>1302</v>
      </c>
      <c r="G353" s="4" t="s">
        <v>1299</v>
      </c>
      <c r="O353" s="4">
        <v>22</v>
      </c>
      <c r="P353" s="4">
        <v>20</v>
      </c>
      <c r="Q353" s="4">
        <v>0</v>
      </c>
      <c r="R353" s="4">
        <v>0</v>
      </c>
      <c r="S353" s="4">
        <v>0</v>
      </c>
      <c r="T353" s="4">
        <v>3</v>
      </c>
      <c r="U353" s="4">
        <v>0</v>
      </c>
      <c r="V353" s="4">
        <f t="shared" si="463"/>
        <v>0</v>
      </c>
      <c r="W353" s="4">
        <v>19</v>
      </c>
      <c r="X353" s="4">
        <v>17</v>
      </c>
      <c r="Y353" s="4">
        <v>7.75</v>
      </c>
      <c r="AA353" s="4">
        <v>5</v>
      </c>
      <c r="AB353" s="114">
        <f t="shared" si="464"/>
        <v>0.15</v>
      </c>
      <c r="AC353" s="114">
        <f t="shared" si="465"/>
        <v>1</v>
      </c>
      <c r="AD353" s="4">
        <v>5</v>
      </c>
      <c r="AE353" s="114">
        <f t="shared" si="466"/>
        <v>0.15</v>
      </c>
      <c r="AF353" s="114">
        <f t="shared" si="467"/>
        <v>1</v>
      </c>
      <c r="KP353" s="4">
        <v>5</v>
      </c>
      <c r="KQ353" s="114">
        <f t="shared" si="468"/>
        <v>0.2</v>
      </c>
      <c r="KR353" s="114">
        <f t="shared" si="469"/>
        <v>1</v>
      </c>
      <c r="KS353" s="4">
        <v>5</v>
      </c>
      <c r="KT353" s="114">
        <f t="shared" si="470"/>
        <v>0.2</v>
      </c>
      <c r="KU353" s="114">
        <f t="shared" si="471"/>
        <v>1</v>
      </c>
      <c r="KV353" s="4">
        <v>5</v>
      </c>
      <c r="KW353" s="114">
        <f t="shared" si="472"/>
        <v>0.1</v>
      </c>
      <c r="KX353" s="114">
        <f t="shared" si="473"/>
        <v>1</v>
      </c>
      <c r="KY353" s="4">
        <v>5</v>
      </c>
      <c r="KZ353" s="114">
        <f t="shared" si="474"/>
        <v>0.1</v>
      </c>
      <c r="LA353" s="114">
        <f t="shared" si="475"/>
        <v>1</v>
      </c>
      <c r="LB353" s="4">
        <v>5</v>
      </c>
      <c r="LC353" s="114">
        <f t="shared" si="476"/>
        <v>0.1</v>
      </c>
      <c r="LD353" s="114">
        <f t="shared" si="477"/>
        <v>1</v>
      </c>
      <c r="ACH353" s="114">
        <f t="shared" si="478"/>
        <v>0.3</v>
      </c>
      <c r="ACI353" s="114">
        <f t="shared" si="479"/>
        <v>0.7</v>
      </c>
      <c r="ACJ353" s="114">
        <f t="shared" si="480"/>
        <v>1</v>
      </c>
      <c r="ACN353" s="119" t="str">
        <f t="shared" si="481"/>
        <v>TERIMA</v>
      </c>
      <c r="ACO353" s="120">
        <f t="shared" si="482"/>
        <v>1000000</v>
      </c>
      <c r="ACQ353" s="120">
        <f t="shared" si="483"/>
        <v>1000000</v>
      </c>
      <c r="ACR353" s="120">
        <f t="shared" si="484"/>
        <v>1000000</v>
      </c>
      <c r="ACS353" s="120">
        <f t="shared" si="485"/>
        <v>1000000</v>
      </c>
      <c r="ADN353" s="121">
        <f t="shared" si="486"/>
        <v>1000000</v>
      </c>
      <c r="ADO353" s="4" t="s">
        <v>1392</v>
      </c>
    </row>
    <row r="354" spans="1:795" x14ac:dyDescent="0.25">
      <c r="A354" s="4">
        <f t="shared" si="462"/>
        <v>350</v>
      </c>
      <c r="B354" s="4">
        <v>60153</v>
      </c>
      <c r="C354" s="4" t="s">
        <v>1306</v>
      </c>
      <c r="G354" s="4" t="s">
        <v>1299</v>
      </c>
      <c r="O354" s="4">
        <v>22</v>
      </c>
      <c r="P354" s="4">
        <v>23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f t="shared" si="463"/>
        <v>0</v>
      </c>
      <c r="W354" s="4">
        <v>23</v>
      </c>
      <c r="X354" s="4">
        <v>23</v>
      </c>
      <c r="Y354" s="4">
        <v>7.75</v>
      </c>
      <c r="AA354" s="4">
        <v>5</v>
      </c>
      <c r="AB354" s="114">
        <f t="shared" si="464"/>
        <v>0.15</v>
      </c>
      <c r="AC354" s="114">
        <f t="shared" si="465"/>
        <v>1</v>
      </c>
      <c r="AD354" s="4">
        <v>5</v>
      </c>
      <c r="AE354" s="114">
        <f t="shared" si="466"/>
        <v>0.15</v>
      </c>
      <c r="AF354" s="114">
        <f t="shared" si="467"/>
        <v>1</v>
      </c>
      <c r="KP354" s="4">
        <v>5</v>
      </c>
      <c r="KQ354" s="114">
        <f t="shared" si="468"/>
        <v>0.2</v>
      </c>
      <c r="KR354" s="114">
        <f t="shared" si="469"/>
        <v>1</v>
      </c>
      <c r="KS354" s="4">
        <v>5</v>
      </c>
      <c r="KT354" s="114">
        <f t="shared" si="470"/>
        <v>0.2</v>
      </c>
      <c r="KU354" s="114">
        <f t="shared" si="471"/>
        <v>1</v>
      </c>
      <c r="KV354" s="4">
        <v>5</v>
      </c>
      <c r="KW354" s="114">
        <f t="shared" si="472"/>
        <v>0.1</v>
      </c>
      <c r="KX354" s="114">
        <f t="shared" si="473"/>
        <v>1</v>
      </c>
      <c r="KY354" s="4">
        <v>5</v>
      </c>
      <c r="KZ354" s="114">
        <f t="shared" si="474"/>
        <v>0.1</v>
      </c>
      <c r="LA354" s="114">
        <f t="shared" si="475"/>
        <v>1</v>
      </c>
      <c r="LB354" s="4">
        <v>5</v>
      </c>
      <c r="LC354" s="114">
        <f t="shared" si="476"/>
        <v>0.1</v>
      </c>
      <c r="LD354" s="114">
        <f t="shared" si="477"/>
        <v>1</v>
      </c>
      <c r="ACH354" s="114">
        <f t="shared" si="478"/>
        <v>0.3</v>
      </c>
      <c r="ACI354" s="114">
        <f t="shared" si="479"/>
        <v>0.7</v>
      </c>
      <c r="ACJ354" s="114">
        <f t="shared" si="480"/>
        <v>1</v>
      </c>
      <c r="ACN354" s="119" t="str">
        <f t="shared" si="481"/>
        <v>TERIMA</v>
      </c>
      <c r="ACO354" s="120">
        <f t="shared" si="482"/>
        <v>1000000</v>
      </c>
      <c r="ACQ354" s="120">
        <f t="shared" si="483"/>
        <v>1000000</v>
      </c>
      <c r="ACR354" s="120">
        <f t="shared" si="484"/>
        <v>1000000</v>
      </c>
      <c r="ACS354" s="120">
        <f t="shared" si="485"/>
        <v>1000000</v>
      </c>
      <c r="ADN354" s="121">
        <f t="shared" si="486"/>
        <v>1000000</v>
      </c>
      <c r="ADO354" s="4" t="s">
        <v>1392</v>
      </c>
    </row>
    <row r="355" spans="1:795" x14ac:dyDescent="0.25">
      <c r="A355" s="4">
        <f t="shared" si="462"/>
        <v>351</v>
      </c>
      <c r="B355" s="4">
        <v>76831</v>
      </c>
      <c r="C355" s="4" t="s">
        <v>1307</v>
      </c>
      <c r="G355" s="4" t="s">
        <v>1299</v>
      </c>
      <c r="O355" s="4">
        <v>22</v>
      </c>
      <c r="P355" s="4">
        <v>22</v>
      </c>
      <c r="Q355" s="4">
        <v>0</v>
      </c>
      <c r="R355" s="4">
        <v>0</v>
      </c>
      <c r="S355" s="4">
        <v>0</v>
      </c>
      <c r="T355" s="4">
        <v>1</v>
      </c>
      <c r="U355" s="4">
        <v>0</v>
      </c>
      <c r="V355" s="4">
        <f t="shared" si="463"/>
        <v>0</v>
      </c>
      <c r="W355" s="4">
        <v>22</v>
      </c>
      <c r="X355" s="4">
        <v>21</v>
      </c>
      <c r="Y355" s="4">
        <v>7.75</v>
      </c>
      <c r="AA355" s="4">
        <v>5</v>
      </c>
      <c r="AB355" s="114">
        <f t="shared" si="464"/>
        <v>0.15</v>
      </c>
      <c r="AC355" s="114">
        <f t="shared" si="465"/>
        <v>1</v>
      </c>
      <c r="AD355" s="4">
        <v>5</v>
      </c>
      <c r="AE355" s="114">
        <f t="shared" si="466"/>
        <v>0.15</v>
      </c>
      <c r="AF355" s="114">
        <f t="shared" si="467"/>
        <v>1</v>
      </c>
      <c r="KP355" s="4">
        <v>5</v>
      </c>
      <c r="KQ355" s="114">
        <f t="shared" si="468"/>
        <v>0.2</v>
      </c>
      <c r="KR355" s="114">
        <f t="shared" si="469"/>
        <v>1</v>
      </c>
      <c r="KS355" s="4">
        <v>5</v>
      </c>
      <c r="KT355" s="114">
        <f t="shared" si="470"/>
        <v>0.2</v>
      </c>
      <c r="KU355" s="114">
        <f t="shared" si="471"/>
        <v>1</v>
      </c>
      <c r="KV355" s="4">
        <v>5</v>
      </c>
      <c r="KW355" s="114">
        <f t="shared" si="472"/>
        <v>0.1</v>
      </c>
      <c r="KX355" s="114">
        <f t="shared" si="473"/>
        <v>1</v>
      </c>
      <c r="KY355" s="4">
        <v>5</v>
      </c>
      <c r="KZ355" s="114">
        <f t="shared" si="474"/>
        <v>0.1</v>
      </c>
      <c r="LA355" s="114">
        <f t="shared" si="475"/>
        <v>1</v>
      </c>
      <c r="LB355" s="4">
        <v>5</v>
      </c>
      <c r="LC355" s="114">
        <f t="shared" si="476"/>
        <v>0.1</v>
      </c>
      <c r="LD355" s="114">
        <f t="shared" si="477"/>
        <v>1</v>
      </c>
      <c r="ACH355" s="114">
        <f t="shared" si="478"/>
        <v>0.3</v>
      </c>
      <c r="ACI355" s="114">
        <f t="shared" si="479"/>
        <v>0.7</v>
      </c>
      <c r="ACJ355" s="114">
        <f t="shared" si="480"/>
        <v>1</v>
      </c>
      <c r="ACN355" s="119" t="str">
        <f t="shared" si="481"/>
        <v>TERIMA</v>
      </c>
      <c r="ACO355" s="120">
        <f t="shared" si="482"/>
        <v>1000000</v>
      </c>
      <c r="ACQ355" s="120">
        <f t="shared" si="483"/>
        <v>1000000</v>
      </c>
      <c r="ACR355" s="120">
        <f t="shared" si="484"/>
        <v>1000000</v>
      </c>
      <c r="ACS355" s="120">
        <f t="shared" si="485"/>
        <v>1000000</v>
      </c>
      <c r="ADN355" s="121">
        <f t="shared" si="486"/>
        <v>1000000</v>
      </c>
      <c r="ADO355" s="4" t="s">
        <v>1392</v>
      </c>
    </row>
    <row r="356" spans="1:795" x14ac:dyDescent="0.25">
      <c r="A356" s="4">
        <f t="shared" si="462"/>
        <v>352</v>
      </c>
      <c r="B356" s="4">
        <v>30680</v>
      </c>
      <c r="C356" s="4" t="s">
        <v>1298</v>
      </c>
      <c r="G356" s="4" t="s">
        <v>1299</v>
      </c>
      <c r="O356" s="4">
        <v>22</v>
      </c>
      <c r="P356" s="4">
        <v>23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f t="shared" si="463"/>
        <v>0</v>
      </c>
      <c r="W356" s="4">
        <v>17</v>
      </c>
      <c r="X356" s="4">
        <v>23</v>
      </c>
      <c r="Y356" s="4">
        <v>7.75</v>
      </c>
      <c r="AA356" s="4">
        <v>5</v>
      </c>
      <c r="AB356" s="114">
        <f t="shared" si="464"/>
        <v>0.15</v>
      </c>
      <c r="AC356" s="114">
        <f t="shared" si="465"/>
        <v>1</v>
      </c>
      <c r="AD356" s="4">
        <v>5</v>
      </c>
      <c r="AE356" s="114">
        <f t="shared" si="466"/>
        <v>0.15</v>
      </c>
      <c r="AF356" s="114">
        <f t="shared" si="467"/>
        <v>1</v>
      </c>
      <c r="KP356" s="4">
        <v>5</v>
      </c>
      <c r="KQ356" s="114">
        <f t="shared" si="468"/>
        <v>0.2</v>
      </c>
      <c r="KR356" s="114">
        <f t="shared" si="469"/>
        <v>1</v>
      </c>
      <c r="KS356" s="4">
        <v>5</v>
      </c>
      <c r="KT356" s="114">
        <f t="shared" si="470"/>
        <v>0.2</v>
      </c>
      <c r="KU356" s="114">
        <f t="shared" si="471"/>
        <v>1</v>
      </c>
      <c r="KV356" s="4">
        <v>5</v>
      </c>
      <c r="KW356" s="114">
        <f t="shared" si="472"/>
        <v>0.1</v>
      </c>
      <c r="KX356" s="114">
        <f t="shared" si="473"/>
        <v>1</v>
      </c>
      <c r="KY356" s="4">
        <v>5</v>
      </c>
      <c r="KZ356" s="114">
        <f t="shared" si="474"/>
        <v>0.1</v>
      </c>
      <c r="LA356" s="114">
        <f t="shared" si="475"/>
        <v>1</v>
      </c>
      <c r="LB356" s="4">
        <v>5</v>
      </c>
      <c r="LC356" s="114">
        <f t="shared" si="476"/>
        <v>0.1</v>
      </c>
      <c r="LD356" s="114">
        <f t="shared" si="477"/>
        <v>1</v>
      </c>
      <c r="ACH356" s="114">
        <f t="shared" si="478"/>
        <v>0.3</v>
      </c>
      <c r="ACI356" s="114">
        <f t="shared" si="479"/>
        <v>0.7</v>
      </c>
      <c r="ACJ356" s="114">
        <f t="shared" si="480"/>
        <v>1</v>
      </c>
      <c r="ACN356" s="119" t="str">
        <f t="shared" si="481"/>
        <v>TERIMA</v>
      </c>
      <c r="ACO356" s="120">
        <f t="shared" si="482"/>
        <v>1000000</v>
      </c>
      <c r="ACQ356" s="120">
        <f t="shared" si="483"/>
        <v>1000000</v>
      </c>
      <c r="ACR356" s="120">
        <f t="shared" si="484"/>
        <v>1000000</v>
      </c>
      <c r="ACS356" s="120">
        <f t="shared" si="485"/>
        <v>1000000</v>
      </c>
      <c r="ADN356" s="121">
        <f t="shared" si="486"/>
        <v>1000000</v>
      </c>
      <c r="ADO356" s="4" t="s">
        <v>1392</v>
      </c>
    </row>
    <row r="357" spans="1:795" x14ac:dyDescent="0.25">
      <c r="A357" s="4">
        <f t="shared" si="462"/>
        <v>353</v>
      </c>
      <c r="B357" s="4">
        <v>105386</v>
      </c>
      <c r="C357" s="4" t="s">
        <v>1308</v>
      </c>
      <c r="G357" s="4" t="s">
        <v>1299</v>
      </c>
      <c r="O357" s="4">
        <v>22</v>
      </c>
      <c r="P357" s="4">
        <v>22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f t="shared" si="463"/>
        <v>0</v>
      </c>
      <c r="W357" s="4">
        <v>22</v>
      </c>
      <c r="X357" s="4">
        <v>22</v>
      </c>
      <c r="Y357" s="4">
        <v>7.75</v>
      </c>
      <c r="AA357" s="4">
        <v>5</v>
      </c>
      <c r="AB357" s="114">
        <f t="shared" si="464"/>
        <v>0.15</v>
      </c>
      <c r="AC357" s="114">
        <f t="shared" si="465"/>
        <v>1</v>
      </c>
      <c r="AD357" s="4">
        <v>5</v>
      </c>
      <c r="AE357" s="114">
        <f t="shared" si="466"/>
        <v>0.15</v>
      </c>
      <c r="AF357" s="114">
        <f t="shared" si="467"/>
        <v>1</v>
      </c>
      <c r="KP357" s="4">
        <v>5</v>
      </c>
      <c r="KQ357" s="114">
        <f t="shared" si="468"/>
        <v>0.2</v>
      </c>
      <c r="KR357" s="114">
        <f t="shared" si="469"/>
        <v>1</v>
      </c>
      <c r="KS357" s="4">
        <v>5</v>
      </c>
      <c r="KT357" s="114">
        <f t="shared" si="470"/>
        <v>0.2</v>
      </c>
      <c r="KU357" s="114">
        <f t="shared" si="471"/>
        <v>1</v>
      </c>
      <c r="KV357" s="4">
        <v>5</v>
      </c>
      <c r="KW357" s="114">
        <f t="shared" si="472"/>
        <v>0.1</v>
      </c>
      <c r="KX357" s="114">
        <f t="shared" si="473"/>
        <v>1</v>
      </c>
      <c r="KY357" s="4">
        <v>5</v>
      </c>
      <c r="KZ357" s="114">
        <f t="shared" si="474"/>
        <v>0.1</v>
      </c>
      <c r="LA357" s="114">
        <f t="shared" si="475"/>
        <v>1</v>
      </c>
      <c r="LB357" s="4">
        <v>5</v>
      </c>
      <c r="LC357" s="114">
        <f t="shared" si="476"/>
        <v>0.1</v>
      </c>
      <c r="LD357" s="114">
        <f t="shared" si="477"/>
        <v>1</v>
      </c>
      <c r="ACH357" s="114">
        <f t="shared" si="478"/>
        <v>0.3</v>
      </c>
      <c r="ACI357" s="114">
        <f t="shared" si="479"/>
        <v>0.7</v>
      </c>
      <c r="ACJ357" s="114">
        <f t="shared" si="480"/>
        <v>1</v>
      </c>
      <c r="ACN357" s="119" t="str">
        <f t="shared" si="481"/>
        <v>TERIMA</v>
      </c>
      <c r="ACO357" s="120">
        <f t="shared" si="482"/>
        <v>1000000</v>
      </c>
      <c r="ACQ357" s="120">
        <f t="shared" si="483"/>
        <v>1000000</v>
      </c>
      <c r="ACR357" s="120">
        <f t="shared" si="484"/>
        <v>1000000</v>
      </c>
      <c r="ACS357" s="120">
        <f t="shared" si="485"/>
        <v>1000000</v>
      </c>
      <c r="ADN357" s="121">
        <f t="shared" si="486"/>
        <v>1000000</v>
      </c>
      <c r="ADO357" s="4" t="s">
        <v>1392</v>
      </c>
    </row>
    <row r="358" spans="1:795" x14ac:dyDescent="0.25">
      <c r="A358" s="4">
        <f t="shared" ref="A358:A359" si="487">ROW()-4</f>
        <v>354</v>
      </c>
      <c r="B358" s="4">
        <v>30689</v>
      </c>
      <c r="C358" s="4" t="s">
        <v>1300</v>
      </c>
      <c r="G358" s="4" t="s">
        <v>1311</v>
      </c>
      <c r="O358" s="4">
        <v>22</v>
      </c>
      <c r="P358" s="4">
        <v>22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f t="shared" ref="V358:V359" si="488">SUM(Q358:S358)</f>
        <v>0</v>
      </c>
      <c r="W358" s="4">
        <v>22</v>
      </c>
      <c r="X358" s="4">
        <v>22</v>
      </c>
      <c r="Y358" s="4">
        <v>7.75</v>
      </c>
      <c r="AA358" s="4">
        <v>5</v>
      </c>
      <c r="AB358" s="114">
        <f>$AA358/5*$AA$3</f>
        <v>0.15</v>
      </c>
      <c r="AC358" s="114">
        <f>AB358/$AA$3*100%</f>
        <v>1</v>
      </c>
      <c r="AD358" s="4">
        <v>5</v>
      </c>
      <c r="AE358" s="114">
        <f>$AD358/5*$AD$3</f>
        <v>0.15</v>
      </c>
      <c r="AF358" s="114">
        <f>AE358/$AD$3*100%</f>
        <v>1</v>
      </c>
      <c r="XL358" s="4">
        <v>5</v>
      </c>
      <c r="XM358" s="114">
        <f>XL358/5*XL3</f>
        <v>0.1</v>
      </c>
      <c r="XN358" s="114">
        <f>XM358/XL3*100%</f>
        <v>1</v>
      </c>
      <c r="XO358" s="4">
        <v>5</v>
      </c>
      <c r="XP358" s="114">
        <f>XO358/5*XO3</f>
        <v>0.1</v>
      </c>
      <c r="XQ358" s="114">
        <f>XP358/XO3*100%</f>
        <v>1</v>
      </c>
      <c r="XR358" s="4">
        <v>5</v>
      </c>
      <c r="XS358" s="114">
        <f>XR358/5*XR3</f>
        <v>0.05</v>
      </c>
      <c r="XT358" s="114">
        <f>XS358/XR3*100%</f>
        <v>1</v>
      </c>
      <c r="XU358" s="4">
        <v>5</v>
      </c>
      <c r="XV358" s="114">
        <f>XU358/5*XU3</f>
        <v>0.05</v>
      </c>
      <c r="XW358" s="114">
        <f>XV358/XU3*100%</f>
        <v>1</v>
      </c>
      <c r="XX358" s="4">
        <v>5</v>
      </c>
      <c r="XY358" s="114">
        <f>XX358/5*XX3</f>
        <v>0.1</v>
      </c>
      <c r="XZ358" s="114">
        <f>XY358/XX3*100%</f>
        <v>1</v>
      </c>
      <c r="YA358" s="4">
        <v>5</v>
      </c>
      <c r="YB358" s="114">
        <f>YA358/5*YA3</f>
        <v>0.1</v>
      </c>
      <c r="YC358" s="114">
        <f>YB358/YA3*100%</f>
        <v>1</v>
      </c>
      <c r="YD358" s="4">
        <v>5</v>
      </c>
      <c r="YE358" s="114">
        <f>YD358/5*YD3</f>
        <v>0.1</v>
      </c>
      <c r="YF358" s="114">
        <f>YE358/YD3*100%</f>
        <v>1</v>
      </c>
      <c r="YG358" s="4">
        <v>5</v>
      </c>
      <c r="YH358" s="114">
        <f>YG358/5*YG3</f>
        <v>0.1</v>
      </c>
      <c r="YI358" s="114">
        <f>YH358/YG3*100%</f>
        <v>1</v>
      </c>
      <c r="ACH358" s="114">
        <f>AB358+AE358</f>
        <v>0.3</v>
      </c>
      <c r="ACI358" s="114">
        <f>XM358+XP358+XS358+XV358+XY358+YB358+YE358+YH358</f>
        <v>0.7</v>
      </c>
      <c r="ACJ358" s="114">
        <f>ACH358+ACI358</f>
        <v>1</v>
      </c>
      <c r="ACN358" s="119" t="str">
        <f t="shared" ref="ACN358:ACN359" si="489">IF(ACM358&gt;0,"GUGUR","TERIMA")</f>
        <v>TERIMA</v>
      </c>
      <c r="ACO358" s="120">
        <f>IF(ABS358="GUGUR",0,IF(G358="SPV IT CC TELKOMSEL",2500000))</f>
        <v>2500000</v>
      </c>
      <c r="ACQ358" s="120">
        <f>ACO358*ACJ358</f>
        <v>2500000</v>
      </c>
      <c r="ACR358" s="120">
        <f>IF(U358&gt;0,(W358/O358)*ACQ358,ACQ358)</f>
        <v>2500000</v>
      </c>
      <c r="ACS358" s="120">
        <f>IF(N358=1,(W358/O358)*ACR358,IF(ACK358&gt;0,ACR358*85%,IF(ACL358&gt;0,ACR358*60%,IF(ACM358&gt;0,ACR358*0%,ACR358))))</f>
        <v>2500000</v>
      </c>
      <c r="ADN358" s="121">
        <f>IF(M358="cumil",0,IF(ADM358="",IF(ADG358="",ACS358,ADG358),ADM358))</f>
        <v>2500000</v>
      </c>
      <c r="ADO358" s="4" t="s">
        <v>1392</v>
      </c>
    </row>
    <row r="359" spans="1:795" x14ac:dyDescent="0.25">
      <c r="A359" s="4">
        <f t="shared" si="487"/>
        <v>355</v>
      </c>
      <c r="B359" s="4">
        <v>58391</v>
      </c>
      <c r="C359" s="4" t="s">
        <v>1309</v>
      </c>
      <c r="G359" s="4" t="s">
        <v>1310</v>
      </c>
      <c r="O359" s="4">
        <v>22</v>
      </c>
      <c r="P359" s="4">
        <v>21</v>
      </c>
      <c r="Q359" s="4">
        <v>0</v>
      </c>
      <c r="R359" s="4">
        <v>0</v>
      </c>
      <c r="S359" s="4">
        <v>0</v>
      </c>
      <c r="T359" s="4">
        <v>2</v>
      </c>
      <c r="U359" s="4">
        <v>0</v>
      </c>
      <c r="V359" s="4">
        <f t="shared" si="488"/>
        <v>0</v>
      </c>
      <c r="W359" s="4">
        <v>21</v>
      </c>
      <c r="X359" s="4">
        <v>19</v>
      </c>
      <c r="Y359" s="4">
        <v>7.75</v>
      </c>
      <c r="AA359" s="4">
        <v>5</v>
      </c>
      <c r="AB359" s="114">
        <f>$AA359/5*$AA$3</f>
        <v>0.15</v>
      </c>
      <c r="AC359" s="114">
        <f>AB359/$AA$3*100%</f>
        <v>1</v>
      </c>
      <c r="AD359" s="4">
        <v>5</v>
      </c>
      <c r="AE359" s="114">
        <f>$AD359/5*$AD$3</f>
        <v>0.15</v>
      </c>
      <c r="AF359" s="114">
        <f>AE359/$AD$3*100%</f>
        <v>1</v>
      </c>
      <c r="KD359" s="4">
        <v>5</v>
      </c>
      <c r="KE359" s="114">
        <f>KD359/5*KD3</f>
        <v>0.2</v>
      </c>
      <c r="KF359" s="114">
        <f>KE359/KD3*100%</f>
        <v>1</v>
      </c>
      <c r="KG359" s="4">
        <v>5</v>
      </c>
      <c r="KH359" s="114">
        <f>KG359/5*KG3</f>
        <v>0.2</v>
      </c>
      <c r="KI359" s="114">
        <f>KH359/KG3*100%</f>
        <v>1</v>
      </c>
      <c r="KJ359" s="4">
        <v>5</v>
      </c>
      <c r="KK359" s="114">
        <f>KJ359/5*KJ3</f>
        <v>0.15</v>
      </c>
      <c r="KL359" s="114">
        <f>KK359/KJ3*100%</f>
        <v>1</v>
      </c>
      <c r="KM359" s="4">
        <v>5</v>
      </c>
      <c r="KN359" s="114">
        <f>KM359/5*KM3</f>
        <v>0.15</v>
      </c>
      <c r="KO359" s="114">
        <f>KN359/KM3*100%</f>
        <v>1</v>
      </c>
      <c r="ACH359" s="114">
        <f>AB359+AE359</f>
        <v>0.3</v>
      </c>
      <c r="ACI359" s="114">
        <f>KE359+KH359+KK359+KN359</f>
        <v>0.70000000000000007</v>
      </c>
      <c r="ACJ359" s="114">
        <f>ACH359+ACI359</f>
        <v>1</v>
      </c>
      <c r="ACN359" s="119" t="str">
        <f t="shared" si="489"/>
        <v>TERIMA</v>
      </c>
      <c r="ACO359" s="120">
        <f>IF(ACN359="GUGUR",0,IF(G359="PC CLEANING CC TELKOMSEL",150000))</f>
        <v>150000</v>
      </c>
      <c r="ACQ359" s="120">
        <f>ACO359*ACJ359</f>
        <v>150000</v>
      </c>
      <c r="ACR359" s="120">
        <f>IF(U359&gt;0,(W359/O359)*ACQ359,ACQ359)</f>
        <v>150000</v>
      </c>
      <c r="ACS359" s="120">
        <f>IF(N359=1,(W359/O359)*ACR359,IF(ACK359&gt;0,ACR359*85%,IF(ACL359&gt;0,ACR359*60%,IF(ACM359&gt;0,ACR359*0%,ACR359))))</f>
        <v>150000</v>
      </c>
      <c r="ADN359" s="121">
        <f>IF(M359="cumil",0,IF(ADM359="",IF(ADG359="",ACS359,ADG359),ADM359))</f>
        <v>150000</v>
      </c>
      <c r="ADO359" s="4" t="s">
        <v>1392</v>
      </c>
    </row>
    <row r="360" spans="1:795" x14ac:dyDescent="0.25">
      <c r="A360" s="4">
        <f t="shared" ref="A360:A375" si="490">ROW()-4</f>
        <v>356</v>
      </c>
      <c r="B360" s="4">
        <v>75040</v>
      </c>
      <c r="C360" s="4" t="s">
        <v>353</v>
      </c>
      <c r="G360" s="4" t="s">
        <v>936</v>
      </c>
      <c r="O360" s="4">
        <v>22</v>
      </c>
      <c r="P360" s="4">
        <v>21</v>
      </c>
      <c r="Q360" s="4">
        <v>0</v>
      </c>
      <c r="R360" s="4">
        <v>0</v>
      </c>
      <c r="S360" s="4">
        <v>0</v>
      </c>
      <c r="T360" s="4">
        <v>1</v>
      </c>
      <c r="U360" s="4">
        <v>0</v>
      </c>
      <c r="V360" s="4">
        <f t="shared" ref="V360:V375" si="491">SUM(Q360:S360)</f>
        <v>0</v>
      </c>
      <c r="W360" s="4">
        <v>21</v>
      </c>
      <c r="X360" s="4">
        <v>20</v>
      </c>
      <c r="Y360" s="4">
        <v>7.75</v>
      </c>
      <c r="CZ360" s="115">
        <v>1</v>
      </c>
      <c r="DA360" s="4">
        <f t="shared" ref="DA360:DA375" si="492">IF(R360&gt;0,0,IF(CZ360&lt;80%,1,IF(AND(CZ360&gt;=80%,CZ360&lt;90%),2,IF(CZ360=90%,3,IF(AND(CZ360&gt;90%,CZ360&lt;100%),4,5)))))</f>
        <v>5</v>
      </c>
      <c r="DB360" s="114">
        <f t="shared" ref="DB360:DB375" si="493">DA360*$CZ$3/5</f>
        <v>0.11000000000000001</v>
      </c>
      <c r="DC360" s="115">
        <v>1</v>
      </c>
      <c r="DD360" s="4">
        <f t="shared" ref="DD360:DD375" si="494">IF(R360&gt;0,0,IF(DC360&lt;70%,1,IF(AND(DC360&gt;=70%,DC360&lt;80%),2,IF(AND(DC360&gt;=80%,DC360&lt;90%),3,IF(AND(DC360&gt;=90%,DC360&lt;100%),4,5)))))</f>
        <v>5</v>
      </c>
      <c r="DE360" s="114">
        <f t="shared" ref="DE360:DE375" si="495">DD360*$DC$3/5</f>
        <v>0.08</v>
      </c>
      <c r="DF360" s="116">
        <v>287.45960720793698</v>
      </c>
      <c r="DG360" s="4">
        <f t="shared" ref="DG360:DG375" si="496">IF(DF360&lt;300,5,IF(DF360=300,3,1))</f>
        <v>5</v>
      </c>
      <c r="DH360" s="114">
        <f t="shared" ref="DH360:DH375" si="497">DG360*$DF$3/5</f>
        <v>0.11000000000000001</v>
      </c>
      <c r="DI360" s="114">
        <v>1</v>
      </c>
      <c r="DJ360" s="4">
        <f t="shared" ref="DJ360:DJ375" si="498">IF(R360&gt;0,0,IF(DI360=100%,5,1))</f>
        <v>5</v>
      </c>
      <c r="DK360" s="114">
        <f t="shared" ref="DK360:DK375" si="499">DJ360*$DI$3/5</f>
        <v>0.1</v>
      </c>
      <c r="RD360" s="115">
        <v>0.90510000000000002</v>
      </c>
      <c r="RE360" s="4">
        <f t="shared" ref="RE360:RE375" si="500">IF(RD360&gt;=92%,5,1)</f>
        <v>1</v>
      </c>
      <c r="RF360" s="114">
        <f t="shared" ref="RF360:RF375" si="501">RE360*$RD$3/5</f>
        <v>0.01</v>
      </c>
      <c r="RG360" s="115">
        <v>0.46153846153846201</v>
      </c>
      <c r="RH360" s="4">
        <f t="shared" ref="RH360:RH375" si="502">IF(RG360&lt;95%,1,IF(AND(RG360&gt;=95%,RG360&lt;100%),3,5))</f>
        <v>1</v>
      </c>
      <c r="RI360" s="114">
        <f t="shared" ref="RI360:RI375" si="503">RH360*$RG$3/5</f>
        <v>0.02</v>
      </c>
      <c r="RJ360" s="115">
        <v>1</v>
      </c>
      <c r="RK360" s="4">
        <f t="shared" ref="RK360:RK375" si="504">IF(RJ360&lt;70%,1,IF(AND(RJ360&gt;=70%,RJ360&lt;80%),2,IF(AND(RJ360&gt;=80%,RJ360&lt;90%),3,IF(AND(RJ360&gt;=90%,RJ360&lt;100%),4,5))))</f>
        <v>5</v>
      </c>
      <c r="RL360" s="114">
        <f t="shared" ref="RL360:RL375" si="505">RK360*$RJ$3/5</f>
        <v>0.09</v>
      </c>
      <c r="RM360" s="115">
        <v>0.69230769230769196</v>
      </c>
      <c r="RN360" s="4">
        <f t="shared" ref="RN360:RN375" si="506">IF(RM360&lt;95%,1,IF(AND(RM360&gt;=95%,RM360&lt;100%),3,5))</f>
        <v>1</v>
      </c>
      <c r="RO360" s="115">
        <f t="shared" ref="RO360:RO375" si="507">RN360*$RM$3/5</f>
        <v>0.02</v>
      </c>
      <c r="RP360" s="115">
        <v>0.85</v>
      </c>
      <c r="RQ360" s="115">
        <v>0.905530005329933</v>
      </c>
      <c r="RR360" s="4">
        <f t="shared" ref="RR360:RR375" si="508">IF(RQ360&gt;=RP360,5,IF(AND(RQ360&gt;=70%,RQ360&lt;85%),3,1))</f>
        <v>5</v>
      </c>
      <c r="RS360" s="114">
        <f t="shared" ref="RS360:RS375" si="509">RR360*$RP$3/5</f>
        <v>0.08</v>
      </c>
      <c r="RT360" s="115">
        <v>0.61801526519792005</v>
      </c>
      <c r="RU360" s="4">
        <f t="shared" ref="RU360:RU375" si="510">IF(RT360&gt;=40%,5,IF(AND(RT360&gt;=30%,RT360&lt;40%),3,1))</f>
        <v>5</v>
      </c>
      <c r="RV360" s="114">
        <f t="shared" ref="RV360:RV375" si="511">RU360*$RT$3/5</f>
        <v>0.08</v>
      </c>
      <c r="ZR360" s="114">
        <v>1</v>
      </c>
      <c r="ZS360" s="4">
        <f t="shared" ref="ZS360:ZS375" si="512">IF(ZR360&lt;95%,1,IF(AND(ZR360&gt;=95%,ZR360&lt;100%),3,5))</f>
        <v>5</v>
      </c>
      <c r="ZT360" s="114">
        <f t="shared" ref="ZT360:ZT375" si="513">ZS360*$ZQ$3/5</f>
        <v>0.05</v>
      </c>
      <c r="ZU360" s="4">
        <v>2</v>
      </c>
      <c r="ZV360" s="4">
        <f t="shared" ref="ZV360:ZV375" si="514">IF(ZU360&gt;1,5,IF(ZU360=1,3,1))</f>
        <v>5</v>
      </c>
      <c r="ZW360" s="114">
        <f t="shared" ref="ZW360:ZW375" si="515">ZV360*$ZU$3/5</f>
        <v>0.05</v>
      </c>
      <c r="AAT360" s="114">
        <f t="shared" ref="AAT360:AAT375" si="516">IFERROR(DB360+DE360+DH360+DK360,"")</f>
        <v>0.4</v>
      </c>
      <c r="AAU360" s="114">
        <f t="shared" ref="AAU360:AAU375" si="517">IFERROR(RF360+RI360+RL360+RO360+RS360+RV360,"")</f>
        <v>0.3</v>
      </c>
      <c r="AAV360" s="114">
        <f t="shared" ref="AAV360:AAV375" si="518">IFERROR(ZT360+ZW360,"")</f>
        <v>0.1</v>
      </c>
      <c r="AAW360" s="114">
        <f t="shared" ref="AAW360:AAW375" si="519">SUM(AAT360:AAV360)</f>
        <v>0.79999999999999993</v>
      </c>
      <c r="AAX360" s="114">
        <f t="shared" ref="AAX360:AAX375" si="520">AAW360/2</f>
        <v>0.39999999999999997</v>
      </c>
      <c r="ACN360" s="119" t="str">
        <f t="shared" ref="ACN360:ACN375" si="521">IF(ACM360&gt;0,"GUGUR","TERIMA")</f>
        <v>TERIMA</v>
      </c>
      <c r="ACO360" s="120">
        <f t="shared" ref="ACO360:ACO375" si="522">IF(ACN360="GUGUR",0,753232)</f>
        <v>753232</v>
      </c>
      <c r="ACW360" s="116">
        <v>4.3624999999999998</v>
      </c>
      <c r="ACX360" s="116">
        <v>4.9166666666666696</v>
      </c>
      <c r="ACY360" s="115">
        <f t="shared" ref="ACY360:ACY375" si="523">((ACX360/5)*25%)+((ACW360/5)*25%)</f>
        <v>0.46395833333333347</v>
      </c>
      <c r="ACZ360" s="115">
        <f t="shared" ref="ACZ360:ACZ375" si="524">AAX360</f>
        <v>0.39999999999999997</v>
      </c>
      <c r="ADA360" s="115">
        <f t="shared" ref="ADA360:ADA375" si="525">ACY360+ACZ360</f>
        <v>0.86395833333333338</v>
      </c>
      <c r="ADB360" s="115">
        <f t="shared" ref="ADB360:ADB375" si="526">(ACW360/5)</f>
        <v>0.87249999999999994</v>
      </c>
      <c r="ADC360" s="115">
        <f t="shared" ref="ADC360:ADC375" si="527">(ACX360/5)</f>
        <v>0.98333333333333395</v>
      </c>
      <c r="ADD360" s="121">
        <f t="shared" ref="ADD360:ADD375" si="528">ADB360*$ADU$3</f>
        <v>218125</v>
      </c>
      <c r="ADE360" s="121">
        <f t="shared" ref="ADE360:ADE375" si="529">ADC360*$ADT$3</f>
        <v>245833.33333333349</v>
      </c>
      <c r="ADF360" s="121">
        <f t="shared" ref="ADF360:ADF375" si="530">ACZ360*$ADR$3</f>
        <v>399999.99999999994</v>
      </c>
      <c r="ADG360" s="121">
        <f t="shared" ref="ADG360:ADG375" si="531">SUM(ADD360:ADF360)</f>
        <v>863958.33333333349</v>
      </c>
      <c r="ADN360" s="121">
        <f t="shared" ref="ADN360:ADN375" si="532">IF(M360="cumil",0,IF(ACN360="GUGUR",0,IF(ADM360="",IF(ADG360="",ACS360,ADG360),ADM360)))</f>
        <v>863958.33333333349</v>
      </c>
      <c r="ADO360" s="4" t="s">
        <v>1392</v>
      </c>
    </row>
    <row r="361" spans="1:795" x14ac:dyDescent="0.25">
      <c r="A361" s="4">
        <f t="shared" si="490"/>
        <v>357</v>
      </c>
      <c r="B361" s="4">
        <v>30471</v>
      </c>
      <c r="C361" s="4" t="s">
        <v>475</v>
      </c>
      <c r="G361" s="4" t="s">
        <v>936</v>
      </c>
      <c r="O361" s="4">
        <v>22</v>
      </c>
      <c r="P361" s="4">
        <v>21</v>
      </c>
      <c r="Q361" s="4">
        <v>0</v>
      </c>
      <c r="R361" s="4">
        <v>0</v>
      </c>
      <c r="S361" s="4">
        <v>0</v>
      </c>
      <c r="T361" s="4">
        <v>1</v>
      </c>
      <c r="U361" s="4">
        <v>0</v>
      </c>
      <c r="V361" s="4">
        <f t="shared" si="491"/>
        <v>0</v>
      </c>
      <c r="W361" s="4">
        <v>21</v>
      </c>
      <c r="X361" s="4">
        <v>20</v>
      </c>
      <c r="Y361" s="4">
        <v>7.75</v>
      </c>
      <c r="CZ361" s="115">
        <v>0.91666666666666696</v>
      </c>
      <c r="DA361" s="4">
        <f t="shared" si="492"/>
        <v>4</v>
      </c>
      <c r="DB361" s="114">
        <f t="shared" si="493"/>
        <v>8.7999999999999995E-2</v>
      </c>
      <c r="DC361" s="115">
        <v>1</v>
      </c>
      <c r="DD361" s="4">
        <f t="shared" si="494"/>
        <v>5</v>
      </c>
      <c r="DE361" s="114">
        <f t="shared" si="495"/>
        <v>0.08</v>
      </c>
      <c r="DF361" s="116">
        <v>289.72049602898102</v>
      </c>
      <c r="DG361" s="4">
        <f t="shared" si="496"/>
        <v>5</v>
      </c>
      <c r="DH361" s="114">
        <f t="shared" si="497"/>
        <v>0.11000000000000001</v>
      </c>
      <c r="DI361" s="114">
        <v>1</v>
      </c>
      <c r="DJ361" s="4">
        <f t="shared" si="498"/>
        <v>5</v>
      </c>
      <c r="DK361" s="114">
        <f t="shared" si="499"/>
        <v>0.1</v>
      </c>
      <c r="RD361" s="115">
        <v>0.90510000000000002</v>
      </c>
      <c r="RE361" s="4">
        <f t="shared" si="500"/>
        <v>1</v>
      </c>
      <c r="RF361" s="114">
        <f t="shared" si="501"/>
        <v>0.01</v>
      </c>
      <c r="RG361" s="115">
        <v>0.83333333333333304</v>
      </c>
      <c r="RH361" s="4">
        <f t="shared" si="502"/>
        <v>1</v>
      </c>
      <c r="RI361" s="114">
        <f t="shared" si="503"/>
        <v>0.02</v>
      </c>
      <c r="RJ361" s="115">
        <v>1</v>
      </c>
      <c r="RK361" s="4">
        <f t="shared" si="504"/>
        <v>5</v>
      </c>
      <c r="RL361" s="114">
        <f t="shared" si="505"/>
        <v>0.09</v>
      </c>
      <c r="RM361" s="115">
        <v>0.91666666666666696</v>
      </c>
      <c r="RN361" s="4">
        <f t="shared" si="506"/>
        <v>1</v>
      </c>
      <c r="RO361" s="115">
        <f t="shared" si="507"/>
        <v>0.02</v>
      </c>
      <c r="RP361" s="115">
        <v>0.85</v>
      </c>
      <c r="RQ361" s="115">
        <v>0.86653055446739902</v>
      </c>
      <c r="RR361" s="4">
        <f t="shared" si="508"/>
        <v>5</v>
      </c>
      <c r="RS361" s="114">
        <f t="shared" si="509"/>
        <v>0.08</v>
      </c>
      <c r="RT361" s="115">
        <v>0.68680118636490395</v>
      </c>
      <c r="RU361" s="4">
        <f t="shared" si="510"/>
        <v>5</v>
      </c>
      <c r="RV361" s="114">
        <f t="shared" si="511"/>
        <v>0.08</v>
      </c>
      <c r="ZR361" s="114">
        <v>1</v>
      </c>
      <c r="ZS361" s="4">
        <f t="shared" si="512"/>
        <v>5</v>
      </c>
      <c r="ZT361" s="114">
        <f t="shared" si="513"/>
        <v>0.05</v>
      </c>
      <c r="ZU361" s="4">
        <v>2</v>
      </c>
      <c r="ZV361" s="4">
        <f t="shared" si="514"/>
        <v>5</v>
      </c>
      <c r="ZW361" s="114">
        <f t="shared" si="515"/>
        <v>0.05</v>
      </c>
      <c r="AAT361" s="114">
        <f t="shared" si="516"/>
        <v>0.378</v>
      </c>
      <c r="AAU361" s="114">
        <f t="shared" si="517"/>
        <v>0.3</v>
      </c>
      <c r="AAV361" s="114">
        <f t="shared" si="518"/>
        <v>0.1</v>
      </c>
      <c r="AAW361" s="114">
        <f t="shared" si="519"/>
        <v>0.77799999999999991</v>
      </c>
      <c r="AAX361" s="114">
        <f t="shared" si="520"/>
        <v>0.38899999999999996</v>
      </c>
      <c r="ACN361" s="119" t="str">
        <f t="shared" si="521"/>
        <v>TERIMA</v>
      </c>
      <c r="ACO361" s="120">
        <f t="shared" si="522"/>
        <v>753232</v>
      </c>
      <c r="ACW361" s="116">
        <v>4.2125000000000004</v>
      </c>
      <c r="ACX361" s="116">
        <v>4.9666666666666703</v>
      </c>
      <c r="ACY361" s="115">
        <f t="shared" si="523"/>
        <v>0.45895833333333352</v>
      </c>
      <c r="ACZ361" s="115">
        <f t="shared" si="524"/>
        <v>0.38899999999999996</v>
      </c>
      <c r="ADA361" s="115">
        <f t="shared" si="525"/>
        <v>0.84795833333333348</v>
      </c>
      <c r="ADB361" s="115">
        <f t="shared" si="526"/>
        <v>0.84250000000000003</v>
      </c>
      <c r="ADC361" s="115">
        <f t="shared" si="527"/>
        <v>0.99333333333333407</v>
      </c>
      <c r="ADD361" s="121">
        <f t="shared" si="528"/>
        <v>210625</v>
      </c>
      <c r="ADE361" s="121">
        <f t="shared" si="529"/>
        <v>248333.33333333352</v>
      </c>
      <c r="ADF361" s="121">
        <f t="shared" si="530"/>
        <v>388999.99999999994</v>
      </c>
      <c r="ADG361" s="121">
        <f t="shared" si="531"/>
        <v>847958.33333333349</v>
      </c>
      <c r="ADN361" s="121">
        <f t="shared" si="532"/>
        <v>847958.33333333349</v>
      </c>
      <c r="ADO361" s="4" t="s">
        <v>1392</v>
      </c>
    </row>
    <row r="362" spans="1:795" x14ac:dyDescent="0.25">
      <c r="A362" s="4">
        <f t="shared" si="490"/>
        <v>358</v>
      </c>
      <c r="B362" s="4">
        <v>70846</v>
      </c>
      <c r="C362" s="4" t="s">
        <v>481</v>
      </c>
      <c r="G362" s="4" t="s">
        <v>936</v>
      </c>
      <c r="O362" s="4">
        <v>22</v>
      </c>
      <c r="P362" s="4">
        <v>21</v>
      </c>
      <c r="Q362" s="4">
        <v>0</v>
      </c>
      <c r="R362" s="4">
        <v>0</v>
      </c>
      <c r="S362" s="4">
        <v>1</v>
      </c>
      <c r="T362" s="4">
        <v>1</v>
      </c>
      <c r="U362" s="4">
        <v>0</v>
      </c>
      <c r="V362" s="4">
        <f t="shared" si="491"/>
        <v>1</v>
      </c>
      <c r="W362" s="4">
        <v>21</v>
      </c>
      <c r="X362" s="4">
        <v>20</v>
      </c>
      <c r="Y362" s="4">
        <v>7.75</v>
      </c>
      <c r="CZ362" s="115">
        <v>1</v>
      </c>
      <c r="DA362" s="4">
        <f t="shared" si="492"/>
        <v>5</v>
      </c>
      <c r="DB362" s="114">
        <f t="shared" si="493"/>
        <v>0.11000000000000001</v>
      </c>
      <c r="DC362" s="115">
        <v>1</v>
      </c>
      <c r="DD362" s="4">
        <f t="shared" si="494"/>
        <v>5</v>
      </c>
      <c r="DE362" s="114">
        <f t="shared" si="495"/>
        <v>0.08</v>
      </c>
      <c r="DF362" s="116">
        <v>271.32158982076902</v>
      </c>
      <c r="DG362" s="4">
        <f t="shared" si="496"/>
        <v>5</v>
      </c>
      <c r="DH362" s="114">
        <f t="shared" si="497"/>
        <v>0.11000000000000001</v>
      </c>
      <c r="DI362" s="114">
        <v>1</v>
      </c>
      <c r="DJ362" s="4">
        <f t="shared" si="498"/>
        <v>5</v>
      </c>
      <c r="DK362" s="114">
        <f t="shared" si="499"/>
        <v>0.1</v>
      </c>
      <c r="RD362" s="115">
        <v>0.90510000000000002</v>
      </c>
      <c r="RE362" s="4">
        <f t="shared" si="500"/>
        <v>1</v>
      </c>
      <c r="RF362" s="114">
        <f t="shared" si="501"/>
        <v>0.01</v>
      </c>
      <c r="RG362" s="115">
        <v>0.9</v>
      </c>
      <c r="RH362" s="4">
        <f t="shared" si="502"/>
        <v>1</v>
      </c>
      <c r="RI362" s="114">
        <f t="shared" si="503"/>
        <v>0.02</v>
      </c>
      <c r="RJ362" s="115">
        <v>1</v>
      </c>
      <c r="RK362" s="4">
        <f t="shared" si="504"/>
        <v>5</v>
      </c>
      <c r="RL362" s="114">
        <f t="shared" si="505"/>
        <v>0.09</v>
      </c>
      <c r="RM362" s="115">
        <v>1</v>
      </c>
      <c r="RN362" s="4">
        <f t="shared" si="506"/>
        <v>5</v>
      </c>
      <c r="RO362" s="115">
        <f t="shared" si="507"/>
        <v>0.1</v>
      </c>
      <c r="RP362" s="115">
        <v>0.85</v>
      </c>
      <c r="RQ362" s="115">
        <v>0.88523535342084003</v>
      </c>
      <c r="RR362" s="4">
        <f t="shared" si="508"/>
        <v>5</v>
      </c>
      <c r="RS362" s="114">
        <f t="shared" si="509"/>
        <v>0.08</v>
      </c>
      <c r="RT362" s="115">
        <v>0.62090182407170302</v>
      </c>
      <c r="RU362" s="4">
        <f t="shared" si="510"/>
        <v>5</v>
      </c>
      <c r="RV362" s="114">
        <f t="shared" si="511"/>
        <v>0.08</v>
      </c>
      <c r="ZR362" s="114">
        <v>1</v>
      </c>
      <c r="ZS362" s="4">
        <f t="shared" si="512"/>
        <v>5</v>
      </c>
      <c r="ZT362" s="114">
        <f t="shared" si="513"/>
        <v>0.05</v>
      </c>
      <c r="ZU362" s="4">
        <v>2</v>
      </c>
      <c r="ZV362" s="4">
        <f t="shared" si="514"/>
        <v>5</v>
      </c>
      <c r="ZW362" s="114">
        <f t="shared" si="515"/>
        <v>0.05</v>
      </c>
      <c r="AAT362" s="114">
        <f t="shared" si="516"/>
        <v>0.4</v>
      </c>
      <c r="AAU362" s="114">
        <f t="shared" si="517"/>
        <v>0.38</v>
      </c>
      <c r="AAV362" s="114">
        <f t="shared" si="518"/>
        <v>0.1</v>
      </c>
      <c r="AAW362" s="114">
        <f t="shared" si="519"/>
        <v>0.88</v>
      </c>
      <c r="AAX362" s="114">
        <f t="shared" si="520"/>
        <v>0.44</v>
      </c>
      <c r="ACN362" s="119" t="str">
        <f t="shared" si="521"/>
        <v>TERIMA</v>
      </c>
      <c r="ACO362" s="120">
        <f t="shared" si="522"/>
        <v>753232</v>
      </c>
      <c r="ACW362" s="116">
        <v>4.2368421052631602</v>
      </c>
      <c r="ACX362" s="116">
        <v>4.70175438596491</v>
      </c>
      <c r="ACY362" s="115">
        <f t="shared" si="523"/>
        <v>0.44692982456140351</v>
      </c>
      <c r="ACZ362" s="115">
        <f t="shared" si="524"/>
        <v>0.44</v>
      </c>
      <c r="ADA362" s="115">
        <f t="shared" si="525"/>
        <v>0.88692982456140346</v>
      </c>
      <c r="ADB362" s="115">
        <f t="shared" si="526"/>
        <v>0.84736842105263199</v>
      </c>
      <c r="ADC362" s="115">
        <f t="shared" si="527"/>
        <v>0.94035087719298205</v>
      </c>
      <c r="ADD362" s="121">
        <f t="shared" si="528"/>
        <v>211842.10526315801</v>
      </c>
      <c r="ADE362" s="121">
        <f t="shared" si="529"/>
        <v>235087.7192982455</v>
      </c>
      <c r="ADF362" s="121">
        <f t="shared" si="530"/>
        <v>440000</v>
      </c>
      <c r="ADG362" s="121">
        <f t="shared" si="531"/>
        <v>886929.82456140348</v>
      </c>
      <c r="ADN362" s="121">
        <f t="shared" si="532"/>
        <v>886929.82456140348</v>
      </c>
      <c r="ADO362" s="4" t="s">
        <v>1392</v>
      </c>
    </row>
    <row r="363" spans="1:795" x14ac:dyDescent="0.25">
      <c r="A363" s="4">
        <f t="shared" si="490"/>
        <v>359</v>
      </c>
      <c r="B363" s="4">
        <v>30538</v>
      </c>
      <c r="C363" s="4" t="s">
        <v>421</v>
      </c>
      <c r="G363" s="4" t="s">
        <v>936</v>
      </c>
      <c r="O363" s="4">
        <v>22</v>
      </c>
      <c r="P363" s="4">
        <v>21</v>
      </c>
      <c r="Q363" s="4">
        <v>0</v>
      </c>
      <c r="R363" s="4">
        <v>0</v>
      </c>
      <c r="S363" s="4">
        <v>0</v>
      </c>
      <c r="T363" s="4">
        <v>2</v>
      </c>
      <c r="U363" s="4">
        <v>0</v>
      </c>
      <c r="V363" s="4">
        <f t="shared" si="491"/>
        <v>0</v>
      </c>
      <c r="W363" s="4">
        <v>21</v>
      </c>
      <c r="X363" s="4">
        <v>19</v>
      </c>
      <c r="Y363" s="4">
        <v>7.75</v>
      </c>
      <c r="CZ363" s="115">
        <v>1</v>
      </c>
      <c r="DA363" s="4">
        <f t="shared" si="492"/>
        <v>5</v>
      </c>
      <c r="DB363" s="114">
        <f t="shared" si="493"/>
        <v>0.11000000000000001</v>
      </c>
      <c r="DC363" s="115">
        <v>1</v>
      </c>
      <c r="DD363" s="4">
        <f t="shared" si="494"/>
        <v>5</v>
      </c>
      <c r="DE363" s="114">
        <f t="shared" si="495"/>
        <v>0.08</v>
      </c>
      <c r="DF363" s="116">
        <v>285.58294671727799</v>
      </c>
      <c r="DG363" s="4">
        <f t="shared" si="496"/>
        <v>5</v>
      </c>
      <c r="DH363" s="114">
        <f t="shared" si="497"/>
        <v>0.11000000000000001</v>
      </c>
      <c r="DI363" s="114">
        <v>1</v>
      </c>
      <c r="DJ363" s="4">
        <f t="shared" si="498"/>
        <v>5</v>
      </c>
      <c r="DK363" s="114">
        <f t="shared" si="499"/>
        <v>0.1</v>
      </c>
      <c r="RD363" s="115">
        <v>0.90510000000000002</v>
      </c>
      <c r="RE363" s="4">
        <f t="shared" si="500"/>
        <v>1</v>
      </c>
      <c r="RF363" s="114">
        <f t="shared" si="501"/>
        <v>0.01</v>
      </c>
      <c r="RG363" s="115">
        <v>0.81818181818181801</v>
      </c>
      <c r="RH363" s="4">
        <f t="shared" si="502"/>
        <v>1</v>
      </c>
      <c r="RI363" s="114">
        <f t="shared" si="503"/>
        <v>0.02</v>
      </c>
      <c r="RJ363" s="115">
        <v>1</v>
      </c>
      <c r="RK363" s="4">
        <f t="shared" si="504"/>
        <v>5</v>
      </c>
      <c r="RL363" s="114">
        <f t="shared" si="505"/>
        <v>0.09</v>
      </c>
      <c r="RM363" s="115">
        <v>1</v>
      </c>
      <c r="RN363" s="4">
        <f t="shared" si="506"/>
        <v>5</v>
      </c>
      <c r="RO363" s="115">
        <f t="shared" si="507"/>
        <v>0.1</v>
      </c>
      <c r="RP363" s="115">
        <v>0.85</v>
      </c>
      <c r="RQ363" s="115">
        <v>0.91424443959552504</v>
      </c>
      <c r="RR363" s="4">
        <f t="shared" si="508"/>
        <v>5</v>
      </c>
      <c r="RS363" s="114">
        <f t="shared" si="509"/>
        <v>0.08</v>
      </c>
      <c r="RT363" s="115">
        <v>0.70747413074084797</v>
      </c>
      <c r="RU363" s="4">
        <f t="shared" si="510"/>
        <v>5</v>
      </c>
      <c r="RV363" s="114">
        <f t="shared" si="511"/>
        <v>0.08</v>
      </c>
      <c r="ZR363" s="114">
        <v>1</v>
      </c>
      <c r="ZS363" s="4">
        <f t="shared" si="512"/>
        <v>5</v>
      </c>
      <c r="ZT363" s="114">
        <f t="shared" si="513"/>
        <v>0.05</v>
      </c>
      <c r="ZU363" s="4">
        <v>2</v>
      </c>
      <c r="ZV363" s="4">
        <f t="shared" si="514"/>
        <v>5</v>
      </c>
      <c r="ZW363" s="114">
        <f t="shared" si="515"/>
        <v>0.05</v>
      </c>
      <c r="AAT363" s="114">
        <f t="shared" si="516"/>
        <v>0.4</v>
      </c>
      <c r="AAU363" s="114">
        <f t="shared" si="517"/>
        <v>0.38</v>
      </c>
      <c r="AAV363" s="114">
        <f t="shared" si="518"/>
        <v>0.1</v>
      </c>
      <c r="AAW363" s="114">
        <f t="shared" si="519"/>
        <v>0.88</v>
      </c>
      <c r="AAX363" s="114">
        <f t="shared" si="520"/>
        <v>0.44</v>
      </c>
      <c r="ACN363" s="119" t="str">
        <f t="shared" si="521"/>
        <v>TERIMA</v>
      </c>
      <c r="ACO363" s="120">
        <f t="shared" si="522"/>
        <v>753232</v>
      </c>
      <c r="ACW363" s="116">
        <v>4.4249999999999998</v>
      </c>
      <c r="ACX363" s="116">
        <v>4.7333333333333298</v>
      </c>
      <c r="ACY363" s="115">
        <f t="shared" si="523"/>
        <v>0.45791666666666653</v>
      </c>
      <c r="ACZ363" s="115">
        <f t="shared" si="524"/>
        <v>0.44</v>
      </c>
      <c r="ADA363" s="115">
        <f t="shared" si="525"/>
        <v>0.89791666666666647</v>
      </c>
      <c r="ADB363" s="115">
        <f t="shared" si="526"/>
        <v>0.88500000000000001</v>
      </c>
      <c r="ADC363" s="115">
        <f t="shared" si="527"/>
        <v>0.94666666666666599</v>
      </c>
      <c r="ADD363" s="121">
        <f t="shared" si="528"/>
        <v>221250</v>
      </c>
      <c r="ADE363" s="121">
        <f t="shared" si="529"/>
        <v>236666.66666666651</v>
      </c>
      <c r="ADF363" s="121">
        <f t="shared" si="530"/>
        <v>440000</v>
      </c>
      <c r="ADG363" s="121">
        <f t="shared" si="531"/>
        <v>897916.66666666651</v>
      </c>
      <c r="ADN363" s="121">
        <f t="shared" si="532"/>
        <v>897916.66666666651</v>
      </c>
      <c r="ADO363" s="4" t="s">
        <v>1392</v>
      </c>
    </row>
    <row r="364" spans="1:795" x14ac:dyDescent="0.25">
      <c r="A364" s="4">
        <f t="shared" si="490"/>
        <v>360</v>
      </c>
      <c r="B364" s="4">
        <v>30643</v>
      </c>
      <c r="C364" s="4" t="s">
        <v>361</v>
      </c>
      <c r="G364" s="4" t="s">
        <v>936</v>
      </c>
      <c r="O364" s="4">
        <v>22</v>
      </c>
      <c r="P364" s="4">
        <v>21</v>
      </c>
      <c r="Q364" s="4">
        <v>0</v>
      </c>
      <c r="R364" s="4">
        <v>0</v>
      </c>
      <c r="S364" s="4">
        <v>0</v>
      </c>
      <c r="T364" s="4">
        <v>1</v>
      </c>
      <c r="U364" s="4">
        <v>0</v>
      </c>
      <c r="V364" s="4">
        <f t="shared" si="491"/>
        <v>0</v>
      </c>
      <c r="W364" s="4">
        <v>21</v>
      </c>
      <c r="X364" s="4">
        <v>20</v>
      </c>
      <c r="Y364" s="4">
        <v>7.75</v>
      </c>
      <c r="CZ364" s="115">
        <v>1</v>
      </c>
      <c r="DA364" s="4">
        <f t="shared" si="492"/>
        <v>5</v>
      </c>
      <c r="DB364" s="114">
        <f t="shared" si="493"/>
        <v>0.11000000000000001</v>
      </c>
      <c r="DC364" s="115">
        <v>0.83333333333333304</v>
      </c>
      <c r="DD364" s="4">
        <f t="shared" si="494"/>
        <v>3</v>
      </c>
      <c r="DE364" s="114">
        <f t="shared" si="495"/>
        <v>4.8000000000000001E-2</v>
      </c>
      <c r="DF364" s="116">
        <v>282.15473206422303</v>
      </c>
      <c r="DG364" s="4">
        <f t="shared" si="496"/>
        <v>5</v>
      </c>
      <c r="DH364" s="114">
        <f t="shared" si="497"/>
        <v>0.11000000000000001</v>
      </c>
      <c r="DI364" s="114">
        <v>1</v>
      </c>
      <c r="DJ364" s="4">
        <f t="shared" si="498"/>
        <v>5</v>
      </c>
      <c r="DK364" s="114">
        <f t="shared" si="499"/>
        <v>0.1</v>
      </c>
      <c r="RD364" s="115">
        <v>0.90510000000000002</v>
      </c>
      <c r="RE364" s="4">
        <f t="shared" si="500"/>
        <v>1</v>
      </c>
      <c r="RF364" s="114">
        <f t="shared" si="501"/>
        <v>0.01</v>
      </c>
      <c r="RG364" s="115">
        <v>0.83333333333333304</v>
      </c>
      <c r="RH364" s="4">
        <f t="shared" si="502"/>
        <v>1</v>
      </c>
      <c r="RI364" s="114">
        <f t="shared" si="503"/>
        <v>0.02</v>
      </c>
      <c r="RJ364" s="115">
        <v>1</v>
      </c>
      <c r="RK364" s="4">
        <f t="shared" si="504"/>
        <v>5</v>
      </c>
      <c r="RL364" s="114">
        <f t="shared" si="505"/>
        <v>0.09</v>
      </c>
      <c r="RM364" s="115">
        <v>0.75</v>
      </c>
      <c r="RN364" s="4">
        <f t="shared" si="506"/>
        <v>1</v>
      </c>
      <c r="RO364" s="115">
        <f t="shared" si="507"/>
        <v>0.02</v>
      </c>
      <c r="RP364" s="115">
        <v>0.85</v>
      </c>
      <c r="RQ364" s="115">
        <v>0.84441293844351695</v>
      </c>
      <c r="RR364" s="4">
        <f t="shared" si="508"/>
        <v>3</v>
      </c>
      <c r="RS364" s="114">
        <f t="shared" si="509"/>
        <v>4.8000000000000001E-2</v>
      </c>
      <c r="RT364" s="115">
        <v>0.64785693217782003</v>
      </c>
      <c r="RU364" s="4">
        <f t="shared" si="510"/>
        <v>5</v>
      </c>
      <c r="RV364" s="114">
        <f t="shared" si="511"/>
        <v>0.08</v>
      </c>
      <c r="ZR364" s="114">
        <v>1</v>
      </c>
      <c r="ZS364" s="4">
        <f t="shared" si="512"/>
        <v>5</v>
      </c>
      <c r="ZT364" s="114">
        <f t="shared" si="513"/>
        <v>0.05</v>
      </c>
      <c r="ZU364" s="4">
        <v>2</v>
      </c>
      <c r="ZV364" s="4">
        <f t="shared" si="514"/>
        <v>5</v>
      </c>
      <c r="ZW364" s="114">
        <f t="shared" si="515"/>
        <v>0.05</v>
      </c>
      <c r="AAT364" s="114">
        <f t="shared" si="516"/>
        <v>0.36799999999999999</v>
      </c>
      <c r="AAU364" s="114">
        <f t="shared" si="517"/>
        <v>0.26800000000000002</v>
      </c>
      <c r="AAV364" s="114">
        <f t="shared" si="518"/>
        <v>0.1</v>
      </c>
      <c r="AAW364" s="114">
        <f t="shared" si="519"/>
        <v>0.73599999999999999</v>
      </c>
      <c r="AAX364" s="114">
        <f t="shared" si="520"/>
        <v>0.36799999999999999</v>
      </c>
      <c r="ACN364" s="119" t="str">
        <f t="shared" si="521"/>
        <v>TERIMA</v>
      </c>
      <c r="ACO364" s="120">
        <f t="shared" si="522"/>
        <v>753232</v>
      </c>
      <c r="ACW364" s="116">
        <v>4.2249999999999996</v>
      </c>
      <c r="ACX364" s="116">
        <v>4.95</v>
      </c>
      <c r="ACY364" s="115">
        <f t="shared" si="523"/>
        <v>0.45874999999999999</v>
      </c>
      <c r="ACZ364" s="115">
        <f t="shared" si="524"/>
        <v>0.36799999999999999</v>
      </c>
      <c r="ADA364" s="115">
        <f t="shared" si="525"/>
        <v>0.82674999999999998</v>
      </c>
      <c r="ADB364" s="115">
        <f t="shared" si="526"/>
        <v>0.84499999999999997</v>
      </c>
      <c r="ADC364" s="115">
        <f t="shared" si="527"/>
        <v>0.99</v>
      </c>
      <c r="ADD364" s="121">
        <f t="shared" si="528"/>
        <v>211250</v>
      </c>
      <c r="ADE364" s="121">
        <f t="shared" si="529"/>
        <v>247500</v>
      </c>
      <c r="ADF364" s="121">
        <f t="shared" si="530"/>
        <v>368000</v>
      </c>
      <c r="ADG364" s="121">
        <f t="shared" si="531"/>
        <v>826750</v>
      </c>
      <c r="ADN364" s="121">
        <f t="shared" si="532"/>
        <v>826750</v>
      </c>
      <c r="ADO364" s="4" t="s">
        <v>1392</v>
      </c>
    </row>
    <row r="365" spans="1:795" x14ac:dyDescent="0.25">
      <c r="A365" s="4">
        <f t="shared" si="490"/>
        <v>361</v>
      </c>
      <c r="B365" s="4">
        <v>13165</v>
      </c>
      <c r="C365" s="4" t="s">
        <v>385</v>
      </c>
      <c r="G365" s="4" t="s">
        <v>936</v>
      </c>
      <c r="O365" s="4">
        <v>22</v>
      </c>
      <c r="P365" s="4">
        <v>21</v>
      </c>
      <c r="Q365" s="4">
        <v>0</v>
      </c>
      <c r="R365" s="4">
        <v>0</v>
      </c>
      <c r="S365" s="4">
        <v>0</v>
      </c>
      <c r="T365" s="4">
        <v>1</v>
      </c>
      <c r="U365" s="4">
        <v>0</v>
      </c>
      <c r="V365" s="4">
        <f t="shared" si="491"/>
        <v>0</v>
      </c>
      <c r="W365" s="4">
        <v>21</v>
      </c>
      <c r="X365" s="4">
        <v>20</v>
      </c>
      <c r="Y365" s="4">
        <v>7.75</v>
      </c>
      <c r="CZ365" s="115">
        <v>1</v>
      </c>
      <c r="DA365" s="4">
        <f t="shared" si="492"/>
        <v>5</v>
      </c>
      <c r="DB365" s="114">
        <f t="shared" si="493"/>
        <v>0.11000000000000001</v>
      </c>
      <c r="DC365" s="115">
        <v>0.90909090909090895</v>
      </c>
      <c r="DD365" s="4">
        <f t="shared" si="494"/>
        <v>4</v>
      </c>
      <c r="DE365" s="114">
        <f t="shared" si="495"/>
        <v>6.4000000000000001E-2</v>
      </c>
      <c r="DF365" s="116">
        <v>282.56678298314603</v>
      </c>
      <c r="DG365" s="4">
        <f t="shared" si="496"/>
        <v>5</v>
      </c>
      <c r="DH365" s="114">
        <f t="shared" si="497"/>
        <v>0.11000000000000001</v>
      </c>
      <c r="DI365" s="114">
        <v>1</v>
      </c>
      <c r="DJ365" s="4">
        <f t="shared" si="498"/>
        <v>5</v>
      </c>
      <c r="DK365" s="114">
        <f t="shared" si="499"/>
        <v>0.1</v>
      </c>
      <c r="RD365" s="115">
        <v>0.90510000000000002</v>
      </c>
      <c r="RE365" s="4">
        <f t="shared" si="500"/>
        <v>1</v>
      </c>
      <c r="RF365" s="114">
        <f t="shared" si="501"/>
        <v>0.01</v>
      </c>
      <c r="RG365" s="115">
        <v>0.81818181818181801</v>
      </c>
      <c r="RH365" s="4">
        <f t="shared" si="502"/>
        <v>1</v>
      </c>
      <c r="RI365" s="114">
        <f t="shared" si="503"/>
        <v>0.02</v>
      </c>
      <c r="RJ365" s="115">
        <v>1</v>
      </c>
      <c r="RK365" s="4">
        <f t="shared" si="504"/>
        <v>5</v>
      </c>
      <c r="RL365" s="114">
        <f t="shared" si="505"/>
        <v>0.09</v>
      </c>
      <c r="RM365" s="115">
        <v>1</v>
      </c>
      <c r="RN365" s="4">
        <f t="shared" si="506"/>
        <v>5</v>
      </c>
      <c r="RO365" s="115">
        <f t="shared" si="507"/>
        <v>0.1</v>
      </c>
      <c r="RP365" s="115">
        <v>0.85</v>
      </c>
      <c r="RQ365" s="115">
        <v>0.88763041008626298</v>
      </c>
      <c r="RR365" s="4">
        <f t="shared" si="508"/>
        <v>5</v>
      </c>
      <c r="RS365" s="114">
        <f t="shared" si="509"/>
        <v>0.08</v>
      </c>
      <c r="RT365" s="115">
        <v>0.65409470881629805</v>
      </c>
      <c r="RU365" s="4">
        <f t="shared" si="510"/>
        <v>5</v>
      </c>
      <c r="RV365" s="114">
        <f t="shared" si="511"/>
        <v>0.08</v>
      </c>
      <c r="ZR365" s="114">
        <v>1</v>
      </c>
      <c r="ZS365" s="4">
        <f t="shared" si="512"/>
        <v>5</v>
      </c>
      <c r="ZT365" s="114">
        <f t="shared" si="513"/>
        <v>0.05</v>
      </c>
      <c r="ZU365" s="4">
        <v>2</v>
      </c>
      <c r="ZV365" s="4">
        <f t="shared" si="514"/>
        <v>5</v>
      </c>
      <c r="ZW365" s="114">
        <f t="shared" si="515"/>
        <v>0.05</v>
      </c>
      <c r="AAT365" s="114">
        <f t="shared" si="516"/>
        <v>0.38400000000000001</v>
      </c>
      <c r="AAU365" s="114">
        <f t="shared" si="517"/>
        <v>0.38</v>
      </c>
      <c r="AAV365" s="114">
        <f t="shared" si="518"/>
        <v>0.1</v>
      </c>
      <c r="AAW365" s="114">
        <f t="shared" si="519"/>
        <v>0.86399999999999999</v>
      </c>
      <c r="AAX365" s="114">
        <f t="shared" si="520"/>
        <v>0.432</v>
      </c>
      <c r="ACN365" s="119" t="str">
        <f t="shared" si="521"/>
        <v>TERIMA</v>
      </c>
      <c r="ACO365" s="120">
        <f t="shared" si="522"/>
        <v>753232</v>
      </c>
      <c r="ACW365" s="116">
        <v>4.4000000000000004</v>
      </c>
      <c r="ACX365" s="116">
        <v>4.7333333333333298</v>
      </c>
      <c r="ACY365" s="115">
        <f t="shared" si="523"/>
        <v>0.45666666666666655</v>
      </c>
      <c r="ACZ365" s="115">
        <f t="shared" si="524"/>
        <v>0.432</v>
      </c>
      <c r="ADA365" s="115">
        <f t="shared" si="525"/>
        <v>0.88866666666666649</v>
      </c>
      <c r="ADB365" s="115">
        <f t="shared" si="526"/>
        <v>0.88000000000000012</v>
      </c>
      <c r="ADC365" s="115">
        <f t="shared" si="527"/>
        <v>0.94666666666666599</v>
      </c>
      <c r="ADD365" s="121">
        <f t="shared" si="528"/>
        <v>220000.00000000003</v>
      </c>
      <c r="ADE365" s="121">
        <f t="shared" si="529"/>
        <v>236666.66666666651</v>
      </c>
      <c r="ADF365" s="121">
        <f t="shared" si="530"/>
        <v>432000</v>
      </c>
      <c r="ADG365" s="121">
        <f t="shared" si="531"/>
        <v>888666.66666666651</v>
      </c>
      <c r="ADN365" s="121">
        <f t="shared" si="532"/>
        <v>888666.66666666651</v>
      </c>
      <c r="ADO365" s="4" t="s">
        <v>1392</v>
      </c>
    </row>
    <row r="366" spans="1:795" x14ac:dyDescent="0.25">
      <c r="A366" s="4">
        <f t="shared" si="490"/>
        <v>362</v>
      </c>
      <c r="B366" s="4">
        <v>30568</v>
      </c>
      <c r="C366" s="4" t="s">
        <v>395</v>
      </c>
      <c r="G366" s="4" t="s">
        <v>936</v>
      </c>
      <c r="O366" s="4">
        <v>22</v>
      </c>
      <c r="P366" s="4">
        <v>21</v>
      </c>
      <c r="Q366" s="4">
        <v>0</v>
      </c>
      <c r="R366" s="4">
        <v>0</v>
      </c>
      <c r="S366" s="4">
        <v>0</v>
      </c>
      <c r="T366" s="4">
        <v>1</v>
      </c>
      <c r="U366" s="4">
        <v>0</v>
      </c>
      <c r="V366" s="4">
        <f t="shared" si="491"/>
        <v>0</v>
      </c>
      <c r="W366" s="4">
        <v>21</v>
      </c>
      <c r="X366" s="4">
        <v>20</v>
      </c>
      <c r="Y366" s="4">
        <v>7.75</v>
      </c>
      <c r="CZ366" s="115">
        <v>1</v>
      </c>
      <c r="DA366" s="4">
        <f t="shared" si="492"/>
        <v>5</v>
      </c>
      <c r="DB366" s="114">
        <f t="shared" si="493"/>
        <v>0.11000000000000001</v>
      </c>
      <c r="DC366" s="115">
        <v>1</v>
      </c>
      <c r="DD366" s="4">
        <f t="shared" si="494"/>
        <v>5</v>
      </c>
      <c r="DE366" s="114">
        <f t="shared" si="495"/>
        <v>0.08</v>
      </c>
      <c r="DF366" s="116">
        <v>288.66205250596698</v>
      </c>
      <c r="DG366" s="4">
        <f t="shared" si="496"/>
        <v>5</v>
      </c>
      <c r="DH366" s="114">
        <f t="shared" si="497"/>
        <v>0.11000000000000001</v>
      </c>
      <c r="DI366" s="114">
        <v>1</v>
      </c>
      <c r="DJ366" s="4">
        <f t="shared" si="498"/>
        <v>5</v>
      </c>
      <c r="DK366" s="114">
        <f t="shared" si="499"/>
        <v>0.1</v>
      </c>
      <c r="RD366" s="115">
        <v>0.90510000000000002</v>
      </c>
      <c r="RE366" s="4">
        <f t="shared" si="500"/>
        <v>1</v>
      </c>
      <c r="RF366" s="114">
        <f t="shared" si="501"/>
        <v>0.01</v>
      </c>
      <c r="RG366" s="115">
        <v>0.66666666666666696</v>
      </c>
      <c r="RH366" s="4">
        <f t="shared" si="502"/>
        <v>1</v>
      </c>
      <c r="RI366" s="114">
        <f t="shared" si="503"/>
        <v>0.02</v>
      </c>
      <c r="RJ366" s="115">
        <v>1</v>
      </c>
      <c r="RK366" s="4">
        <f t="shared" si="504"/>
        <v>5</v>
      </c>
      <c r="RL366" s="114">
        <f t="shared" si="505"/>
        <v>0.09</v>
      </c>
      <c r="RM366" s="115">
        <v>0.91666666666666696</v>
      </c>
      <c r="RN366" s="4">
        <f t="shared" si="506"/>
        <v>1</v>
      </c>
      <c r="RO366" s="115">
        <f t="shared" si="507"/>
        <v>0.02</v>
      </c>
      <c r="RP366" s="115">
        <v>0.85</v>
      </c>
      <c r="RQ366" s="115">
        <v>0.88002234599540896</v>
      </c>
      <c r="RR366" s="4">
        <f t="shared" si="508"/>
        <v>5</v>
      </c>
      <c r="RS366" s="114">
        <f t="shared" si="509"/>
        <v>0.08</v>
      </c>
      <c r="RT366" s="115">
        <v>0.62709968348352096</v>
      </c>
      <c r="RU366" s="4">
        <f t="shared" si="510"/>
        <v>5</v>
      </c>
      <c r="RV366" s="114">
        <f t="shared" si="511"/>
        <v>0.08</v>
      </c>
      <c r="ZR366" s="114">
        <v>1</v>
      </c>
      <c r="ZS366" s="4">
        <f t="shared" si="512"/>
        <v>5</v>
      </c>
      <c r="ZT366" s="114">
        <f t="shared" si="513"/>
        <v>0.05</v>
      </c>
      <c r="ZU366" s="4">
        <v>2</v>
      </c>
      <c r="ZV366" s="4">
        <f t="shared" si="514"/>
        <v>5</v>
      </c>
      <c r="ZW366" s="114">
        <f t="shared" si="515"/>
        <v>0.05</v>
      </c>
      <c r="AAT366" s="114">
        <f t="shared" si="516"/>
        <v>0.4</v>
      </c>
      <c r="AAU366" s="114">
        <f t="shared" si="517"/>
        <v>0.3</v>
      </c>
      <c r="AAV366" s="114">
        <f t="shared" si="518"/>
        <v>0.1</v>
      </c>
      <c r="AAW366" s="114">
        <f t="shared" si="519"/>
        <v>0.79999999999999993</v>
      </c>
      <c r="AAX366" s="114">
        <f t="shared" si="520"/>
        <v>0.39999999999999997</v>
      </c>
      <c r="ACN366" s="119" t="str">
        <f t="shared" si="521"/>
        <v>TERIMA</v>
      </c>
      <c r="ACO366" s="120">
        <f t="shared" si="522"/>
        <v>753232</v>
      </c>
      <c r="ACW366" s="116">
        <v>4.4124999999999996</v>
      </c>
      <c r="ACX366" s="116">
        <v>4.9000000000000004</v>
      </c>
      <c r="ACY366" s="115">
        <f t="shared" si="523"/>
        <v>0.46562500000000001</v>
      </c>
      <c r="ACZ366" s="115">
        <f t="shared" si="524"/>
        <v>0.39999999999999997</v>
      </c>
      <c r="ADA366" s="115">
        <f t="shared" si="525"/>
        <v>0.86562499999999998</v>
      </c>
      <c r="ADB366" s="115">
        <f t="shared" si="526"/>
        <v>0.88249999999999995</v>
      </c>
      <c r="ADC366" s="115">
        <f t="shared" si="527"/>
        <v>0.98000000000000009</v>
      </c>
      <c r="ADD366" s="121">
        <f t="shared" si="528"/>
        <v>220625</v>
      </c>
      <c r="ADE366" s="121">
        <f t="shared" si="529"/>
        <v>245000.00000000003</v>
      </c>
      <c r="ADF366" s="121">
        <f t="shared" si="530"/>
        <v>399999.99999999994</v>
      </c>
      <c r="ADG366" s="121">
        <f t="shared" si="531"/>
        <v>865625</v>
      </c>
      <c r="ADN366" s="121">
        <f t="shared" si="532"/>
        <v>865625</v>
      </c>
      <c r="ADO366" s="4" t="s">
        <v>1392</v>
      </c>
    </row>
    <row r="367" spans="1:795" x14ac:dyDescent="0.25">
      <c r="A367" s="4">
        <f t="shared" si="490"/>
        <v>363</v>
      </c>
      <c r="B367" s="4">
        <v>30355</v>
      </c>
      <c r="C367" s="4" t="s">
        <v>390</v>
      </c>
      <c r="G367" s="4" t="s">
        <v>936</v>
      </c>
      <c r="O367" s="4">
        <v>22</v>
      </c>
      <c r="P367" s="4">
        <v>21</v>
      </c>
      <c r="Q367" s="4">
        <v>0</v>
      </c>
      <c r="R367" s="4">
        <v>0</v>
      </c>
      <c r="S367" s="4">
        <v>0</v>
      </c>
      <c r="T367" s="4">
        <v>1</v>
      </c>
      <c r="U367" s="4">
        <v>0</v>
      </c>
      <c r="V367" s="4">
        <f t="shared" si="491"/>
        <v>0</v>
      </c>
      <c r="W367" s="4">
        <v>21</v>
      </c>
      <c r="X367" s="4">
        <v>20</v>
      </c>
      <c r="Y367" s="4">
        <v>7.75</v>
      </c>
      <c r="CZ367" s="115">
        <v>0.91666666666666696</v>
      </c>
      <c r="DA367" s="4">
        <f t="shared" si="492"/>
        <v>4</v>
      </c>
      <c r="DB367" s="114">
        <f t="shared" si="493"/>
        <v>8.7999999999999995E-2</v>
      </c>
      <c r="DC367" s="115">
        <v>0.91666666666666696</v>
      </c>
      <c r="DD367" s="4">
        <f t="shared" si="494"/>
        <v>4</v>
      </c>
      <c r="DE367" s="114">
        <f t="shared" si="495"/>
        <v>6.4000000000000001E-2</v>
      </c>
      <c r="DF367" s="116">
        <v>278.98702723635</v>
      </c>
      <c r="DG367" s="4">
        <f t="shared" si="496"/>
        <v>5</v>
      </c>
      <c r="DH367" s="114">
        <f t="shared" si="497"/>
        <v>0.11000000000000001</v>
      </c>
      <c r="DI367" s="114">
        <v>1</v>
      </c>
      <c r="DJ367" s="4">
        <f t="shared" si="498"/>
        <v>5</v>
      </c>
      <c r="DK367" s="114">
        <f t="shared" si="499"/>
        <v>0.1</v>
      </c>
      <c r="RD367" s="115">
        <v>0.90510000000000002</v>
      </c>
      <c r="RE367" s="4">
        <f t="shared" si="500"/>
        <v>1</v>
      </c>
      <c r="RF367" s="114">
        <f t="shared" si="501"/>
        <v>0.01</v>
      </c>
      <c r="RG367" s="115">
        <v>0.91666666666666696</v>
      </c>
      <c r="RH367" s="4">
        <f t="shared" si="502"/>
        <v>1</v>
      </c>
      <c r="RI367" s="114">
        <f t="shared" si="503"/>
        <v>0.02</v>
      </c>
      <c r="RJ367" s="115">
        <v>1</v>
      </c>
      <c r="RK367" s="4">
        <f t="shared" si="504"/>
        <v>5</v>
      </c>
      <c r="RL367" s="114">
        <f t="shared" si="505"/>
        <v>0.09</v>
      </c>
      <c r="RM367" s="115">
        <v>0.91666666666666696</v>
      </c>
      <c r="RN367" s="4">
        <f t="shared" si="506"/>
        <v>1</v>
      </c>
      <c r="RO367" s="115">
        <f t="shared" si="507"/>
        <v>0.02</v>
      </c>
      <c r="RP367" s="115">
        <v>0.85</v>
      </c>
      <c r="RQ367" s="115">
        <v>0.90111246295610503</v>
      </c>
      <c r="RR367" s="4">
        <f t="shared" si="508"/>
        <v>5</v>
      </c>
      <c r="RS367" s="114">
        <f t="shared" si="509"/>
        <v>0.08</v>
      </c>
      <c r="RT367" s="115">
        <v>0.68923774944092198</v>
      </c>
      <c r="RU367" s="4">
        <f t="shared" si="510"/>
        <v>5</v>
      </c>
      <c r="RV367" s="114">
        <f t="shared" si="511"/>
        <v>0.08</v>
      </c>
      <c r="ZR367" s="114">
        <v>1</v>
      </c>
      <c r="ZS367" s="4">
        <f t="shared" si="512"/>
        <v>5</v>
      </c>
      <c r="ZT367" s="114">
        <f t="shared" si="513"/>
        <v>0.05</v>
      </c>
      <c r="ZU367" s="4">
        <v>2</v>
      </c>
      <c r="ZV367" s="4">
        <f t="shared" si="514"/>
        <v>5</v>
      </c>
      <c r="ZW367" s="114">
        <f t="shared" si="515"/>
        <v>0.05</v>
      </c>
      <c r="AAT367" s="114">
        <f t="shared" si="516"/>
        <v>0.36199999999999999</v>
      </c>
      <c r="AAU367" s="114">
        <f t="shared" si="517"/>
        <v>0.3</v>
      </c>
      <c r="AAV367" s="114">
        <f t="shared" si="518"/>
        <v>0.1</v>
      </c>
      <c r="AAW367" s="114">
        <f t="shared" si="519"/>
        <v>0.7619999999999999</v>
      </c>
      <c r="AAX367" s="114">
        <f t="shared" si="520"/>
        <v>0.38099999999999995</v>
      </c>
      <c r="ACN367" s="119" t="str">
        <f t="shared" si="521"/>
        <v>TERIMA</v>
      </c>
      <c r="ACO367" s="120">
        <f t="shared" si="522"/>
        <v>753232</v>
      </c>
      <c r="ACW367" s="116">
        <v>4.1749999999999998</v>
      </c>
      <c r="ACX367" s="116">
        <v>4.7333333333333298</v>
      </c>
      <c r="ACY367" s="115">
        <f t="shared" si="523"/>
        <v>0.44541666666666646</v>
      </c>
      <c r="ACZ367" s="115">
        <f t="shared" si="524"/>
        <v>0.38099999999999995</v>
      </c>
      <c r="ADA367" s="115">
        <f t="shared" si="525"/>
        <v>0.82641666666666636</v>
      </c>
      <c r="ADB367" s="115">
        <f t="shared" si="526"/>
        <v>0.83499999999999996</v>
      </c>
      <c r="ADC367" s="115">
        <f t="shared" si="527"/>
        <v>0.94666666666666599</v>
      </c>
      <c r="ADD367" s="121">
        <f t="shared" si="528"/>
        <v>208750</v>
      </c>
      <c r="ADE367" s="121">
        <f t="shared" si="529"/>
        <v>236666.66666666651</v>
      </c>
      <c r="ADF367" s="121">
        <f t="shared" si="530"/>
        <v>380999.99999999994</v>
      </c>
      <c r="ADG367" s="121">
        <f t="shared" si="531"/>
        <v>826416.66666666651</v>
      </c>
      <c r="ADN367" s="121">
        <f t="shared" si="532"/>
        <v>826416.66666666651</v>
      </c>
      <c r="ADO367" s="4" t="s">
        <v>1392</v>
      </c>
    </row>
    <row r="368" spans="1:795" x14ac:dyDescent="0.25">
      <c r="A368" s="4">
        <f t="shared" si="490"/>
        <v>364</v>
      </c>
      <c r="B368" s="4">
        <v>30321</v>
      </c>
      <c r="C368" s="4" t="s">
        <v>428</v>
      </c>
      <c r="G368" s="4" t="s">
        <v>936</v>
      </c>
      <c r="O368" s="4">
        <v>22</v>
      </c>
      <c r="P368" s="4">
        <v>21</v>
      </c>
      <c r="Q368" s="4">
        <v>0</v>
      </c>
      <c r="R368" s="4">
        <v>0</v>
      </c>
      <c r="S368" s="4">
        <v>0</v>
      </c>
      <c r="T368" s="4">
        <v>1</v>
      </c>
      <c r="U368" s="4">
        <v>0</v>
      </c>
      <c r="V368" s="4">
        <f t="shared" si="491"/>
        <v>0</v>
      </c>
      <c r="W368" s="4">
        <v>21</v>
      </c>
      <c r="X368" s="4">
        <v>20</v>
      </c>
      <c r="Y368" s="4">
        <v>7.75</v>
      </c>
      <c r="CZ368" s="115">
        <v>1</v>
      </c>
      <c r="DA368" s="4">
        <f t="shared" si="492"/>
        <v>5</v>
      </c>
      <c r="DB368" s="114">
        <f t="shared" si="493"/>
        <v>0.11000000000000001</v>
      </c>
      <c r="DC368" s="115">
        <v>0.90909090909090895</v>
      </c>
      <c r="DD368" s="4">
        <f t="shared" si="494"/>
        <v>4</v>
      </c>
      <c r="DE368" s="114">
        <f t="shared" si="495"/>
        <v>6.4000000000000001E-2</v>
      </c>
      <c r="DF368" s="116">
        <v>286.56777748273998</v>
      </c>
      <c r="DG368" s="4">
        <f t="shared" si="496"/>
        <v>5</v>
      </c>
      <c r="DH368" s="114">
        <f t="shared" si="497"/>
        <v>0.11000000000000001</v>
      </c>
      <c r="DI368" s="114">
        <v>1</v>
      </c>
      <c r="DJ368" s="4">
        <f t="shared" si="498"/>
        <v>5</v>
      </c>
      <c r="DK368" s="114">
        <f t="shared" si="499"/>
        <v>0.1</v>
      </c>
      <c r="RD368" s="115">
        <v>0.90510000000000002</v>
      </c>
      <c r="RE368" s="4">
        <f t="shared" si="500"/>
        <v>1</v>
      </c>
      <c r="RF368" s="114">
        <f t="shared" si="501"/>
        <v>0.01</v>
      </c>
      <c r="RG368" s="115">
        <v>0.72727272727272696</v>
      </c>
      <c r="RH368" s="4">
        <f t="shared" si="502"/>
        <v>1</v>
      </c>
      <c r="RI368" s="114">
        <f t="shared" si="503"/>
        <v>0.02</v>
      </c>
      <c r="RJ368" s="115">
        <v>1</v>
      </c>
      <c r="RK368" s="4">
        <f t="shared" si="504"/>
        <v>5</v>
      </c>
      <c r="RL368" s="114">
        <f t="shared" si="505"/>
        <v>0.09</v>
      </c>
      <c r="RM368" s="115">
        <v>1</v>
      </c>
      <c r="RN368" s="4">
        <f t="shared" si="506"/>
        <v>5</v>
      </c>
      <c r="RO368" s="115">
        <f t="shared" si="507"/>
        <v>0.1</v>
      </c>
      <c r="RP368" s="115">
        <v>0.85</v>
      </c>
      <c r="RQ368" s="115">
        <v>0.89431606323538104</v>
      </c>
      <c r="RR368" s="4">
        <f t="shared" si="508"/>
        <v>5</v>
      </c>
      <c r="RS368" s="114">
        <f t="shared" si="509"/>
        <v>0.08</v>
      </c>
      <c r="RT368" s="115">
        <v>0.58986052242068399</v>
      </c>
      <c r="RU368" s="4">
        <f t="shared" si="510"/>
        <v>5</v>
      </c>
      <c r="RV368" s="114">
        <f t="shared" si="511"/>
        <v>0.08</v>
      </c>
      <c r="ZR368" s="114">
        <v>1</v>
      </c>
      <c r="ZS368" s="4">
        <f t="shared" si="512"/>
        <v>5</v>
      </c>
      <c r="ZT368" s="114">
        <f t="shared" si="513"/>
        <v>0.05</v>
      </c>
      <c r="ZU368" s="4">
        <v>2</v>
      </c>
      <c r="ZV368" s="4">
        <f t="shared" si="514"/>
        <v>5</v>
      </c>
      <c r="ZW368" s="114">
        <f t="shared" si="515"/>
        <v>0.05</v>
      </c>
      <c r="AAT368" s="114">
        <f t="shared" si="516"/>
        <v>0.38400000000000001</v>
      </c>
      <c r="AAU368" s="114">
        <f t="shared" si="517"/>
        <v>0.38</v>
      </c>
      <c r="AAV368" s="114">
        <f t="shared" si="518"/>
        <v>0.1</v>
      </c>
      <c r="AAW368" s="114">
        <f t="shared" si="519"/>
        <v>0.86399999999999999</v>
      </c>
      <c r="AAX368" s="114">
        <f t="shared" si="520"/>
        <v>0.432</v>
      </c>
      <c r="ACN368" s="119" t="str">
        <f t="shared" si="521"/>
        <v>TERIMA</v>
      </c>
      <c r="ACO368" s="120">
        <f t="shared" si="522"/>
        <v>753232</v>
      </c>
      <c r="ACW368" s="116">
        <v>4.3250000000000002</v>
      </c>
      <c r="ACX368" s="116">
        <v>4.75</v>
      </c>
      <c r="ACY368" s="115">
        <f t="shared" si="523"/>
        <v>0.45374999999999999</v>
      </c>
      <c r="ACZ368" s="115">
        <f t="shared" si="524"/>
        <v>0.432</v>
      </c>
      <c r="ADA368" s="115">
        <f t="shared" si="525"/>
        <v>0.88575000000000004</v>
      </c>
      <c r="ADB368" s="115">
        <f t="shared" si="526"/>
        <v>0.86499999999999999</v>
      </c>
      <c r="ADC368" s="115">
        <f t="shared" si="527"/>
        <v>0.95</v>
      </c>
      <c r="ADD368" s="121">
        <f t="shared" si="528"/>
        <v>216250</v>
      </c>
      <c r="ADE368" s="121">
        <f t="shared" si="529"/>
        <v>237500</v>
      </c>
      <c r="ADF368" s="121">
        <f t="shared" si="530"/>
        <v>432000</v>
      </c>
      <c r="ADG368" s="121">
        <f t="shared" si="531"/>
        <v>885750</v>
      </c>
      <c r="ADN368" s="121">
        <f t="shared" si="532"/>
        <v>885750</v>
      </c>
      <c r="ADO368" s="4" t="s">
        <v>1392</v>
      </c>
    </row>
    <row r="369" spans="1:795" x14ac:dyDescent="0.25">
      <c r="A369" s="4">
        <f t="shared" si="490"/>
        <v>365</v>
      </c>
      <c r="B369" s="4">
        <v>30543</v>
      </c>
      <c r="C369" s="4" t="s">
        <v>418</v>
      </c>
      <c r="G369" s="4" t="s">
        <v>936</v>
      </c>
      <c r="O369" s="4">
        <v>22</v>
      </c>
      <c r="P369" s="4">
        <v>21</v>
      </c>
      <c r="Q369" s="4">
        <v>0</v>
      </c>
      <c r="R369" s="4">
        <v>0</v>
      </c>
      <c r="S369" s="4">
        <v>0</v>
      </c>
      <c r="T369" s="4">
        <v>1</v>
      </c>
      <c r="U369" s="4">
        <v>0</v>
      </c>
      <c r="V369" s="4">
        <f t="shared" si="491"/>
        <v>0</v>
      </c>
      <c r="W369" s="4">
        <v>21</v>
      </c>
      <c r="X369" s="4">
        <v>20</v>
      </c>
      <c r="Y369" s="4">
        <v>7.75</v>
      </c>
      <c r="CZ369" s="115">
        <v>1</v>
      </c>
      <c r="DA369" s="4">
        <f t="shared" si="492"/>
        <v>5</v>
      </c>
      <c r="DB369" s="114">
        <f t="shared" si="493"/>
        <v>0.11000000000000001</v>
      </c>
      <c r="DC369" s="115">
        <v>0.91666666666666696</v>
      </c>
      <c r="DD369" s="4">
        <f t="shared" si="494"/>
        <v>4</v>
      </c>
      <c r="DE369" s="114">
        <f t="shared" si="495"/>
        <v>6.4000000000000001E-2</v>
      </c>
      <c r="DF369" s="116">
        <v>282.61162382732101</v>
      </c>
      <c r="DG369" s="4">
        <f t="shared" si="496"/>
        <v>5</v>
      </c>
      <c r="DH369" s="114">
        <f t="shared" si="497"/>
        <v>0.11000000000000001</v>
      </c>
      <c r="DI369" s="114">
        <v>1</v>
      </c>
      <c r="DJ369" s="4">
        <f t="shared" si="498"/>
        <v>5</v>
      </c>
      <c r="DK369" s="114">
        <f t="shared" si="499"/>
        <v>0.1</v>
      </c>
      <c r="RD369" s="115">
        <v>0.90510000000000002</v>
      </c>
      <c r="RE369" s="4">
        <f t="shared" si="500"/>
        <v>1</v>
      </c>
      <c r="RF369" s="114">
        <f t="shared" si="501"/>
        <v>0.01</v>
      </c>
      <c r="RG369" s="115">
        <v>0.58333333333333304</v>
      </c>
      <c r="RH369" s="4">
        <f t="shared" si="502"/>
        <v>1</v>
      </c>
      <c r="RI369" s="114">
        <f t="shared" si="503"/>
        <v>0.02</v>
      </c>
      <c r="RJ369" s="115">
        <v>1</v>
      </c>
      <c r="RK369" s="4">
        <f t="shared" si="504"/>
        <v>5</v>
      </c>
      <c r="RL369" s="114">
        <f t="shared" si="505"/>
        <v>0.09</v>
      </c>
      <c r="RM369" s="115">
        <v>1</v>
      </c>
      <c r="RN369" s="4">
        <f t="shared" si="506"/>
        <v>5</v>
      </c>
      <c r="RO369" s="115">
        <f t="shared" si="507"/>
        <v>0.1</v>
      </c>
      <c r="RP369" s="115">
        <v>0.85</v>
      </c>
      <c r="RQ369" s="115">
        <v>0.86011655344569404</v>
      </c>
      <c r="RR369" s="4">
        <f t="shared" si="508"/>
        <v>5</v>
      </c>
      <c r="RS369" s="114">
        <f t="shared" si="509"/>
        <v>0.08</v>
      </c>
      <c r="RT369" s="115">
        <v>0.604684183401764</v>
      </c>
      <c r="RU369" s="4">
        <f t="shared" si="510"/>
        <v>5</v>
      </c>
      <c r="RV369" s="114">
        <f t="shared" si="511"/>
        <v>0.08</v>
      </c>
      <c r="ZR369" s="114">
        <v>1</v>
      </c>
      <c r="ZS369" s="4">
        <f t="shared" si="512"/>
        <v>5</v>
      </c>
      <c r="ZT369" s="114">
        <f t="shared" si="513"/>
        <v>0.05</v>
      </c>
      <c r="ZU369" s="4">
        <v>2</v>
      </c>
      <c r="ZV369" s="4">
        <f t="shared" si="514"/>
        <v>5</v>
      </c>
      <c r="ZW369" s="114">
        <f t="shared" si="515"/>
        <v>0.05</v>
      </c>
      <c r="AAT369" s="114">
        <f t="shared" si="516"/>
        <v>0.38400000000000001</v>
      </c>
      <c r="AAU369" s="114">
        <f t="shared" si="517"/>
        <v>0.38</v>
      </c>
      <c r="AAV369" s="114">
        <f t="shared" si="518"/>
        <v>0.1</v>
      </c>
      <c r="AAW369" s="114">
        <f t="shared" si="519"/>
        <v>0.86399999999999999</v>
      </c>
      <c r="AAX369" s="114">
        <f t="shared" si="520"/>
        <v>0.432</v>
      </c>
      <c r="ACN369" s="119" t="str">
        <f t="shared" si="521"/>
        <v>TERIMA</v>
      </c>
      <c r="ACO369" s="120">
        <f t="shared" si="522"/>
        <v>753232</v>
      </c>
      <c r="ACW369" s="116">
        <v>4.1375000000000002</v>
      </c>
      <c r="ACX369" s="116">
        <v>4.93333333333333</v>
      </c>
      <c r="ACY369" s="115">
        <f t="shared" si="523"/>
        <v>0.45354166666666651</v>
      </c>
      <c r="ACZ369" s="115">
        <f t="shared" si="524"/>
        <v>0.432</v>
      </c>
      <c r="ADA369" s="115">
        <f t="shared" si="525"/>
        <v>0.88554166666666645</v>
      </c>
      <c r="ADB369" s="115">
        <f t="shared" si="526"/>
        <v>0.82750000000000001</v>
      </c>
      <c r="ADC369" s="115">
        <f t="shared" si="527"/>
        <v>0.98666666666666603</v>
      </c>
      <c r="ADD369" s="121">
        <f t="shared" si="528"/>
        <v>206875</v>
      </c>
      <c r="ADE369" s="121">
        <f t="shared" si="529"/>
        <v>246666.66666666651</v>
      </c>
      <c r="ADF369" s="121">
        <f t="shared" si="530"/>
        <v>432000</v>
      </c>
      <c r="ADG369" s="121">
        <f t="shared" si="531"/>
        <v>885541.66666666651</v>
      </c>
      <c r="ADN369" s="121">
        <f t="shared" si="532"/>
        <v>885541.66666666651</v>
      </c>
      <c r="ADO369" s="4" t="s">
        <v>1392</v>
      </c>
    </row>
    <row r="370" spans="1:795" x14ac:dyDescent="0.25">
      <c r="A370" s="4">
        <f t="shared" si="490"/>
        <v>366</v>
      </c>
      <c r="B370" s="4">
        <v>28413</v>
      </c>
      <c r="C370" s="4" t="s">
        <v>402</v>
      </c>
      <c r="G370" s="4" t="s">
        <v>936</v>
      </c>
      <c r="O370" s="4">
        <v>22</v>
      </c>
      <c r="P370" s="4">
        <v>21</v>
      </c>
      <c r="Q370" s="4">
        <v>0</v>
      </c>
      <c r="R370" s="4">
        <v>0</v>
      </c>
      <c r="S370" s="4">
        <v>0</v>
      </c>
      <c r="T370" s="4">
        <v>1</v>
      </c>
      <c r="U370" s="4">
        <v>0</v>
      </c>
      <c r="V370" s="4">
        <f t="shared" si="491"/>
        <v>0</v>
      </c>
      <c r="W370" s="4">
        <v>21</v>
      </c>
      <c r="X370" s="4">
        <v>20</v>
      </c>
      <c r="Y370" s="4">
        <v>7.75</v>
      </c>
      <c r="CZ370" s="115">
        <v>1</v>
      </c>
      <c r="DA370" s="4">
        <f t="shared" si="492"/>
        <v>5</v>
      </c>
      <c r="DB370" s="114">
        <f t="shared" si="493"/>
        <v>0.11000000000000001</v>
      </c>
      <c r="DC370" s="115">
        <v>1</v>
      </c>
      <c r="DD370" s="4">
        <f t="shared" si="494"/>
        <v>5</v>
      </c>
      <c r="DE370" s="114">
        <f t="shared" si="495"/>
        <v>0.08</v>
      </c>
      <c r="DF370" s="116">
        <v>277.70393628427001</v>
      </c>
      <c r="DG370" s="4">
        <f t="shared" si="496"/>
        <v>5</v>
      </c>
      <c r="DH370" s="114">
        <f t="shared" si="497"/>
        <v>0.11000000000000001</v>
      </c>
      <c r="DI370" s="114">
        <v>1</v>
      </c>
      <c r="DJ370" s="4">
        <f t="shared" si="498"/>
        <v>5</v>
      </c>
      <c r="DK370" s="114">
        <f t="shared" si="499"/>
        <v>0.1</v>
      </c>
      <c r="RD370" s="115">
        <v>0.90510000000000002</v>
      </c>
      <c r="RE370" s="4">
        <f t="shared" si="500"/>
        <v>1</v>
      </c>
      <c r="RF370" s="114">
        <f t="shared" si="501"/>
        <v>0.01</v>
      </c>
      <c r="RG370" s="115">
        <v>0.69230769230769196</v>
      </c>
      <c r="RH370" s="4">
        <f t="shared" si="502"/>
        <v>1</v>
      </c>
      <c r="RI370" s="114">
        <f t="shared" si="503"/>
        <v>0.02</v>
      </c>
      <c r="RJ370" s="115">
        <v>1</v>
      </c>
      <c r="RK370" s="4">
        <f t="shared" si="504"/>
        <v>5</v>
      </c>
      <c r="RL370" s="114">
        <f t="shared" si="505"/>
        <v>0.09</v>
      </c>
      <c r="RM370" s="115">
        <v>0.92307692307692302</v>
      </c>
      <c r="RN370" s="4">
        <f t="shared" si="506"/>
        <v>1</v>
      </c>
      <c r="RO370" s="115">
        <f t="shared" si="507"/>
        <v>0.02</v>
      </c>
      <c r="RP370" s="115">
        <v>0.85</v>
      </c>
      <c r="RQ370" s="115">
        <v>0.89896867487308696</v>
      </c>
      <c r="RR370" s="4">
        <f t="shared" si="508"/>
        <v>5</v>
      </c>
      <c r="RS370" s="114">
        <f t="shared" si="509"/>
        <v>0.08</v>
      </c>
      <c r="RT370" s="115">
        <v>0.68551059907545397</v>
      </c>
      <c r="RU370" s="4">
        <f t="shared" si="510"/>
        <v>5</v>
      </c>
      <c r="RV370" s="114">
        <f t="shared" si="511"/>
        <v>0.08</v>
      </c>
      <c r="ZR370" s="114">
        <v>1</v>
      </c>
      <c r="ZS370" s="4">
        <f t="shared" si="512"/>
        <v>5</v>
      </c>
      <c r="ZT370" s="114">
        <f t="shared" si="513"/>
        <v>0.05</v>
      </c>
      <c r="ZU370" s="4">
        <v>2</v>
      </c>
      <c r="ZV370" s="4">
        <f t="shared" si="514"/>
        <v>5</v>
      </c>
      <c r="ZW370" s="114">
        <f t="shared" si="515"/>
        <v>0.05</v>
      </c>
      <c r="AAT370" s="114">
        <f t="shared" si="516"/>
        <v>0.4</v>
      </c>
      <c r="AAU370" s="114">
        <f t="shared" si="517"/>
        <v>0.3</v>
      </c>
      <c r="AAV370" s="114">
        <f t="shared" si="518"/>
        <v>0.1</v>
      </c>
      <c r="AAW370" s="114">
        <f t="shared" si="519"/>
        <v>0.79999999999999993</v>
      </c>
      <c r="AAX370" s="114">
        <f t="shared" si="520"/>
        <v>0.39999999999999997</v>
      </c>
      <c r="ACN370" s="119" t="str">
        <f t="shared" si="521"/>
        <v>TERIMA</v>
      </c>
      <c r="ACO370" s="120">
        <f t="shared" si="522"/>
        <v>753232</v>
      </c>
      <c r="ACW370" s="116">
        <v>4.3125</v>
      </c>
      <c r="ACX370" s="116">
        <v>4.7</v>
      </c>
      <c r="ACY370" s="115">
        <f t="shared" si="523"/>
        <v>0.45062500000000005</v>
      </c>
      <c r="ACZ370" s="115">
        <f t="shared" si="524"/>
        <v>0.39999999999999997</v>
      </c>
      <c r="ADA370" s="115">
        <f t="shared" si="525"/>
        <v>0.85062499999999996</v>
      </c>
      <c r="ADB370" s="115">
        <f t="shared" si="526"/>
        <v>0.86250000000000004</v>
      </c>
      <c r="ADC370" s="115">
        <f t="shared" si="527"/>
        <v>0.94000000000000006</v>
      </c>
      <c r="ADD370" s="121">
        <f t="shared" si="528"/>
        <v>215625</v>
      </c>
      <c r="ADE370" s="121">
        <f t="shared" si="529"/>
        <v>235000</v>
      </c>
      <c r="ADF370" s="121">
        <f t="shared" si="530"/>
        <v>399999.99999999994</v>
      </c>
      <c r="ADG370" s="121">
        <f t="shared" si="531"/>
        <v>850625</v>
      </c>
      <c r="ADN370" s="121">
        <f t="shared" si="532"/>
        <v>850625</v>
      </c>
      <c r="ADO370" s="4" t="s">
        <v>1392</v>
      </c>
    </row>
    <row r="371" spans="1:795" x14ac:dyDescent="0.25">
      <c r="A371" s="4">
        <f t="shared" si="490"/>
        <v>367</v>
      </c>
      <c r="B371" s="4">
        <v>30581</v>
      </c>
      <c r="C371" s="4" t="s">
        <v>438</v>
      </c>
      <c r="G371" s="4" t="s">
        <v>936</v>
      </c>
      <c r="O371" s="4">
        <v>22</v>
      </c>
      <c r="P371" s="4">
        <v>21</v>
      </c>
      <c r="Q371" s="4">
        <v>0</v>
      </c>
      <c r="R371" s="4">
        <v>0</v>
      </c>
      <c r="S371" s="4">
        <v>0</v>
      </c>
      <c r="T371" s="4">
        <v>1</v>
      </c>
      <c r="U371" s="4">
        <v>0</v>
      </c>
      <c r="V371" s="4">
        <f t="shared" si="491"/>
        <v>0</v>
      </c>
      <c r="W371" s="4">
        <v>21</v>
      </c>
      <c r="X371" s="4">
        <v>20</v>
      </c>
      <c r="Y371" s="4">
        <v>7.75</v>
      </c>
      <c r="CZ371" s="115">
        <v>1</v>
      </c>
      <c r="DA371" s="4">
        <f t="shared" si="492"/>
        <v>5</v>
      </c>
      <c r="DB371" s="114">
        <f t="shared" si="493"/>
        <v>0.11000000000000001</v>
      </c>
      <c r="DC371" s="115">
        <v>0.91666666666666696</v>
      </c>
      <c r="DD371" s="4">
        <f t="shared" si="494"/>
        <v>4</v>
      </c>
      <c r="DE371" s="114">
        <f t="shared" si="495"/>
        <v>6.4000000000000001E-2</v>
      </c>
      <c r="DF371" s="116">
        <v>295.44132129667599</v>
      </c>
      <c r="DG371" s="4">
        <f t="shared" si="496"/>
        <v>5</v>
      </c>
      <c r="DH371" s="114">
        <f t="shared" si="497"/>
        <v>0.11000000000000001</v>
      </c>
      <c r="DI371" s="114">
        <v>1</v>
      </c>
      <c r="DJ371" s="4">
        <f t="shared" si="498"/>
        <v>5</v>
      </c>
      <c r="DK371" s="114">
        <f t="shared" si="499"/>
        <v>0.1</v>
      </c>
      <c r="RD371" s="115">
        <v>0.90510000000000002</v>
      </c>
      <c r="RE371" s="4">
        <f t="shared" si="500"/>
        <v>1</v>
      </c>
      <c r="RF371" s="114">
        <f t="shared" si="501"/>
        <v>0.01</v>
      </c>
      <c r="RG371" s="115">
        <v>0.66666666666666696</v>
      </c>
      <c r="RH371" s="4">
        <f t="shared" si="502"/>
        <v>1</v>
      </c>
      <c r="RI371" s="114">
        <f t="shared" si="503"/>
        <v>0.02</v>
      </c>
      <c r="RJ371" s="115">
        <v>1</v>
      </c>
      <c r="RK371" s="4">
        <f t="shared" si="504"/>
        <v>5</v>
      </c>
      <c r="RL371" s="114">
        <f t="shared" si="505"/>
        <v>0.09</v>
      </c>
      <c r="RM371" s="115">
        <v>0.66666666666666696</v>
      </c>
      <c r="RN371" s="4">
        <f t="shared" si="506"/>
        <v>1</v>
      </c>
      <c r="RO371" s="115">
        <f t="shared" si="507"/>
        <v>0.02</v>
      </c>
      <c r="RP371" s="115">
        <v>0.85</v>
      </c>
      <c r="RQ371" s="115">
        <v>0.86520082520438302</v>
      </c>
      <c r="RR371" s="4">
        <f t="shared" si="508"/>
        <v>5</v>
      </c>
      <c r="RS371" s="114">
        <f t="shared" si="509"/>
        <v>0.08</v>
      </c>
      <c r="RT371" s="115">
        <v>0.58941768086520696</v>
      </c>
      <c r="RU371" s="4">
        <f t="shared" si="510"/>
        <v>5</v>
      </c>
      <c r="RV371" s="114">
        <f t="shared" si="511"/>
        <v>0.08</v>
      </c>
      <c r="ZR371" s="114">
        <v>1</v>
      </c>
      <c r="ZS371" s="4">
        <f t="shared" si="512"/>
        <v>5</v>
      </c>
      <c r="ZT371" s="114">
        <f t="shared" si="513"/>
        <v>0.05</v>
      </c>
      <c r="ZU371" s="4">
        <v>2</v>
      </c>
      <c r="ZV371" s="4">
        <f t="shared" si="514"/>
        <v>5</v>
      </c>
      <c r="ZW371" s="114">
        <f t="shared" si="515"/>
        <v>0.05</v>
      </c>
      <c r="AAT371" s="114">
        <f t="shared" si="516"/>
        <v>0.38400000000000001</v>
      </c>
      <c r="AAU371" s="114">
        <f t="shared" si="517"/>
        <v>0.3</v>
      </c>
      <c r="AAV371" s="114">
        <f t="shared" si="518"/>
        <v>0.1</v>
      </c>
      <c r="AAW371" s="114">
        <f t="shared" si="519"/>
        <v>0.78399999999999992</v>
      </c>
      <c r="AAX371" s="114">
        <f t="shared" si="520"/>
        <v>0.39199999999999996</v>
      </c>
      <c r="ACN371" s="119" t="str">
        <f t="shared" si="521"/>
        <v>TERIMA</v>
      </c>
      <c r="ACO371" s="120">
        <f t="shared" si="522"/>
        <v>753232</v>
      </c>
      <c r="ACW371" s="116">
        <v>4.3214285714285703</v>
      </c>
      <c r="ACX371" s="116">
        <v>4.7301587301587302</v>
      </c>
      <c r="ACY371" s="115">
        <f t="shared" si="523"/>
        <v>0.45257936507936503</v>
      </c>
      <c r="ACZ371" s="115">
        <f t="shared" si="524"/>
        <v>0.39199999999999996</v>
      </c>
      <c r="ADA371" s="115">
        <f t="shared" si="525"/>
        <v>0.84457936507936493</v>
      </c>
      <c r="ADB371" s="115">
        <f t="shared" si="526"/>
        <v>0.8642857142857141</v>
      </c>
      <c r="ADC371" s="115">
        <f t="shared" si="527"/>
        <v>0.946031746031746</v>
      </c>
      <c r="ADD371" s="121">
        <f t="shared" si="528"/>
        <v>216071.42857142852</v>
      </c>
      <c r="ADE371" s="121">
        <f t="shared" si="529"/>
        <v>236507.93650793651</v>
      </c>
      <c r="ADF371" s="121">
        <f t="shared" si="530"/>
        <v>391999.99999999994</v>
      </c>
      <c r="ADG371" s="121">
        <f t="shared" si="531"/>
        <v>844579.36507936497</v>
      </c>
      <c r="ADN371" s="121">
        <f t="shared" si="532"/>
        <v>844579.36507936497</v>
      </c>
      <c r="ADO371" s="4" t="s">
        <v>1392</v>
      </c>
    </row>
    <row r="372" spans="1:795" x14ac:dyDescent="0.25">
      <c r="A372" s="4">
        <f t="shared" si="490"/>
        <v>368</v>
      </c>
      <c r="B372" s="4">
        <v>28314</v>
      </c>
      <c r="C372" s="4" t="s">
        <v>375</v>
      </c>
      <c r="G372" s="4" t="s">
        <v>936</v>
      </c>
      <c r="O372" s="4">
        <v>22</v>
      </c>
      <c r="P372" s="4">
        <v>21</v>
      </c>
      <c r="Q372" s="4">
        <v>0</v>
      </c>
      <c r="R372" s="4">
        <v>0</v>
      </c>
      <c r="S372" s="4">
        <v>0</v>
      </c>
      <c r="T372" s="4">
        <v>1</v>
      </c>
      <c r="U372" s="4">
        <v>0</v>
      </c>
      <c r="V372" s="4">
        <f t="shared" si="491"/>
        <v>0</v>
      </c>
      <c r="W372" s="4">
        <v>21</v>
      </c>
      <c r="X372" s="4">
        <v>20</v>
      </c>
      <c r="Y372" s="4">
        <v>7.75</v>
      </c>
      <c r="CZ372" s="115">
        <v>0.81818181818181801</v>
      </c>
      <c r="DA372" s="4">
        <f t="shared" si="492"/>
        <v>2</v>
      </c>
      <c r="DB372" s="114">
        <f t="shared" si="493"/>
        <v>4.3999999999999997E-2</v>
      </c>
      <c r="DC372" s="115">
        <v>1</v>
      </c>
      <c r="DD372" s="4">
        <f t="shared" si="494"/>
        <v>5</v>
      </c>
      <c r="DE372" s="114">
        <f t="shared" si="495"/>
        <v>0.08</v>
      </c>
      <c r="DF372" s="116">
        <v>293.05070463460697</v>
      </c>
      <c r="DG372" s="4">
        <f t="shared" si="496"/>
        <v>5</v>
      </c>
      <c r="DH372" s="114">
        <f t="shared" si="497"/>
        <v>0.11000000000000001</v>
      </c>
      <c r="DI372" s="114">
        <v>1</v>
      </c>
      <c r="DJ372" s="4">
        <f t="shared" si="498"/>
        <v>5</v>
      </c>
      <c r="DK372" s="114">
        <f t="shared" si="499"/>
        <v>0.1</v>
      </c>
      <c r="RD372" s="115">
        <v>0.90510000000000002</v>
      </c>
      <c r="RE372" s="4">
        <f t="shared" si="500"/>
        <v>1</v>
      </c>
      <c r="RF372" s="114">
        <f t="shared" si="501"/>
        <v>0.01</v>
      </c>
      <c r="RG372" s="115">
        <v>0.63636363636363602</v>
      </c>
      <c r="RH372" s="4">
        <f t="shared" si="502"/>
        <v>1</v>
      </c>
      <c r="RI372" s="114">
        <f t="shared" si="503"/>
        <v>0.02</v>
      </c>
      <c r="RJ372" s="115">
        <v>1</v>
      </c>
      <c r="RK372" s="4">
        <f t="shared" si="504"/>
        <v>5</v>
      </c>
      <c r="RL372" s="114">
        <f t="shared" si="505"/>
        <v>0.09</v>
      </c>
      <c r="RM372" s="115">
        <v>0.81818181818181801</v>
      </c>
      <c r="RN372" s="4">
        <f t="shared" si="506"/>
        <v>1</v>
      </c>
      <c r="RO372" s="115">
        <f t="shared" si="507"/>
        <v>0.02</v>
      </c>
      <c r="RP372" s="115">
        <v>0.85</v>
      </c>
      <c r="RQ372" s="115">
        <v>0.86723356539355501</v>
      </c>
      <c r="RR372" s="4">
        <f t="shared" si="508"/>
        <v>5</v>
      </c>
      <c r="RS372" s="114">
        <f t="shared" si="509"/>
        <v>0.08</v>
      </c>
      <c r="RT372" s="115">
        <v>0.57966141168167995</v>
      </c>
      <c r="RU372" s="4">
        <f t="shared" si="510"/>
        <v>5</v>
      </c>
      <c r="RV372" s="114">
        <f t="shared" si="511"/>
        <v>0.08</v>
      </c>
      <c r="ZR372" s="114">
        <v>1</v>
      </c>
      <c r="ZS372" s="4">
        <f t="shared" si="512"/>
        <v>5</v>
      </c>
      <c r="ZT372" s="114">
        <f t="shared" si="513"/>
        <v>0.05</v>
      </c>
      <c r="ZU372" s="4">
        <v>2</v>
      </c>
      <c r="ZV372" s="4">
        <f t="shared" si="514"/>
        <v>5</v>
      </c>
      <c r="ZW372" s="114">
        <f t="shared" si="515"/>
        <v>0.05</v>
      </c>
      <c r="AAT372" s="114">
        <f t="shared" si="516"/>
        <v>0.33400000000000002</v>
      </c>
      <c r="AAU372" s="114">
        <f t="shared" si="517"/>
        <v>0.3</v>
      </c>
      <c r="AAV372" s="114">
        <f t="shared" si="518"/>
        <v>0.1</v>
      </c>
      <c r="AAW372" s="114">
        <f t="shared" si="519"/>
        <v>0.73399999999999999</v>
      </c>
      <c r="AAX372" s="114">
        <f t="shared" si="520"/>
        <v>0.36699999999999999</v>
      </c>
      <c r="ACN372" s="119" t="str">
        <f t="shared" si="521"/>
        <v>TERIMA</v>
      </c>
      <c r="ACO372" s="120">
        <f t="shared" si="522"/>
        <v>753232</v>
      </c>
      <c r="ACW372" s="116">
        <v>4.2249999999999996</v>
      </c>
      <c r="ACX372" s="116">
        <v>4.9000000000000004</v>
      </c>
      <c r="ACY372" s="115">
        <f t="shared" si="523"/>
        <v>0.45625000000000004</v>
      </c>
      <c r="ACZ372" s="115">
        <f t="shared" si="524"/>
        <v>0.36699999999999999</v>
      </c>
      <c r="ADA372" s="115">
        <f t="shared" si="525"/>
        <v>0.82325000000000004</v>
      </c>
      <c r="ADB372" s="115">
        <f t="shared" si="526"/>
        <v>0.84499999999999997</v>
      </c>
      <c r="ADC372" s="115">
        <f t="shared" si="527"/>
        <v>0.98000000000000009</v>
      </c>
      <c r="ADD372" s="121">
        <f t="shared" si="528"/>
        <v>211250</v>
      </c>
      <c r="ADE372" s="121">
        <f t="shared" si="529"/>
        <v>245000.00000000003</v>
      </c>
      <c r="ADF372" s="121">
        <f t="shared" si="530"/>
        <v>367000</v>
      </c>
      <c r="ADG372" s="121">
        <f t="shared" si="531"/>
        <v>823250</v>
      </c>
      <c r="ADN372" s="121">
        <f t="shared" si="532"/>
        <v>823250</v>
      </c>
      <c r="ADO372" s="4" t="s">
        <v>1392</v>
      </c>
    </row>
    <row r="373" spans="1:795" x14ac:dyDescent="0.25">
      <c r="A373" s="4">
        <f t="shared" si="490"/>
        <v>369</v>
      </c>
      <c r="B373" s="4">
        <v>154707</v>
      </c>
      <c r="C373" s="4" t="s">
        <v>414</v>
      </c>
      <c r="G373" s="4" t="s">
        <v>936</v>
      </c>
      <c r="O373" s="4">
        <v>22</v>
      </c>
      <c r="P373" s="4">
        <v>21</v>
      </c>
      <c r="Q373" s="4">
        <v>0</v>
      </c>
      <c r="R373" s="4">
        <v>0</v>
      </c>
      <c r="S373" s="4">
        <v>0</v>
      </c>
      <c r="T373" s="4">
        <v>1</v>
      </c>
      <c r="U373" s="4">
        <v>0</v>
      </c>
      <c r="V373" s="4">
        <f t="shared" si="491"/>
        <v>0</v>
      </c>
      <c r="W373" s="4">
        <v>21</v>
      </c>
      <c r="X373" s="4">
        <v>20</v>
      </c>
      <c r="Y373" s="4">
        <v>7.75</v>
      </c>
      <c r="CZ373" s="115">
        <v>1</v>
      </c>
      <c r="DA373" s="4">
        <f t="shared" si="492"/>
        <v>5</v>
      </c>
      <c r="DB373" s="114">
        <f t="shared" si="493"/>
        <v>0.11000000000000001</v>
      </c>
      <c r="DC373" s="115">
        <v>0.90909090909090895</v>
      </c>
      <c r="DD373" s="4">
        <f t="shared" si="494"/>
        <v>4</v>
      </c>
      <c r="DE373" s="114">
        <f t="shared" si="495"/>
        <v>6.4000000000000001E-2</v>
      </c>
      <c r="DF373" s="116">
        <v>281.689442676238</v>
      </c>
      <c r="DG373" s="4">
        <f t="shared" si="496"/>
        <v>5</v>
      </c>
      <c r="DH373" s="114">
        <f t="shared" si="497"/>
        <v>0.11000000000000001</v>
      </c>
      <c r="DI373" s="114">
        <v>1</v>
      </c>
      <c r="DJ373" s="4">
        <f t="shared" si="498"/>
        <v>5</v>
      </c>
      <c r="DK373" s="114">
        <f t="shared" si="499"/>
        <v>0.1</v>
      </c>
      <c r="RD373" s="115">
        <v>0.90510000000000002</v>
      </c>
      <c r="RE373" s="4">
        <f t="shared" si="500"/>
        <v>1</v>
      </c>
      <c r="RF373" s="114">
        <f t="shared" si="501"/>
        <v>0.01</v>
      </c>
      <c r="RG373" s="115">
        <v>0.63636363636363602</v>
      </c>
      <c r="RH373" s="4">
        <f t="shared" si="502"/>
        <v>1</v>
      </c>
      <c r="RI373" s="114">
        <f t="shared" si="503"/>
        <v>0.02</v>
      </c>
      <c r="RJ373" s="115">
        <v>1</v>
      </c>
      <c r="RK373" s="4">
        <f t="shared" si="504"/>
        <v>5</v>
      </c>
      <c r="RL373" s="114">
        <f t="shared" si="505"/>
        <v>0.09</v>
      </c>
      <c r="RM373" s="115">
        <v>1</v>
      </c>
      <c r="RN373" s="4">
        <f t="shared" si="506"/>
        <v>5</v>
      </c>
      <c r="RO373" s="115">
        <f t="shared" si="507"/>
        <v>0.1</v>
      </c>
      <c r="RP373" s="115">
        <v>0.85</v>
      </c>
      <c r="RQ373" s="115">
        <v>0.88735604505311805</v>
      </c>
      <c r="RR373" s="4">
        <f t="shared" si="508"/>
        <v>5</v>
      </c>
      <c r="RS373" s="114">
        <f t="shared" si="509"/>
        <v>0.08</v>
      </c>
      <c r="RT373" s="115">
        <v>0.60598053818845998</v>
      </c>
      <c r="RU373" s="4">
        <f t="shared" si="510"/>
        <v>5</v>
      </c>
      <c r="RV373" s="114">
        <f t="shared" si="511"/>
        <v>0.08</v>
      </c>
      <c r="ZR373" s="114">
        <v>1</v>
      </c>
      <c r="ZS373" s="4">
        <f t="shared" si="512"/>
        <v>5</v>
      </c>
      <c r="ZT373" s="114">
        <f t="shared" si="513"/>
        <v>0.05</v>
      </c>
      <c r="ZU373" s="4">
        <v>2</v>
      </c>
      <c r="ZV373" s="4">
        <f t="shared" si="514"/>
        <v>5</v>
      </c>
      <c r="ZW373" s="114">
        <f t="shared" si="515"/>
        <v>0.05</v>
      </c>
      <c r="AAT373" s="114">
        <f t="shared" si="516"/>
        <v>0.38400000000000001</v>
      </c>
      <c r="AAU373" s="114">
        <f t="shared" si="517"/>
        <v>0.38</v>
      </c>
      <c r="AAV373" s="114">
        <f t="shared" si="518"/>
        <v>0.1</v>
      </c>
      <c r="AAW373" s="114">
        <f t="shared" si="519"/>
        <v>0.86399999999999999</v>
      </c>
      <c r="AAX373" s="114">
        <f t="shared" si="520"/>
        <v>0.432</v>
      </c>
      <c r="ACN373" s="119" t="str">
        <f t="shared" si="521"/>
        <v>TERIMA</v>
      </c>
      <c r="ACO373" s="120">
        <f t="shared" si="522"/>
        <v>753232</v>
      </c>
      <c r="ACW373" s="116">
        <v>4.25</v>
      </c>
      <c r="ACX373" s="116">
        <v>4.9166666666666696</v>
      </c>
      <c r="ACY373" s="115">
        <f t="shared" si="523"/>
        <v>0.45833333333333348</v>
      </c>
      <c r="ACZ373" s="115">
        <f t="shared" si="524"/>
        <v>0.432</v>
      </c>
      <c r="ADA373" s="115">
        <f t="shared" si="525"/>
        <v>0.89033333333333342</v>
      </c>
      <c r="ADB373" s="115">
        <f t="shared" si="526"/>
        <v>0.85</v>
      </c>
      <c r="ADC373" s="115">
        <f t="shared" si="527"/>
        <v>0.98333333333333395</v>
      </c>
      <c r="ADD373" s="121">
        <f t="shared" si="528"/>
        <v>212500</v>
      </c>
      <c r="ADE373" s="121">
        <f t="shared" si="529"/>
        <v>245833.33333333349</v>
      </c>
      <c r="ADF373" s="121">
        <f t="shared" si="530"/>
        <v>432000</v>
      </c>
      <c r="ADG373" s="121">
        <f t="shared" si="531"/>
        <v>890333.33333333349</v>
      </c>
      <c r="ADN373" s="121">
        <f t="shared" si="532"/>
        <v>890333.33333333349</v>
      </c>
      <c r="ADO373" s="4" t="s">
        <v>1392</v>
      </c>
    </row>
    <row r="374" spans="1:795" x14ac:dyDescent="0.25">
      <c r="A374" s="4">
        <f t="shared" si="490"/>
        <v>370</v>
      </c>
      <c r="B374" s="4">
        <v>30330</v>
      </c>
      <c r="C374" s="4" t="s">
        <v>444</v>
      </c>
      <c r="G374" s="4" t="s">
        <v>936</v>
      </c>
      <c r="O374" s="4">
        <v>22</v>
      </c>
      <c r="P374" s="4">
        <v>21</v>
      </c>
      <c r="Q374" s="4">
        <v>0</v>
      </c>
      <c r="R374" s="4">
        <v>0</v>
      </c>
      <c r="S374" s="4">
        <v>0</v>
      </c>
      <c r="T374" s="4">
        <v>1</v>
      </c>
      <c r="U374" s="4">
        <v>0</v>
      </c>
      <c r="V374" s="4">
        <f t="shared" si="491"/>
        <v>0</v>
      </c>
      <c r="W374" s="4">
        <v>21</v>
      </c>
      <c r="X374" s="4">
        <v>20</v>
      </c>
      <c r="Y374" s="4">
        <v>7.75</v>
      </c>
      <c r="CZ374" s="115">
        <v>1</v>
      </c>
      <c r="DA374" s="4">
        <f t="shared" si="492"/>
        <v>5</v>
      </c>
      <c r="DB374" s="114">
        <f t="shared" si="493"/>
        <v>0.11000000000000001</v>
      </c>
      <c r="DC374" s="115">
        <v>1</v>
      </c>
      <c r="DD374" s="4">
        <f t="shared" si="494"/>
        <v>5</v>
      </c>
      <c r="DE374" s="114">
        <f t="shared" si="495"/>
        <v>0.08</v>
      </c>
      <c r="DF374" s="116">
        <v>292.065959204423</v>
      </c>
      <c r="DG374" s="4">
        <f t="shared" si="496"/>
        <v>5</v>
      </c>
      <c r="DH374" s="114">
        <f t="shared" si="497"/>
        <v>0.11000000000000001</v>
      </c>
      <c r="DI374" s="114">
        <v>1</v>
      </c>
      <c r="DJ374" s="4">
        <f t="shared" si="498"/>
        <v>5</v>
      </c>
      <c r="DK374" s="114">
        <f t="shared" si="499"/>
        <v>0.1</v>
      </c>
      <c r="RD374" s="115">
        <v>0.90510000000000002</v>
      </c>
      <c r="RE374" s="4">
        <f t="shared" si="500"/>
        <v>1</v>
      </c>
      <c r="RF374" s="114">
        <f t="shared" si="501"/>
        <v>0.01</v>
      </c>
      <c r="RG374" s="115">
        <v>0.66666666666666696</v>
      </c>
      <c r="RH374" s="4">
        <f t="shared" si="502"/>
        <v>1</v>
      </c>
      <c r="RI374" s="114">
        <f t="shared" si="503"/>
        <v>0.02</v>
      </c>
      <c r="RJ374" s="115">
        <v>1</v>
      </c>
      <c r="RK374" s="4">
        <f t="shared" si="504"/>
        <v>5</v>
      </c>
      <c r="RL374" s="114">
        <f t="shared" si="505"/>
        <v>0.09</v>
      </c>
      <c r="RM374" s="115">
        <v>0.66666666666666696</v>
      </c>
      <c r="RN374" s="4">
        <f t="shared" si="506"/>
        <v>1</v>
      </c>
      <c r="RO374" s="115">
        <f t="shared" si="507"/>
        <v>0.02</v>
      </c>
      <c r="RP374" s="115">
        <v>0.85</v>
      </c>
      <c r="RQ374" s="115">
        <v>0.86188352997948203</v>
      </c>
      <c r="RR374" s="4">
        <f t="shared" si="508"/>
        <v>5</v>
      </c>
      <c r="RS374" s="114">
        <f t="shared" si="509"/>
        <v>0.08</v>
      </c>
      <c r="RT374" s="115">
        <v>0.67733394310107198</v>
      </c>
      <c r="RU374" s="4">
        <f t="shared" si="510"/>
        <v>5</v>
      </c>
      <c r="RV374" s="114">
        <f t="shared" si="511"/>
        <v>0.08</v>
      </c>
      <c r="ZR374" s="114">
        <v>1</v>
      </c>
      <c r="ZS374" s="4">
        <f t="shared" si="512"/>
        <v>5</v>
      </c>
      <c r="ZT374" s="114">
        <f t="shared" si="513"/>
        <v>0.05</v>
      </c>
      <c r="ZU374" s="4">
        <v>2</v>
      </c>
      <c r="ZV374" s="4">
        <f t="shared" si="514"/>
        <v>5</v>
      </c>
      <c r="ZW374" s="114">
        <f t="shared" si="515"/>
        <v>0.05</v>
      </c>
      <c r="AAT374" s="114">
        <f t="shared" si="516"/>
        <v>0.4</v>
      </c>
      <c r="AAU374" s="114">
        <f t="shared" si="517"/>
        <v>0.3</v>
      </c>
      <c r="AAV374" s="114">
        <f t="shared" si="518"/>
        <v>0.1</v>
      </c>
      <c r="AAW374" s="114">
        <f t="shared" si="519"/>
        <v>0.79999999999999993</v>
      </c>
      <c r="AAX374" s="114">
        <f t="shared" si="520"/>
        <v>0.39999999999999997</v>
      </c>
      <c r="ACN374" s="119" t="str">
        <f t="shared" si="521"/>
        <v>TERIMA</v>
      </c>
      <c r="ACO374" s="120">
        <f t="shared" si="522"/>
        <v>753232</v>
      </c>
      <c r="ACW374" s="116">
        <v>4.25</v>
      </c>
      <c r="ACX374" s="116">
        <v>4.93333333333333</v>
      </c>
      <c r="ACY374" s="115">
        <f t="shared" si="523"/>
        <v>0.4591666666666665</v>
      </c>
      <c r="ACZ374" s="115">
        <f t="shared" si="524"/>
        <v>0.39999999999999997</v>
      </c>
      <c r="ADA374" s="115">
        <f t="shared" si="525"/>
        <v>0.85916666666666641</v>
      </c>
      <c r="ADB374" s="115">
        <f t="shared" si="526"/>
        <v>0.85</v>
      </c>
      <c r="ADC374" s="115">
        <f t="shared" si="527"/>
        <v>0.98666666666666603</v>
      </c>
      <c r="ADD374" s="121">
        <f t="shared" si="528"/>
        <v>212500</v>
      </c>
      <c r="ADE374" s="121">
        <f t="shared" si="529"/>
        <v>246666.66666666651</v>
      </c>
      <c r="ADF374" s="121">
        <f t="shared" si="530"/>
        <v>399999.99999999994</v>
      </c>
      <c r="ADG374" s="121">
        <f t="shared" si="531"/>
        <v>859166.66666666651</v>
      </c>
      <c r="ADN374" s="121">
        <f t="shared" si="532"/>
        <v>859166.66666666651</v>
      </c>
      <c r="ADO374" s="4" t="s">
        <v>1392</v>
      </c>
    </row>
    <row r="375" spans="1:795" x14ac:dyDescent="0.25">
      <c r="A375" s="4">
        <f t="shared" si="490"/>
        <v>371</v>
      </c>
      <c r="B375" s="4">
        <v>30620</v>
      </c>
      <c r="C375" s="4" t="s">
        <v>448</v>
      </c>
      <c r="G375" s="4" t="s">
        <v>936</v>
      </c>
      <c r="O375" s="4">
        <v>22</v>
      </c>
      <c r="P375" s="4">
        <v>21</v>
      </c>
      <c r="Q375" s="4">
        <v>0</v>
      </c>
      <c r="R375" s="4">
        <v>0</v>
      </c>
      <c r="S375" s="4">
        <v>0</v>
      </c>
      <c r="T375" s="4">
        <v>1</v>
      </c>
      <c r="U375" s="4">
        <v>0</v>
      </c>
      <c r="V375" s="4">
        <f t="shared" si="491"/>
        <v>0</v>
      </c>
      <c r="W375" s="4">
        <v>21</v>
      </c>
      <c r="X375" s="4">
        <v>20</v>
      </c>
      <c r="Y375" s="4">
        <v>7.75</v>
      </c>
      <c r="CZ375" s="115">
        <v>1</v>
      </c>
      <c r="DA375" s="4">
        <f t="shared" si="492"/>
        <v>5</v>
      </c>
      <c r="DB375" s="114">
        <f t="shared" si="493"/>
        <v>0.11000000000000001</v>
      </c>
      <c r="DC375" s="115">
        <v>0.91666666666666696</v>
      </c>
      <c r="DD375" s="4">
        <f t="shared" si="494"/>
        <v>4</v>
      </c>
      <c r="DE375" s="114">
        <f t="shared" si="495"/>
        <v>6.4000000000000001E-2</v>
      </c>
      <c r="DF375" s="116">
        <v>293.179195038091</v>
      </c>
      <c r="DG375" s="4">
        <f t="shared" si="496"/>
        <v>5</v>
      </c>
      <c r="DH375" s="114">
        <f t="shared" si="497"/>
        <v>0.11000000000000001</v>
      </c>
      <c r="DI375" s="114">
        <v>1</v>
      </c>
      <c r="DJ375" s="4">
        <f t="shared" si="498"/>
        <v>5</v>
      </c>
      <c r="DK375" s="114">
        <f t="shared" si="499"/>
        <v>0.1</v>
      </c>
      <c r="RD375" s="115">
        <v>0.90510000000000002</v>
      </c>
      <c r="RE375" s="4">
        <f t="shared" si="500"/>
        <v>1</v>
      </c>
      <c r="RF375" s="114">
        <f t="shared" si="501"/>
        <v>0.01</v>
      </c>
      <c r="RG375" s="115">
        <v>0.66666666666666696</v>
      </c>
      <c r="RH375" s="4">
        <f t="shared" si="502"/>
        <v>1</v>
      </c>
      <c r="RI375" s="114">
        <f t="shared" si="503"/>
        <v>0.02</v>
      </c>
      <c r="RJ375" s="115">
        <v>1</v>
      </c>
      <c r="RK375" s="4">
        <f t="shared" si="504"/>
        <v>5</v>
      </c>
      <c r="RL375" s="114">
        <f t="shared" si="505"/>
        <v>0.09</v>
      </c>
      <c r="RM375" s="115">
        <v>1</v>
      </c>
      <c r="RN375" s="4">
        <f t="shared" si="506"/>
        <v>5</v>
      </c>
      <c r="RO375" s="115">
        <f t="shared" si="507"/>
        <v>0.1</v>
      </c>
      <c r="RP375" s="115">
        <v>0.85</v>
      </c>
      <c r="RQ375" s="115">
        <v>0.87880613975079103</v>
      </c>
      <c r="RR375" s="4">
        <f t="shared" si="508"/>
        <v>5</v>
      </c>
      <c r="RS375" s="114">
        <f t="shared" si="509"/>
        <v>0.08</v>
      </c>
      <c r="RT375" s="115">
        <v>0.60833621674178195</v>
      </c>
      <c r="RU375" s="4">
        <f t="shared" si="510"/>
        <v>5</v>
      </c>
      <c r="RV375" s="114">
        <f t="shared" si="511"/>
        <v>0.08</v>
      </c>
      <c r="ZR375" s="114">
        <v>1</v>
      </c>
      <c r="ZS375" s="4">
        <f t="shared" si="512"/>
        <v>5</v>
      </c>
      <c r="ZT375" s="114">
        <f t="shared" si="513"/>
        <v>0.05</v>
      </c>
      <c r="ZU375" s="4">
        <v>2</v>
      </c>
      <c r="ZV375" s="4">
        <f t="shared" si="514"/>
        <v>5</v>
      </c>
      <c r="ZW375" s="114">
        <f t="shared" si="515"/>
        <v>0.05</v>
      </c>
      <c r="AAT375" s="114">
        <f t="shared" si="516"/>
        <v>0.38400000000000001</v>
      </c>
      <c r="AAU375" s="114">
        <f t="shared" si="517"/>
        <v>0.38</v>
      </c>
      <c r="AAV375" s="114">
        <f t="shared" si="518"/>
        <v>0.1</v>
      </c>
      <c r="AAW375" s="114">
        <f t="shared" si="519"/>
        <v>0.86399999999999999</v>
      </c>
      <c r="AAX375" s="114">
        <f t="shared" si="520"/>
        <v>0.432</v>
      </c>
      <c r="ACN375" s="119" t="str">
        <f t="shared" si="521"/>
        <v>TERIMA</v>
      </c>
      <c r="ACO375" s="120">
        <f t="shared" si="522"/>
        <v>753232</v>
      </c>
      <c r="ACW375" s="116">
        <v>4.3624999999999998</v>
      </c>
      <c r="ACX375" s="116">
        <v>4.7166666666666703</v>
      </c>
      <c r="ACY375" s="115">
        <f t="shared" si="523"/>
        <v>0.45395833333333346</v>
      </c>
      <c r="ACZ375" s="115">
        <f t="shared" si="524"/>
        <v>0.432</v>
      </c>
      <c r="ADA375" s="115">
        <f t="shared" si="525"/>
        <v>0.8859583333333334</v>
      </c>
      <c r="ADB375" s="115">
        <f t="shared" si="526"/>
        <v>0.87249999999999994</v>
      </c>
      <c r="ADC375" s="115">
        <f t="shared" si="527"/>
        <v>0.94333333333333402</v>
      </c>
      <c r="ADD375" s="121">
        <f t="shared" si="528"/>
        <v>218125</v>
      </c>
      <c r="ADE375" s="121">
        <f t="shared" si="529"/>
        <v>235833.33333333352</v>
      </c>
      <c r="ADF375" s="121">
        <f t="shared" si="530"/>
        <v>432000</v>
      </c>
      <c r="ADG375" s="121">
        <f t="shared" si="531"/>
        <v>885958.33333333349</v>
      </c>
      <c r="ADN375" s="121">
        <f t="shared" si="532"/>
        <v>885958.33333333349</v>
      </c>
      <c r="ADO375" s="4" t="s">
        <v>1392</v>
      </c>
    </row>
  </sheetData>
  <autoFilter ref="A4:ADX375"/>
  <mergeCells count="620">
    <mergeCell ref="G1:G4"/>
    <mergeCell ref="H1:H4"/>
    <mergeCell ref="I1:I4"/>
    <mergeCell ref="J1:J4"/>
    <mergeCell ref="K1:K4"/>
    <mergeCell ref="L1:L4"/>
    <mergeCell ref="A1:A4"/>
    <mergeCell ref="B1:B4"/>
    <mergeCell ref="C1:C4"/>
    <mergeCell ref="D1:D4"/>
    <mergeCell ref="E1:E4"/>
    <mergeCell ref="F1:F4"/>
    <mergeCell ref="S1:S4"/>
    <mergeCell ref="T1:T4"/>
    <mergeCell ref="U1:U4"/>
    <mergeCell ref="V1:V4"/>
    <mergeCell ref="W1:W4"/>
    <mergeCell ref="X1:X4"/>
    <mergeCell ref="M1:M4"/>
    <mergeCell ref="N1:N4"/>
    <mergeCell ref="O1:O4"/>
    <mergeCell ref="P1:P4"/>
    <mergeCell ref="Q1:Q4"/>
    <mergeCell ref="R1:R4"/>
    <mergeCell ref="Y1:Y4"/>
    <mergeCell ref="AA1:AF1"/>
    <mergeCell ref="AG1:AL1"/>
    <mergeCell ref="AM1:AR1"/>
    <mergeCell ref="AS1:AX1"/>
    <mergeCell ref="AY1:BD1"/>
    <mergeCell ref="AA2:AC2"/>
    <mergeCell ref="AD2:AF2"/>
    <mergeCell ref="AG2:AI2"/>
    <mergeCell ref="AJ2:AL2"/>
    <mergeCell ref="AM2:AO2"/>
    <mergeCell ref="AP2:AR2"/>
    <mergeCell ref="AS2:AU2"/>
    <mergeCell ref="AV2:AX2"/>
    <mergeCell ref="AY2:BA2"/>
    <mergeCell ref="BB2:BD2"/>
    <mergeCell ref="AA3:AC3"/>
    <mergeCell ref="AD3:AF3"/>
    <mergeCell ref="AG3:AI3"/>
    <mergeCell ref="AJ3:AL3"/>
    <mergeCell ref="AM3:AO3"/>
    <mergeCell ref="AP3:AR3"/>
    <mergeCell ref="AS3:AU3"/>
    <mergeCell ref="AV3:AX3"/>
    <mergeCell ref="CZ1:DK1"/>
    <mergeCell ref="DL1:DT1"/>
    <mergeCell ref="DU1:EC1"/>
    <mergeCell ref="ED1:EI1"/>
    <mergeCell ref="EJ1:EX1"/>
    <mergeCell ref="EY1:FG1"/>
    <mergeCell ref="BE1:BJ1"/>
    <mergeCell ref="BK1:BP1"/>
    <mergeCell ref="BQ1:CG1"/>
    <mergeCell ref="CH1:CM1"/>
    <mergeCell ref="CN1:CS1"/>
    <mergeCell ref="CT1:CY1"/>
    <mergeCell ref="JL1:KC1"/>
    <mergeCell ref="KD1:KO1"/>
    <mergeCell ref="KP1:LD1"/>
    <mergeCell ref="LE1:LV1"/>
    <mergeCell ref="LW1:MW1"/>
    <mergeCell ref="MX1:NR1"/>
    <mergeCell ref="FH1:FP1"/>
    <mergeCell ref="FQ1:FY1"/>
    <mergeCell ref="FZ1:GW1"/>
    <mergeCell ref="GX1:HU1"/>
    <mergeCell ref="HV1:IM1"/>
    <mergeCell ref="IN1:JK1"/>
    <mergeCell ref="YS2:YU2"/>
    <mergeCell ref="YJ2:YL2"/>
    <mergeCell ref="SR1:TR1"/>
    <mergeCell ref="TS1:UM1"/>
    <mergeCell ref="UN1:VI1"/>
    <mergeCell ref="VJ1:WJ1"/>
    <mergeCell ref="WK1:XK1"/>
    <mergeCell ref="XL1:YI1"/>
    <mergeCell ref="NS1:OM1"/>
    <mergeCell ref="ON1:PJ1"/>
    <mergeCell ref="PK1:QE1"/>
    <mergeCell ref="QF1:RC1"/>
    <mergeCell ref="RD1:RV1"/>
    <mergeCell ref="RW1:SQ1"/>
    <mergeCell ref="PA2:PC2"/>
    <mergeCell ref="PD2:PG2"/>
    <mergeCell ref="PH2:PJ2"/>
    <mergeCell ref="PK2:PM2"/>
    <mergeCell ref="PN2:PP2"/>
    <mergeCell ref="PQ2:PS2"/>
    <mergeCell ref="OE2:OI2"/>
    <mergeCell ref="OJ2:OM2"/>
    <mergeCell ref="ON2:OQ2"/>
    <mergeCell ref="OR2:OT2"/>
    <mergeCell ref="AAH1:AAJ2"/>
    <mergeCell ref="AAK1:AAM2"/>
    <mergeCell ref="AAN1:AAP2"/>
    <mergeCell ref="AAQ1:AAS2"/>
    <mergeCell ref="AAT1:AAX2"/>
    <mergeCell ref="AAY1:ABA2"/>
    <mergeCell ref="YJ1:ZJ1"/>
    <mergeCell ref="ZK1:ZP1"/>
    <mergeCell ref="ZQ1:ZW1"/>
    <mergeCell ref="ZX1:ZZ1"/>
    <mergeCell ref="AAA1:AAC2"/>
    <mergeCell ref="AAD1:AAG2"/>
    <mergeCell ref="YV2:YX2"/>
    <mergeCell ref="YY2:ZA2"/>
    <mergeCell ref="ZB2:ZD2"/>
    <mergeCell ref="ZE2:ZG2"/>
    <mergeCell ref="ZH2:ZJ2"/>
    <mergeCell ref="ZK2:ZM2"/>
    <mergeCell ref="ZN2:ZP2"/>
    <mergeCell ref="ZQ2:ZT2"/>
    <mergeCell ref="ZU2:ZW2"/>
    <mergeCell ref="ZX2:ZZ2"/>
    <mergeCell ref="YM2:YO2"/>
    <mergeCell ref="YP2:YR2"/>
    <mergeCell ref="ABZ3:ABZ4"/>
    <mergeCell ref="ACA3:ACA4"/>
    <mergeCell ref="ACB3:ACB4"/>
    <mergeCell ref="ACC3:ACC4"/>
    <mergeCell ref="ACD3:ACD4"/>
    <mergeCell ref="ABB1:ABD2"/>
    <mergeCell ref="ABE1:ABG2"/>
    <mergeCell ref="ABH1:ABJ2"/>
    <mergeCell ref="ABK1:ABM2"/>
    <mergeCell ref="ABN1:ABP2"/>
    <mergeCell ref="ABQ1:ABS2"/>
    <mergeCell ref="ABC3:ABC4"/>
    <mergeCell ref="ABD3:ABD4"/>
    <mergeCell ref="ABE3:ABE4"/>
    <mergeCell ref="ABF3:ABF4"/>
    <mergeCell ref="ABG3:ABG4"/>
    <mergeCell ref="ABH3:ABH4"/>
    <mergeCell ref="ABR3:ABR4"/>
    <mergeCell ref="ABS3:ABS4"/>
    <mergeCell ref="ADN1:ADN4"/>
    <mergeCell ref="ADO1:ADO4"/>
    <mergeCell ref="ADT1:ADU1"/>
    <mergeCell ref="ADE1:ADE4"/>
    <mergeCell ref="ADF1:ADF4"/>
    <mergeCell ref="ADG1:ADG4"/>
    <mergeCell ref="ADH1:ADH4"/>
    <mergeCell ref="ADI1:ADI4"/>
    <mergeCell ref="ADJ1:ADJ4"/>
    <mergeCell ref="ADK1:ADK4"/>
    <mergeCell ref="ADL1:ADL4"/>
    <mergeCell ref="ADM1:ADM4"/>
    <mergeCell ref="ADB1:ADB4"/>
    <mergeCell ref="ADC1:ADC4"/>
    <mergeCell ref="ADD1:ADD4"/>
    <mergeCell ref="ACR1:ACR4"/>
    <mergeCell ref="ACS1:ACS4"/>
    <mergeCell ref="ACT1:ACT4"/>
    <mergeCell ref="ACU1:ACU4"/>
    <mergeCell ref="ACV1:ACV4"/>
    <mergeCell ref="ACW1:ACX2"/>
    <mergeCell ref="ACW3:ACW4"/>
    <mergeCell ref="ACX3:ACX4"/>
    <mergeCell ref="ACY1:ACY4"/>
    <mergeCell ref="ACZ1:ACZ4"/>
    <mergeCell ref="ADA1:ADA4"/>
    <mergeCell ref="ACM1:ACM4"/>
    <mergeCell ref="ACN1:ACN4"/>
    <mergeCell ref="ACO1:ACO4"/>
    <mergeCell ref="ACP1:ACP4"/>
    <mergeCell ref="ACQ1:ACQ4"/>
    <mergeCell ref="ABT1:ABV2"/>
    <mergeCell ref="ABW1:ABZ2"/>
    <mergeCell ref="ACA1:ACC2"/>
    <mergeCell ref="ACD1:ACG2"/>
    <mergeCell ref="ACH1:ACJ2"/>
    <mergeCell ref="ACK1:ACK4"/>
    <mergeCell ref="ABU3:ABU4"/>
    <mergeCell ref="ABV3:ABV4"/>
    <mergeCell ref="ABW3:ABW4"/>
    <mergeCell ref="ABX3:ABX4"/>
    <mergeCell ref="ACL1:ACL4"/>
    <mergeCell ref="ACE3:ACE4"/>
    <mergeCell ref="ACF3:ACF4"/>
    <mergeCell ref="ACG3:ACG4"/>
    <mergeCell ref="ACH3:ACH4"/>
    <mergeCell ref="ACI3:ACI4"/>
    <mergeCell ref="ABT3:ABT4"/>
    <mergeCell ref="ACJ3:ACJ4"/>
    <mergeCell ref="ABY3:ABY4"/>
    <mergeCell ref="BY2:CC2"/>
    <mergeCell ref="CD2:CG2"/>
    <mergeCell ref="CH2:CJ2"/>
    <mergeCell ref="CK2:CM2"/>
    <mergeCell ref="CN2:CP2"/>
    <mergeCell ref="CQ2:CS2"/>
    <mergeCell ref="BE2:BG2"/>
    <mergeCell ref="BH2:BJ2"/>
    <mergeCell ref="BK2:BM2"/>
    <mergeCell ref="BN2:BP2"/>
    <mergeCell ref="BQ2:BT2"/>
    <mergeCell ref="BU2:BX2"/>
    <mergeCell ref="DL2:DN2"/>
    <mergeCell ref="DO2:DQ2"/>
    <mergeCell ref="DR2:DT2"/>
    <mergeCell ref="DU2:DW2"/>
    <mergeCell ref="DX2:DZ2"/>
    <mergeCell ref="EA2:EC2"/>
    <mergeCell ref="CT2:CV2"/>
    <mergeCell ref="CW2:CY2"/>
    <mergeCell ref="CZ2:DB2"/>
    <mergeCell ref="DC2:DE2"/>
    <mergeCell ref="DF2:DH2"/>
    <mergeCell ref="DI2:DK2"/>
    <mergeCell ref="EV2:EX2"/>
    <mergeCell ref="EY2:FA2"/>
    <mergeCell ref="FB2:FD2"/>
    <mergeCell ref="FE2:FG2"/>
    <mergeCell ref="FH2:FJ2"/>
    <mergeCell ref="FK2:FM2"/>
    <mergeCell ref="ED2:EF2"/>
    <mergeCell ref="EG2:EI2"/>
    <mergeCell ref="EJ2:EL2"/>
    <mergeCell ref="EM2:EO2"/>
    <mergeCell ref="EP2:ER2"/>
    <mergeCell ref="ES2:EU2"/>
    <mergeCell ref="GF2:GH2"/>
    <mergeCell ref="GI2:GK2"/>
    <mergeCell ref="GL2:GN2"/>
    <mergeCell ref="GO2:GQ2"/>
    <mergeCell ref="GR2:GT2"/>
    <mergeCell ref="GU2:GW2"/>
    <mergeCell ref="FN2:FP2"/>
    <mergeCell ref="FQ2:FS2"/>
    <mergeCell ref="FT2:FV2"/>
    <mergeCell ref="FW2:FY2"/>
    <mergeCell ref="FZ2:GB2"/>
    <mergeCell ref="GC2:GE2"/>
    <mergeCell ref="HP2:HR2"/>
    <mergeCell ref="HS2:HU2"/>
    <mergeCell ref="HV2:HX2"/>
    <mergeCell ref="HY2:IA2"/>
    <mergeCell ref="IB2:ID2"/>
    <mergeCell ref="IE2:IG2"/>
    <mergeCell ref="GX2:GZ2"/>
    <mergeCell ref="HA2:HC2"/>
    <mergeCell ref="HD2:HF2"/>
    <mergeCell ref="HG2:HI2"/>
    <mergeCell ref="HJ2:HL2"/>
    <mergeCell ref="HM2:HO2"/>
    <mergeCell ref="IZ2:JB2"/>
    <mergeCell ref="JC2:JE2"/>
    <mergeCell ref="JF2:JH2"/>
    <mergeCell ref="JI2:JK2"/>
    <mergeCell ref="JL2:JN2"/>
    <mergeCell ref="JO2:JQ2"/>
    <mergeCell ref="IH2:IJ2"/>
    <mergeCell ref="IK2:IM2"/>
    <mergeCell ref="IN2:IP2"/>
    <mergeCell ref="IQ2:IS2"/>
    <mergeCell ref="IT2:IV2"/>
    <mergeCell ref="IW2:IY2"/>
    <mergeCell ref="KJ2:KL2"/>
    <mergeCell ref="KM2:KO2"/>
    <mergeCell ref="KP2:KR2"/>
    <mergeCell ref="KS2:KU2"/>
    <mergeCell ref="KV2:KX2"/>
    <mergeCell ref="KY2:LA2"/>
    <mergeCell ref="JR2:JT2"/>
    <mergeCell ref="JU2:JW2"/>
    <mergeCell ref="JX2:JZ2"/>
    <mergeCell ref="KA2:KC2"/>
    <mergeCell ref="KD2:KF2"/>
    <mergeCell ref="KG2:KI2"/>
    <mergeCell ref="LT2:LV2"/>
    <mergeCell ref="LW2:LY2"/>
    <mergeCell ref="LZ2:MB2"/>
    <mergeCell ref="MC2:ME2"/>
    <mergeCell ref="MF2:MH2"/>
    <mergeCell ref="MI2:MK2"/>
    <mergeCell ref="LB2:LD2"/>
    <mergeCell ref="LE2:LG2"/>
    <mergeCell ref="LH2:LJ2"/>
    <mergeCell ref="LK2:LM2"/>
    <mergeCell ref="LN2:LP2"/>
    <mergeCell ref="LQ2:LS2"/>
    <mergeCell ref="NF2:NI2"/>
    <mergeCell ref="NJ2:NN2"/>
    <mergeCell ref="NO2:NR2"/>
    <mergeCell ref="NS2:NV2"/>
    <mergeCell ref="NW2:NZ2"/>
    <mergeCell ref="OA2:OD2"/>
    <mergeCell ref="ML2:MN2"/>
    <mergeCell ref="MO2:MQ2"/>
    <mergeCell ref="MR2:MT2"/>
    <mergeCell ref="MU2:MW2"/>
    <mergeCell ref="MX2:NA2"/>
    <mergeCell ref="NB2:NE2"/>
    <mergeCell ref="OU2:OW2"/>
    <mergeCell ref="OX2:OZ2"/>
    <mergeCell ref="QL2:QN2"/>
    <mergeCell ref="QO2:QQ2"/>
    <mergeCell ref="QR2:QT2"/>
    <mergeCell ref="QU2:QW2"/>
    <mergeCell ref="QX2:QZ2"/>
    <mergeCell ref="RA2:RC2"/>
    <mergeCell ref="PT2:PV2"/>
    <mergeCell ref="PW2:PY2"/>
    <mergeCell ref="PZ2:QB2"/>
    <mergeCell ref="QC2:QE2"/>
    <mergeCell ref="QF2:QH2"/>
    <mergeCell ref="QI2:QK2"/>
    <mergeCell ref="RW2:RY2"/>
    <mergeCell ref="RZ2:SB2"/>
    <mergeCell ref="SC2:SE2"/>
    <mergeCell ref="SF2:SH2"/>
    <mergeCell ref="SI2:SK2"/>
    <mergeCell ref="SL2:SN2"/>
    <mergeCell ref="RD2:RF2"/>
    <mergeCell ref="RG2:RI2"/>
    <mergeCell ref="RJ2:RL2"/>
    <mergeCell ref="RM2:RO2"/>
    <mergeCell ref="RP2:RS2"/>
    <mergeCell ref="RT2:RV2"/>
    <mergeCell ref="TG2:TI2"/>
    <mergeCell ref="TJ2:TL2"/>
    <mergeCell ref="TM2:TO2"/>
    <mergeCell ref="TP2:TR2"/>
    <mergeCell ref="TS2:TU2"/>
    <mergeCell ref="TV2:TX2"/>
    <mergeCell ref="SO2:SQ2"/>
    <mergeCell ref="SR2:ST2"/>
    <mergeCell ref="SU2:SW2"/>
    <mergeCell ref="SX2:SZ2"/>
    <mergeCell ref="TA2:TC2"/>
    <mergeCell ref="TD2:TF2"/>
    <mergeCell ref="VY2:WA2"/>
    <mergeCell ref="UR2:UT2"/>
    <mergeCell ref="UU2:UW2"/>
    <mergeCell ref="UX2:UZ2"/>
    <mergeCell ref="VA2:VC2"/>
    <mergeCell ref="VD2:VF2"/>
    <mergeCell ref="VG2:VI2"/>
    <mergeCell ref="TY2:UA2"/>
    <mergeCell ref="UB2:UD2"/>
    <mergeCell ref="UE2:UG2"/>
    <mergeCell ref="UH2:UJ2"/>
    <mergeCell ref="UK2:UM2"/>
    <mergeCell ref="UN2:UQ2"/>
    <mergeCell ref="AY3:BA3"/>
    <mergeCell ref="BB3:BD3"/>
    <mergeCell ref="BE3:BG3"/>
    <mergeCell ref="BH3:BJ3"/>
    <mergeCell ref="CH3:CJ3"/>
    <mergeCell ref="CK3:CM3"/>
    <mergeCell ref="CN3:CP3"/>
    <mergeCell ref="CQ3:CS3"/>
    <mergeCell ref="CT3:CV3"/>
    <mergeCell ref="CW3:CY3"/>
    <mergeCell ref="BK3:BM3"/>
    <mergeCell ref="BN3:BP3"/>
    <mergeCell ref="BQ3:BT3"/>
    <mergeCell ref="BU3:BX3"/>
    <mergeCell ref="BY3:CC3"/>
    <mergeCell ref="CD3:CG3"/>
    <mergeCell ref="XL2:XN2"/>
    <mergeCell ref="XO2:XQ2"/>
    <mergeCell ref="EJ3:EL3"/>
    <mergeCell ref="EM3:EO3"/>
    <mergeCell ref="EP3:ER3"/>
    <mergeCell ref="ES3:EU3"/>
    <mergeCell ref="EV3:EX3"/>
    <mergeCell ref="EY3:FA3"/>
    <mergeCell ref="DR3:DT3"/>
    <mergeCell ref="DU3:DW3"/>
    <mergeCell ref="DX3:DZ3"/>
    <mergeCell ref="EA3:EC3"/>
    <mergeCell ref="ED3:EF3"/>
    <mergeCell ref="EG3:EI3"/>
    <mergeCell ref="FT3:FV3"/>
    <mergeCell ref="FW3:FY3"/>
    <mergeCell ref="FZ3:GB3"/>
    <mergeCell ref="YD2:YF2"/>
    <mergeCell ref="YG2:YI2"/>
    <mergeCell ref="XU2:XW2"/>
    <mergeCell ref="XX2:XZ2"/>
    <mergeCell ref="YA2:YC2"/>
    <mergeCell ref="WT2:WV2"/>
    <mergeCell ref="WW2:WY2"/>
    <mergeCell ref="WZ2:XB2"/>
    <mergeCell ref="XC2:XE2"/>
    <mergeCell ref="XF2:XH2"/>
    <mergeCell ref="XI2:XK2"/>
    <mergeCell ref="FB3:FD3"/>
    <mergeCell ref="FE3:FG3"/>
    <mergeCell ref="FH3:FJ3"/>
    <mergeCell ref="FK3:FM3"/>
    <mergeCell ref="FN3:FP3"/>
    <mergeCell ref="FQ3:FS3"/>
    <mergeCell ref="XR2:XT2"/>
    <mergeCell ref="CZ3:DB3"/>
    <mergeCell ref="DC3:DE3"/>
    <mergeCell ref="DF3:DH3"/>
    <mergeCell ref="DI3:DK3"/>
    <mergeCell ref="DL3:DN3"/>
    <mergeCell ref="DO3:DQ3"/>
    <mergeCell ref="WB2:WD2"/>
    <mergeCell ref="WE2:WG2"/>
    <mergeCell ref="WH2:WJ2"/>
    <mergeCell ref="WK2:WM2"/>
    <mergeCell ref="WN2:WP2"/>
    <mergeCell ref="WQ2:WS2"/>
    <mergeCell ref="VJ2:VL2"/>
    <mergeCell ref="VM2:VO2"/>
    <mergeCell ref="VP2:VR2"/>
    <mergeCell ref="VS2:VU2"/>
    <mergeCell ref="VV2:VX2"/>
    <mergeCell ref="GL3:GN3"/>
    <mergeCell ref="GO3:GQ3"/>
    <mergeCell ref="GR3:GT3"/>
    <mergeCell ref="GU3:GW3"/>
    <mergeCell ref="GX3:GZ3"/>
    <mergeCell ref="HA3:HC3"/>
    <mergeCell ref="GC3:GE3"/>
    <mergeCell ref="GF3:GH3"/>
    <mergeCell ref="GI3:GK3"/>
    <mergeCell ref="HV3:HX3"/>
    <mergeCell ref="HY3:IA3"/>
    <mergeCell ref="IB3:ID3"/>
    <mergeCell ref="IE3:IG3"/>
    <mergeCell ref="IH3:IJ3"/>
    <mergeCell ref="IK3:IM3"/>
    <mergeCell ref="HD3:HF3"/>
    <mergeCell ref="HG3:HI3"/>
    <mergeCell ref="HJ3:HL3"/>
    <mergeCell ref="HM3:HO3"/>
    <mergeCell ref="HP3:HR3"/>
    <mergeCell ref="HS3:HU3"/>
    <mergeCell ref="JF3:JH3"/>
    <mergeCell ref="JI3:JK3"/>
    <mergeCell ref="JL3:JN3"/>
    <mergeCell ref="JO3:JQ3"/>
    <mergeCell ref="JR3:JT3"/>
    <mergeCell ref="JU3:JW3"/>
    <mergeCell ref="IN3:IP3"/>
    <mergeCell ref="IQ3:IS3"/>
    <mergeCell ref="IT3:IV3"/>
    <mergeCell ref="IW3:IY3"/>
    <mergeCell ref="IZ3:JB3"/>
    <mergeCell ref="JC3:JE3"/>
    <mergeCell ref="KP3:KR3"/>
    <mergeCell ref="KS3:KU3"/>
    <mergeCell ref="KV3:KX3"/>
    <mergeCell ref="KY3:LA3"/>
    <mergeCell ref="LB3:LD3"/>
    <mergeCell ref="LE3:LG3"/>
    <mergeCell ref="JX3:JZ3"/>
    <mergeCell ref="KA3:KC3"/>
    <mergeCell ref="KD3:KF3"/>
    <mergeCell ref="KG3:KI3"/>
    <mergeCell ref="KJ3:KL3"/>
    <mergeCell ref="KM3:KO3"/>
    <mergeCell ref="LZ3:MB3"/>
    <mergeCell ref="MC3:ME3"/>
    <mergeCell ref="MF3:MH3"/>
    <mergeCell ref="MI3:MK3"/>
    <mergeCell ref="ML3:MN3"/>
    <mergeCell ref="MO3:MQ3"/>
    <mergeCell ref="LH3:LJ3"/>
    <mergeCell ref="LK3:LM3"/>
    <mergeCell ref="LN3:LP3"/>
    <mergeCell ref="LQ3:LS3"/>
    <mergeCell ref="LT3:LV3"/>
    <mergeCell ref="LW3:LY3"/>
    <mergeCell ref="NO3:NR3"/>
    <mergeCell ref="NS3:NV3"/>
    <mergeCell ref="NW3:NZ3"/>
    <mergeCell ref="OA3:OD3"/>
    <mergeCell ref="OE3:OI3"/>
    <mergeCell ref="OJ3:OM3"/>
    <mergeCell ref="MR3:MT3"/>
    <mergeCell ref="MU3:MW3"/>
    <mergeCell ref="MX3:NA3"/>
    <mergeCell ref="NB3:NE3"/>
    <mergeCell ref="NF3:NI3"/>
    <mergeCell ref="NJ3:NN3"/>
    <mergeCell ref="PH3:PJ3"/>
    <mergeCell ref="PK3:PM3"/>
    <mergeCell ref="PN3:PP3"/>
    <mergeCell ref="PQ3:PS3"/>
    <mergeCell ref="PT3:PV3"/>
    <mergeCell ref="PW3:PY3"/>
    <mergeCell ref="ON3:OQ3"/>
    <mergeCell ref="OR3:OT3"/>
    <mergeCell ref="OU3:OW3"/>
    <mergeCell ref="OX3:OZ3"/>
    <mergeCell ref="PA3:PC3"/>
    <mergeCell ref="PD3:PG3"/>
    <mergeCell ref="QR3:QT3"/>
    <mergeCell ref="QU3:QW3"/>
    <mergeCell ref="QX3:QZ3"/>
    <mergeCell ref="RA3:RC3"/>
    <mergeCell ref="RD3:RF3"/>
    <mergeCell ref="RG3:RI3"/>
    <mergeCell ref="PZ3:QB3"/>
    <mergeCell ref="QC3:QE3"/>
    <mergeCell ref="QF3:QH3"/>
    <mergeCell ref="QI3:QK3"/>
    <mergeCell ref="QL3:QN3"/>
    <mergeCell ref="QO3:QQ3"/>
    <mergeCell ref="SC3:SE3"/>
    <mergeCell ref="SF3:SH3"/>
    <mergeCell ref="SI3:SK3"/>
    <mergeCell ref="SL3:SN3"/>
    <mergeCell ref="SO3:SQ3"/>
    <mergeCell ref="SR3:ST3"/>
    <mergeCell ref="RJ3:RL3"/>
    <mergeCell ref="RM3:RO3"/>
    <mergeCell ref="RP3:RS3"/>
    <mergeCell ref="RT3:RV3"/>
    <mergeCell ref="RW3:RY3"/>
    <mergeCell ref="RZ3:SB3"/>
    <mergeCell ref="TM3:TO3"/>
    <mergeCell ref="TP3:TR3"/>
    <mergeCell ref="TS3:TU3"/>
    <mergeCell ref="TV3:TX3"/>
    <mergeCell ref="TY3:UA3"/>
    <mergeCell ref="UB3:UD3"/>
    <mergeCell ref="SU3:SW3"/>
    <mergeCell ref="SX3:SZ3"/>
    <mergeCell ref="TA3:TC3"/>
    <mergeCell ref="TD3:TF3"/>
    <mergeCell ref="TG3:TI3"/>
    <mergeCell ref="TJ3:TL3"/>
    <mergeCell ref="UX3:UZ3"/>
    <mergeCell ref="VA3:VC3"/>
    <mergeCell ref="VD3:VF3"/>
    <mergeCell ref="VG3:VI3"/>
    <mergeCell ref="VJ3:VL3"/>
    <mergeCell ref="VM3:VO3"/>
    <mergeCell ref="UE3:UG3"/>
    <mergeCell ref="UH3:UJ3"/>
    <mergeCell ref="UK3:UM3"/>
    <mergeCell ref="UN3:UQ3"/>
    <mergeCell ref="UR3:UT3"/>
    <mergeCell ref="UU3:UW3"/>
    <mergeCell ref="WH3:WJ3"/>
    <mergeCell ref="WK3:WM3"/>
    <mergeCell ref="WN3:WP3"/>
    <mergeCell ref="WQ3:WS3"/>
    <mergeCell ref="WT3:WV3"/>
    <mergeCell ref="WW3:WY3"/>
    <mergeCell ref="VP3:VR3"/>
    <mergeCell ref="VS3:VU3"/>
    <mergeCell ref="VV3:VX3"/>
    <mergeCell ref="VY3:WA3"/>
    <mergeCell ref="WB3:WD3"/>
    <mergeCell ref="WE3:WG3"/>
    <mergeCell ref="XR3:XT3"/>
    <mergeCell ref="XU3:XW3"/>
    <mergeCell ref="XX3:XZ3"/>
    <mergeCell ref="YA3:YC3"/>
    <mergeCell ref="YD3:YF3"/>
    <mergeCell ref="YG3:YI3"/>
    <mergeCell ref="WZ3:XB3"/>
    <mergeCell ref="XC3:XE3"/>
    <mergeCell ref="XF3:XH3"/>
    <mergeCell ref="XI3:XK3"/>
    <mergeCell ref="XL3:XN3"/>
    <mergeCell ref="XO3:XQ3"/>
    <mergeCell ref="ZB3:ZD3"/>
    <mergeCell ref="ZE3:ZG3"/>
    <mergeCell ref="ZH3:ZJ3"/>
    <mergeCell ref="ZK3:ZM3"/>
    <mergeCell ref="ZN3:ZP3"/>
    <mergeCell ref="ZQ3:ZT3"/>
    <mergeCell ref="YJ3:YL3"/>
    <mergeCell ref="YM3:YO3"/>
    <mergeCell ref="YP3:YR3"/>
    <mergeCell ref="YS3:YU3"/>
    <mergeCell ref="YV3:YX3"/>
    <mergeCell ref="YY3:ZA3"/>
    <mergeCell ref="AAE3:AAE4"/>
    <mergeCell ref="AAF3:AAF4"/>
    <mergeCell ref="AAG3:AAG4"/>
    <mergeCell ref="AAH3:AAH4"/>
    <mergeCell ref="AAI3:AAI4"/>
    <mergeCell ref="AAJ3:AAJ4"/>
    <mergeCell ref="ZU3:ZW3"/>
    <mergeCell ref="ZX3:ZZ3"/>
    <mergeCell ref="AAA3:AAA4"/>
    <mergeCell ref="AAB3:AAB4"/>
    <mergeCell ref="AAC3:AAC4"/>
    <mergeCell ref="AAD3:AAD4"/>
    <mergeCell ref="AAQ3:AAQ4"/>
    <mergeCell ref="AAR3:AAR4"/>
    <mergeCell ref="AAS3:AAS4"/>
    <mergeCell ref="AAT3:AAT4"/>
    <mergeCell ref="AAU3:AAU4"/>
    <mergeCell ref="AAV3:AAV4"/>
    <mergeCell ref="AAK3:AAK4"/>
    <mergeCell ref="AAL3:AAL4"/>
    <mergeCell ref="AAM3:AAM4"/>
    <mergeCell ref="AAN3:AAN4"/>
    <mergeCell ref="AAO3:AAO4"/>
    <mergeCell ref="AAP3:AAP4"/>
    <mergeCell ref="AAW3:AAW4"/>
    <mergeCell ref="AAX3:AAX4"/>
    <mergeCell ref="AAY3:AAY4"/>
    <mergeCell ref="AAZ3:AAZ4"/>
    <mergeCell ref="ABA3:ABA4"/>
    <mergeCell ref="ABB3:ABB4"/>
    <mergeCell ref="ABO3:ABO4"/>
    <mergeCell ref="ABP3:ABP4"/>
    <mergeCell ref="ABQ3:ABQ4"/>
    <mergeCell ref="ABI3:ABI4"/>
    <mergeCell ref="ABJ3:ABJ4"/>
    <mergeCell ref="ABK3:ABK4"/>
    <mergeCell ref="ABL3:ABL4"/>
    <mergeCell ref="ABM3:ABM4"/>
    <mergeCell ref="ABN3:ABN4"/>
  </mergeCells>
  <conditionalFormatting sqref="C1:C4">
    <cfRule type="duplicateValues" dxfId="117" priority="1"/>
  </conditionalFormatting>
  <conditionalFormatting sqref="C1:C4">
    <cfRule type="duplicateValues" dxfId="116" priority="12"/>
  </conditionalFormatting>
  <conditionalFormatting sqref="B1:B4">
    <cfRule type="duplicateValues" dxfId="115" priority="13"/>
  </conditionalFormatting>
  <conditionalFormatting sqref="C1:C4">
    <cfRule type="duplicateValues" dxfId="114" priority="14"/>
  </conditionalFormatting>
  <conditionalFormatting sqref="C1:C4">
    <cfRule type="duplicateValues" dxfId="113" priority="15"/>
  </conditionalFormatting>
  <conditionalFormatting sqref="C1:C4">
    <cfRule type="duplicateValues" dxfId="112" priority="16"/>
  </conditionalFormatting>
  <conditionalFormatting sqref="C1:C4">
    <cfRule type="duplicateValues" dxfId="111" priority="11"/>
  </conditionalFormatting>
  <conditionalFormatting sqref="C1:C4">
    <cfRule type="duplicateValues" dxfId="110" priority="10"/>
  </conditionalFormatting>
  <conditionalFormatting sqref="C1:C4">
    <cfRule type="duplicateValues" dxfId="109" priority="9"/>
  </conditionalFormatting>
  <conditionalFormatting sqref="C1:C4">
    <cfRule type="duplicateValues" dxfId="108" priority="8"/>
  </conditionalFormatting>
  <conditionalFormatting sqref="C1:C4">
    <cfRule type="duplicateValues" dxfId="107" priority="7"/>
  </conditionalFormatting>
  <conditionalFormatting sqref="C1:C4">
    <cfRule type="duplicateValues" dxfId="106" priority="6"/>
  </conditionalFormatting>
  <conditionalFormatting sqref="C1:C4">
    <cfRule type="duplicateValues" dxfId="105" priority="4"/>
    <cfRule type="duplicateValues" dxfId="104" priority="5"/>
  </conditionalFormatting>
  <conditionalFormatting sqref="C1:C4">
    <cfRule type="duplicateValues" dxfId="103" priority="3"/>
  </conditionalFormatting>
  <conditionalFormatting sqref="C1:C4">
    <cfRule type="duplicateValues" dxfId="102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4"/>
  <sheetViews>
    <sheetView zoomScale="70" zoomScaleNormal="70" workbookViewId="0">
      <pane xSplit="2" ySplit="4" topLeftCell="J5" activePane="bottomRight" state="frozen"/>
      <selection pane="topRight" activeCell="C1" sqref="C1"/>
      <selection pane="bottomLeft" activeCell="A4" sqref="A4"/>
      <selection pane="bottomRight" activeCell="O17" sqref="O17"/>
    </sheetView>
  </sheetViews>
  <sheetFormatPr defaultRowHeight="15" x14ac:dyDescent="0.25"/>
  <cols>
    <col min="1" max="1" width="9.140625" style="4"/>
    <col min="2" max="2" width="8.28515625" style="4" bestFit="1" customWidth="1"/>
    <col min="3" max="3" width="36.7109375" style="4" bestFit="1" customWidth="1"/>
    <col min="4" max="4" width="69.85546875" style="4" bestFit="1" customWidth="1"/>
    <col min="5" max="5" width="12.140625" style="4" bestFit="1" customWidth="1"/>
    <col min="6" max="6" width="10" style="4" bestFit="1" customWidth="1"/>
    <col min="7" max="7" width="9.140625" style="4"/>
    <col min="8" max="8" width="15.85546875" style="4" bestFit="1" customWidth="1"/>
    <col min="9" max="9" width="13.42578125" style="4" bestFit="1" customWidth="1"/>
    <col min="10" max="11" width="9.140625" style="4"/>
    <col min="12" max="12" width="16.42578125" style="4" bestFit="1" customWidth="1"/>
    <col min="13" max="13" width="26.140625" style="4" bestFit="1" customWidth="1"/>
    <col min="14" max="14" width="16.5703125" style="4" bestFit="1" customWidth="1"/>
    <col min="15" max="15" width="33" style="4" bestFit="1" customWidth="1"/>
    <col min="16" max="16" width="14.7109375" style="4" bestFit="1" customWidth="1"/>
    <col min="17" max="17" width="33.28515625" style="4" bestFit="1" customWidth="1"/>
    <col min="18" max="18" width="25.5703125" style="4" bestFit="1" customWidth="1"/>
    <col min="19" max="19" width="9.140625" style="4"/>
    <col min="20" max="21" width="25" style="4" bestFit="1" customWidth="1"/>
    <col min="22" max="22" width="14.42578125" style="4" bestFit="1" customWidth="1"/>
    <col min="23" max="23" width="13.5703125" style="4" bestFit="1" customWidth="1"/>
    <col min="24" max="25" width="9.140625" style="4"/>
    <col min="26" max="26" width="26.7109375" style="4" bestFit="1" customWidth="1"/>
    <col min="27" max="16384" width="9.140625" style="4"/>
  </cols>
  <sheetData>
    <row r="1" spans="1:28" x14ac:dyDescent="0.25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</row>
    <row r="2" spans="1:28" ht="15" customHeight="1" x14ac:dyDescent="0.25">
      <c r="A2" s="737" t="s">
        <v>0</v>
      </c>
      <c r="B2" s="737" t="s">
        <v>1</v>
      </c>
      <c r="C2" s="737" t="s">
        <v>323</v>
      </c>
      <c r="D2" s="739" t="s">
        <v>324</v>
      </c>
      <c r="E2" s="737" t="s">
        <v>325</v>
      </c>
      <c r="F2" s="735" t="s">
        <v>326</v>
      </c>
      <c r="G2" s="739" t="s">
        <v>327</v>
      </c>
      <c r="H2" s="737" t="s">
        <v>328</v>
      </c>
      <c r="I2" s="735" t="s">
        <v>329</v>
      </c>
      <c r="J2" s="740" t="s">
        <v>330</v>
      </c>
      <c r="K2" s="741"/>
      <c r="L2" s="737" t="s">
        <v>331</v>
      </c>
      <c r="M2" s="737" t="s">
        <v>332</v>
      </c>
      <c r="N2" s="737" t="s">
        <v>333</v>
      </c>
      <c r="O2" s="737" t="s">
        <v>6</v>
      </c>
      <c r="P2" s="737" t="s">
        <v>334</v>
      </c>
      <c r="Q2" s="737" t="s">
        <v>8</v>
      </c>
      <c r="R2" s="739" t="s">
        <v>9</v>
      </c>
      <c r="S2" s="739" t="s">
        <v>335</v>
      </c>
      <c r="T2" s="737" t="s">
        <v>336</v>
      </c>
      <c r="U2" s="742" t="s">
        <v>337</v>
      </c>
      <c r="V2" s="744" t="s">
        <v>338</v>
      </c>
      <c r="W2" s="737" t="s">
        <v>339</v>
      </c>
      <c r="X2" s="745" t="s">
        <v>340</v>
      </c>
      <c r="Y2" s="737" t="s">
        <v>5</v>
      </c>
      <c r="Z2" s="735" t="s">
        <v>341</v>
      </c>
      <c r="AA2" s="739" t="s">
        <v>342</v>
      </c>
      <c r="AB2" s="737" t="s">
        <v>11</v>
      </c>
    </row>
    <row r="3" spans="1:28" x14ac:dyDescent="0.25">
      <c r="A3" s="738"/>
      <c r="B3" s="738"/>
      <c r="C3" s="738"/>
      <c r="D3" s="739"/>
      <c r="E3" s="738"/>
      <c r="F3" s="736"/>
      <c r="G3" s="739"/>
      <c r="H3" s="738"/>
      <c r="I3" s="736"/>
      <c r="J3" s="122" t="s">
        <v>343</v>
      </c>
      <c r="K3" s="122" t="s">
        <v>344</v>
      </c>
      <c r="L3" s="738"/>
      <c r="M3" s="738"/>
      <c r="N3" s="738"/>
      <c r="O3" s="738"/>
      <c r="P3" s="738"/>
      <c r="Q3" s="738"/>
      <c r="R3" s="739"/>
      <c r="S3" s="739"/>
      <c r="T3" s="738"/>
      <c r="U3" s="743"/>
      <c r="V3" s="743"/>
      <c r="W3" s="738"/>
      <c r="X3" s="746"/>
      <c r="Y3" s="738"/>
      <c r="Z3" s="736"/>
      <c r="AA3" s="739"/>
      <c r="AB3" s="738"/>
    </row>
    <row r="4" spans="1:28" x14ac:dyDescent="0.25">
      <c r="A4" s="123">
        <v>1</v>
      </c>
      <c r="B4" s="123">
        <v>105787</v>
      </c>
      <c r="C4" s="124" t="s">
        <v>345</v>
      </c>
      <c r="D4" s="125" t="s">
        <v>346</v>
      </c>
      <c r="E4" s="123" t="s">
        <v>347</v>
      </c>
      <c r="F4" s="123">
        <v>18010579</v>
      </c>
      <c r="G4" s="126" t="s">
        <v>348</v>
      </c>
      <c r="H4" s="123">
        <v>570158</v>
      </c>
      <c r="I4" s="127"/>
      <c r="J4" s="127"/>
      <c r="K4" s="127"/>
      <c r="L4" s="127"/>
      <c r="M4" s="123" t="s">
        <v>349</v>
      </c>
      <c r="N4" s="123" t="s">
        <v>350</v>
      </c>
      <c r="O4" s="123" t="s">
        <v>351</v>
      </c>
      <c r="P4" s="128" t="s">
        <v>352</v>
      </c>
      <c r="Q4" s="123" t="s">
        <v>353</v>
      </c>
      <c r="R4" s="123" t="s">
        <v>354</v>
      </c>
      <c r="S4" s="128" t="s">
        <v>355</v>
      </c>
      <c r="T4" s="129">
        <v>44396</v>
      </c>
      <c r="U4" s="129">
        <v>44699</v>
      </c>
      <c r="V4" s="129">
        <v>43304</v>
      </c>
      <c r="W4" s="129">
        <v>44533</v>
      </c>
      <c r="X4" s="130">
        <v>40.966666666666669</v>
      </c>
      <c r="Y4" s="131" t="s">
        <v>356</v>
      </c>
      <c r="Z4" s="132">
        <v>43709</v>
      </c>
      <c r="AA4" s="130">
        <v>26.580645161290324</v>
      </c>
      <c r="AB4" s="133" t="s">
        <v>357</v>
      </c>
    </row>
    <row r="5" spans="1:28" x14ac:dyDescent="0.25">
      <c r="A5" s="123">
        <v>2</v>
      </c>
      <c r="B5" s="123">
        <v>154465</v>
      </c>
      <c r="C5" s="124" t="s">
        <v>358</v>
      </c>
      <c r="D5" s="125" t="s">
        <v>346</v>
      </c>
      <c r="E5" s="123" t="s">
        <v>347</v>
      </c>
      <c r="F5" s="123">
        <v>19231554</v>
      </c>
      <c r="G5" s="126" t="s">
        <v>348</v>
      </c>
      <c r="H5" s="123">
        <v>570029</v>
      </c>
      <c r="I5" s="127"/>
      <c r="J5" s="127"/>
      <c r="K5" s="127"/>
      <c r="L5" s="127"/>
      <c r="M5" s="123" t="s">
        <v>359</v>
      </c>
      <c r="N5" s="123" t="s">
        <v>360</v>
      </c>
      <c r="O5" s="123" t="s">
        <v>351</v>
      </c>
      <c r="P5" s="128" t="s">
        <v>352</v>
      </c>
      <c r="Q5" s="123" t="s">
        <v>361</v>
      </c>
      <c r="R5" s="123" t="s">
        <v>362</v>
      </c>
      <c r="S5" s="128" t="s">
        <v>363</v>
      </c>
      <c r="T5" s="129">
        <v>44376</v>
      </c>
      <c r="U5" s="129">
        <v>44558</v>
      </c>
      <c r="V5" s="129">
        <v>43591</v>
      </c>
      <c r="W5" s="129">
        <v>44533</v>
      </c>
      <c r="X5" s="130">
        <v>31.4</v>
      </c>
      <c r="Y5" s="131" t="s">
        <v>356</v>
      </c>
      <c r="Z5" s="132">
        <v>43780</v>
      </c>
      <c r="AA5" s="130">
        <v>24.29032258064516</v>
      </c>
      <c r="AB5" s="133" t="s">
        <v>357</v>
      </c>
    </row>
    <row r="6" spans="1:28" x14ac:dyDescent="0.25">
      <c r="A6" s="123">
        <v>3</v>
      </c>
      <c r="B6" s="123">
        <v>95694</v>
      </c>
      <c r="C6" s="124" t="s">
        <v>364</v>
      </c>
      <c r="D6" s="125" t="s">
        <v>346</v>
      </c>
      <c r="E6" s="123" t="s">
        <v>347</v>
      </c>
      <c r="F6" s="123" t="s">
        <v>365</v>
      </c>
      <c r="G6" s="126" t="s">
        <v>348</v>
      </c>
      <c r="H6" s="123">
        <v>570043</v>
      </c>
      <c r="I6" s="127"/>
      <c r="J6" s="127"/>
      <c r="K6" s="127"/>
      <c r="L6" s="127"/>
      <c r="M6" s="123" t="s">
        <v>366</v>
      </c>
      <c r="N6" s="123" t="s">
        <v>367</v>
      </c>
      <c r="O6" s="123" t="s">
        <v>351</v>
      </c>
      <c r="P6" s="128" t="s">
        <v>352</v>
      </c>
      <c r="Q6" s="123" t="s">
        <v>368</v>
      </c>
      <c r="R6" s="123" t="s">
        <v>354</v>
      </c>
      <c r="S6" s="128" t="s">
        <v>355</v>
      </c>
      <c r="T6" s="129">
        <v>44484</v>
      </c>
      <c r="U6" s="129">
        <v>44787</v>
      </c>
      <c r="V6" s="129">
        <v>43061</v>
      </c>
      <c r="W6" s="129">
        <v>44533</v>
      </c>
      <c r="X6" s="130">
        <v>49.06666666666667</v>
      </c>
      <c r="Y6" s="131" t="s">
        <v>356</v>
      </c>
      <c r="Z6" s="132">
        <v>43394</v>
      </c>
      <c r="AA6" s="130">
        <v>36.741935483870968</v>
      </c>
      <c r="AB6" s="133" t="s">
        <v>357</v>
      </c>
    </row>
    <row r="7" spans="1:28" x14ac:dyDescent="0.25">
      <c r="A7" s="123">
        <v>4</v>
      </c>
      <c r="B7" s="123">
        <v>157011</v>
      </c>
      <c r="C7" s="134" t="s">
        <v>369</v>
      </c>
      <c r="D7" s="135" t="s">
        <v>370</v>
      </c>
      <c r="E7" s="126" t="s">
        <v>371</v>
      </c>
      <c r="F7" s="123">
        <v>19233388</v>
      </c>
      <c r="G7" s="126" t="s">
        <v>348</v>
      </c>
      <c r="H7" s="123">
        <v>570051</v>
      </c>
      <c r="I7" s="136">
        <v>0</v>
      </c>
      <c r="J7" s="136"/>
      <c r="K7" s="136"/>
      <c r="L7" s="136"/>
      <c r="M7" s="123" t="s">
        <v>372</v>
      </c>
      <c r="N7" s="123" t="s">
        <v>373</v>
      </c>
      <c r="O7" s="123" t="s">
        <v>351</v>
      </c>
      <c r="P7" s="128" t="s">
        <v>374</v>
      </c>
      <c r="Q7" s="123" t="s">
        <v>375</v>
      </c>
      <c r="R7" s="123" t="s">
        <v>362</v>
      </c>
      <c r="S7" s="123" t="s">
        <v>363</v>
      </c>
      <c r="T7" s="129">
        <v>44497</v>
      </c>
      <c r="U7" s="129">
        <v>44800</v>
      </c>
      <c r="V7" s="129">
        <v>43647</v>
      </c>
      <c r="W7" s="129">
        <v>44533</v>
      </c>
      <c r="X7" s="130">
        <v>29.533333333333335</v>
      </c>
      <c r="Y7" s="131" t="s">
        <v>356</v>
      </c>
      <c r="Z7" s="129">
        <v>43647</v>
      </c>
      <c r="AA7" s="130">
        <v>28.580645161290324</v>
      </c>
      <c r="AB7" s="130" t="s">
        <v>357</v>
      </c>
    </row>
    <row r="8" spans="1:28" x14ac:dyDescent="0.25">
      <c r="A8" s="123">
        <v>5</v>
      </c>
      <c r="B8" s="123">
        <v>72307</v>
      </c>
      <c r="C8" s="137" t="s">
        <v>376</v>
      </c>
      <c r="D8" s="138" t="s">
        <v>377</v>
      </c>
      <c r="E8" s="123" t="s">
        <v>347</v>
      </c>
      <c r="F8" s="123" t="s">
        <v>378</v>
      </c>
      <c r="G8" s="126" t="s">
        <v>348</v>
      </c>
      <c r="H8" s="123">
        <v>570268</v>
      </c>
      <c r="I8" s="127">
        <v>10200203085</v>
      </c>
      <c r="J8" s="127"/>
      <c r="K8" s="127">
        <v>16009686</v>
      </c>
      <c r="L8" s="127"/>
      <c r="M8" s="123" t="s">
        <v>379</v>
      </c>
      <c r="N8" s="123" t="s">
        <v>380</v>
      </c>
      <c r="O8" s="123" t="s">
        <v>351</v>
      </c>
      <c r="P8" s="128" t="s">
        <v>352</v>
      </c>
      <c r="Q8" s="123" t="s">
        <v>381</v>
      </c>
      <c r="R8" s="123" t="s">
        <v>354</v>
      </c>
      <c r="S8" s="128" t="s">
        <v>355</v>
      </c>
      <c r="T8" s="129">
        <v>44344</v>
      </c>
      <c r="U8" s="129">
        <v>44708</v>
      </c>
      <c r="V8" s="129">
        <v>42583</v>
      </c>
      <c r="W8" s="129">
        <v>44533</v>
      </c>
      <c r="X8" s="130">
        <v>65</v>
      </c>
      <c r="Y8" s="131" t="s">
        <v>356</v>
      </c>
      <c r="Z8" s="132">
        <v>42927</v>
      </c>
      <c r="AA8" s="130">
        <v>51.806451612903224</v>
      </c>
      <c r="AB8" s="133" t="s">
        <v>357</v>
      </c>
    </row>
    <row r="9" spans="1:28" x14ac:dyDescent="0.25">
      <c r="A9" s="123">
        <v>6</v>
      </c>
      <c r="B9" s="123">
        <v>160066</v>
      </c>
      <c r="C9" s="139" t="s">
        <v>382</v>
      </c>
      <c r="D9" s="135" t="s">
        <v>383</v>
      </c>
      <c r="E9" s="126" t="s">
        <v>371</v>
      </c>
      <c r="F9" s="123">
        <v>19234852</v>
      </c>
      <c r="G9" s="126" t="s">
        <v>348</v>
      </c>
      <c r="H9" s="123">
        <v>570234</v>
      </c>
      <c r="I9" s="136">
        <v>0</v>
      </c>
      <c r="J9" s="136"/>
      <c r="K9" s="136"/>
      <c r="L9" s="136"/>
      <c r="M9" s="123" t="s">
        <v>349</v>
      </c>
      <c r="N9" s="123" t="s">
        <v>384</v>
      </c>
      <c r="O9" s="123" t="s">
        <v>351</v>
      </c>
      <c r="P9" s="128" t="s">
        <v>352</v>
      </c>
      <c r="Q9" s="123" t="s">
        <v>385</v>
      </c>
      <c r="R9" s="123" t="s">
        <v>354</v>
      </c>
      <c r="S9" s="123" t="s">
        <v>363</v>
      </c>
      <c r="T9" s="129">
        <v>44314</v>
      </c>
      <c r="U9" s="129">
        <v>44678</v>
      </c>
      <c r="V9" s="129">
        <v>43769</v>
      </c>
      <c r="W9" s="129">
        <v>44533</v>
      </c>
      <c r="X9" s="130">
        <v>25.466666666666665</v>
      </c>
      <c r="Y9" s="131" t="s">
        <v>356</v>
      </c>
      <c r="Z9" s="129">
        <v>43769</v>
      </c>
      <c r="AA9" s="130">
        <v>24.64516129032258</v>
      </c>
      <c r="AB9" s="130" t="s">
        <v>357</v>
      </c>
    </row>
    <row r="10" spans="1:28" x14ac:dyDescent="0.25">
      <c r="A10" s="123">
        <v>7</v>
      </c>
      <c r="B10" s="123">
        <v>156546</v>
      </c>
      <c r="C10" s="134" t="s">
        <v>386</v>
      </c>
      <c r="D10" s="135" t="s">
        <v>387</v>
      </c>
      <c r="E10" s="126" t="s">
        <v>371</v>
      </c>
      <c r="F10" s="123">
        <v>19232998</v>
      </c>
      <c r="G10" s="126" t="s">
        <v>348</v>
      </c>
      <c r="H10" s="123">
        <v>570091</v>
      </c>
      <c r="I10" s="136">
        <v>0</v>
      </c>
      <c r="J10" s="136"/>
      <c r="K10" s="136"/>
      <c r="L10" s="136"/>
      <c r="M10" s="123" t="s">
        <v>388</v>
      </c>
      <c r="N10" s="123" t="s">
        <v>389</v>
      </c>
      <c r="O10" s="123" t="s">
        <v>351</v>
      </c>
      <c r="P10" s="128" t="s">
        <v>374</v>
      </c>
      <c r="Q10" s="123" t="s">
        <v>390</v>
      </c>
      <c r="R10" s="123" t="s">
        <v>354</v>
      </c>
      <c r="S10" s="123" t="s">
        <v>363</v>
      </c>
      <c r="T10" s="129">
        <v>44164</v>
      </c>
      <c r="U10" s="129">
        <v>44528</v>
      </c>
      <c r="V10" s="129">
        <v>43617</v>
      </c>
      <c r="W10" s="129">
        <v>44533</v>
      </c>
      <c r="X10" s="130">
        <v>30.533333333333335</v>
      </c>
      <c r="Y10" s="131" t="s">
        <v>356</v>
      </c>
      <c r="Z10" s="129">
        <v>43617</v>
      </c>
      <c r="AA10" s="130">
        <v>29.548387096774192</v>
      </c>
      <c r="AB10" s="130" t="s">
        <v>357</v>
      </c>
    </row>
    <row r="11" spans="1:28" x14ac:dyDescent="0.25">
      <c r="A11" s="123">
        <v>8</v>
      </c>
      <c r="B11" s="123">
        <v>178150</v>
      </c>
      <c r="C11" s="140" t="s">
        <v>391</v>
      </c>
      <c r="D11" s="141" t="s">
        <v>392</v>
      </c>
      <c r="E11" s="123" t="s">
        <v>371</v>
      </c>
      <c r="F11" s="123">
        <v>21239950</v>
      </c>
      <c r="G11" s="126" t="s">
        <v>348</v>
      </c>
      <c r="H11" s="123">
        <v>570400</v>
      </c>
      <c r="I11" s="142"/>
      <c r="J11" s="143"/>
      <c r="K11" s="143"/>
      <c r="L11" s="143"/>
      <c r="M11" s="123">
        <v>8</v>
      </c>
      <c r="N11" s="123" t="s">
        <v>393</v>
      </c>
      <c r="O11" s="123" t="s">
        <v>351</v>
      </c>
      <c r="P11" s="128" t="s">
        <v>394</v>
      </c>
      <c r="Q11" s="123" t="s">
        <v>395</v>
      </c>
      <c r="R11" s="123" t="s">
        <v>354</v>
      </c>
      <c r="S11" s="144" t="s">
        <v>363</v>
      </c>
      <c r="T11" s="129">
        <v>44361</v>
      </c>
      <c r="U11" s="129">
        <v>44543</v>
      </c>
      <c r="V11" s="129">
        <v>44361</v>
      </c>
      <c r="W11" s="129">
        <v>44533</v>
      </c>
      <c r="X11" s="130">
        <v>5.7333333333333334</v>
      </c>
      <c r="Y11" s="131" t="s">
        <v>396</v>
      </c>
      <c r="Z11" s="129">
        <v>44361</v>
      </c>
      <c r="AA11" s="145">
        <v>5.5483870967741939</v>
      </c>
      <c r="AB11" s="130" t="s">
        <v>357</v>
      </c>
    </row>
    <row r="12" spans="1:28" x14ac:dyDescent="0.25">
      <c r="A12" s="123">
        <v>9</v>
      </c>
      <c r="B12" s="123">
        <v>54349</v>
      </c>
      <c r="C12" s="146" t="s">
        <v>397</v>
      </c>
      <c r="D12" s="140" t="s">
        <v>398</v>
      </c>
      <c r="E12" s="123" t="s">
        <v>371</v>
      </c>
      <c r="F12" s="123" t="s">
        <v>399</v>
      </c>
      <c r="G12" s="126" t="s">
        <v>348</v>
      </c>
      <c r="H12" s="123">
        <v>570240</v>
      </c>
      <c r="I12" s="127">
        <v>10200202319</v>
      </c>
      <c r="J12" s="127">
        <v>35298</v>
      </c>
      <c r="K12" s="127">
        <v>35298</v>
      </c>
      <c r="L12" s="127">
        <v>35298</v>
      </c>
      <c r="M12" s="123" t="s">
        <v>400</v>
      </c>
      <c r="N12" s="123" t="s">
        <v>401</v>
      </c>
      <c r="O12" s="123" t="s">
        <v>351</v>
      </c>
      <c r="P12" s="128" t="s">
        <v>352</v>
      </c>
      <c r="Q12" s="123" t="s">
        <v>402</v>
      </c>
      <c r="R12" s="123" t="s">
        <v>362</v>
      </c>
      <c r="S12" s="128" t="s">
        <v>355</v>
      </c>
      <c r="T12" s="129">
        <v>44345</v>
      </c>
      <c r="U12" s="129">
        <v>44709</v>
      </c>
      <c r="V12" s="129">
        <v>42522</v>
      </c>
      <c r="W12" s="129">
        <v>44533</v>
      </c>
      <c r="X12" s="130">
        <v>67.033333333333331</v>
      </c>
      <c r="Y12" s="131" t="s">
        <v>356</v>
      </c>
      <c r="Z12" s="132">
        <v>42777</v>
      </c>
      <c r="AA12" s="130">
        <v>56.645161290322584</v>
      </c>
      <c r="AB12" s="133" t="s">
        <v>357</v>
      </c>
    </row>
    <row r="13" spans="1:28" x14ac:dyDescent="0.25">
      <c r="A13" s="123">
        <v>10</v>
      </c>
      <c r="B13" s="123">
        <v>102119</v>
      </c>
      <c r="C13" s="147" t="s">
        <v>403</v>
      </c>
      <c r="D13" s="148" t="s">
        <v>404</v>
      </c>
      <c r="E13" s="123" t="s">
        <v>347</v>
      </c>
      <c r="F13" s="123">
        <v>18009509</v>
      </c>
      <c r="G13" s="126" t="s">
        <v>348</v>
      </c>
      <c r="H13" s="123">
        <v>570225</v>
      </c>
      <c r="I13" s="127"/>
      <c r="J13" s="127"/>
      <c r="K13" s="127"/>
      <c r="L13" s="127"/>
      <c r="M13" s="123" t="s">
        <v>405</v>
      </c>
      <c r="N13" s="123" t="s">
        <v>406</v>
      </c>
      <c r="O13" s="123" t="s">
        <v>351</v>
      </c>
      <c r="P13" s="128" t="s">
        <v>407</v>
      </c>
      <c r="Q13" s="123" t="s">
        <v>368</v>
      </c>
      <c r="R13" s="123" t="s">
        <v>354</v>
      </c>
      <c r="S13" s="128" t="s">
        <v>355</v>
      </c>
      <c r="T13" s="129">
        <v>44485</v>
      </c>
      <c r="U13" s="129">
        <v>44849</v>
      </c>
      <c r="V13" s="129">
        <v>43393</v>
      </c>
      <c r="W13" s="129">
        <v>44533</v>
      </c>
      <c r="X13" s="130">
        <v>38</v>
      </c>
      <c r="Y13" s="131" t="s">
        <v>356</v>
      </c>
      <c r="Z13" s="132">
        <v>43545</v>
      </c>
      <c r="AA13" s="130">
        <v>31.870967741935484</v>
      </c>
      <c r="AB13" s="133" t="s">
        <v>357</v>
      </c>
    </row>
    <row r="14" spans="1:28" x14ac:dyDescent="0.25">
      <c r="A14" s="123">
        <v>11</v>
      </c>
      <c r="B14" s="123">
        <v>104344</v>
      </c>
      <c r="C14" s="147" t="s">
        <v>408</v>
      </c>
      <c r="D14" s="148" t="s">
        <v>404</v>
      </c>
      <c r="E14" s="123" t="s">
        <v>347</v>
      </c>
      <c r="F14" s="123">
        <v>18010110</v>
      </c>
      <c r="G14" s="126" t="s">
        <v>348</v>
      </c>
      <c r="H14" s="123">
        <v>570161</v>
      </c>
      <c r="I14" s="127"/>
      <c r="J14" s="127"/>
      <c r="K14" s="127"/>
      <c r="L14" s="127"/>
      <c r="M14" s="123" t="s">
        <v>409</v>
      </c>
      <c r="N14" s="123" t="s">
        <v>410</v>
      </c>
      <c r="O14" s="123" t="s">
        <v>351</v>
      </c>
      <c r="P14" s="128" t="s">
        <v>407</v>
      </c>
      <c r="Q14" s="123" t="s">
        <v>395</v>
      </c>
      <c r="R14" s="123" t="s">
        <v>354</v>
      </c>
      <c r="S14" s="128" t="s">
        <v>355</v>
      </c>
      <c r="T14" s="129">
        <v>44466</v>
      </c>
      <c r="U14" s="129">
        <v>44768</v>
      </c>
      <c r="V14" s="129">
        <v>43252</v>
      </c>
      <c r="W14" s="129">
        <v>44533</v>
      </c>
      <c r="X14" s="130">
        <v>42.7</v>
      </c>
      <c r="Y14" s="131" t="s">
        <v>356</v>
      </c>
      <c r="Z14" s="132">
        <v>43545</v>
      </c>
      <c r="AA14" s="130">
        <v>31.870967741935484</v>
      </c>
      <c r="AB14" s="133" t="s">
        <v>357</v>
      </c>
    </row>
    <row r="15" spans="1:28" x14ac:dyDescent="0.25">
      <c r="A15" s="123">
        <v>12</v>
      </c>
      <c r="B15" s="123">
        <v>105768</v>
      </c>
      <c r="C15" s="149" t="s">
        <v>411</v>
      </c>
      <c r="D15" s="148" t="s">
        <v>412</v>
      </c>
      <c r="E15" s="123" t="s">
        <v>347</v>
      </c>
      <c r="F15" s="123">
        <v>18010577</v>
      </c>
      <c r="G15" s="126" t="s">
        <v>348</v>
      </c>
      <c r="H15" s="123">
        <v>570033</v>
      </c>
      <c r="I15" s="127"/>
      <c r="J15" s="127"/>
      <c r="K15" s="127"/>
      <c r="L15" s="127">
        <v>18010577</v>
      </c>
      <c r="M15" s="123" t="s">
        <v>349</v>
      </c>
      <c r="N15" s="123" t="s">
        <v>413</v>
      </c>
      <c r="O15" s="123" t="s">
        <v>351</v>
      </c>
      <c r="P15" s="128" t="s">
        <v>407</v>
      </c>
      <c r="Q15" s="123" t="s">
        <v>414</v>
      </c>
      <c r="R15" s="123" t="s">
        <v>362</v>
      </c>
      <c r="S15" s="128" t="s">
        <v>355</v>
      </c>
      <c r="T15" s="129">
        <v>43831</v>
      </c>
      <c r="U15" s="129">
        <v>44561</v>
      </c>
      <c r="V15" s="129">
        <v>43304</v>
      </c>
      <c r="W15" s="129">
        <v>44533</v>
      </c>
      <c r="X15" s="130">
        <v>40.966666666666669</v>
      </c>
      <c r="Y15" s="131" t="s">
        <v>356</v>
      </c>
      <c r="Z15" s="132">
        <v>43972</v>
      </c>
      <c r="AA15" s="130">
        <v>18.096774193548388</v>
      </c>
      <c r="AB15" s="133" t="s">
        <v>357</v>
      </c>
    </row>
    <row r="16" spans="1:28" x14ac:dyDescent="0.25">
      <c r="A16" s="123">
        <v>13</v>
      </c>
      <c r="B16" s="123">
        <v>103453</v>
      </c>
      <c r="C16" s="147" t="s">
        <v>415</v>
      </c>
      <c r="D16" s="148" t="s">
        <v>416</v>
      </c>
      <c r="E16" s="123" t="s">
        <v>347</v>
      </c>
      <c r="F16" s="123">
        <v>18009899</v>
      </c>
      <c r="G16" s="126" t="s">
        <v>348</v>
      </c>
      <c r="H16" s="123">
        <v>570265</v>
      </c>
      <c r="I16" s="127"/>
      <c r="J16" s="127"/>
      <c r="K16" s="127"/>
      <c r="L16" s="127"/>
      <c r="M16" s="123" t="s">
        <v>372</v>
      </c>
      <c r="N16" s="123" t="s">
        <v>417</v>
      </c>
      <c r="O16" s="123" t="s">
        <v>351</v>
      </c>
      <c r="P16" s="128" t="s">
        <v>352</v>
      </c>
      <c r="Q16" s="123" t="s">
        <v>418</v>
      </c>
      <c r="R16" s="123" t="s">
        <v>362</v>
      </c>
      <c r="S16" s="128" t="s">
        <v>355</v>
      </c>
      <c r="T16" s="129">
        <v>44436</v>
      </c>
      <c r="U16" s="129">
        <v>44800</v>
      </c>
      <c r="V16" s="129">
        <v>43235</v>
      </c>
      <c r="W16" s="129">
        <v>44533</v>
      </c>
      <c r="X16" s="130">
        <v>43.266666666666666</v>
      </c>
      <c r="Y16" s="131" t="s">
        <v>356</v>
      </c>
      <c r="Z16" s="132">
        <v>43617</v>
      </c>
      <c r="AA16" s="130">
        <v>29.548387096774192</v>
      </c>
      <c r="AB16" s="133" t="s">
        <v>357</v>
      </c>
    </row>
    <row r="17" spans="1:28" x14ac:dyDescent="0.25">
      <c r="A17" s="123">
        <v>14</v>
      </c>
      <c r="B17" s="123">
        <v>105769</v>
      </c>
      <c r="C17" s="150" t="s">
        <v>419</v>
      </c>
      <c r="D17" s="151"/>
      <c r="E17" s="123" t="s">
        <v>347</v>
      </c>
      <c r="F17" s="123">
        <v>18010561</v>
      </c>
      <c r="G17" s="126" t="s">
        <v>348</v>
      </c>
      <c r="H17" s="123">
        <v>570059</v>
      </c>
      <c r="I17" s="127"/>
      <c r="J17" s="127"/>
      <c r="K17" s="127"/>
      <c r="L17" s="127">
        <v>18010561</v>
      </c>
      <c r="M17" s="123" t="s">
        <v>349</v>
      </c>
      <c r="N17" s="123" t="s">
        <v>420</v>
      </c>
      <c r="O17" s="123" t="s">
        <v>351</v>
      </c>
      <c r="P17" s="128" t="s">
        <v>352</v>
      </c>
      <c r="Q17" s="123" t="s">
        <v>421</v>
      </c>
      <c r="R17" s="123" t="s">
        <v>354</v>
      </c>
      <c r="S17" s="128" t="s">
        <v>355</v>
      </c>
      <c r="T17" s="129">
        <v>44195</v>
      </c>
      <c r="U17" s="129">
        <v>44559</v>
      </c>
      <c r="V17" s="129">
        <v>43304</v>
      </c>
      <c r="W17" s="129">
        <v>44533</v>
      </c>
      <c r="X17" s="130">
        <v>40.966666666666669</v>
      </c>
      <c r="Y17" s="131" t="s">
        <v>356</v>
      </c>
      <c r="Z17" s="132">
        <v>43972</v>
      </c>
      <c r="AA17" s="130">
        <v>18.096774193548388</v>
      </c>
      <c r="AB17" s="133" t="s">
        <v>357</v>
      </c>
    </row>
    <row r="18" spans="1:28" x14ac:dyDescent="0.25">
      <c r="A18" s="123">
        <v>15</v>
      </c>
      <c r="B18" s="123">
        <v>160709</v>
      </c>
      <c r="C18" s="152" t="s">
        <v>422</v>
      </c>
      <c r="D18" s="151"/>
      <c r="E18" s="126" t="s">
        <v>371</v>
      </c>
      <c r="F18" s="123">
        <v>19235313</v>
      </c>
      <c r="G18" s="126" t="s">
        <v>348</v>
      </c>
      <c r="H18" s="123">
        <v>570156</v>
      </c>
      <c r="I18" s="136">
        <v>0</v>
      </c>
      <c r="J18" s="136"/>
      <c r="K18" s="136"/>
      <c r="L18" s="136"/>
      <c r="M18" s="123" t="s">
        <v>423</v>
      </c>
      <c r="N18" s="123" t="s">
        <v>424</v>
      </c>
      <c r="O18" s="123" t="s">
        <v>351</v>
      </c>
      <c r="P18" s="128" t="s">
        <v>352</v>
      </c>
      <c r="Q18" s="123" t="s">
        <v>395</v>
      </c>
      <c r="R18" s="123" t="s">
        <v>354</v>
      </c>
      <c r="S18" s="153" t="s">
        <v>355</v>
      </c>
      <c r="T18" s="129">
        <v>44460</v>
      </c>
      <c r="U18" s="129">
        <v>44824</v>
      </c>
      <c r="V18" s="129">
        <v>43795</v>
      </c>
      <c r="W18" s="129">
        <v>44533</v>
      </c>
      <c r="X18" s="130">
        <v>24.6</v>
      </c>
      <c r="Y18" s="131" t="s">
        <v>356</v>
      </c>
      <c r="Z18" s="129">
        <v>43795</v>
      </c>
      <c r="AA18" s="130">
        <v>23.806451612903224</v>
      </c>
      <c r="AB18" s="130" t="s">
        <v>357</v>
      </c>
    </row>
    <row r="19" spans="1:28" x14ac:dyDescent="0.25">
      <c r="A19" s="123">
        <v>16</v>
      </c>
      <c r="B19" s="123">
        <v>163120</v>
      </c>
      <c r="C19" s="152" t="s">
        <v>425</v>
      </c>
      <c r="D19" s="151"/>
      <c r="E19" s="126" t="s">
        <v>347</v>
      </c>
      <c r="F19" s="123">
        <v>20235898</v>
      </c>
      <c r="G19" s="126" t="s">
        <v>348</v>
      </c>
      <c r="H19" s="123">
        <v>570154</v>
      </c>
      <c r="I19" s="136">
        <v>0</v>
      </c>
      <c r="J19" s="136"/>
      <c r="K19" s="136"/>
      <c r="L19" s="136"/>
      <c r="M19" s="123" t="s">
        <v>426</v>
      </c>
      <c r="N19" s="123" t="s">
        <v>427</v>
      </c>
      <c r="O19" s="123" t="s">
        <v>351</v>
      </c>
      <c r="P19" s="128" t="s">
        <v>352</v>
      </c>
      <c r="Q19" s="123" t="s">
        <v>428</v>
      </c>
      <c r="R19" s="123" t="s">
        <v>362</v>
      </c>
      <c r="S19" s="153" t="s">
        <v>355</v>
      </c>
      <c r="T19" s="129">
        <v>44235</v>
      </c>
      <c r="U19" s="129">
        <v>44599</v>
      </c>
      <c r="V19" s="129">
        <v>43873</v>
      </c>
      <c r="W19" s="129">
        <v>44533</v>
      </c>
      <c r="X19" s="130">
        <v>22</v>
      </c>
      <c r="Y19" s="131" t="s">
        <v>429</v>
      </c>
      <c r="Z19" s="129">
        <v>43873</v>
      </c>
      <c r="AA19" s="130">
        <v>21.29032258064516</v>
      </c>
      <c r="AB19" s="130" t="s">
        <v>357</v>
      </c>
    </row>
    <row r="20" spans="1:28" x14ac:dyDescent="0.25">
      <c r="A20" s="123">
        <v>17</v>
      </c>
      <c r="B20" s="123">
        <v>161143</v>
      </c>
      <c r="C20" s="154" t="s">
        <v>430</v>
      </c>
      <c r="D20" s="151"/>
      <c r="E20" s="126" t="s">
        <v>371</v>
      </c>
      <c r="F20" s="123">
        <v>19235282</v>
      </c>
      <c r="G20" s="126" t="s">
        <v>348</v>
      </c>
      <c r="H20" s="123">
        <v>570063</v>
      </c>
      <c r="I20" s="136">
        <v>0</v>
      </c>
      <c r="J20" s="136"/>
      <c r="K20" s="136"/>
      <c r="L20" s="136"/>
      <c r="M20" s="123" t="s">
        <v>379</v>
      </c>
      <c r="N20" s="123" t="s">
        <v>431</v>
      </c>
      <c r="O20" s="123" t="s">
        <v>351</v>
      </c>
      <c r="P20" s="128" t="s">
        <v>352</v>
      </c>
      <c r="Q20" s="123" t="s">
        <v>432</v>
      </c>
      <c r="R20" s="123" t="s">
        <v>354</v>
      </c>
      <c r="S20" s="153" t="s">
        <v>355</v>
      </c>
      <c r="T20" s="129">
        <v>44263</v>
      </c>
      <c r="U20" s="129">
        <v>44568</v>
      </c>
      <c r="V20" s="129">
        <v>43809</v>
      </c>
      <c r="W20" s="129">
        <v>44533</v>
      </c>
      <c r="X20" s="130">
        <v>24.133333333333333</v>
      </c>
      <c r="Y20" s="131" t="s">
        <v>356</v>
      </c>
      <c r="Z20" s="129">
        <v>43809</v>
      </c>
      <c r="AA20" s="130">
        <v>23.35483870967742</v>
      </c>
      <c r="AB20" s="130" t="s">
        <v>357</v>
      </c>
    </row>
    <row r="21" spans="1:28" x14ac:dyDescent="0.25">
      <c r="A21" s="123">
        <v>18</v>
      </c>
      <c r="B21" s="123">
        <v>160079</v>
      </c>
      <c r="C21" s="155" t="s">
        <v>433</v>
      </c>
      <c r="D21" s="151"/>
      <c r="E21" s="126" t="s">
        <v>371</v>
      </c>
      <c r="F21" s="123">
        <v>19234870</v>
      </c>
      <c r="G21" s="126" t="s">
        <v>348</v>
      </c>
      <c r="H21" s="123">
        <v>570260</v>
      </c>
      <c r="I21" s="136">
        <v>0</v>
      </c>
      <c r="J21" s="136"/>
      <c r="K21" s="136"/>
      <c r="L21" s="136"/>
      <c r="M21" s="123" t="s">
        <v>434</v>
      </c>
      <c r="N21" s="123" t="s">
        <v>435</v>
      </c>
      <c r="O21" s="123" t="s">
        <v>351</v>
      </c>
      <c r="P21" s="128" t="s">
        <v>352</v>
      </c>
      <c r="Q21" s="123" t="s">
        <v>361</v>
      </c>
      <c r="R21" s="123" t="s">
        <v>362</v>
      </c>
      <c r="S21" s="153" t="s">
        <v>355</v>
      </c>
      <c r="T21" s="129">
        <v>44435</v>
      </c>
      <c r="U21" s="129">
        <v>44738</v>
      </c>
      <c r="V21" s="129">
        <v>43770</v>
      </c>
      <c r="W21" s="129">
        <v>44533</v>
      </c>
      <c r="X21" s="130">
        <v>25.433333333333334</v>
      </c>
      <c r="Y21" s="131" t="s">
        <v>356</v>
      </c>
      <c r="Z21" s="129">
        <v>43770</v>
      </c>
      <c r="AA21" s="130">
        <v>24.612903225806452</v>
      </c>
      <c r="AB21" s="130" t="s">
        <v>357</v>
      </c>
    </row>
    <row r="22" spans="1:28" x14ac:dyDescent="0.25">
      <c r="A22" s="123">
        <v>19</v>
      </c>
      <c r="B22" s="123">
        <v>160028</v>
      </c>
      <c r="C22" s="152" t="s">
        <v>436</v>
      </c>
      <c r="D22" s="151"/>
      <c r="E22" s="126" t="s">
        <v>371</v>
      </c>
      <c r="F22" s="123">
        <v>19234712</v>
      </c>
      <c r="G22" s="126" t="s">
        <v>348</v>
      </c>
      <c r="H22" s="123">
        <v>570077</v>
      </c>
      <c r="I22" s="136">
        <v>0</v>
      </c>
      <c r="J22" s="136"/>
      <c r="K22" s="136"/>
      <c r="L22" s="136"/>
      <c r="M22" s="123" t="s">
        <v>409</v>
      </c>
      <c r="N22" s="123" t="s">
        <v>437</v>
      </c>
      <c r="O22" s="123" t="s">
        <v>351</v>
      </c>
      <c r="P22" s="128" t="s">
        <v>352</v>
      </c>
      <c r="Q22" s="123" t="s">
        <v>438</v>
      </c>
      <c r="R22" s="123" t="s">
        <v>362</v>
      </c>
      <c r="S22" s="153" t="s">
        <v>355</v>
      </c>
      <c r="T22" s="129">
        <v>44304</v>
      </c>
      <c r="U22" s="129">
        <v>44668</v>
      </c>
      <c r="V22" s="129">
        <v>43760</v>
      </c>
      <c r="W22" s="129">
        <v>44533</v>
      </c>
      <c r="X22" s="130">
        <v>25.766666666666666</v>
      </c>
      <c r="Y22" s="131" t="s">
        <v>356</v>
      </c>
      <c r="Z22" s="129">
        <v>43760</v>
      </c>
      <c r="AA22" s="130">
        <v>24.93548387096774</v>
      </c>
      <c r="AB22" s="130" t="s">
        <v>357</v>
      </c>
    </row>
    <row r="23" spans="1:28" x14ac:dyDescent="0.25">
      <c r="A23" s="123">
        <v>20</v>
      </c>
      <c r="B23" s="123">
        <v>153783</v>
      </c>
      <c r="C23" s="156" t="s">
        <v>439</v>
      </c>
      <c r="D23" s="151"/>
      <c r="E23" s="123" t="s">
        <v>347</v>
      </c>
      <c r="F23" s="123">
        <v>19231530</v>
      </c>
      <c r="G23" s="126" t="s">
        <v>348</v>
      </c>
      <c r="H23" s="123">
        <v>570120</v>
      </c>
      <c r="I23" s="127"/>
      <c r="J23" s="127"/>
      <c r="K23" s="127"/>
      <c r="L23" s="127"/>
      <c r="M23" s="123" t="s">
        <v>440</v>
      </c>
      <c r="N23" s="123" t="s">
        <v>441</v>
      </c>
      <c r="O23" s="123" t="s">
        <v>351</v>
      </c>
      <c r="P23" s="128" t="s">
        <v>352</v>
      </c>
      <c r="Q23" s="123" t="s">
        <v>418</v>
      </c>
      <c r="R23" s="123" t="s">
        <v>362</v>
      </c>
      <c r="S23" s="153" t="s">
        <v>355</v>
      </c>
      <c r="T23" s="129">
        <v>44408</v>
      </c>
      <c r="U23" s="129">
        <v>44772</v>
      </c>
      <c r="V23" s="129">
        <v>43591</v>
      </c>
      <c r="W23" s="129">
        <v>44533</v>
      </c>
      <c r="X23" s="130">
        <v>31.4</v>
      </c>
      <c r="Y23" s="131" t="s">
        <v>356</v>
      </c>
      <c r="Z23" s="132">
        <v>43780</v>
      </c>
      <c r="AA23" s="130">
        <v>24.29032258064516</v>
      </c>
      <c r="AB23" s="133" t="s">
        <v>357</v>
      </c>
    </row>
    <row r="24" spans="1:28" x14ac:dyDescent="0.25">
      <c r="A24" s="123">
        <v>21</v>
      </c>
      <c r="B24" s="123">
        <v>159687</v>
      </c>
      <c r="C24" s="157" t="s">
        <v>442</v>
      </c>
      <c r="D24" s="151"/>
      <c r="E24" s="123" t="s">
        <v>347</v>
      </c>
      <c r="F24" s="123">
        <v>19234590</v>
      </c>
      <c r="G24" s="126" t="s">
        <v>348</v>
      </c>
      <c r="H24" s="123">
        <v>570004</v>
      </c>
      <c r="I24" s="127"/>
      <c r="J24" s="127"/>
      <c r="K24" s="127"/>
      <c r="L24" s="127"/>
      <c r="M24" s="123" t="s">
        <v>366</v>
      </c>
      <c r="N24" s="123" t="s">
        <v>443</v>
      </c>
      <c r="O24" s="123" t="s">
        <v>351</v>
      </c>
      <c r="P24" s="128" t="s">
        <v>352</v>
      </c>
      <c r="Q24" s="123" t="s">
        <v>444</v>
      </c>
      <c r="R24" s="123" t="s">
        <v>362</v>
      </c>
      <c r="S24" s="153" t="s">
        <v>355</v>
      </c>
      <c r="T24" s="129">
        <v>44419</v>
      </c>
      <c r="U24" s="129">
        <v>44722</v>
      </c>
      <c r="V24" s="129">
        <v>43753</v>
      </c>
      <c r="W24" s="129">
        <v>44533</v>
      </c>
      <c r="X24" s="130">
        <v>26</v>
      </c>
      <c r="Y24" s="131" t="s">
        <v>356</v>
      </c>
      <c r="Z24" s="132">
        <v>43827</v>
      </c>
      <c r="AA24" s="130">
        <v>22.774193548387096</v>
      </c>
      <c r="AB24" s="133" t="s">
        <v>357</v>
      </c>
    </row>
    <row r="25" spans="1:28" x14ac:dyDescent="0.25">
      <c r="A25" s="123">
        <v>22</v>
      </c>
      <c r="B25" s="123">
        <v>101574</v>
      </c>
      <c r="C25" s="156" t="s">
        <v>445</v>
      </c>
      <c r="D25" s="151"/>
      <c r="E25" s="123" t="s">
        <v>347</v>
      </c>
      <c r="F25" s="123">
        <v>18009275</v>
      </c>
      <c r="G25" s="126" t="s">
        <v>348</v>
      </c>
      <c r="H25" s="123">
        <v>570031</v>
      </c>
      <c r="I25" s="127"/>
      <c r="J25" s="127"/>
      <c r="K25" s="127"/>
      <c r="L25" s="127"/>
      <c r="M25" s="123" t="s">
        <v>446</v>
      </c>
      <c r="N25" s="123" t="s">
        <v>447</v>
      </c>
      <c r="O25" s="123" t="s">
        <v>351</v>
      </c>
      <c r="P25" s="128" t="s">
        <v>352</v>
      </c>
      <c r="Q25" s="123" t="s">
        <v>448</v>
      </c>
      <c r="R25" s="123" t="s">
        <v>354</v>
      </c>
      <c r="S25" s="153" t="s">
        <v>355</v>
      </c>
      <c r="T25" s="129">
        <v>44351</v>
      </c>
      <c r="U25" s="129">
        <v>44715</v>
      </c>
      <c r="V25" s="129">
        <v>43684</v>
      </c>
      <c r="W25" s="129">
        <v>44533</v>
      </c>
      <c r="X25" s="130">
        <v>28.3</v>
      </c>
      <c r="Y25" s="131" t="s">
        <v>356</v>
      </c>
      <c r="Z25" s="132">
        <v>43790</v>
      </c>
      <c r="AA25" s="130">
        <v>23.967741935483872</v>
      </c>
      <c r="AB25" s="133" t="s">
        <v>357</v>
      </c>
    </row>
    <row r="26" spans="1:28" x14ac:dyDescent="0.25">
      <c r="A26" s="123">
        <v>23</v>
      </c>
      <c r="B26" s="123">
        <v>101063</v>
      </c>
      <c r="C26" s="156" t="s">
        <v>449</v>
      </c>
      <c r="D26" s="151"/>
      <c r="E26" s="123" t="s">
        <v>371</v>
      </c>
      <c r="F26" s="123">
        <v>18009071</v>
      </c>
      <c r="G26" s="126" t="s">
        <v>348</v>
      </c>
      <c r="H26" s="123">
        <v>570095</v>
      </c>
      <c r="I26" s="127"/>
      <c r="J26" s="127"/>
      <c r="K26" s="127"/>
      <c r="L26" s="127"/>
      <c r="M26" s="123" t="s">
        <v>440</v>
      </c>
      <c r="N26" s="123" t="s">
        <v>450</v>
      </c>
      <c r="O26" s="123" t="s">
        <v>351</v>
      </c>
      <c r="P26" s="128" t="s">
        <v>352</v>
      </c>
      <c r="Q26" s="123" t="s">
        <v>395</v>
      </c>
      <c r="R26" s="123" t="s">
        <v>354</v>
      </c>
      <c r="S26" s="153" t="s">
        <v>355</v>
      </c>
      <c r="T26" s="129">
        <v>44350</v>
      </c>
      <c r="U26" s="129">
        <v>44653</v>
      </c>
      <c r="V26" s="129">
        <v>43684</v>
      </c>
      <c r="W26" s="129">
        <v>44533</v>
      </c>
      <c r="X26" s="130">
        <v>28.3</v>
      </c>
      <c r="Y26" s="131" t="s">
        <v>356</v>
      </c>
      <c r="Z26" s="132">
        <v>43827</v>
      </c>
      <c r="AA26" s="130">
        <v>22.774193548387096</v>
      </c>
      <c r="AB26" s="133" t="s">
        <v>357</v>
      </c>
    </row>
    <row r="27" spans="1:28" x14ac:dyDescent="0.25">
      <c r="A27" s="123">
        <v>24</v>
      </c>
      <c r="B27" s="123">
        <v>154502</v>
      </c>
      <c r="C27" s="156" t="s">
        <v>451</v>
      </c>
      <c r="D27" s="151"/>
      <c r="E27" s="123" t="s">
        <v>371</v>
      </c>
      <c r="F27" s="123">
        <v>19231653</v>
      </c>
      <c r="G27" s="126" t="s">
        <v>348</v>
      </c>
      <c r="H27" s="123">
        <v>570014</v>
      </c>
      <c r="I27" s="127"/>
      <c r="J27" s="127"/>
      <c r="K27" s="127"/>
      <c r="L27" s="127"/>
      <c r="M27" s="123" t="s">
        <v>359</v>
      </c>
      <c r="N27" s="123" t="s">
        <v>452</v>
      </c>
      <c r="O27" s="123" t="s">
        <v>351</v>
      </c>
      <c r="P27" s="128" t="s">
        <v>352</v>
      </c>
      <c r="Q27" s="123" t="s">
        <v>428</v>
      </c>
      <c r="R27" s="123" t="s">
        <v>362</v>
      </c>
      <c r="S27" s="153" t="s">
        <v>355</v>
      </c>
      <c r="T27" s="129">
        <v>44441</v>
      </c>
      <c r="U27" s="129">
        <v>44621</v>
      </c>
      <c r="V27" s="129">
        <v>43601</v>
      </c>
      <c r="W27" s="129">
        <v>44533</v>
      </c>
      <c r="X27" s="130">
        <v>31.066666666666666</v>
      </c>
      <c r="Y27" s="131" t="s">
        <v>356</v>
      </c>
      <c r="Z27" s="132">
        <v>43770</v>
      </c>
      <c r="AA27" s="130">
        <v>24.612903225806452</v>
      </c>
      <c r="AB27" s="133" t="s">
        <v>357</v>
      </c>
    </row>
    <row r="28" spans="1:28" x14ac:dyDescent="0.25">
      <c r="A28" s="123">
        <v>25</v>
      </c>
      <c r="B28" s="123">
        <v>156228</v>
      </c>
      <c r="C28" s="156" t="s">
        <v>453</v>
      </c>
      <c r="D28" s="151"/>
      <c r="E28" s="123" t="s">
        <v>371</v>
      </c>
      <c r="F28" s="123">
        <v>19232842</v>
      </c>
      <c r="G28" s="126" t="s">
        <v>348</v>
      </c>
      <c r="H28" s="123">
        <v>570027</v>
      </c>
      <c r="I28" s="127"/>
      <c r="J28" s="127"/>
      <c r="K28" s="127"/>
      <c r="L28" s="127"/>
      <c r="M28" s="123" t="s">
        <v>423</v>
      </c>
      <c r="N28" s="123" t="s">
        <v>454</v>
      </c>
      <c r="O28" s="123" t="s">
        <v>351</v>
      </c>
      <c r="P28" s="128" t="s">
        <v>352</v>
      </c>
      <c r="Q28" s="123" t="s">
        <v>381</v>
      </c>
      <c r="R28" s="123" t="s">
        <v>354</v>
      </c>
      <c r="S28" s="153" t="s">
        <v>355</v>
      </c>
      <c r="T28" s="129">
        <v>44232</v>
      </c>
      <c r="U28" s="129">
        <v>44596</v>
      </c>
      <c r="V28" s="129">
        <v>43684</v>
      </c>
      <c r="W28" s="129">
        <v>44533</v>
      </c>
      <c r="X28" s="130">
        <v>28.3</v>
      </c>
      <c r="Y28" s="131" t="s">
        <v>356</v>
      </c>
      <c r="Z28" s="132">
        <v>43790</v>
      </c>
      <c r="AA28" s="130">
        <v>23.967741935483872</v>
      </c>
      <c r="AB28" s="133" t="s">
        <v>357</v>
      </c>
    </row>
    <row r="29" spans="1:28" x14ac:dyDescent="0.25">
      <c r="A29" s="123">
        <v>26</v>
      </c>
      <c r="B29" s="123">
        <v>154682</v>
      </c>
      <c r="C29" s="156" t="s">
        <v>455</v>
      </c>
      <c r="D29" s="151"/>
      <c r="E29" s="123" t="s">
        <v>371</v>
      </c>
      <c r="F29" s="123">
        <v>19231967</v>
      </c>
      <c r="G29" s="126" t="s">
        <v>348</v>
      </c>
      <c r="H29" s="123">
        <v>570278</v>
      </c>
      <c r="I29" s="127"/>
      <c r="J29" s="127"/>
      <c r="K29" s="127"/>
      <c r="L29" s="127"/>
      <c r="M29" s="123" t="s">
        <v>456</v>
      </c>
      <c r="N29" s="123" t="s">
        <v>457</v>
      </c>
      <c r="O29" s="123" t="s">
        <v>351</v>
      </c>
      <c r="P29" s="128" t="s">
        <v>352</v>
      </c>
      <c r="Q29" s="123" t="s">
        <v>432</v>
      </c>
      <c r="R29" s="123" t="s">
        <v>354</v>
      </c>
      <c r="S29" s="153" t="s">
        <v>355</v>
      </c>
      <c r="T29" s="129">
        <v>44357</v>
      </c>
      <c r="U29" s="129">
        <v>44721</v>
      </c>
      <c r="V29" s="129">
        <v>43630</v>
      </c>
      <c r="W29" s="129">
        <v>44533</v>
      </c>
      <c r="X29" s="130">
        <v>30.1</v>
      </c>
      <c r="Y29" s="131" t="s">
        <v>356</v>
      </c>
      <c r="Z29" s="132">
        <v>43800</v>
      </c>
      <c r="AA29" s="130">
        <v>23.64516129032258</v>
      </c>
      <c r="AB29" s="133" t="s">
        <v>357</v>
      </c>
    </row>
    <row r="30" spans="1:28" x14ac:dyDescent="0.25">
      <c r="A30" s="123">
        <v>27</v>
      </c>
      <c r="B30" s="123">
        <v>106036</v>
      </c>
      <c r="C30" s="156" t="s">
        <v>458</v>
      </c>
      <c r="D30" s="151"/>
      <c r="E30" s="123" t="s">
        <v>371</v>
      </c>
      <c r="F30" s="123">
        <v>18010652</v>
      </c>
      <c r="G30" s="126" t="s">
        <v>348</v>
      </c>
      <c r="H30" s="123">
        <v>570094</v>
      </c>
      <c r="I30" s="127"/>
      <c r="J30" s="127"/>
      <c r="K30" s="127"/>
      <c r="L30" s="127"/>
      <c r="M30" s="123" t="s">
        <v>440</v>
      </c>
      <c r="N30" s="123" t="s">
        <v>459</v>
      </c>
      <c r="O30" s="123" t="s">
        <v>351</v>
      </c>
      <c r="P30" s="128" t="s">
        <v>352</v>
      </c>
      <c r="Q30" s="123" t="s">
        <v>353</v>
      </c>
      <c r="R30" s="123" t="s">
        <v>354</v>
      </c>
      <c r="S30" s="153" t="s">
        <v>355</v>
      </c>
      <c r="T30" s="129">
        <v>44351</v>
      </c>
      <c r="U30" s="129">
        <v>44715</v>
      </c>
      <c r="V30" s="129">
        <v>43591</v>
      </c>
      <c r="W30" s="129">
        <v>44533</v>
      </c>
      <c r="X30" s="130">
        <v>31.4</v>
      </c>
      <c r="Y30" s="131" t="s">
        <v>356</v>
      </c>
      <c r="Z30" s="132">
        <v>43780</v>
      </c>
      <c r="AA30" s="130">
        <v>24.29032258064516</v>
      </c>
      <c r="AB30" s="133" t="s">
        <v>357</v>
      </c>
    </row>
    <row r="31" spans="1:28" x14ac:dyDescent="0.25">
      <c r="A31" s="123">
        <v>28</v>
      </c>
      <c r="B31" s="123">
        <v>154477</v>
      </c>
      <c r="C31" s="156" t="s">
        <v>460</v>
      </c>
      <c r="D31" s="151"/>
      <c r="E31" s="123" t="s">
        <v>371</v>
      </c>
      <c r="F31" s="123">
        <v>17009817</v>
      </c>
      <c r="G31" s="126" t="s">
        <v>348</v>
      </c>
      <c r="H31" s="123">
        <v>570041</v>
      </c>
      <c r="I31" s="127"/>
      <c r="J31" s="127"/>
      <c r="K31" s="127"/>
      <c r="L31" s="127"/>
      <c r="M31" s="123" t="s">
        <v>461</v>
      </c>
      <c r="N31" s="123" t="s">
        <v>462</v>
      </c>
      <c r="O31" s="123" t="s">
        <v>351</v>
      </c>
      <c r="P31" s="128" t="s">
        <v>352</v>
      </c>
      <c r="Q31" s="123" t="s">
        <v>353</v>
      </c>
      <c r="R31" s="123" t="s">
        <v>354</v>
      </c>
      <c r="S31" s="153" t="s">
        <v>355</v>
      </c>
      <c r="T31" s="129">
        <v>44318</v>
      </c>
      <c r="U31" s="129">
        <v>44621</v>
      </c>
      <c r="V31" s="129">
        <v>43591</v>
      </c>
      <c r="W31" s="129">
        <v>44533</v>
      </c>
      <c r="X31" s="130">
        <v>31.4</v>
      </c>
      <c r="Y31" s="131" t="s">
        <v>356</v>
      </c>
      <c r="Z31" s="132">
        <v>43759</v>
      </c>
      <c r="AA31" s="130">
        <v>24.967741935483872</v>
      </c>
      <c r="AB31" s="133" t="s">
        <v>357</v>
      </c>
    </row>
    <row r="32" spans="1:28" x14ac:dyDescent="0.25">
      <c r="A32" s="123">
        <v>29</v>
      </c>
      <c r="B32" s="123">
        <v>154489</v>
      </c>
      <c r="C32" s="156" t="s">
        <v>463</v>
      </c>
      <c r="D32" s="151"/>
      <c r="E32" s="123" t="s">
        <v>371</v>
      </c>
      <c r="F32" s="123">
        <v>19231568</v>
      </c>
      <c r="G32" s="126" t="s">
        <v>348</v>
      </c>
      <c r="H32" s="123">
        <v>570202</v>
      </c>
      <c r="I32" s="127"/>
      <c r="J32" s="127"/>
      <c r="K32" s="127"/>
      <c r="L32" s="127"/>
      <c r="M32" s="123" t="s">
        <v>388</v>
      </c>
      <c r="N32" s="123" t="s">
        <v>464</v>
      </c>
      <c r="O32" s="123" t="s">
        <v>351</v>
      </c>
      <c r="P32" s="128" t="s">
        <v>352</v>
      </c>
      <c r="Q32" s="123" t="s">
        <v>444</v>
      </c>
      <c r="R32" s="123" t="s">
        <v>362</v>
      </c>
      <c r="S32" s="153" t="s">
        <v>355</v>
      </c>
      <c r="T32" s="129">
        <v>44376</v>
      </c>
      <c r="U32" s="129">
        <v>44740</v>
      </c>
      <c r="V32" s="129">
        <v>43591</v>
      </c>
      <c r="W32" s="129">
        <v>44533</v>
      </c>
      <c r="X32" s="130">
        <v>31.4</v>
      </c>
      <c r="Y32" s="131" t="s">
        <v>356</v>
      </c>
      <c r="Z32" s="132">
        <v>43780</v>
      </c>
      <c r="AA32" s="130">
        <v>24.29032258064516</v>
      </c>
      <c r="AB32" s="133" t="s">
        <v>357</v>
      </c>
    </row>
    <row r="33" spans="1:28" x14ac:dyDescent="0.25">
      <c r="A33" s="123">
        <v>30</v>
      </c>
      <c r="B33" s="123">
        <v>153878</v>
      </c>
      <c r="C33" s="156" t="s">
        <v>465</v>
      </c>
      <c r="D33" s="151"/>
      <c r="E33" s="123" t="s">
        <v>371</v>
      </c>
      <c r="F33" s="123">
        <v>19231234</v>
      </c>
      <c r="G33" s="126" t="s">
        <v>348</v>
      </c>
      <c r="H33" s="123">
        <v>570244</v>
      </c>
      <c r="I33" s="127"/>
      <c r="J33" s="127"/>
      <c r="K33" s="127"/>
      <c r="L33" s="127"/>
      <c r="M33" s="123" t="s">
        <v>466</v>
      </c>
      <c r="N33" s="123" t="s">
        <v>467</v>
      </c>
      <c r="O33" s="123" t="s">
        <v>351</v>
      </c>
      <c r="P33" s="128" t="s">
        <v>352</v>
      </c>
      <c r="Q33" s="123" t="s">
        <v>438</v>
      </c>
      <c r="R33" s="123" t="s">
        <v>362</v>
      </c>
      <c r="S33" s="153" t="s">
        <v>355</v>
      </c>
      <c r="T33" s="129">
        <v>44441</v>
      </c>
      <c r="U33" s="129">
        <v>44743</v>
      </c>
      <c r="V33" s="129">
        <v>43601</v>
      </c>
      <c r="W33" s="129">
        <v>44533</v>
      </c>
      <c r="X33" s="130">
        <v>31.066666666666666</v>
      </c>
      <c r="Y33" s="131" t="s">
        <v>356</v>
      </c>
      <c r="Z33" s="132">
        <v>43972</v>
      </c>
      <c r="AA33" s="130">
        <v>18.096774193548388</v>
      </c>
      <c r="AB33" s="133" t="s">
        <v>357</v>
      </c>
    </row>
    <row r="34" spans="1:28" x14ac:dyDescent="0.25">
      <c r="A34" s="123">
        <v>31</v>
      </c>
      <c r="B34" s="123">
        <v>160065</v>
      </c>
      <c r="C34" s="157" t="s">
        <v>468</v>
      </c>
      <c r="D34" s="151"/>
      <c r="E34" s="123" t="s">
        <v>347</v>
      </c>
      <c r="F34" s="123">
        <v>19234861</v>
      </c>
      <c r="G34" s="126" t="s">
        <v>348</v>
      </c>
      <c r="H34" s="123">
        <v>570174</v>
      </c>
      <c r="I34" s="127"/>
      <c r="J34" s="127"/>
      <c r="K34" s="127"/>
      <c r="L34" s="127"/>
      <c r="M34" s="123" t="s">
        <v>349</v>
      </c>
      <c r="N34" s="123" t="s">
        <v>469</v>
      </c>
      <c r="O34" s="123" t="s">
        <v>351</v>
      </c>
      <c r="P34" s="128" t="s">
        <v>352</v>
      </c>
      <c r="Q34" s="123" t="s">
        <v>353</v>
      </c>
      <c r="R34" s="123" t="s">
        <v>354</v>
      </c>
      <c r="S34" s="153" t="s">
        <v>355</v>
      </c>
      <c r="T34" s="129">
        <v>44312</v>
      </c>
      <c r="U34" s="129">
        <v>44617</v>
      </c>
      <c r="V34" s="129">
        <v>43769</v>
      </c>
      <c r="W34" s="129">
        <v>44533</v>
      </c>
      <c r="X34" s="130">
        <v>25.466666666666665</v>
      </c>
      <c r="Y34" s="131" t="s">
        <v>356</v>
      </c>
      <c r="Z34" s="132">
        <v>43827</v>
      </c>
      <c r="AA34" s="130">
        <v>22.774193548387096</v>
      </c>
      <c r="AB34" s="133" t="s">
        <v>357</v>
      </c>
    </row>
    <row r="35" spans="1:28" x14ac:dyDescent="0.25">
      <c r="A35" s="123">
        <v>32</v>
      </c>
      <c r="B35" s="123">
        <v>161151</v>
      </c>
      <c r="C35" s="154" t="s">
        <v>470</v>
      </c>
      <c r="D35" s="151"/>
      <c r="E35" s="126" t="s">
        <v>371</v>
      </c>
      <c r="F35" s="123">
        <v>19235274</v>
      </c>
      <c r="G35" s="126" t="s">
        <v>348</v>
      </c>
      <c r="H35" s="123">
        <v>570036</v>
      </c>
      <c r="I35" s="136">
        <v>0</v>
      </c>
      <c r="J35" s="136"/>
      <c r="K35" s="136"/>
      <c r="L35" s="136"/>
      <c r="M35" s="123" t="s">
        <v>379</v>
      </c>
      <c r="N35" s="123" t="s">
        <v>471</v>
      </c>
      <c r="O35" s="123" t="s">
        <v>351</v>
      </c>
      <c r="P35" s="128" t="s">
        <v>374</v>
      </c>
      <c r="Q35" s="123" t="s">
        <v>402</v>
      </c>
      <c r="R35" s="123" t="s">
        <v>362</v>
      </c>
      <c r="S35" s="153" t="s">
        <v>355</v>
      </c>
      <c r="T35" s="129">
        <v>44368</v>
      </c>
      <c r="U35" s="129">
        <v>44732</v>
      </c>
      <c r="V35" s="129">
        <v>43809</v>
      </c>
      <c r="W35" s="129">
        <v>44533</v>
      </c>
      <c r="X35" s="130">
        <v>24.133333333333333</v>
      </c>
      <c r="Y35" s="131" t="s">
        <v>356</v>
      </c>
      <c r="Z35" s="129">
        <v>43809</v>
      </c>
      <c r="AA35" s="130">
        <v>23.35483870967742</v>
      </c>
      <c r="AB35" s="130" t="s">
        <v>357</v>
      </c>
    </row>
    <row r="36" spans="1:28" x14ac:dyDescent="0.25">
      <c r="A36" s="123">
        <v>33</v>
      </c>
      <c r="B36" s="123">
        <v>160821</v>
      </c>
      <c r="C36" s="154" t="s">
        <v>472</v>
      </c>
      <c r="D36" s="151"/>
      <c r="E36" s="126" t="s">
        <v>371</v>
      </c>
      <c r="F36" s="123">
        <v>19234994</v>
      </c>
      <c r="G36" s="126" t="s">
        <v>348</v>
      </c>
      <c r="H36" s="123">
        <v>570061</v>
      </c>
      <c r="I36" s="136">
        <v>0</v>
      </c>
      <c r="J36" s="136"/>
      <c r="K36" s="136"/>
      <c r="L36" s="136"/>
      <c r="M36" s="123" t="s">
        <v>473</v>
      </c>
      <c r="N36" s="123" t="s">
        <v>474</v>
      </c>
      <c r="O36" s="123" t="s">
        <v>351</v>
      </c>
      <c r="P36" s="128" t="s">
        <v>374</v>
      </c>
      <c r="Q36" s="123" t="s">
        <v>475</v>
      </c>
      <c r="R36" s="123" t="s">
        <v>362</v>
      </c>
      <c r="S36" s="153" t="s">
        <v>355</v>
      </c>
      <c r="T36" s="129">
        <v>44352</v>
      </c>
      <c r="U36" s="129">
        <v>44655</v>
      </c>
      <c r="V36" s="129">
        <v>43782</v>
      </c>
      <c r="W36" s="129">
        <v>44533</v>
      </c>
      <c r="X36" s="130">
        <v>25.033333333333335</v>
      </c>
      <c r="Y36" s="131" t="s">
        <v>356</v>
      </c>
      <c r="Z36" s="129">
        <v>43782</v>
      </c>
      <c r="AA36" s="130">
        <v>24.225806451612904</v>
      </c>
      <c r="AB36" s="130" t="s">
        <v>357</v>
      </c>
    </row>
    <row r="37" spans="1:28" x14ac:dyDescent="0.25">
      <c r="A37" s="123">
        <v>34</v>
      </c>
      <c r="B37" s="123">
        <v>166733</v>
      </c>
      <c r="C37" s="152" t="s">
        <v>476</v>
      </c>
      <c r="D37" s="151"/>
      <c r="E37" s="123" t="s">
        <v>371</v>
      </c>
      <c r="F37" s="123">
        <v>20236707</v>
      </c>
      <c r="G37" s="126" t="s">
        <v>348</v>
      </c>
      <c r="H37" s="123">
        <v>570208</v>
      </c>
      <c r="I37" s="142"/>
      <c r="J37" s="143"/>
      <c r="K37" s="143"/>
      <c r="L37" s="143"/>
      <c r="M37" s="123" t="s">
        <v>456</v>
      </c>
      <c r="N37" s="123" t="s">
        <v>477</v>
      </c>
      <c r="O37" s="123" t="s">
        <v>351</v>
      </c>
      <c r="P37" s="128" t="s">
        <v>394</v>
      </c>
      <c r="Q37" s="123" t="s">
        <v>414</v>
      </c>
      <c r="R37" s="123" t="s">
        <v>362</v>
      </c>
      <c r="S37" s="153" t="s">
        <v>355</v>
      </c>
      <c r="T37" s="129">
        <v>44333</v>
      </c>
      <c r="U37" s="129">
        <v>44636</v>
      </c>
      <c r="V37" s="129">
        <v>43972</v>
      </c>
      <c r="W37" s="129">
        <v>44533</v>
      </c>
      <c r="X37" s="130">
        <v>18.7</v>
      </c>
      <c r="Y37" s="131" t="s">
        <v>429</v>
      </c>
      <c r="Z37" s="129">
        <v>43972</v>
      </c>
      <c r="AA37" s="145">
        <v>18.096774193548388</v>
      </c>
      <c r="AB37" s="130" t="s">
        <v>357</v>
      </c>
    </row>
    <row r="38" spans="1:28" x14ac:dyDescent="0.25">
      <c r="A38" s="123">
        <v>35</v>
      </c>
      <c r="B38" s="123">
        <v>168488</v>
      </c>
      <c r="C38" s="158" t="s">
        <v>478</v>
      </c>
      <c r="D38" s="151"/>
      <c r="E38" s="123" t="s">
        <v>347</v>
      </c>
      <c r="F38" s="123">
        <v>20236802</v>
      </c>
      <c r="G38" s="126" t="s">
        <v>348</v>
      </c>
      <c r="H38" s="123">
        <v>570142</v>
      </c>
      <c r="I38" s="142"/>
      <c r="J38" s="143"/>
      <c r="K38" s="143"/>
      <c r="L38" s="143"/>
      <c r="M38" s="123" t="s">
        <v>479</v>
      </c>
      <c r="N38" s="123" t="s">
        <v>480</v>
      </c>
      <c r="O38" s="123" t="s">
        <v>351</v>
      </c>
      <c r="P38" s="128" t="s">
        <v>394</v>
      </c>
      <c r="Q38" s="123" t="s">
        <v>481</v>
      </c>
      <c r="R38" s="123" t="s">
        <v>362</v>
      </c>
      <c r="S38" s="153" t="s">
        <v>355</v>
      </c>
      <c r="T38" s="129">
        <v>44354</v>
      </c>
      <c r="U38" s="129">
        <v>44657</v>
      </c>
      <c r="V38" s="129">
        <v>43992</v>
      </c>
      <c r="W38" s="129">
        <v>44533</v>
      </c>
      <c r="X38" s="130">
        <v>18.033333333333335</v>
      </c>
      <c r="Y38" s="131" t="s">
        <v>429</v>
      </c>
      <c r="Z38" s="129">
        <v>43992</v>
      </c>
      <c r="AA38" s="145">
        <v>17.451612903225808</v>
      </c>
      <c r="AB38" s="130" t="s">
        <v>357</v>
      </c>
    </row>
    <row r="39" spans="1:28" x14ac:dyDescent="0.25">
      <c r="A39" s="123">
        <v>36</v>
      </c>
      <c r="B39" s="123">
        <v>160829</v>
      </c>
      <c r="C39" s="154" t="s">
        <v>482</v>
      </c>
      <c r="D39" s="151"/>
      <c r="E39" s="126" t="s">
        <v>371</v>
      </c>
      <c r="F39" s="123">
        <v>19234991</v>
      </c>
      <c r="G39" s="126" t="s">
        <v>348</v>
      </c>
      <c r="H39" s="123">
        <v>570222</v>
      </c>
      <c r="I39" s="136">
        <v>0</v>
      </c>
      <c r="J39" s="136"/>
      <c r="K39" s="136"/>
      <c r="L39" s="136"/>
      <c r="M39" s="123" t="s">
        <v>473</v>
      </c>
      <c r="N39" s="123" t="s">
        <v>483</v>
      </c>
      <c r="O39" s="123" t="s">
        <v>351</v>
      </c>
      <c r="P39" s="128" t="s">
        <v>374</v>
      </c>
      <c r="Q39" s="123" t="s">
        <v>421</v>
      </c>
      <c r="R39" s="123" t="s">
        <v>354</v>
      </c>
      <c r="S39" s="153" t="s">
        <v>355</v>
      </c>
      <c r="T39" s="129">
        <v>44328</v>
      </c>
      <c r="U39" s="129">
        <v>44692</v>
      </c>
      <c r="V39" s="129">
        <v>43782</v>
      </c>
      <c r="W39" s="129">
        <v>44533</v>
      </c>
      <c r="X39" s="130">
        <v>25.033333333333335</v>
      </c>
      <c r="Y39" s="131" t="s">
        <v>356</v>
      </c>
      <c r="Z39" s="129">
        <v>43782</v>
      </c>
      <c r="AA39" s="130">
        <v>24.225806451612904</v>
      </c>
      <c r="AB39" s="130" t="s">
        <v>357</v>
      </c>
    </row>
    <row r="40" spans="1:28" x14ac:dyDescent="0.25">
      <c r="A40" s="123">
        <v>37</v>
      </c>
      <c r="B40" s="123">
        <v>170012</v>
      </c>
      <c r="C40" s="158" t="s">
        <v>484</v>
      </c>
      <c r="D40" s="151"/>
      <c r="E40" s="123" t="s">
        <v>347</v>
      </c>
      <c r="F40" s="123">
        <v>20237488</v>
      </c>
      <c r="G40" s="126" t="s">
        <v>348</v>
      </c>
      <c r="H40" s="123">
        <v>570291</v>
      </c>
      <c r="I40" s="142"/>
      <c r="J40" s="143"/>
      <c r="K40" s="143"/>
      <c r="L40" s="143"/>
      <c r="M40" s="123">
        <v>4</v>
      </c>
      <c r="N40" s="123" t="s">
        <v>485</v>
      </c>
      <c r="O40" s="123" t="s">
        <v>351</v>
      </c>
      <c r="P40" s="128" t="s">
        <v>394</v>
      </c>
      <c r="Q40" s="123" t="s">
        <v>390</v>
      </c>
      <c r="R40" s="123" t="s">
        <v>354</v>
      </c>
      <c r="S40" s="153" t="s">
        <v>355</v>
      </c>
      <c r="T40" s="129">
        <v>44254</v>
      </c>
      <c r="U40" s="129">
        <v>44618</v>
      </c>
      <c r="V40" s="129">
        <v>44075</v>
      </c>
      <c r="W40" s="129">
        <v>44533</v>
      </c>
      <c r="X40" s="130">
        <v>15.266666666666667</v>
      </c>
      <c r="Y40" s="131" t="s">
        <v>429</v>
      </c>
      <c r="Z40" s="129">
        <v>44075</v>
      </c>
      <c r="AA40" s="145">
        <v>14.774193548387096</v>
      </c>
      <c r="AB40" s="130" t="s">
        <v>357</v>
      </c>
    </row>
    <row r="41" spans="1:28" x14ac:dyDescent="0.25">
      <c r="A41" s="123">
        <v>38</v>
      </c>
      <c r="B41" s="123">
        <v>157006</v>
      </c>
      <c r="C41" s="157" t="s">
        <v>486</v>
      </c>
      <c r="D41" s="136"/>
      <c r="E41" s="126" t="s">
        <v>371</v>
      </c>
      <c r="F41" s="123">
        <v>19233373</v>
      </c>
      <c r="G41" s="126" t="s">
        <v>348</v>
      </c>
      <c r="H41" s="123">
        <v>570184</v>
      </c>
      <c r="I41" s="136">
        <v>0</v>
      </c>
      <c r="J41" s="136"/>
      <c r="K41" s="136"/>
      <c r="L41" s="136"/>
      <c r="M41" s="123" t="s">
        <v>388</v>
      </c>
      <c r="N41" s="123" t="s">
        <v>487</v>
      </c>
      <c r="O41" s="123" t="s">
        <v>351</v>
      </c>
      <c r="P41" s="128" t="s">
        <v>352</v>
      </c>
      <c r="Q41" s="123" t="s">
        <v>402</v>
      </c>
      <c r="R41" s="123" t="s">
        <v>362</v>
      </c>
      <c r="S41" s="123" t="s">
        <v>355</v>
      </c>
      <c r="T41" s="129">
        <v>44497</v>
      </c>
      <c r="U41" s="129">
        <v>44861</v>
      </c>
      <c r="V41" s="129">
        <v>43647</v>
      </c>
      <c r="W41" s="129">
        <v>44533</v>
      </c>
      <c r="X41" s="130">
        <v>26.4</v>
      </c>
      <c r="Y41" s="131" t="s">
        <v>356</v>
      </c>
      <c r="Z41" s="129">
        <v>43647</v>
      </c>
      <c r="AA41" s="130">
        <v>25.548387096774192</v>
      </c>
      <c r="AB41" s="130" t="s">
        <v>357</v>
      </c>
    </row>
    <row r="42" spans="1:28" x14ac:dyDescent="0.25">
      <c r="A42" s="123">
        <v>39</v>
      </c>
      <c r="B42" s="123">
        <v>160020</v>
      </c>
      <c r="C42" s="152" t="s">
        <v>488</v>
      </c>
      <c r="D42" s="136"/>
      <c r="E42" s="126" t="s">
        <v>347</v>
      </c>
      <c r="F42" s="123">
        <v>19234713</v>
      </c>
      <c r="G42" s="126" t="s">
        <v>348</v>
      </c>
      <c r="H42" s="123">
        <v>570047</v>
      </c>
      <c r="I42" s="136">
        <v>0</v>
      </c>
      <c r="J42" s="136"/>
      <c r="K42" s="136"/>
      <c r="L42" s="136"/>
      <c r="M42" s="123" t="s">
        <v>409</v>
      </c>
      <c r="N42" s="123" t="s">
        <v>489</v>
      </c>
      <c r="O42" s="123" t="s">
        <v>351</v>
      </c>
      <c r="P42" s="128" t="s">
        <v>352</v>
      </c>
      <c r="Q42" s="123" t="s">
        <v>421</v>
      </c>
      <c r="R42" s="123" t="s">
        <v>354</v>
      </c>
      <c r="S42" s="123" t="s">
        <v>355</v>
      </c>
      <c r="T42" s="129">
        <v>44487</v>
      </c>
      <c r="U42" s="129">
        <v>44851</v>
      </c>
      <c r="V42" s="129">
        <v>43760</v>
      </c>
      <c r="W42" s="129">
        <v>44533</v>
      </c>
      <c r="X42" s="130">
        <v>22.633333333333333</v>
      </c>
      <c r="Y42" s="131" t="s">
        <v>429</v>
      </c>
      <c r="Z42" s="129">
        <v>43760</v>
      </c>
      <c r="AA42" s="130">
        <v>21.903225806451612</v>
      </c>
      <c r="AB42" s="130" t="s">
        <v>357</v>
      </c>
    </row>
    <row r="43" spans="1:28" x14ac:dyDescent="0.25">
      <c r="A43" s="123">
        <v>40</v>
      </c>
      <c r="B43" s="123">
        <v>160704</v>
      </c>
      <c r="C43" s="152" t="s">
        <v>490</v>
      </c>
      <c r="D43" s="136"/>
      <c r="E43" s="126" t="s">
        <v>347</v>
      </c>
      <c r="F43" s="123">
        <v>19235311</v>
      </c>
      <c r="G43" s="126" t="s">
        <v>348</v>
      </c>
      <c r="H43" s="123">
        <v>570101</v>
      </c>
      <c r="I43" s="136">
        <v>0</v>
      </c>
      <c r="J43" s="136"/>
      <c r="K43" s="136"/>
      <c r="L43" s="136"/>
      <c r="M43" s="123" t="s">
        <v>423</v>
      </c>
      <c r="N43" s="123" t="s">
        <v>491</v>
      </c>
      <c r="O43" s="123" t="s">
        <v>351</v>
      </c>
      <c r="P43" s="128" t="s">
        <v>352</v>
      </c>
      <c r="Q43" s="123" t="s">
        <v>481</v>
      </c>
      <c r="R43" s="123" t="s">
        <v>362</v>
      </c>
      <c r="S43" s="123" t="s">
        <v>355</v>
      </c>
      <c r="T43" s="129">
        <v>44489</v>
      </c>
      <c r="U43" s="129">
        <v>44792</v>
      </c>
      <c r="V43" s="129">
        <v>43795</v>
      </c>
      <c r="W43" s="129">
        <v>44533</v>
      </c>
      <c r="X43" s="130">
        <v>24.6</v>
      </c>
      <c r="Y43" s="131" t="s">
        <v>356</v>
      </c>
      <c r="Z43" s="129">
        <v>43795</v>
      </c>
      <c r="AA43" s="130">
        <v>23.806451612903224</v>
      </c>
      <c r="AB43" s="130" t="s">
        <v>357</v>
      </c>
    </row>
    <row r="44" spans="1:28" x14ac:dyDescent="0.25">
      <c r="A44" s="123">
        <v>41</v>
      </c>
      <c r="B44" s="123">
        <v>159678</v>
      </c>
      <c r="C44" s="157" t="s">
        <v>492</v>
      </c>
      <c r="D44" s="136"/>
      <c r="E44" s="123" t="s">
        <v>347</v>
      </c>
      <c r="F44" s="123">
        <v>19234648</v>
      </c>
      <c r="G44" s="126" t="s">
        <v>348</v>
      </c>
      <c r="H44" s="123">
        <v>570130</v>
      </c>
      <c r="I44" s="127"/>
      <c r="J44" s="127"/>
      <c r="K44" s="127"/>
      <c r="L44" s="127"/>
      <c r="M44" s="123" t="s">
        <v>366</v>
      </c>
      <c r="N44" s="123" t="s">
        <v>493</v>
      </c>
      <c r="O44" s="123" t="s">
        <v>351</v>
      </c>
      <c r="P44" s="128" t="s">
        <v>352</v>
      </c>
      <c r="Q44" s="123" t="s">
        <v>361</v>
      </c>
      <c r="R44" s="123" t="s">
        <v>362</v>
      </c>
      <c r="S44" s="123" t="s">
        <v>355</v>
      </c>
      <c r="T44" s="129">
        <v>44475</v>
      </c>
      <c r="U44" s="129">
        <v>44839</v>
      </c>
      <c r="V44" s="129">
        <v>43753</v>
      </c>
      <c r="W44" s="129">
        <v>44533</v>
      </c>
      <c r="X44" s="130">
        <v>26</v>
      </c>
      <c r="Y44" s="131" t="s">
        <v>356</v>
      </c>
      <c r="Z44" s="132">
        <v>43827</v>
      </c>
      <c r="AA44" s="130">
        <v>22.774193548387096</v>
      </c>
      <c r="AB44" s="133" t="s">
        <v>357</v>
      </c>
    </row>
    <row r="45" spans="1:28" x14ac:dyDescent="0.25">
      <c r="A45" s="123">
        <v>42</v>
      </c>
      <c r="B45" s="123">
        <v>154672</v>
      </c>
      <c r="C45" s="156" t="s">
        <v>494</v>
      </c>
      <c r="D45" s="136"/>
      <c r="E45" s="123" t="s">
        <v>371</v>
      </c>
      <c r="F45" s="123">
        <v>19231908</v>
      </c>
      <c r="G45" s="126" t="s">
        <v>348</v>
      </c>
      <c r="H45" s="123">
        <v>570134</v>
      </c>
      <c r="I45" s="127"/>
      <c r="J45" s="127"/>
      <c r="K45" s="127"/>
      <c r="L45" s="127"/>
      <c r="M45" s="123" t="s">
        <v>456</v>
      </c>
      <c r="N45" s="123" t="s">
        <v>495</v>
      </c>
      <c r="O45" s="123" t="s">
        <v>351</v>
      </c>
      <c r="P45" s="128" t="s">
        <v>352</v>
      </c>
      <c r="Q45" s="123" t="s">
        <v>432</v>
      </c>
      <c r="R45" s="123" t="s">
        <v>354</v>
      </c>
      <c r="S45" s="123" t="s">
        <v>355</v>
      </c>
      <c r="T45" s="129">
        <v>44472</v>
      </c>
      <c r="U45" s="129">
        <v>44775</v>
      </c>
      <c r="V45" s="129">
        <v>43622</v>
      </c>
      <c r="W45" s="129">
        <v>44533</v>
      </c>
      <c r="X45" s="130">
        <v>30.366666666666667</v>
      </c>
      <c r="Y45" s="131" t="s">
        <v>356</v>
      </c>
      <c r="Z45" s="132">
        <v>43800</v>
      </c>
      <c r="AA45" s="130">
        <v>23.64516129032258</v>
      </c>
      <c r="AB45" s="133" t="s">
        <v>357</v>
      </c>
    </row>
    <row r="46" spans="1:28" x14ac:dyDescent="0.25">
      <c r="A46" s="123">
        <v>43</v>
      </c>
      <c r="B46" s="123">
        <v>159677</v>
      </c>
      <c r="C46" s="157" t="s">
        <v>496</v>
      </c>
      <c r="D46" s="136"/>
      <c r="E46" s="123" t="s">
        <v>347</v>
      </c>
      <c r="F46" s="123">
        <v>19234636</v>
      </c>
      <c r="G46" s="126" t="s">
        <v>348</v>
      </c>
      <c r="H46" s="123">
        <v>570054</v>
      </c>
      <c r="I46" s="127"/>
      <c r="J46" s="127"/>
      <c r="K46" s="127"/>
      <c r="L46" s="127"/>
      <c r="M46" s="123">
        <v>6</v>
      </c>
      <c r="N46" s="123" t="s">
        <v>497</v>
      </c>
      <c r="O46" s="123" t="s">
        <v>351</v>
      </c>
      <c r="P46" s="128" t="s">
        <v>352</v>
      </c>
      <c r="Q46" s="123" t="s">
        <v>421</v>
      </c>
      <c r="R46" s="123" t="s">
        <v>354</v>
      </c>
      <c r="S46" s="123" t="s">
        <v>355</v>
      </c>
      <c r="T46" s="129">
        <v>44480</v>
      </c>
      <c r="U46" s="129">
        <v>44844</v>
      </c>
      <c r="V46" s="129">
        <v>43753</v>
      </c>
      <c r="W46" s="129">
        <v>44533</v>
      </c>
      <c r="X46" s="130">
        <v>26</v>
      </c>
      <c r="Y46" s="131" t="s">
        <v>356</v>
      </c>
      <c r="Z46" s="132">
        <v>43827</v>
      </c>
      <c r="AA46" s="130">
        <v>22.774193548387096</v>
      </c>
      <c r="AB46" s="133" t="s">
        <v>357</v>
      </c>
    </row>
    <row r="47" spans="1:28" x14ac:dyDescent="0.25">
      <c r="A47" s="123">
        <v>44</v>
      </c>
      <c r="B47" s="123">
        <v>160712</v>
      </c>
      <c r="C47" s="152" t="s">
        <v>498</v>
      </c>
      <c r="D47" s="151"/>
      <c r="E47" s="126" t="s">
        <v>371</v>
      </c>
      <c r="F47" s="123">
        <v>19235326</v>
      </c>
      <c r="G47" s="126" t="s">
        <v>348</v>
      </c>
      <c r="H47" s="123">
        <v>570088</v>
      </c>
      <c r="I47" s="136">
        <v>0</v>
      </c>
      <c r="J47" s="136"/>
      <c r="K47" s="136"/>
      <c r="L47" s="136"/>
      <c r="M47" s="123" t="s">
        <v>423</v>
      </c>
      <c r="N47" s="123" t="s">
        <v>499</v>
      </c>
      <c r="O47" s="123" t="s">
        <v>351</v>
      </c>
      <c r="P47" s="128" t="s">
        <v>394</v>
      </c>
      <c r="Q47" s="123" t="s">
        <v>421</v>
      </c>
      <c r="R47" s="123" t="s">
        <v>354</v>
      </c>
      <c r="S47" s="123" t="s">
        <v>355</v>
      </c>
      <c r="T47" s="129">
        <v>44340</v>
      </c>
      <c r="U47" s="129">
        <v>44523</v>
      </c>
      <c r="V47" s="129">
        <v>43795</v>
      </c>
      <c r="W47" s="129">
        <v>44533</v>
      </c>
      <c r="X47" s="130">
        <v>24.6</v>
      </c>
      <c r="Y47" s="131" t="s">
        <v>356</v>
      </c>
      <c r="Z47" s="129">
        <v>43795</v>
      </c>
      <c r="AA47" s="130">
        <v>23.806451612903224</v>
      </c>
      <c r="AB47" s="130" t="s">
        <v>357</v>
      </c>
    </row>
    <row r="48" spans="1:28" x14ac:dyDescent="0.25">
      <c r="A48" s="123">
        <v>45</v>
      </c>
      <c r="B48" s="123">
        <v>160682</v>
      </c>
      <c r="C48" s="152" t="s">
        <v>500</v>
      </c>
      <c r="D48" s="136"/>
      <c r="E48" s="126" t="s">
        <v>347</v>
      </c>
      <c r="F48" s="123">
        <v>19235083</v>
      </c>
      <c r="G48" s="126" t="s">
        <v>348</v>
      </c>
      <c r="H48" s="123">
        <v>570136</v>
      </c>
      <c r="I48" s="136">
        <v>0</v>
      </c>
      <c r="J48" s="136"/>
      <c r="K48" s="136"/>
      <c r="L48" s="136"/>
      <c r="M48" s="123" t="s">
        <v>501</v>
      </c>
      <c r="N48" s="123" t="s">
        <v>502</v>
      </c>
      <c r="O48" s="123" t="s">
        <v>351</v>
      </c>
      <c r="P48" s="128" t="s">
        <v>352</v>
      </c>
      <c r="Q48" s="123" t="s">
        <v>395</v>
      </c>
      <c r="R48" s="123" t="s">
        <v>354</v>
      </c>
      <c r="S48" s="123" t="s">
        <v>355</v>
      </c>
      <c r="T48" s="129">
        <v>44187</v>
      </c>
      <c r="U48" s="129">
        <v>44551</v>
      </c>
      <c r="V48" s="129">
        <v>43788</v>
      </c>
      <c r="W48" s="129">
        <v>44533</v>
      </c>
      <c r="X48" s="130">
        <v>24.833333333333332</v>
      </c>
      <c r="Y48" s="131" t="s">
        <v>356</v>
      </c>
      <c r="Z48" s="129">
        <v>43788</v>
      </c>
      <c r="AA48" s="130">
        <v>24.032258064516128</v>
      </c>
      <c r="AB48" s="130" t="s">
        <v>357</v>
      </c>
    </row>
    <row r="49" spans="1:28" x14ac:dyDescent="0.25">
      <c r="A49" s="123">
        <v>46</v>
      </c>
      <c r="B49" s="123">
        <v>160690</v>
      </c>
      <c r="C49" s="152" t="s">
        <v>503</v>
      </c>
      <c r="D49" s="136"/>
      <c r="E49" s="126" t="s">
        <v>371</v>
      </c>
      <c r="F49" s="123">
        <v>19235099</v>
      </c>
      <c r="G49" s="126" t="s">
        <v>348</v>
      </c>
      <c r="H49" s="123">
        <v>570179</v>
      </c>
      <c r="I49" s="136">
        <v>0</v>
      </c>
      <c r="J49" s="136"/>
      <c r="K49" s="136"/>
      <c r="L49" s="136"/>
      <c r="M49" s="123" t="s">
        <v>501</v>
      </c>
      <c r="N49" s="123" t="s">
        <v>504</v>
      </c>
      <c r="O49" s="123" t="s">
        <v>351</v>
      </c>
      <c r="P49" s="128" t="s">
        <v>352</v>
      </c>
      <c r="Q49" s="123" t="s">
        <v>361</v>
      </c>
      <c r="R49" s="123" t="s">
        <v>362</v>
      </c>
      <c r="S49" s="123" t="s">
        <v>355</v>
      </c>
      <c r="T49" s="129">
        <v>44368</v>
      </c>
      <c r="U49" s="129">
        <v>44671</v>
      </c>
      <c r="V49" s="129">
        <v>43788</v>
      </c>
      <c r="W49" s="129">
        <v>44533</v>
      </c>
      <c r="X49" s="130">
        <v>24.833333333333332</v>
      </c>
      <c r="Y49" s="131" t="s">
        <v>356</v>
      </c>
      <c r="Z49" s="129">
        <v>43788</v>
      </c>
      <c r="AA49" s="130">
        <v>24.032258064516128</v>
      </c>
      <c r="AB49" s="130" t="s">
        <v>357</v>
      </c>
    </row>
    <row r="50" spans="1:28" x14ac:dyDescent="0.25">
      <c r="A50" s="123">
        <v>47</v>
      </c>
      <c r="B50" s="123">
        <v>160835</v>
      </c>
      <c r="C50" s="154" t="s">
        <v>505</v>
      </c>
      <c r="D50" s="136"/>
      <c r="E50" s="126" t="s">
        <v>347</v>
      </c>
      <c r="F50" s="123">
        <v>19234987</v>
      </c>
      <c r="G50" s="126" t="s">
        <v>348</v>
      </c>
      <c r="H50" s="123">
        <v>570138</v>
      </c>
      <c r="I50" s="136">
        <v>0</v>
      </c>
      <c r="J50" s="136"/>
      <c r="K50" s="136"/>
      <c r="L50" s="136"/>
      <c r="M50" s="123" t="s">
        <v>473</v>
      </c>
      <c r="N50" s="123" t="s">
        <v>506</v>
      </c>
      <c r="O50" s="123" t="s">
        <v>351</v>
      </c>
      <c r="P50" s="128" t="s">
        <v>352</v>
      </c>
      <c r="Q50" s="123" t="s">
        <v>375</v>
      </c>
      <c r="R50" s="123" t="s">
        <v>362</v>
      </c>
      <c r="S50" s="123" t="s">
        <v>355</v>
      </c>
      <c r="T50" s="129">
        <v>44367</v>
      </c>
      <c r="U50" s="129">
        <v>44670</v>
      </c>
      <c r="V50" s="129">
        <v>43782</v>
      </c>
      <c r="W50" s="129">
        <v>44533</v>
      </c>
      <c r="X50" s="130">
        <v>25.033333333333335</v>
      </c>
      <c r="Y50" s="131" t="s">
        <v>356</v>
      </c>
      <c r="Z50" s="129">
        <v>43782</v>
      </c>
      <c r="AA50" s="130">
        <v>24.225806451612904</v>
      </c>
      <c r="AB50" s="130" t="s">
        <v>357</v>
      </c>
    </row>
    <row r="51" spans="1:28" x14ac:dyDescent="0.25">
      <c r="A51" s="123">
        <v>48</v>
      </c>
      <c r="B51" s="123">
        <v>160685</v>
      </c>
      <c r="C51" s="152" t="s">
        <v>507</v>
      </c>
      <c r="D51" s="136"/>
      <c r="E51" s="126" t="s">
        <v>371</v>
      </c>
      <c r="F51" s="123">
        <v>19235093</v>
      </c>
      <c r="G51" s="126" t="s">
        <v>348</v>
      </c>
      <c r="H51" s="123">
        <v>570112</v>
      </c>
      <c r="I51" s="136">
        <v>0</v>
      </c>
      <c r="J51" s="136"/>
      <c r="K51" s="136"/>
      <c r="L51" s="136"/>
      <c r="M51" s="123" t="s">
        <v>501</v>
      </c>
      <c r="N51" s="123" t="s">
        <v>508</v>
      </c>
      <c r="O51" s="123" t="s">
        <v>351</v>
      </c>
      <c r="P51" s="128" t="s">
        <v>352</v>
      </c>
      <c r="Q51" s="123" t="s">
        <v>428</v>
      </c>
      <c r="R51" s="123" t="s">
        <v>362</v>
      </c>
      <c r="S51" s="123" t="s">
        <v>355</v>
      </c>
      <c r="T51" s="129">
        <v>44489</v>
      </c>
      <c r="U51" s="129">
        <v>44792</v>
      </c>
      <c r="V51" s="129">
        <v>43788</v>
      </c>
      <c r="W51" s="129">
        <v>44533</v>
      </c>
      <c r="X51" s="130">
        <v>24.833333333333332</v>
      </c>
      <c r="Y51" s="131" t="s">
        <v>356</v>
      </c>
      <c r="Z51" s="129">
        <v>43788</v>
      </c>
      <c r="AA51" s="130">
        <v>24.032258064516128</v>
      </c>
      <c r="AB51" s="130" t="s">
        <v>357</v>
      </c>
    </row>
    <row r="52" spans="1:28" x14ac:dyDescent="0.25">
      <c r="A52" s="123">
        <v>49</v>
      </c>
      <c r="B52" s="123">
        <v>160033</v>
      </c>
      <c r="C52" s="156" t="s">
        <v>509</v>
      </c>
      <c r="D52" s="136"/>
      <c r="E52" s="123" t="s">
        <v>347</v>
      </c>
      <c r="F52" s="123">
        <v>19234816</v>
      </c>
      <c r="G52" s="126" t="s">
        <v>348</v>
      </c>
      <c r="H52" s="123">
        <v>570239</v>
      </c>
      <c r="I52" s="127"/>
      <c r="J52" s="127"/>
      <c r="K52" s="127"/>
      <c r="L52" s="127"/>
      <c r="M52" s="123" t="s">
        <v>409</v>
      </c>
      <c r="N52" s="123" t="s">
        <v>510</v>
      </c>
      <c r="O52" s="123" t="s">
        <v>351</v>
      </c>
      <c r="P52" s="128" t="s">
        <v>352</v>
      </c>
      <c r="Q52" s="123" t="s">
        <v>375</v>
      </c>
      <c r="R52" s="123" t="s">
        <v>362</v>
      </c>
      <c r="S52" s="123" t="s">
        <v>355</v>
      </c>
      <c r="T52" s="129">
        <v>44305</v>
      </c>
      <c r="U52" s="129">
        <v>44610</v>
      </c>
      <c r="V52" s="129">
        <v>43766</v>
      </c>
      <c r="W52" s="129">
        <v>44533</v>
      </c>
      <c r="X52" s="130">
        <v>25.566666666666666</v>
      </c>
      <c r="Y52" s="131" t="s">
        <v>356</v>
      </c>
      <c r="Z52" s="132">
        <v>43827</v>
      </c>
      <c r="AA52" s="130">
        <v>22.774193548387096</v>
      </c>
      <c r="AB52" s="133" t="s">
        <v>357</v>
      </c>
    </row>
    <row r="53" spans="1:28" x14ac:dyDescent="0.25">
      <c r="A53" s="123">
        <v>50</v>
      </c>
      <c r="B53" s="123">
        <v>87990</v>
      </c>
      <c r="C53" s="156" t="s">
        <v>511</v>
      </c>
      <c r="D53" s="136"/>
      <c r="E53" s="123" t="s">
        <v>371</v>
      </c>
      <c r="F53" s="123">
        <v>17009688</v>
      </c>
      <c r="G53" s="126" t="s">
        <v>348</v>
      </c>
      <c r="H53" s="123">
        <v>570254</v>
      </c>
      <c r="I53" s="127"/>
      <c r="J53" s="127"/>
      <c r="K53" s="127"/>
      <c r="L53" s="127"/>
      <c r="M53" s="123" t="s">
        <v>473</v>
      </c>
      <c r="N53" s="123" t="s">
        <v>512</v>
      </c>
      <c r="O53" s="123" t="s">
        <v>351</v>
      </c>
      <c r="P53" s="128" t="s">
        <v>352</v>
      </c>
      <c r="Q53" s="123" t="s">
        <v>361</v>
      </c>
      <c r="R53" s="123" t="s">
        <v>362</v>
      </c>
      <c r="S53" s="123" t="s">
        <v>355</v>
      </c>
      <c r="T53" s="129">
        <v>44319</v>
      </c>
      <c r="U53" s="129">
        <v>44622</v>
      </c>
      <c r="V53" s="129">
        <v>43601</v>
      </c>
      <c r="W53" s="129">
        <v>44533</v>
      </c>
      <c r="X53" s="130">
        <v>31.066666666666666</v>
      </c>
      <c r="Y53" s="131" t="s">
        <v>356</v>
      </c>
      <c r="Z53" s="132">
        <v>43770</v>
      </c>
      <c r="AA53" s="130">
        <v>24.612903225806452</v>
      </c>
      <c r="AB53" s="133" t="s">
        <v>357</v>
      </c>
    </row>
    <row r="54" spans="1:28" x14ac:dyDescent="0.25">
      <c r="A54" s="123">
        <v>51</v>
      </c>
      <c r="B54" s="123">
        <v>160027</v>
      </c>
      <c r="C54" s="156" t="s">
        <v>513</v>
      </c>
      <c r="D54" s="136"/>
      <c r="E54" s="123" t="s">
        <v>371</v>
      </c>
      <c r="F54" s="123">
        <v>19234734</v>
      </c>
      <c r="G54" s="126" t="s">
        <v>348</v>
      </c>
      <c r="H54" s="123">
        <v>570122</v>
      </c>
      <c r="I54" s="127"/>
      <c r="J54" s="127"/>
      <c r="K54" s="127"/>
      <c r="L54" s="127"/>
      <c r="M54" s="123" t="s">
        <v>409</v>
      </c>
      <c r="N54" s="123" t="s">
        <v>514</v>
      </c>
      <c r="O54" s="123" t="s">
        <v>351</v>
      </c>
      <c r="P54" s="128" t="s">
        <v>352</v>
      </c>
      <c r="Q54" s="123" t="s">
        <v>448</v>
      </c>
      <c r="R54" s="123" t="s">
        <v>354</v>
      </c>
      <c r="S54" s="123" t="s">
        <v>355</v>
      </c>
      <c r="T54" s="129">
        <v>44425</v>
      </c>
      <c r="U54" s="129">
        <v>44728</v>
      </c>
      <c r="V54" s="129">
        <v>43760</v>
      </c>
      <c r="W54" s="129">
        <v>44533</v>
      </c>
      <c r="X54" s="130">
        <v>25.766666666666666</v>
      </c>
      <c r="Y54" s="131" t="s">
        <v>356</v>
      </c>
      <c r="Z54" s="132">
        <v>43827</v>
      </c>
      <c r="AA54" s="130">
        <v>22.774193548387096</v>
      </c>
      <c r="AB54" s="133" t="s">
        <v>357</v>
      </c>
    </row>
    <row r="55" spans="1:28" x14ac:dyDescent="0.25">
      <c r="A55" s="123">
        <v>52</v>
      </c>
      <c r="B55" s="123">
        <v>97474</v>
      </c>
      <c r="C55" s="156" t="s">
        <v>515</v>
      </c>
      <c r="D55" s="136"/>
      <c r="E55" s="123" t="s">
        <v>371</v>
      </c>
      <c r="F55" s="159">
        <v>18005373</v>
      </c>
      <c r="G55" s="126" t="s">
        <v>348</v>
      </c>
      <c r="H55" s="123">
        <v>570019</v>
      </c>
      <c r="I55" s="127"/>
      <c r="J55" s="127"/>
      <c r="K55" s="127"/>
      <c r="L55" s="127"/>
      <c r="M55" s="123" t="s">
        <v>473</v>
      </c>
      <c r="N55" s="123" t="s">
        <v>516</v>
      </c>
      <c r="O55" s="123" t="s">
        <v>351</v>
      </c>
      <c r="P55" s="128" t="s">
        <v>352</v>
      </c>
      <c r="Q55" s="123" t="s">
        <v>414</v>
      </c>
      <c r="R55" s="123" t="s">
        <v>362</v>
      </c>
      <c r="S55" s="123" t="s">
        <v>355</v>
      </c>
      <c r="T55" s="129">
        <v>44320</v>
      </c>
      <c r="U55" s="129">
        <v>44623</v>
      </c>
      <c r="V55" s="129">
        <v>43601</v>
      </c>
      <c r="W55" s="129">
        <v>44533</v>
      </c>
      <c r="X55" s="130">
        <v>31.066666666666666</v>
      </c>
      <c r="Y55" s="131" t="s">
        <v>356</v>
      </c>
      <c r="Z55" s="132">
        <v>43601</v>
      </c>
      <c r="AA55" s="130">
        <v>30.06451612903226</v>
      </c>
      <c r="AB55" s="133" t="s">
        <v>357</v>
      </c>
    </row>
    <row r="56" spans="1:28" x14ac:dyDescent="0.25">
      <c r="A56" s="123">
        <v>53</v>
      </c>
      <c r="B56" s="123">
        <v>150752</v>
      </c>
      <c r="C56" s="160" t="s">
        <v>517</v>
      </c>
      <c r="D56" s="136"/>
      <c r="E56" s="123" t="s">
        <v>347</v>
      </c>
      <c r="F56" s="123">
        <v>18230302</v>
      </c>
      <c r="G56" s="126" t="s">
        <v>348</v>
      </c>
      <c r="H56" s="123">
        <v>570099</v>
      </c>
      <c r="I56" s="127"/>
      <c r="J56" s="127"/>
      <c r="K56" s="127"/>
      <c r="L56" s="127"/>
      <c r="M56" s="123" t="s">
        <v>379</v>
      </c>
      <c r="N56" s="123" t="s">
        <v>518</v>
      </c>
      <c r="O56" s="123" t="s">
        <v>351</v>
      </c>
      <c r="P56" s="128" t="s">
        <v>352</v>
      </c>
      <c r="Q56" s="123" t="s">
        <v>402</v>
      </c>
      <c r="R56" s="123" t="s">
        <v>362</v>
      </c>
      <c r="S56" s="123" t="s">
        <v>355</v>
      </c>
      <c r="T56" s="129">
        <v>44455</v>
      </c>
      <c r="U56" s="129">
        <v>44635</v>
      </c>
      <c r="V56" s="129">
        <v>43425</v>
      </c>
      <c r="W56" s="129">
        <v>44533</v>
      </c>
      <c r="X56" s="130">
        <v>36.93333333333333</v>
      </c>
      <c r="Y56" s="131" t="s">
        <v>356</v>
      </c>
      <c r="Z56" s="132">
        <v>43425</v>
      </c>
      <c r="AA56" s="130">
        <v>35.741935483870968</v>
      </c>
      <c r="AB56" s="133" t="s">
        <v>357</v>
      </c>
    </row>
    <row r="57" spans="1:28" x14ac:dyDescent="0.25">
      <c r="A57" s="123">
        <v>54</v>
      </c>
      <c r="B57" s="123">
        <v>154471</v>
      </c>
      <c r="C57" s="156" t="s">
        <v>519</v>
      </c>
      <c r="D57" s="136"/>
      <c r="E57" s="123" t="s">
        <v>347</v>
      </c>
      <c r="F57" s="123">
        <v>19231559</v>
      </c>
      <c r="G57" s="126" t="s">
        <v>348</v>
      </c>
      <c r="H57" s="123">
        <v>570083</v>
      </c>
      <c r="I57" s="127"/>
      <c r="J57" s="127"/>
      <c r="K57" s="127"/>
      <c r="L57" s="127"/>
      <c r="M57" s="123" t="s">
        <v>388</v>
      </c>
      <c r="N57" s="123" t="s">
        <v>520</v>
      </c>
      <c r="O57" s="123" t="s">
        <v>351</v>
      </c>
      <c r="P57" s="128" t="s">
        <v>352</v>
      </c>
      <c r="Q57" s="123" t="s">
        <v>395</v>
      </c>
      <c r="R57" s="123" t="s">
        <v>354</v>
      </c>
      <c r="S57" s="123" t="s">
        <v>355</v>
      </c>
      <c r="T57" s="129">
        <v>44195</v>
      </c>
      <c r="U57" s="129">
        <v>44559</v>
      </c>
      <c r="V57" s="129">
        <v>43591</v>
      </c>
      <c r="W57" s="129">
        <v>44533</v>
      </c>
      <c r="X57" s="130">
        <v>31.4</v>
      </c>
      <c r="Y57" s="131" t="s">
        <v>356</v>
      </c>
      <c r="Z57" s="132">
        <v>43780</v>
      </c>
      <c r="AA57" s="130">
        <v>24.29032258064516</v>
      </c>
      <c r="AB57" s="133" t="s">
        <v>357</v>
      </c>
    </row>
    <row r="58" spans="1:28" x14ac:dyDescent="0.25">
      <c r="A58" s="123">
        <v>55</v>
      </c>
      <c r="B58" s="123">
        <v>178137</v>
      </c>
      <c r="C58" s="152" t="s">
        <v>521</v>
      </c>
      <c r="D58" s="136"/>
      <c r="E58" s="123" t="s">
        <v>371</v>
      </c>
      <c r="F58" s="123">
        <v>21239581</v>
      </c>
      <c r="G58" s="126" t="s">
        <v>348</v>
      </c>
      <c r="H58" s="123">
        <v>570382</v>
      </c>
      <c r="I58" s="142"/>
      <c r="J58" s="143"/>
      <c r="K58" s="143"/>
      <c r="L58" s="143"/>
      <c r="M58" s="123">
        <v>8</v>
      </c>
      <c r="N58" s="123" t="s">
        <v>522</v>
      </c>
      <c r="O58" s="123" t="s">
        <v>351</v>
      </c>
      <c r="P58" s="128" t="s">
        <v>394</v>
      </c>
      <c r="Q58" s="123" t="s">
        <v>523</v>
      </c>
      <c r="R58" s="123" t="s">
        <v>354</v>
      </c>
      <c r="S58" s="123" t="s">
        <v>355</v>
      </c>
      <c r="T58" s="129">
        <v>44499</v>
      </c>
      <c r="U58" s="129">
        <v>44802</v>
      </c>
      <c r="V58" s="129">
        <v>44317</v>
      </c>
      <c r="W58" s="129">
        <v>44533</v>
      </c>
      <c r="X58" s="130">
        <v>7.2</v>
      </c>
      <c r="Y58" s="131" t="s">
        <v>524</v>
      </c>
      <c r="Z58" s="129">
        <v>44317</v>
      </c>
      <c r="AA58" s="145">
        <v>6.967741935483871</v>
      </c>
      <c r="AB58" s="130" t="s">
        <v>357</v>
      </c>
    </row>
    <row r="59" spans="1:28" x14ac:dyDescent="0.25">
      <c r="A59" s="123">
        <v>56</v>
      </c>
      <c r="B59" s="123">
        <v>160824</v>
      </c>
      <c r="C59" s="154" t="s">
        <v>525</v>
      </c>
      <c r="D59" s="136"/>
      <c r="E59" s="126" t="s">
        <v>371</v>
      </c>
      <c r="F59" s="123">
        <v>19234986</v>
      </c>
      <c r="G59" s="126" t="s">
        <v>348</v>
      </c>
      <c r="H59" s="123">
        <v>570062</v>
      </c>
      <c r="I59" s="136">
        <v>0</v>
      </c>
      <c r="J59" s="136"/>
      <c r="K59" s="136"/>
      <c r="L59" s="136"/>
      <c r="M59" s="123" t="s">
        <v>473</v>
      </c>
      <c r="N59" s="123" t="s">
        <v>526</v>
      </c>
      <c r="O59" s="123" t="s">
        <v>351</v>
      </c>
      <c r="P59" s="128" t="s">
        <v>374</v>
      </c>
      <c r="Q59" s="123" t="s">
        <v>438</v>
      </c>
      <c r="R59" s="123" t="s">
        <v>362</v>
      </c>
      <c r="S59" s="123" t="s">
        <v>355</v>
      </c>
      <c r="T59" s="129">
        <v>44489</v>
      </c>
      <c r="U59" s="129">
        <v>44792</v>
      </c>
      <c r="V59" s="129">
        <v>43782</v>
      </c>
      <c r="W59" s="129">
        <v>44533</v>
      </c>
      <c r="X59" s="130">
        <v>25.033333333333335</v>
      </c>
      <c r="Y59" s="131" t="s">
        <v>356</v>
      </c>
      <c r="Z59" s="129">
        <v>43782</v>
      </c>
      <c r="AA59" s="130">
        <v>24.225806451612904</v>
      </c>
      <c r="AB59" s="130" t="s">
        <v>357</v>
      </c>
    </row>
    <row r="60" spans="1:28" x14ac:dyDescent="0.25">
      <c r="A60" s="123">
        <v>57</v>
      </c>
      <c r="B60" s="123">
        <v>168590</v>
      </c>
      <c r="C60" s="158" t="s">
        <v>527</v>
      </c>
      <c r="D60" s="136"/>
      <c r="E60" s="123" t="s">
        <v>347</v>
      </c>
      <c r="F60" s="123">
        <v>20236776</v>
      </c>
      <c r="G60" s="126" t="s">
        <v>348</v>
      </c>
      <c r="H60" s="123">
        <v>570115</v>
      </c>
      <c r="I60" s="142"/>
      <c r="J60" s="143"/>
      <c r="K60" s="143"/>
      <c r="L60" s="143"/>
      <c r="M60" s="123" t="s">
        <v>479</v>
      </c>
      <c r="N60" s="123" t="s">
        <v>528</v>
      </c>
      <c r="O60" s="123" t="s">
        <v>351</v>
      </c>
      <c r="P60" s="128" t="s">
        <v>394</v>
      </c>
      <c r="Q60" s="123" t="s">
        <v>428</v>
      </c>
      <c r="R60" s="123" t="s">
        <v>362</v>
      </c>
      <c r="S60" s="123" t="s">
        <v>355</v>
      </c>
      <c r="T60" s="129">
        <v>44173</v>
      </c>
      <c r="U60" s="129">
        <v>44537</v>
      </c>
      <c r="V60" s="129">
        <v>43992</v>
      </c>
      <c r="W60" s="129">
        <v>44533</v>
      </c>
      <c r="X60" s="130">
        <v>18.033333333333335</v>
      </c>
      <c r="Y60" s="131" t="s">
        <v>429</v>
      </c>
      <c r="Z60" s="129">
        <v>43992</v>
      </c>
      <c r="AA60" s="145">
        <v>17.451612903225808</v>
      </c>
      <c r="AB60" s="130" t="s">
        <v>357</v>
      </c>
    </row>
    <row r="61" spans="1:28" x14ac:dyDescent="0.25">
      <c r="A61" s="123">
        <v>58</v>
      </c>
      <c r="B61" s="123">
        <v>170002</v>
      </c>
      <c r="C61" s="158" t="s">
        <v>529</v>
      </c>
      <c r="D61" s="136"/>
      <c r="E61" s="123" t="s">
        <v>371</v>
      </c>
      <c r="F61" s="123">
        <v>20237080</v>
      </c>
      <c r="G61" s="126" t="s">
        <v>348</v>
      </c>
      <c r="H61" s="123">
        <v>570012</v>
      </c>
      <c r="I61" s="142"/>
      <c r="J61" s="143"/>
      <c r="K61" s="143"/>
      <c r="L61" s="143"/>
      <c r="M61" s="123" t="s">
        <v>530</v>
      </c>
      <c r="N61" s="123" t="s">
        <v>531</v>
      </c>
      <c r="O61" s="123" t="s">
        <v>351</v>
      </c>
      <c r="P61" s="128" t="s">
        <v>394</v>
      </c>
      <c r="Q61" s="123" t="s">
        <v>353</v>
      </c>
      <c r="R61" s="123" t="s">
        <v>354</v>
      </c>
      <c r="S61" s="123" t="s">
        <v>355</v>
      </c>
      <c r="T61" s="129">
        <v>44389</v>
      </c>
      <c r="U61" s="129">
        <v>44753</v>
      </c>
      <c r="V61" s="129">
        <v>44028</v>
      </c>
      <c r="W61" s="129">
        <v>44533</v>
      </c>
      <c r="X61" s="130">
        <v>16.833333333333332</v>
      </c>
      <c r="Y61" s="131" t="s">
        <v>429</v>
      </c>
      <c r="Z61" s="129">
        <v>43998</v>
      </c>
      <c r="AA61" s="145">
        <v>17.258064516129032</v>
      </c>
      <c r="AB61" s="130" t="s">
        <v>357</v>
      </c>
    </row>
    <row r="62" spans="1:28" x14ac:dyDescent="0.25">
      <c r="A62" s="123">
        <v>59</v>
      </c>
      <c r="B62" s="123">
        <v>170001</v>
      </c>
      <c r="C62" s="158" t="s">
        <v>532</v>
      </c>
      <c r="D62" s="136"/>
      <c r="E62" s="123" t="s">
        <v>371</v>
      </c>
      <c r="F62" s="123">
        <v>20237076</v>
      </c>
      <c r="G62" s="126" t="s">
        <v>348</v>
      </c>
      <c r="H62" s="123">
        <v>570287</v>
      </c>
      <c r="I62" s="142"/>
      <c r="J62" s="143"/>
      <c r="K62" s="143"/>
      <c r="L62" s="143"/>
      <c r="M62" s="123" t="s">
        <v>530</v>
      </c>
      <c r="N62" s="123" t="s">
        <v>533</v>
      </c>
      <c r="O62" s="123" t="s">
        <v>351</v>
      </c>
      <c r="P62" s="128" t="s">
        <v>394</v>
      </c>
      <c r="Q62" s="123" t="s">
        <v>428</v>
      </c>
      <c r="R62" s="123" t="s">
        <v>362</v>
      </c>
      <c r="S62" s="123" t="s">
        <v>355</v>
      </c>
      <c r="T62" s="129">
        <v>44210</v>
      </c>
      <c r="U62" s="129">
        <v>44513</v>
      </c>
      <c r="V62" s="129">
        <v>44028</v>
      </c>
      <c r="W62" s="129">
        <v>44533</v>
      </c>
      <c r="X62" s="130">
        <v>16.833333333333332</v>
      </c>
      <c r="Y62" s="131" t="s">
        <v>429</v>
      </c>
      <c r="Z62" s="129">
        <v>43998</v>
      </c>
      <c r="AA62" s="145">
        <v>17.258064516129032</v>
      </c>
      <c r="AB62" s="130" t="s">
        <v>357</v>
      </c>
    </row>
    <row r="63" spans="1:28" x14ac:dyDescent="0.25">
      <c r="A63" s="123">
        <v>60</v>
      </c>
      <c r="B63" s="123">
        <v>160831</v>
      </c>
      <c r="C63" s="154" t="s">
        <v>534</v>
      </c>
      <c r="D63" s="136"/>
      <c r="E63" s="126" t="s">
        <v>371</v>
      </c>
      <c r="F63" s="123">
        <v>19235022</v>
      </c>
      <c r="G63" s="126" t="s">
        <v>348</v>
      </c>
      <c r="H63" s="123">
        <v>570193</v>
      </c>
      <c r="I63" s="136">
        <v>0</v>
      </c>
      <c r="J63" s="136"/>
      <c r="K63" s="136"/>
      <c r="L63" s="136"/>
      <c r="M63" s="123" t="s">
        <v>473</v>
      </c>
      <c r="N63" s="123" t="s">
        <v>535</v>
      </c>
      <c r="O63" s="123" t="s">
        <v>351</v>
      </c>
      <c r="P63" s="128" t="s">
        <v>374</v>
      </c>
      <c r="Q63" s="123" t="s">
        <v>444</v>
      </c>
      <c r="R63" s="123" t="s">
        <v>362</v>
      </c>
      <c r="S63" s="123" t="s">
        <v>355</v>
      </c>
      <c r="T63" s="129">
        <v>44144</v>
      </c>
      <c r="U63" s="129">
        <v>44508</v>
      </c>
      <c r="V63" s="129">
        <v>43782</v>
      </c>
      <c r="W63" s="129">
        <v>44533</v>
      </c>
      <c r="X63" s="130">
        <v>25.033333333333335</v>
      </c>
      <c r="Y63" s="131" t="s">
        <v>356</v>
      </c>
      <c r="Z63" s="129">
        <v>43782</v>
      </c>
      <c r="AA63" s="130">
        <v>24.225806451612904</v>
      </c>
      <c r="AB63" s="130" t="s">
        <v>357</v>
      </c>
    </row>
    <row r="64" spans="1:28" x14ac:dyDescent="0.25">
      <c r="A64" s="123">
        <v>61</v>
      </c>
      <c r="B64" s="123">
        <v>156542</v>
      </c>
      <c r="C64" s="157" t="s">
        <v>536</v>
      </c>
      <c r="D64" s="136"/>
      <c r="E64" s="126" t="s">
        <v>347</v>
      </c>
      <c r="F64" s="123">
        <v>19233024</v>
      </c>
      <c r="G64" s="126" t="s">
        <v>348</v>
      </c>
      <c r="H64" s="123">
        <v>570143</v>
      </c>
      <c r="I64" s="136">
        <v>0</v>
      </c>
      <c r="J64" s="136"/>
      <c r="K64" s="136"/>
      <c r="L64" s="136"/>
      <c r="M64" s="123" t="s">
        <v>388</v>
      </c>
      <c r="N64" s="123" t="s">
        <v>537</v>
      </c>
      <c r="O64" s="123" t="s">
        <v>351</v>
      </c>
      <c r="P64" s="128" t="s">
        <v>352</v>
      </c>
      <c r="Q64" s="123" t="s">
        <v>375</v>
      </c>
      <c r="R64" s="123" t="s">
        <v>362</v>
      </c>
      <c r="S64" s="123" t="s">
        <v>355</v>
      </c>
      <c r="T64" s="129">
        <v>44163</v>
      </c>
      <c r="U64" s="129">
        <v>44527</v>
      </c>
      <c r="V64" s="129">
        <v>43617</v>
      </c>
      <c r="W64" s="129">
        <v>44533</v>
      </c>
      <c r="X64" s="130">
        <v>27.4</v>
      </c>
      <c r="Y64" s="131" t="s">
        <v>356</v>
      </c>
      <c r="Z64" s="129">
        <v>43617</v>
      </c>
      <c r="AA64" s="130">
        <v>26.516129032258064</v>
      </c>
      <c r="AB64" s="130" t="s">
        <v>357</v>
      </c>
    </row>
    <row r="65" spans="1:28" x14ac:dyDescent="0.25">
      <c r="A65" s="123">
        <v>62</v>
      </c>
      <c r="B65" s="123">
        <v>157018</v>
      </c>
      <c r="C65" s="157" t="s">
        <v>538</v>
      </c>
      <c r="D65" s="136"/>
      <c r="E65" s="126" t="s">
        <v>347</v>
      </c>
      <c r="F65" s="123">
        <v>19233391</v>
      </c>
      <c r="G65" s="126" t="s">
        <v>348</v>
      </c>
      <c r="H65" s="123">
        <v>570250</v>
      </c>
      <c r="I65" s="136">
        <v>0</v>
      </c>
      <c r="J65" s="136"/>
      <c r="K65" s="136"/>
      <c r="L65" s="136"/>
      <c r="M65" s="123" t="s">
        <v>372</v>
      </c>
      <c r="N65" s="123" t="s">
        <v>539</v>
      </c>
      <c r="O65" s="123" t="s">
        <v>351</v>
      </c>
      <c r="P65" s="128" t="s">
        <v>352</v>
      </c>
      <c r="Q65" s="123" t="s">
        <v>368</v>
      </c>
      <c r="R65" s="123" t="s">
        <v>354</v>
      </c>
      <c r="S65" s="123" t="s">
        <v>355</v>
      </c>
      <c r="T65" s="129">
        <v>44195</v>
      </c>
      <c r="U65" s="129">
        <v>44559</v>
      </c>
      <c r="V65" s="129">
        <v>43647</v>
      </c>
      <c r="W65" s="129">
        <v>44533</v>
      </c>
      <c r="X65" s="130">
        <v>26.4</v>
      </c>
      <c r="Y65" s="131" t="s">
        <v>356</v>
      </c>
      <c r="Z65" s="129">
        <v>43647</v>
      </c>
      <c r="AA65" s="130">
        <v>25.548387096774192</v>
      </c>
      <c r="AB65" s="130" t="s">
        <v>357</v>
      </c>
    </row>
    <row r="66" spans="1:28" x14ac:dyDescent="0.25">
      <c r="A66" s="123">
        <v>63</v>
      </c>
      <c r="B66" s="123">
        <v>160072</v>
      </c>
      <c r="C66" s="155" t="s">
        <v>540</v>
      </c>
      <c r="D66" s="136"/>
      <c r="E66" s="126" t="s">
        <v>371</v>
      </c>
      <c r="F66" s="123">
        <v>19234878</v>
      </c>
      <c r="G66" s="126" t="s">
        <v>348</v>
      </c>
      <c r="H66" s="123">
        <v>570046</v>
      </c>
      <c r="I66" s="136">
        <v>0</v>
      </c>
      <c r="J66" s="136"/>
      <c r="K66" s="136"/>
      <c r="L66" s="136"/>
      <c r="M66" s="123" t="s">
        <v>434</v>
      </c>
      <c r="N66" s="123" t="s">
        <v>541</v>
      </c>
      <c r="O66" s="123" t="s">
        <v>351</v>
      </c>
      <c r="P66" s="128" t="s">
        <v>374</v>
      </c>
      <c r="Q66" s="123" t="s">
        <v>381</v>
      </c>
      <c r="R66" s="123" t="s">
        <v>362</v>
      </c>
      <c r="S66" s="123" t="s">
        <v>355</v>
      </c>
      <c r="T66" s="129">
        <v>44187</v>
      </c>
      <c r="U66" s="129">
        <v>44551</v>
      </c>
      <c r="V66" s="129">
        <v>43770</v>
      </c>
      <c r="W66" s="129">
        <v>44533</v>
      </c>
      <c r="X66" s="130">
        <v>25.433333333333334</v>
      </c>
      <c r="Y66" s="131" t="s">
        <v>356</v>
      </c>
      <c r="Z66" s="129">
        <v>43770</v>
      </c>
      <c r="AA66" s="130">
        <v>24.612903225806452</v>
      </c>
      <c r="AB66" s="130" t="s">
        <v>357</v>
      </c>
    </row>
    <row r="67" spans="1:28" x14ac:dyDescent="0.25">
      <c r="A67" s="123">
        <v>64</v>
      </c>
      <c r="B67" s="123">
        <v>160697</v>
      </c>
      <c r="C67" s="152" t="s">
        <v>542</v>
      </c>
      <c r="D67" s="136"/>
      <c r="E67" s="126" t="s">
        <v>371</v>
      </c>
      <c r="F67" s="123">
        <v>19235320</v>
      </c>
      <c r="G67" s="126" t="s">
        <v>348</v>
      </c>
      <c r="H67" s="123">
        <v>570038</v>
      </c>
      <c r="I67" s="136">
        <v>0</v>
      </c>
      <c r="J67" s="136"/>
      <c r="K67" s="136"/>
      <c r="L67" s="136"/>
      <c r="M67" s="123" t="s">
        <v>423</v>
      </c>
      <c r="N67" s="123" t="s">
        <v>543</v>
      </c>
      <c r="O67" s="123" t="s">
        <v>351</v>
      </c>
      <c r="P67" s="128" t="s">
        <v>374</v>
      </c>
      <c r="Q67" s="123" t="s">
        <v>368</v>
      </c>
      <c r="R67" s="123" t="s">
        <v>354</v>
      </c>
      <c r="S67" s="123" t="s">
        <v>355</v>
      </c>
      <c r="T67" s="129">
        <v>44157</v>
      </c>
      <c r="U67" s="129">
        <v>44521</v>
      </c>
      <c r="V67" s="129">
        <v>43795</v>
      </c>
      <c r="W67" s="129">
        <v>44533</v>
      </c>
      <c r="X67" s="130">
        <v>24.6</v>
      </c>
      <c r="Y67" s="131" t="s">
        <v>356</v>
      </c>
      <c r="Z67" s="129">
        <v>43795</v>
      </c>
      <c r="AA67" s="130">
        <v>23.806451612903224</v>
      </c>
      <c r="AB67" s="130" t="s">
        <v>357</v>
      </c>
    </row>
    <row r="68" spans="1:28" x14ac:dyDescent="0.25">
      <c r="A68" s="123">
        <v>65</v>
      </c>
      <c r="B68" s="123">
        <v>157010</v>
      </c>
      <c r="C68" s="157" t="s">
        <v>544</v>
      </c>
      <c r="D68" s="136"/>
      <c r="E68" s="126" t="s">
        <v>347</v>
      </c>
      <c r="F68" s="123">
        <v>19233395</v>
      </c>
      <c r="G68" s="126" t="s">
        <v>348</v>
      </c>
      <c r="H68" s="123">
        <v>570078</v>
      </c>
      <c r="I68" s="136">
        <v>0</v>
      </c>
      <c r="J68" s="136"/>
      <c r="K68" s="136"/>
      <c r="L68" s="136"/>
      <c r="M68" s="123" t="s">
        <v>372</v>
      </c>
      <c r="N68" s="123" t="s">
        <v>545</v>
      </c>
      <c r="O68" s="123" t="s">
        <v>351</v>
      </c>
      <c r="P68" s="128" t="s">
        <v>374</v>
      </c>
      <c r="Q68" s="123" t="s">
        <v>353</v>
      </c>
      <c r="R68" s="123" t="s">
        <v>354</v>
      </c>
      <c r="S68" s="123" t="s">
        <v>355</v>
      </c>
      <c r="T68" s="129">
        <v>44195</v>
      </c>
      <c r="U68" s="129">
        <v>44559</v>
      </c>
      <c r="V68" s="129">
        <v>43647</v>
      </c>
      <c r="W68" s="129">
        <v>44533</v>
      </c>
      <c r="X68" s="130">
        <v>29.533333333333335</v>
      </c>
      <c r="Y68" s="131" t="s">
        <v>356</v>
      </c>
      <c r="Z68" s="129">
        <v>43647</v>
      </c>
      <c r="AA68" s="130">
        <v>28.580645161290324</v>
      </c>
      <c r="AB68" s="130" t="s">
        <v>357</v>
      </c>
    </row>
    <row r="69" spans="1:28" x14ac:dyDescent="0.25">
      <c r="A69" s="123">
        <v>66</v>
      </c>
      <c r="B69" s="123">
        <v>157016</v>
      </c>
      <c r="C69" s="157" t="s">
        <v>546</v>
      </c>
      <c r="D69" s="136"/>
      <c r="E69" s="126" t="s">
        <v>347</v>
      </c>
      <c r="F69" s="123">
        <v>19233498</v>
      </c>
      <c r="G69" s="126" t="s">
        <v>348</v>
      </c>
      <c r="H69" s="123">
        <v>570039</v>
      </c>
      <c r="I69" s="136">
        <v>0</v>
      </c>
      <c r="J69" s="136"/>
      <c r="K69" s="136"/>
      <c r="L69" s="136"/>
      <c r="M69" s="123" t="s">
        <v>547</v>
      </c>
      <c r="N69" s="123" t="s">
        <v>548</v>
      </c>
      <c r="O69" s="123" t="s">
        <v>351</v>
      </c>
      <c r="P69" s="128" t="s">
        <v>374</v>
      </c>
      <c r="Q69" s="123" t="s">
        <v>418</v>
      </c>
      <c r="R69" s="123" t="s">
        <v>362</v>
      </c>
      <c r="S69" s="123" t="s">
        <v>355</v>
      </c>
      <c r="T69" s="129">
        <v>44195</v>
      </c>
      <c r="U69" s="129">
        <v>44559</v>
      </c>
      <c r="V69" s="129">
        <v>43647</v>
      </c>
      <c r="W69" s="129">
        <v>44533</v>
      </c>
      <c r="X69" s="130">
        <v>29.533333333333335</v>
      </c>
      <c r="Y69" s="131" t="s">
        <v>356</v>
      </c>
      <c r="Z69" s="129">
        <v>43647</v>
      </c>
      <c r="AA69" s="130">
        <v>28.580645161290324</v>
      </c>
      <c r="AB69" s="130" t="s">
        <v>357</v>
      </c>
    </row>
    <row r="70" spans="1:28" x14ac:dyDescent="0.25">
      <c r="A70" s="123">
        <v>67</v>
      </c>
      <c r="B70" s="123">
        <v>157021</v>
      </c>
      <c r="C70" s="157" t="s">
        <v>549</v>
      </c>
      <c r="D70" s="136"/>
      <c r="E70" s="126" t="s">
        <v>371</v>
      </c>
      <c r="F70" s="123">
        <v>19233389</v>
      </c>
      <c r="G70" s="126" t="s">
        <v>348</v>
      </c>
      <c r="H70" s="123">
        <v>570210</v>
      </c>
      <c r="I70" s="136">
        <v>0</v>
      </c>
      <c r="J70" s="136"/>
      <c r="K70" s="136"/>
      <c r="L70" s="136"/>
      <c r="M70" s="123" t="s">
        <v>372</v>
      </c>
      <c r="N70" s="123" t="s">
        <v>550</v>
      </c>
      <c r="O70" s="123" t="s">
        <v>351</v>
      </c>
      <c r="P70" s="128" t="s">
        <v>374</v>
      </c>
      <c r="Q70" s="123" t="s">
        <v>448</v>
      </c>
      <c r="R70" s="123" t="s">
        <v>354</v>
      </c>
      <c r="S70" s="123" t="s">
        <v>355</v>
      </c>
      <c r="T70" s="129">
        <v>44197</v>
      </c>
      <c r="U70" s="129">
        <v>44561</v>
      </c>
      <c r="V70" s="129">
        <v>43647</v>
      </c>
      <c r="W70" s="129">
        <v>44533</v>
      </c>
      <c r="X70" s="130">
        <v>29.533333333333335</v>
      </c>
      <c r="Y70" s="131" t="s">
        <v>356</v>
      </c>
      <c r="Z70" s="129">
        <v>43647</v>
      </c>
      <c r="AA70" s="130">
        <v>28.580645161290324</v>
      </c>
      <c r="AB70" s="130" t="s">
        <v>357</v>
      </c>
    </row>
    <row r="71" spans="1:28" x14ac:dyDescent="0.25">
      <c r="A71" s="123">
        <v>68</v>
      </c>
      <c r="B71" s="123">
        <v>168487</v>
      </c>
      <c r="C71" s="161" t="s">
        <v>551</v>
      </c>
      <c r="D71" s="136"/>
      <c r="E71" s="123" t="s">
        <v>371</v>
      </c>
      <c r="F71" s="123">
        <v>20236780</v>
      </c>
      <c r="G71" s="126" t="s">
        <v>348</v>
      </c>
      <c r="H71" s="123">
        <v>570102</v>
      </c>
      <c r="I71" s="142"/>
      <c r="J71" s="143"/>
      <c r="K71" s="143"/>
      <c r="L71" s="143"/>
      <c r="M71" s="123" t="s">
        <v>479</v>
      </c>
      <c r="N71" s="123" t="s">
        <v>552</v>
      </c>
      <c r="O71" s="123" t="s">
        <v>351</v>
      </c>
      <c r="P71" s="128" t="s">
        <v>394</v>
      </c>
      <c r="Q71" s="123" t="s">
        <v>432</v>
      </c>
      <c r="R71" s="123" t="s">
        <v>354</v>
      </c>
      <c r="S71" s="123" t="s">
        <v>355</v>
      </c>
      <c r="T71" s="129">
        <v>44354</v>
      </c>
      <c r="U71" s="129">
        <v>44536</v>
      </c>
      <c r="V71" s="129">
        <v>43992</v>
      </c>
      <c r="W71" s="129">
        <v>44533</v>
      </c>
      <c r="X71" s="130">
        <v>18.033333333333335</v>
      </c>
      <c r="Y71" s="131" t="s">
        <v>429</v>
      </c>
      <c r="Z71" s="129">
        <v>43992</v>
      </c>
      <c r="AA71" s="145">
        <v>17.451612903225808</v>
      </c>
      <c r="AB71" s="130" t="s">
        <v>357</v>
      </c>
    </row>
    <row r="72" spans="1:28" x14ac:dyDescent="0.25">
      <c r="A72" s="123">
        <v>69</v>
      </c>
      <c r="B72" s="123">
        <v>157022</v>
      </c>
      <c r="C72" s="157" t="s">
        <v>553</v>
      </c>
      <c r="D72" s="136"/>
      <c r="E72" s="126" t="s">
        <v>347</v>
      </c>
      <c r="F72" s="123">
        <v>19233482</v>
      </c>
      <c r="G72" s="126" t="s">
        <v>348</v>
      </c>
      <c r="H72" s="123">
        <v>570064</v>
      </c>
      <c r="I72" s="136">
        <v>0</v>
      </c>
      <c r="J72" s="136"/>
      <c r="K72" s="136"/>
      <c r="L72" s="136" t="s">
        <v>554</v>
      </c>
      <c r="M72" s="123" t="s">
        <v>388</v>
      </c>
      <c r="N72" s="123" t="s">
        <v>555</v>
      </c>
      <c r="O72" s="123" t="s">
        <v>351</v>
      </c>
      <c r="P72" s="128" t="s">
        <v>374</v>
      </c>
      <c r="Q72" s="123" t="s">
        <v>428</v>
      </c>
      <c r="R72" s="123" t="s">
        <v>362</v>
      </c>
      <c r="S72" s="123" t="s">
        <v>355</v>
      </c>
      <c r="T72" s="129">
        <v>44197</v>
      </c>
      <c r="U72" s="129">
        <v>44561</v>
      </c>
      <c r="V72" s="129">
        <v>43647</v>
      </c>
      <c r="W72" s="129">
        <v>44533</v>
      </c>
      <c r="X72" s="130">
        <v>29.533333333333335</v>
      </c>
      <c r="Y72" s="131" t="s">
        <v>356</v>
      </c>
      <c r="Z72" s="129">
        <v>43647</v>
      </c>
      <c r="AA72" s="130">
        <v>28.580645161290324</v>
      </c>
      <c r="AB72" s="130" t="s">
        <v>357</v>
      </c>
    </row>
    <row r="73" spans="1:28" x14ac:dyDescent="0.25">
      <c r="A73" s="123">
        <v>70</v>
      </c>
      <c r="B73" s="123">
        <v>101973</v>
      </c>
      <c r="C73" s="156" t="s">
        <v>556</v>
      </c>
      <c r="D73" s="151"/>
      <c r="E73" s="123" t="s">
        <v>371</v>
      </c>
      <c r="F73" s="123">
        <v>18009404</v>
      </c>
      <c r="G73" s="126" t="s">
        <v>348</v>
      </c>
      <c r="H73" s="123">
        <v>570147</v>
      </c>
      <c r="I73" s="127"/>
      <c r="J73" s="127"/>
      <c r="K73" s="127"/>
      <c r="L73" s="127"/>
      <c r="M73" s="123" t="s">
        <v>557</v>
      </c>
      <c r="N73" s="123" t="s">
        <v>558</v>
      </c>
      <c r="O73" s="123" t="s">
        <v>351</v>
      </c>
      <c r="P73" s="128" t="s">
        <v>352</v>
      </c>
      <c r="Q73" s="123" t="s">
        <v>385</v>
      </c>
      <c r="R73" s="123" t="s">
        <v>354</v>
      </c>
      <c r="S73" s="128" t="s">
        <v>355</v>
      </c>
      <c r="T73" s="129">
        <v>44419</v>
      </c>
      <c r="U73" s="129">
        <v>44783</v>
      </c>
      <c r="V73" s="129">
        <v>43205</v>
      </c>
      <c r="W73" s="129">
        <v>44533</v>
      </c>
      <c r="X73" s="130">
        <v>44.266666666666666</v>
      </c>
      <c r="Y73" s="131" t="s">
        <v>356</v>
      </c>
      <c r="Z73" s="132">
        <v>43617</v>
      </c>
      <c r="AA73" s="130">
        <v>29.548387096774192</v>
      </c>
      <c r="AB73" s="133" t="s">
        <v>357</v>
      </c>
    </row>
    <row r="74" spans="1:28" x14ac:dyDescent="0.25">
      <c r="A74" s="123">
        <v>71</v>
      </c>
      <c r="B74" s="123">
        <v>160090</v>
      </c>
      <c r="C74" s="155" t="s">
        <v>559</v>
      </c>
      <c r="D74" s="136"/>
      <c r="E74" s="126" t="s">
        <v>371</v>
      </c>
      <c r="F74" s="123">
        <v>19234874</v>
      </c>
      <c r="G74" s="126" t="s">
        <v>348</v>
      </c>
      <c r="H74" s="123">
        <v>570086</v>
      </c>
      <c r="I74" s="136">
        <v>0</v>
      </c>
      <c r="J74" s="136"/>
      <c r="K74" s="136"/>
      <c r="L74" s="136"/>
      <c r="M74" s="123" t="s">
        <v>434</v>
      </c>
      <c r="N74" s="123" t="s">
        <v>560</v>
      </c>
      <c r="O74" s="123" t="s">
        <v>351</v>
      </c>
      <c r="P74" s="128" t="s">
        <v>374</v>
      </c>
      <c r="Q74" s="123" t="s">
        <v>523</v>
      </c>
      <c r="R74" s="123" t="s">
        <v>354</v>
      </c>
      <c r="S74" s="123" t="s">
        <v>363</v>
      </c>
      <c r="T74" s="129">
        <v>44368</v>
      </c>
      <c r="U74" s="129">
        <v>44671</v>
      </c>
      <c r="V74" s="129">
        <v>43770</v>
      </c>
      <c r="W74" s="129">
        <v>44533</v>
      </c>
      <c r="X74" s="130">
        <v>25.433333333333334</v>
      </c>
      <c r="Y74" s="131" t="s">
        <v>356</v>
      </c>
      <c r="Z74" s="129">
        <v>43770</v>
      </c>
      <c r="AA74" s="130">
        <v>24.612903225806452</v>
      </c>
      <c r="AB74" s="130" t="s">
        <v>357</v>
      </c>
    </row>
    <row r="75" spans="1:28" x14ac:dyDescent="0.25">
      <c r="A75" s="123">
        <v>72</v>
      </c>
      <c r="B75" s="123">
        <v>163108</v>
      </c>
      <c r="C75" s="162" t="s">
        <v>561</v>
      </c>
      <c r="D75" s="136"/>
      <c r="E75" s="126" t="s">
        <v>347</v>
      </c>
      <c r="F75" s="123">
        <v>20235893</v>
      </c>
      <c r="G75" s="126" t="s">
        <v>348</v>
      </c>
      <c r="H75" s="123">
        <v>570177</v>
      </c>
      <c r="I75" s="136">
        <v>0</v>
      </c>
      <c r="J75" s="136"/>
      <c r="K75" s="136"/>
      <c r="L75" s="136"/>
      <c r="M75" s="123" t="s">
        <v>426</v>
      </c>
      <c r="N75" s="123" t="s">
        <v>562</v>
      </c>
      <c r="O75" s="123" t="s">
        <v>351</v>
      </c>
      <c r="P75" s="128" t="s">
        <v>374</v>
      </c>
      <c r="Q75" s="123" t="s">
        <v>385</v>
      </c>
      <c r="R75" s="123" t="s">
        <v>354</v>
      </c>
      <c r="S75" s="123" t="s">
        <v>363</v>
      </c>
      <c r="T75" s="129">
        <v>44235</v>
      </c>
      <c r="U75" s="129">
        <v>44599</v>
      </c>
      <c r="V75" s="129">
        <v>43873</v>
      </c>
      <c r="W75" s="129">
        <v>44533</v>
      </c>
      <c r="X75" s="130">
        <v>22</v>
      </c>
      <c r="Y75" s="131" t="s">
        <v>429</v>
      </c>
      <c r="Z75" s="129">
        <v>43873</v>
      </c>
      <c r="AA75" s="130">
        <v>21.29032258064516</v>
      </c>
      <c r="AB75" s="130" t="s">
        <v>357</v>
      </c>
    </row>
    <row r="76" spans="1:28" x14ac:dyDescent="0.25">
      <c r="A76" s="123">
        <v>73</v>
      </c>
      <c r="B76" s="123">
        <v>160684</v>
      </c>
      <c r="C76" s="163" t="s">
        <v>563</v>
      </c>
      <c r="D76" s="136"/>
      <c r="E76" s="126" t="s">
        <v>347</v>
      </c>
      <c r="F76" s="123">
        <v>19235092</v>
      </c>
      <c r="G76" s="126" t="s">
        <v>348</v>
      </c>
      <c r="H76" s="123">
        <v>570021</v>
      </c>
      <c r="I76" s="136">
        <v>0</v>
      </c>
      <c r="J76" s="136"/>
      <c r="K76" s="136"/>
      <c r="L76" s="136"/>
      <c r="M76" s="123" t="s">
        <v>501</v>
      </c>
      <c r="N76" s="123" t="s">
        <v>564</v>
      </c>
      <c r="O76" s="123" t="s">
        <v>351</v>
      </c>
      <c r="P76" s="128" t="s">
        <v>374</v>
      </c>
      <c r="Q76" s="123" t="s">
        <v>481</v>
      </c>
      <c r="R76" s="123" t="s">
        <v>362</v>
      </c>
      <c r="S76" s="123" t="s">
        <v>363</v>
      </c>
      <c r="T76" s="129">
        <v>44367</v>
      </c>
      <c r="U76" s="129">
        <v>44549</v>
      </c>
      <c r="V76" s="129">
        <v>43788</v>
      </c>
      <c r="W76" s="129">
        <v>44533</v>
      </c>
      <c r="X76" s="130">
        <v>24.833333333333332</v>
      </c>
      <c r="Y76" s="131" t="s">
        <v>356</v>
      </c>
      <c r="Z76" s="129">
        <v>43788</v>
      </c>
      <c r="AA76" s="130">
        <v>24.032258064516128</v>
      </c>
      <c r="AB76" s="130" t="s">
        <v>357</v>
      </c>
    </row>
    <row r="77" spans="1:28" x14ac:dyDescent="0.25">
      <c r="A77" s="123">
        <v>74</v>
      </c>
      <c r="B77" s="123">
        <v>160092</v>
      </c>
      <c r="C77" s="164" t="s">
        <v>565</v>
      </c>
      <c r="D77" s="136"/>
      <c r="E77" s="126" t="s">
        <v>347</v>
      </c>
      <c r="F77" s="123">
        <v>19234908</v>
      </c>
      <c r="G77" s="126" t="s">
        <v>348</v>
      </c>
      <c r="H77" s="123">
        <v>570100</v>
      </c>
      <c r="I77" s="136">
        <v>0</v>
      </c>
      <c r="J77" s="136"/>
      <c r="K77" s="136"/>
      <c r="L77" s="136"/>
      <c r="M77" s="123" t="s">
        <v>434</v>
      </c>
      <c r="N77" s="123" t="s">
        <v>566</v>
      </c>
      <c r="O77" s="123" t="s">
        <v>351</v>
      </c>
      <c r="P77" s="128" t="s">
        <v>374</v>
      </c>
      <c r="Q77" s="123" t="s">
        <v>395</v>
      </c>
      <c r="R77" s="123" t="s">
        <v>354</v>
      </c>
      <c r="S77" s="123" t="s">
        <v>363</v>
      </c>
      <c r="T77" s="129">
        <v>44368</v>
      </c>
      <c r="U77" s="129">
        <v>44550</v>
      </c>
      <c r="V77" s="129">
        <v>43775</v>
      </c>
      <c r="W77" s="129">
        <v>44533</v>
      </c>
      <c r="X77" s="130">
        <v>25.266666666666666</v>
      </c>
      <c r="Y77" s="131" t="s">
        <v>356</v>
      </c>
      <c r="Z77" s="129">
        <v>43775</v>
      </c>
      <c r="AA77" s="130">
        <v>24.451612903225808</v>
      </c>
      <c r="AB77" s="130" t="s">
        <v>357</v>
      </c>
    </row>
    <row r="78" spans="1:28" x14ac:dyDescent="0.25">
      <c r="A78" s="123">
        <v>75</v>
      </c>
      <c r="B78" s="123">
        <v>160708</v>
      </c>
      <c r="C78" s="162" t="s">
        <v>567</v>
      </c>
      <c r="D78" s="136"/>
      <c r="E78" s="126" t="s">
        <v>347</v>
      </c>
      <c r="F78" s="123">
        <v>19235324</v>
      </c>
      <c r="G78" s="126" t="s">
        <v>348</v>
      </c>
      <c r="H78" s="123">
        <v>570155</v>
      </c>
      <c r="I78" s="136">
        <v>0</v>
      </c>
      <c r="J78" s="136"/>
      <c r="K78" s="136"/>
      <c r="L78" s="136"/>
      <c r="M78" s="123" t="s">
        <v>423</v>
      </c>
      <c r="N78" s="123" t="s">
        <v>568</v>
      </c>
      <c r="O78" s="123" t="s">
        <v>351</v>
      </c>
      <c r="P78" s="128" t="s">
        <v>374</v>
      </c>
      <c r="Q78" s="123" t="s">
        <v>361</v>
      </c>
      <c r="R78" s="123" t="s">
        <v>362</v>
      </c>
      <c r="S78" s="123" t="s">
        <v>363</v>
      </c>
      <c r="T78" s="129">
        <v>44338</v>
      </c>
      <c r="U78" s="129">
        <v>44521</v>
      </c>
      <c r="V78" s="129">
        <v>43795</v>
      </c>
      <c r="W78" s="129">
        <v>44533</v>
      </c>
      <c r="X78" s="130">
        <v>24.6</v>
      </c>
      <c r="Y78" s="131" t="s">
        <v>356</v>
      </c>
      <c r="Z78" s="129">
        <v>43795</v>
      </c>
      <c r="AA78" s="130">
        <v>23.806451612903224</v>
      </c>
      <c r="AB78" s="130" t="s">
        <v>357</v>
      </c>
    </row>
    <row r="79" spans="1:28" x14ac:dyDescent="0.25">
      <c r="A79" s="123">
        <v>76</v>
      </c>
      <c r="B79" s="123">
        <v>150493</v>
      </c>
      <c r="C79" s="160" t="s">
        <v>569</v>
      </c>
      <c r="D79" s="151"/>
      <c r="E79" s="123" t="s">
        <v>371</v>
      </c>
      <c r="F79" s="123">
        <v>18230309</v>
      </c>
      <c r="G79" s="126" t="s">
        <v>348</v>
      </c>
      <c r="H79" s="123">
        <v>570072</v>
      </c>
      <c r="I79" s="127"/>
      <c r="J79" s="127"/>
      <c r="K79" s="127"/>
      <c r="L79" s="127"/>
      <c r="M79" s="123" t="s">
        <v>379</v>
      </c>
      <c r="N79" s="123" t="s">
        <v>570</v>
      </c>
      <c r="O79" s="123" t="s">
        <v>351</v>
      </c>
      <c r="P79" s="128" t="s">
        <v>407</v>
      </c>
      <c r="Q79" s="123" t="s">
        <v>444</v>
      </c>
      <c r="R79" s="123" t="s">
        <v>362</v>
      </c>
      <c r="S79" s="128" t="s">
        <v>363</v>
      </c>
      <c r="T79" s="129">
        <v>44497</v>
      </c>
      <c r="U79" s="129">
        <v>44861</v>
      </c>
      <c r="V79" s="129">
        <v>43405</v>
      </c>
      <c r="W79" s="129">
        <v>44533</v>
      </c>
      <c r="X79" s="130">
        <v>37.6</v>
      </c>
      <c r="Y79" s="131" t="s">
        <v>356</v>
      </c>
      <c r="Z79" s="132">
        <v>43972</v>
      </c>
      <c r="AA79" s="130">
        <v>18.096774193548388</v>
      </c>
      <c r="AB79" s="133" t="s">
        <v>357</v>
      </c>
    </row>
    <row r="80" spans="1:28" x14ac:dyDescent="0.25">
      <c r="A80" s="123">
        <v>77</v>
      </c>
      <c r="B80" s="123">
        <v>160043</v>
      </c>
      <c r="C80" s="155" t="s">
        <v>571</v>
      </c>
      <c r="D80" s="136"/>
      <c r="E80" s="126" t="s">
        <v>371</v>
      </c>
      <c r="F80" s="123">
        <v>19234862</v>
      </c>
      <c r="G80" s="126" t="s">
        <v>348</v>
      </c>
      <c r="H80" s="123">
        <v>570285</v>
      </c>
      <c r="I80" s="136">
        <v>0</v>
      </c>
      <c r="J80" s="136"/>
      <c r="K80" s="136"/>
      <c r="L80" s="136"/>
      <c r="M80" s="123" t="s">
        <v>349</v>
      </c>
      <c r="N80" s="123" t="s">
        <v>572</v>
      </c>
      <c r="O80" s="123" t="s">
        <v>351</v>
      </c>
      <c r="P80" s="128" t="s">
        <v>352</v>
      </c>
      <c r="Q80" s="123" t="s">
        <v>375</v>
      </c>
      <c r="R80" s="123" t="s">
        <v>362</v>
      </c>
      <c r="S80" s="123" t="s">
        <v>363</v>
      </c>
      <c r="T80" s="129">
        <v>44222</v>
      </c>
      <c r="U80" s="129">
        <v>44525</v>
      </c>
      <c r="V80" s="129">
        <v>43769</v>
      </c>
      <c r="W80" s="129">
        <v>44533</v>
      </c>
      <c r="X80" s="130">
        <v>22.333333333333332</v>
      </c>
      <c r="Y80" s="131" t="s">
        <v>429</v>
      </c>
      <c r="Z80" s="129">
        <v>43769</v>
      </c>
      <c r="AA80" s="130">
        <v>21.612903225806452</v>
      </c>
      <c r="AB80" s="130" t="s">
        <v>357</v>
      </c>
    </row>
    <row r="81" spans="1:28" x14ac:dyDescent="0.25">
      <c r="A81" s="123">
        <v>78</v>
      </c>
      <c r="B81" s="123">
        <v>160074</v>
      </c>
      <c r="C81" s="164" t="s">
        <v>573</v>
      </c>
      <c r="D81" s="136"/>
      <c r="E81" s="126" t="s">
        <v>371</v>
      </c>
      <c r="F81" s="123">
        <v>19234875</v>
      </c>
      <c r="G81" s="126" t="s">
        <v>348</v>
      </c>
      <c r="H81" s="123">
        <v>570109</v>
      </c>
      <c r="I81" s="136">
        <v>0</v>
      </c>
      <c r="J81" s="136"/>
      <c r="K81" s="136"/>
      <c r="L81" s="136"/>
      <c r="M81" s="123" t="s">
        <v>434</v>
      </c>
      <c r="N81" s="123" t="s">
        <v>574</v>
      </c>
      <c r="O81" s="123" t="s">
        <v>351</v>
      </c>
      <c r="P81" s="128" t="s">
        <v>352</v>
      </c>
      <c r="Q81" s="123" t="s">
        <v>402</v>
      </c>
      <c r="R81" s="123" t="s">
        <v>362</v>
      </c>
      <c r="S81" s="123" t="s">
        <v>363</v>
      </c>
      <c r="T81" s="129">
        <v>44368</v>
      </c>
      <c r="U81" s="129">
        <v>44732</v>
      </c>
      <c r="V81" s="129">
        <v>43770</v>
      </c>
      <c r="W81" s="129">
        <v>44533</v>
      </c>
      <c r="X81" s="130">
        <v>22.3</v>
      </c>
      <c r="Y81" s="131" t="s">
        <v>429</v>
      </c>
      <c r="Z81" s="129">
        <v>43770</v>
      </c>
      <c r="AA81" s="130">
        <v>21.580645161290324</v>
      </c>
      <c r="AB81" s="130" t="s">
        <v>357</v>
      </c>
    </row>
    <row r="82" spans="1:28" x14ac:dyDescent="0.25">
      <c r="A82" s="123">
        <v>79</v>
      </c>
      <c r="B82" s="123">
        <v>160040</v>
      </c>
      <c r="C82" s="155" t="s">
        <v>575</v>
      </c>
      <c r="D82" s="136"/>
      <c r="E82" s="126" t="s">
        <v>371</v>
      </c>
      <c r="F82" s="123">
        <v>19234854</v>
      </c>
      <c r="G82" s="126" t="s">
        <v>348</v>
      </c>
      <c r="H82" s="123">
        <v>570257</v>
      </c>
      <c r="I82" s="136">
        <v>0</v>
      </c>
      <c r="J82" s="136"/>
      <c r="K82" s="136"/>
      <c r="L82" s="136"/>
      <c r="M82" s="123" t="s">
        <v>349</v>
      </c>
      <c r="N82" s="123" t="s">
        <v>576</v>
      </c>
      <c r="O82" s="123" t="s">
        <v>351</v>
      </c>
      <c r="P82" s="128" t="s">
        <v>352</v>
      </c>
      <c r="Q82" s="123" t="s">
        <v>475</v>
      </c>
      <c r="R82" s="123" t="s">
        <v>362</v>
      </c>
      <c r="S82" s="123" t="s">
        <v>363</v>
      </c>
      <c r="T82" s="129">
        <v>44433</v>
      </c>
      <c r="U82" s="129">
        <v>44616</v>
      </c>
      <c r="V82" s="129">
        <v>43769</v>
      </c>
      <c r="W82" s="129">
        <v>44533</v>
      </c>
      <c r="X82" s="130">
        <v>22.333333333333332</v>
      </c>
      <c r="Y82" s="131" t="s">
        <v>429</v>
      </c>
      <c r="Z82" s="129">
        <v>43769</v>
      </c>
      <c r="AA82" s="130">
        <v>21.612903225806452</v>
      </c>
      <c r="AB82" s="130" t="s">
        <v>357</v>
      </c>
    </row>
    <row r="83" spans="1:28" x14ac:dyDescent="0.25">
      <c r="A83" s="123">
        <v>80</v>
      </c>
      <c r="B83" s="123">
        <v>154679</v>
      </c>
      <c r="C83" s="165" t="s">
        <v>577</v>
      </c>
      <c r="D83" s="136"/>
      <c r="E83" s="126" t="s">
        <v>347</v>
      </c>
      <c r="F83" s="123">
        <v>19231954</v>
      </c>
      <c r="G83" s="126" t="s">
        <v>348</v>
      </c>
      <c r="H83" s="123">
        <v>570108</v>
      </c>
      <c r="I83" s="136">
        <v>0</v>
      </c>
      <c r="J83" s="136"/>
      <c r="K83" s="136"/>
      <c r="L83" s="136"/>
      <c r="M83" s="123" t="s">
        <v>456</v>
      </c>
      <c r="N83" s="123" t="s">
        <v>578</v>
      </c>
      <c r="O83" s="123" t="s">
        <v>351</v>
      </c>
      <c r="P83" s="128" t="s">
        <v>352</v>
      </c>
      <c r="Q83" s="123" t="s">
        <v>432</v>
      </c>
      <c r="R83" s="123" t="s">
        <v>354</v>
      </c>
      <c r="S83" s="123" t="s">
        <v>363</v>
      </c>
      <c r="T83" s="129">
        <v>44367</v>
      </c>
      <c r="U83" s="129">
        <v>44731</v>
      </c>
      <c r="V83" s="129">
        <v>43538</v>
      </c>
      <c r="W83" s="129">
        <v>44533</v>
      </c>
      <c r="X83" s="130">
        <v>30.033333333333335</v>
      </c>
      <c r="Y83" s="131" t="s">
        <v>356</v>
      </c>
      <c r="Z83" s="129">
        <v>43538</v>
      </c>
      <c r="AA83" s="130">
        <v>29.06451612903226</v>
      </c>
      <c r="AB83" s="130" t="s">
        <v>357</v>
      </c>
    </row>
    <row r="84" spans="1:28" x14ac:dyDescent="0.25">
      <c r="A84" s="123">
        <v>81</v>
      </c>
      <c r="B84" s="123">
        <v>157019</v>
      </c>
      <c r="C84" s="157" t="s">
        <v>579</v>
      </c>
      <c r="D84" s="136"/>
      <c r="E84" s="126" t="s">
        <v>371</v>
      </c>
      <c r="F84" s="123">
        <v>19233374</v>
      </c>
      <c r="G84" s="126" t="s">
        <v>348</v>
      </c>
      <c r="H84" s="123">
        <v>570013</v>
      </c>
      <c r="I84" s="136">
        <v>0</v>
      </c>
      <c r="J84" s="136"/>
      <c r="K84" s="136"/>
      <c r="L84" s="136"/>
      <c r="M84" s="123" t="s">
        <v>372</v>
      </c>
      <c r="N84" s="123" t="s">
        <v>580</v>
      </c>
      <c r="O84" s="123" t="s">
        <v>351</v>
      </c>
      <c r="P84" s="128" t="s">
        <v>352</v>
      </c>
      <c r="Q84" s="123" t="s">
        <v>418</v>
      </c>
      <c r="R84" s="123" t="s">
        <v>362</v>
      </c>
      <c r="S84" s="123" t="s">
        <v>363</v>
      </c>
      <c r="T84" s="129">
        <v>44195</v>
      </c>
      <c r="U84" s="129">
        <v>44559</v>
      </c>
      <c r="V84" s="129">
        <v>43647</v>
      </c>
      <c r="W84" s="129">
        <v>44533</v>
      </c>
      <c r="X84" s="130">
        <v>26.4</v>
      </c>
      <c r="Y84" s="131" t="s">
        <v>356</v>
      </c>
      <c r="Z84" s="129">
        <v>43647</v>
      </c>
      <c r="AA84" s="130">
        <v>25.548387096774192</v>
      </c>
      <c r="AB84" s="130" t="s">
        <v>357</v>
      </c>
    </row>
    <row r="85" spans="1:28" x14ac:dyDescent="0.25">
      <c r="A85" s="123">
        <v>82</v>
      </c>
      <c r="B85" s="123">
        <v>106108</v>
      </c>
      <c r="C85" s="166" t="s">
        <v>581</v>
      </c>
      <c r="D85" s="136"/>
      <c r="E85" s="126" t="s">
        <v>347</v>
      </c>
      <c r="F85" s="123">
        <v>18010697</v>
      </c>
      <c r="G85" s="126" t="s">
        <v>348</v>
      </c>
      <c r="H85" s="123">
        <v>570140</v>
      </c>
      <c r="I85" s="136">
        <v>0</v>
      </c>
      <c r="J85" s="136"/>
      <c r="K85" s="136"/>
      <c r="L85" s="136"/>
      <c r="M85" s="123" t="s">
        <v>349</v>
      </c>
      <c r="N85" s="123" t="s">
        <v>582</v>
      </c>
      <c r="O85" s="123" t="s">
        <v>351</v>
      </c>
      <c r="P85" s="128" t="s">
        <v>352</v>
      </c>
      <c r="Q85" s="123" t="s">
        <v>353</v>
      </c>
      <c r="R85" s="123" t="s">
        <v>354</v>
      </c>
      <c r="S85" s="123" t="s">
        <v>355</v>
      </c>
      <c r="T85" s="129">
        <v>44497</v>
      </c>
      <c r="U85" s="129">
        <v>44800</v>
      </c>
      <c r="V85" s="129">
        <v>43312</v>
      </c>
      <c r="W85" s="129">
        <v>44533</v>
      </c>
      <c r="X85" s="130">
        <v>37.56666666666667</v>
      </c>
      <c r="Y85" s="131" t="s">
        <v>356</v>
      </c>
      <c r="Z85" s="129">
        <v>43405</v>
      </c>
      <c r="AA85" s="130">
        <v>33.354838709677416</v>
      </c>
      <c r="AB85" s="130" t="s">
        <v>357</v>
      </c>
    </row>
    <row r="86" spans="1:28" x14ac:dyDescent="0.25">
      <c r="A86" s="123">
        <v>83</v>
      </c>
      <c r="B86" s="123">
        <v>86712</v>
      </c>
      <c r="C86" s="156" t="s">
        <v>583</v>
      </c>
      <c r="D86" s="151"/>
      <c r="E86" s="123" t="s">
        <v>347</v>
      </c>
      <c r="F86" s="123" t="s">
        <v>584</v>
      </c>
      <c r="G86" s="126" t="s">
        <v>348</v>
      </c>
      <c r="H86" s="123">
        <v>570079</v>
      </c>
      <c r="I86" s="127"/>
      <c r="J86" s="127"/>
      <c r="K86" s="127"/>
      <c r="L86" s="127"/>
      <c r="M86" s="123">
        <v>1</v>
      </c>
      <c r="N86" s="123" t="s">
        <v>585</v>
      </c>
      <c r="O86" s="123" t="s">
        <v>351</v>
      </c>
      <c r="P86" s="128" t="s">
        <v>352</v>
      </c>
      <c r="Q86" s="123" t="s">
        <v>385</v>
      </c>
      <c r="R86" s="123" t="s">
        <v>354</v>
      </c>
      <c r="S86" s="128" t="s">
        <v>355</v>
      </c>
      <c r="T86" s="129">
        <v>44223</v>
      </c>
      <c r="U86" s="129">
        <v>44526</v>
      </c>
      <c r="V86" s="129">
        <v>42826</v>
      </c>
      <c r="W86" s="129">
        <v>44533</v>
      </c>
      <c r="X86" s="130">
        <v>56.9</v>
      </c>
      <c r="Y86" s="131" t="s">
        <v>356</v>
      </c>
      <c r="Z86" s="132">
        <v>43298</v>
      </c>
      <c r="AA86" s="130">
        <v>39.838709677419352</v>
      </c>
      <c r="AB86" s="133" t="s">
        <v>357</v>
      </c>
    </row>
    <row r="87" spans="1:28" x14ac:dyDescent="0.25">
      <c r="A87" s="123">
        <v>84</v>
      </c>
      <c r="B87" s="123">
        <v>43284</v>
      </c>
      <c r="C87" s="167" t="s">
        <v>586</v>
      </c>
      <c r="D87" s="151"/>
      <c r="E87" s="123" t="s">
        <v>371</v>
      </c>
      <c r="F87" s="123" t="s">
        <v>587</v>
      </c>
      <c r="G87" s="126" t="s">
        <v>348</v>
      </c>
      <c r="H87" s="123">
        <v>570185</v>
      </c>
      <c r="I87" s="127">
        <v>10200202279</v>
      </c>
      <c r="J87" s="127"/>
      <c r="K87" s="127">
        <v>35170</v>
      </c>
      <c r="L87" s="127">
        <v>35170</v>
      </c>
      <c r="M87" s="123" t="s">
        <v>588</v>
      </c>
      <c r="N87" s="123" t="s">
        <v>589</v>
      </c>
      <c r="O87" s="123" t="s">
        <v>351</v>
      </c>
      <c r="P87" s="128" t="s">
        <v>352</v>
      </c>
      <c r="Q87" s="123" t="s">
        <v>481</v>
      </c>
      <c r="R87" s="123" t="s">
        <v>362</v>
      </c>
      <c r="S87" s="128" t="s">
        <v>355</v>
      </c>
      <c r="T87" s="129">
        <v>44347</v>
      </c>
      <c r="U87" s="129">
        <v>44650</v>
      </c>
      <c r="V87" s="129">
        <v>41794</v>
      </c>
      <c r="W87" s="129">
        <v>44533</v>
      </c>
      <c r="X87" s="130">
        <v>91.3</v>
      </c>
      <c r="Y87" s="131" t="s">
        <v>356</v>
      </c>
      <c r="Z87" s="132">
        <v>42491</v>
      </c>
      <c r="AA87" s="130">
        <v>65.870967741935488</v>
      </c>
      <c r="AB87" s="133" t="s">
        <v>357</v>
      </c>
    </row>
    <row r="88" spans="1:28" x14ac:dyDescent="0.25">
      <c r="A88" s="123">
        <v>85</v>
      </c>
      <c r="B88" s="123">
        <v>106103</v>
      </c>
      <c r="C88" s="156" t="s">
        <v>590</v>
      </c>
      <c r="D88" s="151"/>
      <c r="E88" s="123" t="s">
        <v>347</v>
      </c>
      <c r="F88" s="123">
        <v>18010690</v>
      </c>
      <c r="G88" s="126" t="s">
        <v>348</v>
      </c>
      <c r="H88" s="123">
        <v>570069</v>
      </c>
      <c r="I88" s="127"/>
      <c r="J88" s="127"/>
      <c r="K88" s="127"/>
      <c r="L88" s="127"/>
      <c r="M88" s="123" t="s">
        <v>434</v>
      </c>
      <c r="N88" s="123" t="s">
        <v>591</v>
      </c>
      <c r="O88" s="123" t="s">
        <v>351</v>
      </c>
      <c r="P88" s="128" t="s">
        <v>352</v>
      </c>
      <c r="Q88" s="123" t="s">
        <v>368</v>
      </c>
      <c r="R88" s="123" t="s">
        <v>354</v>
      </c>
      <c r="S88" s="128" t="s">
        <v>355</v>
      </c>
      <c r="T88" s="129">
        <v>44376</v>
      </c>
      <c r="U88" s="129">
        <v>44558</v>
      </c>
      <c r="V88" s="129">
        <v>43312</v>
      </c>
      <c r="W88" s="129">
        <v>44533</v>
      </c>
      <c r="X88" s="130">
        <v>40.700000000000003</v>
      </c>
      <c r="Y88" s="131" t="s">
        <v>356</v>
      </c>
      <c r="Z88" s="132">
        <v>43800</v>
      </c>
      <c r="AA88" s="130">
        <v>23.64516129032258</v>
      </c>
      <c r="AB88" s="133" t="s">
        <v>357</v>
      </c>
    </row>
    <row r="89" spans="1:28" x14ac:dyDescent="0.25">
      <c r="A89" s="123">
        <v>86</v>
      </c>
      <c r="B89" s="123">
        <v>160038</v>
      </c>
      <c r="C89" s="157" t="s">
        <v>592</v>
      </c>
      <c r="D89" s="151"/>
      <c r="E89" s="123" t="s">
        <v>347</v>
      </c>
      <c r="F89" s="123">
        <v>19234818</v>
      </c>
      <c r="G89" s="126" t="s">
        <v>348</v>
      </c>
      <c r="H89" s="123">
        <v>570253</v>
      </c>
      <c r="I89" s="127"/>
      <c r="J89" s="127"/>
      <c r="K89" s="127"/>
      <c r="L89" s="127"/>
      <c r="M89" s="123" t="s">
        <v>409</v>
      </c>
      <c r="N89" s="123" t="s">
        <v>593</v>
      </c>
      <c r="O89" s="123" t="s">
        <v>351</v>
      </c>
      <c r="P89" s="128" t="s">
        <v>352</v>
      </c>
      <c r="Q89" s="123" t="s">
        <v>444</v>
      </c>
      <c r="R89" s="123" t="s">
        <v>362</v>
      </c>
      <c r="S89" s="128" t="s">
        <v>363</v>
      </c>
      <c r="T89" s="129">
        <v>44431</v>
      </c>
      <c r="U89" s="129">
        <v>44734</v>
      </c>
      <c r="V89" s="129">
        <v>43766</v>
      </c>
      <c r="W89" s="129">
        <v>44533</v>
      </c>
      <c r="X89" s="130">
        <v>25.566666666666666</v>
      </c>
      <c r="Y89" s="131" t="s">
        <v>356</v>
      </c>
      <c r="Z89" s="132">
        <v>43827</v>
      </c>
      <c r="AA89" s="130">
        <v>22.774193548387096</v>
      </c>
      <c r="AB89" s="133" t="s">
        <v>357</v>
      </c>
    </row>
    <row r="90" spans="1:28" x14ac:dyDescent="0.25">
      <c r="A90" s="123">
        <v>87</v>
      </c>
      <c r="B90" s="123">
        <v>150494</v>
      </c>
      <c r="C90" s="156" t="s">
        <v>594</v>
      </c>
      <c r="D90" s="151"/>
      <c r="E90" s="123" t="s">
        <v>371</v>
      </c>
      <c r="F90" s="123">
        <v>18230310</v>
      </c>
      <c r="G90" s="126" t="s">
        <v>348</v>
      </c>
      <c r="H90" s="123">
        <v>570280</v>
      </c>
      <c r="I90" s="127"/>
      <c r="J90" s="127"/>
      <c r="K90" s="127"/>
      <c r="L90" s="127"/>
      <c r="M90" s="123" t="s">
        <v>379</v>
      </c>
      <c r="N90" s="123" t="s">
        <v>595</v>
      </c>
      <c r="O90" s="123" t="s">
        <v>351</v>
      </c>
      <c r="P90" s="128" t="s">
        <v>352</v>
      </c>
      <c r="Q90" s="123" t="s">
        <v>414</v>
      </c>
      <c r="R90" s="123" t="s">
        <v>362</v>
      </c>
      <c r="S90" s="128" t="s">
        <v>363</v>
      </c>
      <c r="T90" s="129">
        <v>44496</v>
      </c>
      <c r="U90" s="129">
        <v>44799</v>
      </c>
      <c r="V90" s="129">
        <v>43405</v>
      </c>
      <c r="W90" s="129">
        <v>44533</v>
      </c>
      <c r="X90" s="130">
        <v>37.6</v>
      </c>
      <c r="Y90" s="131" t="s">
        <v>356</v>
      </c>
      <c r="Z90" s="132">
        <v>43709</v>
      </c>
      <c r="AA90" s="130">
        <v>26.580645161290324</v>
      </c>
      <c r="AB90" s="133" t="s">
        <v>357</v>
      </c>
    </row>
    <row r="91" spans="1:28" x14ac:dyDescent="0.25">
      <c r="A91" s="123">
        <v>88</v>
      </c>
      <c r="B91" s="123">
        <v>71958</v>
      </c>
      <c r="C91" s="156" t="s">
        <v>596</v>
      </c>
      <c r="D91" s="151"/>
      <c r="E91" s="123" t="s">
        <v>371</v>
      </c>
      <c r="F91" s="123" t="s">
        <v>597</v>
      </c>
      <c r="G91" s="126" t="s">
        <v>348</v>
      </c>
      <c r="H91" s="123">
        <v>570242</v>
      </c>
      <c r="I91" s="127">
        <v>10200203031</v>
      </c>
      <c r="J91" s="127"/>
      <c r="K91" s="127">
        <v>10004</v>
      </c>
      <c r="L91" s="127"/>
      <c r="M91" s="123" t="s">
        <v>372</v>
      </c>
      <c r="N91" s="123" t="s">
        <v>598</v>
      </c>
      <c r="O91" s="123" t="s">
        <v>351</v>
      </c>
      <c r="P91" s="128" t="s">
        <v>352</v>
      </c>
      <c r="Q91" s="123" t="s">
        <v>414</v>
      </c>
      <c r="R91" s="123" t="s">
        <v>362</v>
      </c>
      <c r="S91" s="128" t="s">
        <v>355</v>
      </c>
      <c r="T91" s="129">
        <v>44313</v>
      </c>
      <c r="U91" s="129">
        <v>44618</v>
      </c>
      <c r="V91" s="129">
        <v>42463</v>
      </c>
      <c r="W91" s="129">
        <v>44533</v>
      </c>
      <c r="X91" s="130">
        <v>69</v>
      </c>
      <c r="Y91" s="131" t="s">
        <v>356</v>
      </c>
      <c r="Z91" s="132">
        <v>43262</v>
      </c>
      <c r="AA91" s="130">
        <v>41</v>
      </c>
      <c r="AB91" s="133" t="s">
        <v>357</v>
      </c>
    </row>
    <row r="92" spans="1:28" x14ac:dyDescent="0.25">
      <c r="A92" s="123">
        <v>89</v>
      </c>
      <c r="B92" s="123">
        <v>78446</v>
      </c>
      <c r="C92" s="168" t="s">
        <v>599</v>
      </c>
      <c r="D92" s="151"/>
      <c r="E92" s="123" t="s">
        <v>371</v>
      </c>
      <c r="F92" s="123" t="s">
        <v>600</v>
      </c>
      <c r="G92" s="126" t="s">
        <v>348</v>
      </c>
      <c r="H92" s="123">
        <v>570082</v>
      </c>
      <c r="I92" s="127">
        <v>10200203381</v>
      </c>
      <c r="J92" s="127"/>
      <c r="K92" s="127"/>
      <c r="L92" s="127"/>
      <c r="M92" s="123" t="s">
        <v>601</v>
      </c>
      <c r="N92" s="123" t="s">
        <v>602</v>
      </c>
      <c r="O92" s="123" t="s">
        <v>351</v>
      </c>
      <c r="P92" s="128" t="s">
        <v>352</v>
      </c>
      <c r="Q92" s="123" t="s">
        <v>432</v>
      </c>
      <c r="R92" s="123" t="s">
        <v>354</v>
      </c>
      <c r="S92" s="128" t="s">
        <v>355</v>
      </c>
      <c r="T92" s="129">
        <v>44374</v>
      </c>
      <c r="U92" s="129">
        <v>44677</v>
      </c>
      <c r="V92" s="129">
        <v>42908</v>
      </c>
      <c r="W92" s="129">
        <v>44533</v>
      </c>
      <c r="X92" s="130">
        <v>54.166666666666664</v>
      </c>
      <c r="Y92" s="131" t="s">
        <v>356</v>
      </c>
      <c r="Z92" s="132">
        <v>43384</v>
      </c>
      <c r="AA92" s="130">
        <v>37.064516129032256</v>
      </c>
      <c r="AB92" s="133" t="s">
        <v>357</v>
      </c>
    </row>
    <row r="93" spans="1:28" x14ac:dyDescent="0.25">
      <c r="A93" s="123">
        <v>90</v>
      </c>
      <c r="B93" s="123">
        <v>156656</v>
      </c>
      <c r="C93" s="169" t="s">
        <v>603</v>
      </c>
      <c r="D93" s="151"/>
      <c r="E93" s="123" t="s">
        <v>371</v>
      </c>
      <c r="F93" s="123">
        <v>19233212</v>
      </c>
      <c r="G93" s="126" t="s">
        <v>348</v>
      </c>
      <c r="H93" s="123">
        <v>570269</v>
      </c>
      <c r="I93" s="127"/>
      <c r="J93" s="127"/>
      <c r="K93" s="127"/>
      <c r="L93" s="127"/>
      <c r="M93" s="123" t="s">
        <v>604</v>
      </c>
      <c r="N93" s="123" t="s">
        <v>605</v>
      </c>
      <c r="O93" s="123" t="s">
        <v>351</v>
      </c>
      <c r="P93" s="128" t="s">
        <v>352</v>
      </c>
      <c r="Q93" s="123" t="s">
        <v>414</v>
      </c>
      <c r="R93" s="123" t="s">
        <v>362</v>
      </c>
      <c r="S93" s="128" t="s">
        <v>355</v>
      </c>
      <c r="T93" s="129">
        <v>44499</v>
      </c>
      <c r="U93" s="129">
        <v>44802</v>
      </c>
      <c r="V93" s="129">
        <v>43643</v>
      </c>
      <c r="W93" s="129">
        <v>44533</v>
      </c>
      <c r="X93" s="130">
        <v>29.666666666666668</v>
      </c>
      <c r="Y93" s="131" t="s">
        <v>356</v>
      </c>
      <c r="Z93" s="132">
        <v>43833</v>
      </c>
      <c r="AA93" s="130">
        <v>22.580645161290324</v>
      </c>
      <c r="AB93" s="133" t="s">
        <v>357</v>
      </c>
    </row>
    <row r="94" spans="1:28" x14ac:dyDescent="0.25">
      <c r="A94" s="123">
        <v>91</v>
      </c>
      <c r="B94" s="123">
        <v>155926</v>
      </c>
      <c r="C94" s="157" t="s">
        <v>606</v>
      </c>
      <c r="D94" s="151"/>
      <c r="E94" s="123" t="s">
        <v>371</v>
      </c>
      <c r="F94" s="123">
        <v>19232332</v>
      </c>
      <c r="G94" s="126" t="s">
        <v>348</v>
      </c>
      <c r="H94" s="123">
        <v>570186</v>
      </c>
      <c r="I94" s="127"/>
      <c r="J94" s="127"/>
      <c r="K94" s="127"/>
      <c r="L94" s="127"/>
      <c r="M94" s="123" t="s">
        <v>479</v>
      </c>
      <c r="N94" s="123" t="s">
        <v>607</v>
      </c>
      <c r="O94" s="123" t="s">
        <v>351</v>
      </c>
      <c r="P94" s="128" t="s">
        <v>352</v>
      </c>
      <c r="Q94" s="123" t="s">
        <v>375</v>
      </c>
      <c r="R94" s="123" t="s">
        <v>362</v>
      </c>
      <c r="S94" s="128" t="s">
        <v>363</v>
      </c>
      <c r="T94" s="129">
        <v>44208</v>
      </c>
      <c r="U94" s="129">
        <v>44511</v>
      </c>
      <c r="V94" s="129">
        <v>43572</v>
      </c>
      <c r="W94" s="129">
        <v>44533</v>
      </c>
      <c r="X94" s="130">
        <v>32.033333333333331</v>
      </c>
      <c r="Y94" s="131" t="s">
        <v>356</v>
      </c>
      <c r="Z94" s="132">
        <v>43827</v>
      </c>
      <c r="AA94" s="130">
        <v>22.774193548387096</v>
      </c>
      <c r="AB94" s="133" t="s">
        <v>357</v>
      </c>
    </row>
    <row r="95" spans="1:28" x14ac:dyDescent="0.25">
      <c r="A95" s="123">
        <v>92</v>
      </c>
      <c r="B95" s="123">
        <v>86718</v>
      </c>
      <c r="C95" s="156" t="s">
        <v>608</v>
      </c>
      <c r="D95" s="151"/>
      <c r="E95" s="123" t="s">
        <v>347</v>
      </c>
      <c r="F95" s="123" t="s">
        <v>609</v>
      </c>
      <c r="G95" s="126" t="s">
        <v>348</v>
      </c>
      <c r="H95" s="123">
        <v>570281</v>
      </c>
      <c r="I95" s="127"/>
      <c r="J95" s="127"/>
      <c r="K95" s="127"/>
      <c r="L95" s="127"/>
      <c r="M95" s="123" t="s">
        <v>479</v>
      </c>
      <c r="N95" s="123" t="s">
        <v>610</v>
      </c>
      <c r="O95" s="123" t="s">
        <v>351</v>
      </c>
      <c r="P95" s="128" t="s">
        <v>352</v>
      </c>
      <c r="Q95" s="123" t="s">
        <v>375</v>
      </c>
      <c r="R95" s="123" t="s">
        <v>362</v>
      </c>
      <c r="S95" s="128" t="s">
        <v>355</v>
      </c>
      <c r="T95" s="129">
        <v>44375</v>
      </c>
      <c r="U95" s="129">
        <v>44678</v>
      </c>
      <c r="V95" s="129">
        <v>42833</v>
      </c>
      <c r="W95" s="129">
        <v>44533</v>
      </c>
      <c r="X95" s="130">
        <v>56.666666666666664</v>
      </c>
      <c r="Y95" s="131" t="s">
        <v>356</v>
      </c>
      <c r="Z95" s="132">
        <v>43384</v>
      </c>
      <c r="AA95" s="130">
        <v>37.064516129032256</v>
      </c>
      <c r="AB95" s="133" t="s">
        <v>357</v>
      </c>
    </row>
    <row r="96" spans="1:28" x14ac:dyDescent="0.25">
      <c r="A96" s="123">
        <v>93</v>
      </c>
      <c r="B96" s="123">
        <v>102101</v>
      </c>
      <c r="C96" s="156" t="s">
        <v>611</v>
      </c>
      <c r="D96" s="151"/>
      <c r="E96" s="123" t="s">
        <v>347</v>
      </c>
      <c r="F96" s="123">
        <v>18009503</v>
      </c>
      <c r="G96" s="126" t="s">
        <v>348</v>
      </c>
      <c r="H96" s="123">
        <v>570214</v>
      </c>
      <c r="I96" s="127"/>
      <c r="J96" s="127"/>
      <c r="K96" s="127"/>
      <c r="L96" s="127"/>
      <c r="M96" s="123" t="s">
        <v>612</v>
      </c>
      <c r="N96" s="123" t="s">
        <v>613</v>
      </c>
      <c r="O96" s="123" t="s">
        <v>351</v>
      </c>
      <c r="P96" s="128" t="s">
        <v>352</v>
      </c>
      <c r="Q96" s="123" t="s">
        <v>381</v>
      </c>
      <c r="R96" s="123" t="s">
        <v>354</v>
      </c>
      <c r="S96" s="128" t="s">
        <v>355</v>
      </c>
      <c r="T96" s="129">
        <v>44300</v>
      </c>
      <c r="U96" s="129">
        <v>44605</v>
      </c>
      <c r="V96" s="129">
        <v>43393</v>
      </c>
      <c r="W96" s="129">
        <v>44533</v>
      </c>
      <c r="X96" s="130">
        <v>38</v>
      </c>
      <c r="Y96" s="131" t="s">
        <v>356</v>
      </c>
      <c r="Z96" s="132">
        <v>43759</v>
      </c>
      <c r="AA96" s="130">
        <v>24.967741935483872</v>
      </c>
      <c r="AB96" s="133" t="s">
        <v>357</v>
      </c>
    </row>
    <row r="97" spans="1:28" x14ac:dyDescent="0.25">
      <c r="A97" s="123">
        <v>94</v>
      </c>
      <c r="B97" s="123">
        <v>160676</v>
      </c>
      <c r="C97" s="152" t="s">
        <v>614</v>
      </c>
      <c r="D97" s="151"/>
      <c r="E97" s="126" t="s">
        <v>347</v>
      </c>
      <c r="F97" s="123">
        <v>19235082</v>
      </c>
      <c r="G97" s="126" t="s">
        <v>348</v>
      </c>
      <c r="H97" s="123">
        <v>570166</v>
      </c>
      <c r="I97" s="136">
        <v>0</v>
      </c>
      <c r="J97" s="136"/>
      <c r="K97" s="136"/>
      <c r="L97" s="136"/>
      <c r="M97" s="123" t="s">
        <v>501</v>
      </c>
      <c r="N97" s="123" t="s">
        <v>615</v>
      </c>
      <c r="O97" s="123" t="s">
        <v>351</v>
      </c>
      <c r="P97" s="128" t="s">
        <v>352</v>
      </c>
      <c r="Q97" s="123" t="s">
        <v>402</v>
      </c>
      <c r="R97" s="123" t="s">
        <v>362</v>
      </c>
      <c r="S97" s="123" t="s">
        <v>363</v>
      </c>
      <c r="T97" s="129">
        <v>44453</v>
      </c>
      <c r="U97" s="129">
        <v>44755</v>
      </c>
      <c r="V97" s="129">
        <v>43788</v>
      </c>
      <c r="W97" s="129">
        <v>44533</v>
      </c>
      <c r="X97" s="130">
        <v>24.833333333333332</v>
      </c>
      <c r="Y97" s="131" t="s">
        <v>356</v>
      </c>
      <c r="Z97" s="129">
        <v>43788</v>
      </c>
      <c r="AA97" s="130">
        <v>24.032258064516128</v>
      </c>
      <c r="AB97" s="130" t="s">
        <v>357</v>
      </c>
    </row>
    <row r="98" spans="1:28" x14ac:dyDescent="0.25">
      <c r="A98" s="123">
        <v>95</v>
      </c>
      <c r="B98" s="123">
        <v>160826</v>
      </c>
      <c r="C98" s="170" t="s">
        <v>616</v>
      </c>
      <c r="D98" s="151"/>
      <c r="E98" s="126" t="s">
        <v>371</v>
      </c>
      <c r="F98" s="123">
        <v>19234983</v>
      </c>
      <c r="G98" s="126" t="s">
        <v>348</v>
      </c>
      <c r="H98" s="123">
        <v>570192</v>
      </c>
      <c r="I98" s="136">
        <v>0</v>
      </c>
      <c r="J98" s="136"/>
      <c r="K98" s="136"/>
      <c r="L98" s="136"/>
      <c r="M98" s="123" t="s">
        <v>473</v>
      </c>
      <c r="N98" s="123" t="s">
        <v>617</v>
      </c>
      <c r="O98" s="123" t="s">
        <v>351</v>
      </c>
      <c r="P98" s="128" t="s">
        <v>352</v>
      </c>
      <c r="Q98" s="123" t="s">
        <v>390</v>
      </c>
      <c r="R98" s="123" t="s">
        <v>354</v>
      </c>
      <c r="S98" s="123" t="s">
        <v>363</v>
      </c>
      <c r="T98" s="129">
        <v>44447</v>
      </c>
      <c r="U98" s="129">
        <v>44811</v>
      </c>
      <c r="V98" s="129">
        <v>43782</v>
      </c>
      <c r="W98" s="129">
        <v>44533</v>
      </c>
      <c r="X98" s="130">
        <v>25.033333333333335</v>
      </c>
      <c r="Y98" s="131" t="s">
        <v>356</v>
      </c>
      <c r="Z98" s="129">
        <v>43782</v>
      </c>
      <c r="AA98" s="130">
        <v>24.225806451612904</v>
      </c>
      <c r="AB98" s="130" t="s">
        <v>357</v>
      </c>
    </row>
    <row r="99" spans="1:28" x14ac:dyDescent="0.25">
      <c r="A99" s="123">
        <v>96</v>
      </c>
      <c r="B99" s="123">
        <v>29361</v>
      </c>
      <c r="C99" s="156" t="s">
        <v>618</v>
      </c>
      <c r="D99" s="156"/>
      <c r="E99" s="126" t="s">
        <v>347</v>
      </c>
      <c r="F99" s="123">
        <v>19235097</v>
      </c>
      <c r="G99" s="126" t="s">
        <v>348</v>
      </c>
      <c r="H99" s="123">
        <v>570258</v>
      </c>
      <c r="I99" s="136">
        <v>0</v>
      </c>
      <c r="J99" s="136"/>
      <c r="K99" s="136"/>
      <c r="L99" s="136"/>
      <c r="M99" s="123" t="s">
        <v>501</v>
      </c>
      <c r="N99" s="123" t="s">
        <v>619</v>
      </c>
      <c r="O99" s="123" t="s">
        <v>351</v>
      </c>
      <c r="P99" s="128" t="s">
        <v>352</v>
      </c>
      <c r="Q99" s="123" t="s">
        <v>381</v>
      </c>
      <c r="R99" s="123" t="s">
        <v>354</v>
      </c>
      <c r="S99" s="123" t="s">
        <v>355</v>
      </c>
      <c r="T99" s="129">
        <v>44368</v>
      </c>
      <c r="U99" s="129">
        <v>44671</v>
      </c>
      <c r="V99" s="129">
        <v>43788</v>
      </c>
      <c r="W99" s="129">
        <v>44533</v>
      </c>
      <c r="X99" s="130">
        <v>24.833333333333332</v>
      </c>
      <c r="Y99" s="131" t="s">
        <v>356</v>
      </c>
      <c r="Z99" s="129">
        <v>43788</v>
      </c>
      <c r="AA99" s="130">
        <v>24.032258064516128</v>
      </c>
      <c r="AB99" s="130" t="s">
        <v>357</v>
      </c>
    </row>
    <row r="100" spans="1:28" x14ac:dyDescent="0.25">
      <c r="A100" s="123">
        <v>97</v>
      </c>
      <c r="B100" s="123">
        <v>160087</v>
      </c>
      <c r="C100" s="155" t="s">
        <v>620</v>
      </c>
      <c r="D100" s="156"/>
      <c r="E100" s="126" t="s">
        <v>371</v>
      </c>
      <c r="F100" s="123">
        <v>19234891</v>
      </c>
      <c r="G100" s="126" t="s">
        <v>348</v>
      </c>
      <c r="H100" s="123">
        <v>570023</v>
      </c>
      <c r="I100" s="136">
        <v>0</v>
      </c>
      <c r="J100" s="136"/>
      <c r="K100" s="136"/>
      <c r="L100" s="136"/>
      <c r="M100" s="123" t="s">
        <v>434</v>
      </c>
      <c r="N100" s="123" t="s">
        <v>621</v>
      </c>
      <c r="O100" s="123" t="s">
        <v>351</v>
      </c>
      <c r="P100" s="128" t="s">
        <v>352</v>
      </c>
      <c r="Q100" s="123" t="s">
        <v>428</v>
      </c>
      <c r="R100" s="123" t="s">
        <v>362</v>
      </c>
      <c r="S100" s="123" t="s">
        <v>363</v>
      </c>
      <c r="T100" s="129">
        <v>44467</v>
      </c>
      <c r="U100" s="129">
        <v>44647</v>
      </c>
      <c r="V100" s="129">
        <v>43770</v>
      </c>
      <c r="W100" s="129">
        <v>44533</v>
      </c>
      <c r="X100" s="130">
        <v>25.433333333333334</v>
      </c>
      <c r="Y100" s="131" t="s">
        <v>356</v>
      </c>
      <c r="Z100" s="129">
        <v>43770</v>
      </c>
      <c r="AA100" s="130">
        <v>24.612903225806452</v>
      </c>
      <c r="AB100" s="130" t="s">
        <v>357</v>
      </c>
    </row>
    <row r="101" spans="1:28" x14ac:dyDescent="0.25">
      <c r="A101" s="123">
        <v>98</v>
      </c>
      <c r="B101" s="123">
        <v>166727</v>
      </c>
      <c r="C101" s="152" t="s">
        <v>622</v>
      </c>
      <c r="D101" s="156"/>
      <c r="E101" s="123" t="s">
        <v>347</v>
      </c>
      <c r="F101" s="171">
        <v>20236723</v>
      </c>
      <c r="G101" s="126" t="s">
        <v>348</v>
      </c>
      <c r="H101" s="123">
        <v>570247</v>
      </c>
      <c r="I101" s="142"/>
      <c r="J101" s="143"/>
      <c r="K101" s="143"/>
      <c r="L101" s="143"/>
      <c r="M101" s="123" t="s">
        <v>456</v>
      </c>
      <c r="N101" s="123" t="s">
        <v>623</v>
      </c>
      <c r="O101" s="123" t="s">
        <v>351</v>
      </c>
      <c r="P101" s="128" t="s">
        <v>352</v>
      </c>
      <c r="Q101" s="123" t="s">
        <v>523</v>
      </c>
      <c r="R101" s="123" t="s">
        <v>354</v>
      </c>
      <c r="S101" s="144" t="s">
        <v>363</v>
      </c>
      <c r="T101" s="129">
        <v>44335</v>
      </c>
      <c r="U101" s="129">
        <v>44638</v>
      </c>
      <c r="V101" s="129">
        <v>43972</v>
      </c>
      <c r="W101" s="129">
        <v>44533</v>
      </c>
      <c r="X101" s="130">
        <v>18.7</v>
      </c>
      <c r="Y101" s="131" t="s">
        <v>429</v>
      </c>
      <c r="Z101" s="129">
        <v>43972</v>
      </c>
      <c r="AA101" s="145">
        <v>18.096774193548388</v>
      </c>
      <c r="AB101" s="130" t="s">
        <v>357</v>
      </c>
    </row>
    <row r="102" spans="1:28" x14ac:dyDescent="0.25">
      <c r="A102" s="123">
        <v>99</v>
      </c>
      <c r="B102" s="123">
        <v>32408</v>
      </c>
      <c r="C102" s="156" t="s">
        <v>624</v>
      </c>
      <c r="D102" s="151"/>
      <c r="E102" s="126" t="s">
        <v>347</v>
      </c>
      <c r="F102" s="123">
        <v>19235094</v>
      </c>
      <c r="G102" s="126" t="s">
        <v>348</v>
      </c>
      <c r="H102" s="123">
        <v>570245</v>
      </c>
      <c r="I102" s="136">
        <v>0</v>
      </c>
      <c r="J102" s="136"/>
      <c r="K102" s="136"/>
      <c r="L102" s="136"/>
      <c r="M102" s="123" t="s">
        <v>625</v>
      </c>
      <c r="N102" s="123" t="s">
        <v>626</v>
      </c>
      <c r="O102" s="123" t="s">
        <v>351</v>
      </c>
      <c r="P102" s="128" t="s">
        <v>352</v>
      </c>
      <c r="Q102" s="123" t="s">
        <v>390</v>
      </c>
      <c r="R102" s="123" t="s">
        <v>354</v>
      </c>
      <c r="S102" s="123" t="s">
        <v>355</v>
      </c>
      <c r="T102" s="129">
        <v>44497</v>
      </c>
      <c r="U102" s="129">
        <v>44800</v>
      </c>
      <c r="V102" s="129">
        <v>43788</v>
      </c>
      <c r="W102" s="129">
        <v>44533</v>
      </c>
      <c r="X102" s="130">
        <v>24.833333333333332</v>
      </c>
      <c r="Y102" s="131" t="s">
        <v>356</v>
      </c>
      <c r="Z102" s="129">
        <v>43788</v>
      </c>
      <c r="AA102" s="130">
        <v>24.032258064516128</v>
      </c>
      <c r="AB102" s="130" t="s">
        <v>357</v>
      </c>
    </row>
    <row r="103" spans="1:28" x14ac:dyDescent="0.25">
      <c r="A103" s="123">
        <v>100</v>
      </c>
      <c r="B103" s="123">
        <v>160822</v>
      </c>
      <c r="C103" s="154" t="s">
        <v>627</v>
      </c>
      <c r="D103" s="156"/>
      <c r="E103" s="126" t="s">
        <v>347</v>
      </c>
      <c r="F103" s="123">
        <v>19235004</v>
      </c>
      <c r="G103" s="126" t="s">
        <v>348</v>
      </c>
      <c r="H103" s="123">
        <v>570152</v>
      </c>
      <c r="I103" s="136">
        <v>0</v>
      </c>
      <c r="J103" s="136"/>
      <c r="K103" s="136"/>
      <c r="L103" s="136"/>
      <c r="M103" s="123" t="s">
        <v>473</v>
      </c>
      <c r="N103" s="123" t="s">
        <v>628</v>
      </c>
      <c r="O103" s="123" t="s">
        <v>351</v>
      </c>
      <c r="P103" s="128" t="s">
        <v>352</v>
      </c>
      <c r="Q103" s="123" t="s">
        <v>481</v>
      </c>
      <c r="R103" s="123" t="s">
        <v>362</v>
      </c>
      <c r="S103" s="123" t="s">
        <v>363</v>
      </c>
      <c r="T103" s="129">
        <v>44146</v>
      </c>
      <c r="U103" s="129">
        <v>44510</v>
      </c>
      <c r="V103" s="129">
        <v>43782</v>
      </c>
      <c r="W103" s="129">
        <v>44533</v>
      </c>
      <c r="X103" s="130">
        <v>25.033333333333335</v>
      </c>
      <c r="Y103" s="131" t="s">
        <v>356</v>
      </c>
      <c r="Z103" s="129">
        <v>43782</v>
      </c>
      <c r="AA103" s="130">
        <v>24.225806451612904</v>
      </c>
      <c r="AB103" s="130" t="s">
        <v>357</v>
      </c>
    </row>
    <row r="104" spans="1:28" x14ac:dyDescent="0.25">
      <c r="A104" s="123">
        <v>101</v>
      </c>
      <c r="B104" s="123">
        <v>160825</v>
      </c>
      <c r="C104" s="154" t="s">
        <v>629</v>
      </c>
      <c r="D104" s="156"/>
      <c r="E104" s="126" t="s">
        <v>347</v>
      </c>
      <c r="F104" s="123">
        <v>19234980</v>
      </c>
      <c r="G104" s="126" t="s">
        <v>348</v>
      </c>
      <c r="H104" s="123">
        <v>570284</v>
      </c>
      <c r="I104" s="136">
        <v>0</v>
      </c>
      <c r="J104" s="136"/>
      <c r="K104" s="136"/>
      <c r="L104" s="136"/>
      <c r="M104" s="123" t="s">
        <v>473</v>
      </c>
      <c r="N104" s="123" t="s">
        <v>630</v>
      </c>
      <c r="O104" s="123" t="s">
        <v>351</v>
      </c>
      <c r="P104" s="128" t="s">
        <v>352</v>
      </c>
      <c r="Q104" s="123" t="s">
        <v>438</v>
      </c>
      <c r="R104" s="123" t="s">
        <v>362</v>
      </c>
      <c r="S104" s="123" t="s">
        <v>363</v>
      </c>
      <c r="T104" s="129">
        <v>44367</v>
      </c>
      <c r="U104" s="129">
        <v>44549</v>
      </c>
      <c r="V104" s="129">
        <v>43782</v>
      </c>
      <c r="W104" s="129">
        <v>44533</v>
      </c>
      <c r="X104" s="130">
        <v>25.033333333333335</v>
      </c>
      <c r="Y104" s="131" t="s">
        <v>356</v>
      </c>
      <c r="Z104" s="129">
        <v>43782</v>
      </c>
      <c r="AA104" s="130">
        <v>24.225806451612904</v>
      </c>
      <c r="AB104" s="130" t="s">
        <v>357</v>
      </c>
    </row>
    <row r="105" spans="1:28" x14ac:dyDescent="0.25">
      <c r="A105" s="123">
        <v>102</v>
      </c>
      <c r="B105" s="123">
        <v>29378</v>
      </c>
      <c r="C105" s="156" t="s">
        <v>631</v>
      </c>
      <c r="D105" s="156"/>
      <c r="E105" s="126" t="s">
        <v>347</v>
      </c>
      <c r="F105" s="123">
        <v>19235073</v>
      </c>
      <c r="G105" s="126" t="s">
        <v>348</v>
      </c>
      <c r="H105" s="123">
        <v>570271</v>
      </c>
      <c r="I105" s="136">
        <v>0</v>
      </c>
      <c r="J105" s="136"/>
      <c r="K105" s="136"/>
      <c r="L105" s="136"/>
      <c r="M105" s="123" t="s">
        <v>501</v>
      </c>
      <c r="N105" s="123" t="s">
        <v>632</v>
      </c>
      <c r="O105" s="123" t="s">
        <v>351</v>
      </c>
      <c r="P105" s="128" t="s">
        <v>352</v>
      </c>
      <c r="Q105" s="123" t="s">
        <v>402</v>
      </c>
      <c r="R105" s="123" t="s">
        <v>362</v>
      </c>
      <c r="S105" s="123" t="s">
        <v>355</v>
      </c>
      <c r="T105" s="129">
        <v>44306</v>
      </c>
      <c r="U105" s="129">
        <v>44611</v>
      </c>
      <c r="V105" s="129">
        <v>43788</v>
      </c>
      <c r="W105" s="129">
        <v>44533</v>
      </c>
      <c r="X105" s="130">
        <v>24.833333333333332</v>
      </c>
      <c r="Y105" s="131" t="s">
        <v>356</v>
      </c>
      <c r="Z105" s="129">
        <v>43788</v>
      </c>
      <c r="AA105" s="130">
        <v>24.032258064516128</v>
      </c>
      <c r="AB105" s="130" t="s">
        <v>357</v>
      </c>
    </row>
    <row r="106" spans="1:28" x14ac:dyDescent="0.25">
      <c r="A106" s="123">
        <v>103</v>
      </c>
      <c r="B106" s="123">
        <v>71814</v>
      </c>
      <c r="C106" s="156" t="s">
        <v>633</v>
      </c>
      <c r="D106" s="156"/>
      <c r="E106" s="126" t="s">
        <v>371</v>
      </c>
      <c r="F106" s="123">
        <v>19235086</v>
      </c>
      <c r="G106" s="126" t="s">
        <v>348</v>
      </c>
      <c r="H106" s="123">
        <v>570259</v>
      </c>
      <c r="I106" s="136">
        <v>0</v>
      </c>
      <c r="J106" s="136"/>
      <c r="K106" s="136"/>
      <c r="L106" s="136"/>
      <c r="M106" s="123" t="s">
        <v>501</v>
      </c>
      <c r="N106" s="123" t="s">
        <v>541</v>
      </c>
      <c r="O106" s="123" t="s">
        <v>351</v>
      </c>
      <c r="P106" s="128" t="s">
        <v>352</v>
      </c>
      <c r="Q106" s="123" t="s">
        <v>375</v>
      </c>
      <c r="R106" s="123" t="s">
        <v>362</v>
      </c>
      <c r="S106" s="123" t="s">
        <v>355</v>
      </c>
      <c r="T106" s="129">
        <v>44368</v>
      </c>
      <c r="U106" s="129">
        <v>44550</v>
      </c>
      <c r="V106" s="129">
        <v>43788</v>
      </c>
      <c r="W106" s="129">
        <v>44533</v>
      </c>
      <c r="X106" s="130">
        <v>24.833333333333332</v>
      </c>
      <c r="Y106" s="131" t="s">
        <v>356</v>
      </c>
      <c r="Z106" s="129">
        <v>43788</v>
      </c>
      <c r="AA106" s="130">
        <v>24.032258064516128</v>
      </c>
      <c r="AB106" s="130" t="s">
        <v>357</v>
      </c>
    </row>
    <row r="107" spans="1:28" x14ac:dyDescent="0.25">
      <c r="A107" s="123">
        <v>104</v>
      </c>
      <c r="B107" s="123">
        <v>160699</v>
      </c>
      <c r="C107" s="152" t="s">
        <v>634</v>
      </c>
      <c r="D107" s="156"/>
      <c r="E107" s="126" t="s">
        <v>347</v>
      </c>
      <c r="F107" s="123">
        <v>19235308</v>
      </c>
      <c r="G107" s="126" t="s">
        <v>348</v>
      </c>
      <c r="H107" s="123">
        <v>570205</v>
      </c>
      <c r="I107" s="136">
        <v>0</v>
      </c>
      <c r="J107" s="136"/>
      <c r="K107" s="136"/>
      <c r="L107" s="136"/>
      <c r="M107" s="123" t="s">
        <v>423</v>
      </c>
      <c r="N107" s="123" t="s">
        <v>635</v>
      </c>
      <c r="O107" s="123" t="s">
        <v>351</v>
      </c>
      <c r="P107" s="128" t="s">
        <v>352</v>
      </c>
      <c r="Q107" s="123" t="s">
        <v>414</v>
      </c>
      <c r="R107" s="123" t="s">
        <v>362</v>
      </c>
      <c r="S107" s="123" t="s">
        <v>363</v>
      </c>
      <c r="T107" s="129">
        <v>44311</v>
      </c>
      <c r="U107" s="129">
        <v>44616</v>
      </c>
      <c r="V107" s="129">
        <v>43795</v>
      </c>
      <c r="W107" s="129">
        <v>44533</v>
      </c>
      <c r="X107" s="130">
        <v>24.6</v>
      </c>
      <c r="Y107" s="131" t="s">
        <v>356</v>
      </c>
      <c r="Z107" s="129">
        <v>43795</v>
      </c>
      <c r="AA107" s="130">
        <v>23.806451612903224</v>
      </c>
      <c r="AB107" s="130" t="s">
        <v>357</v>
      </c>
    </row>
    <row r="108" spans="1:28" x14ac:dyDescent="0.25">
      <c r="A108" s="123">
        <v>105</v>
      </c>
      <c r="B108" s="123">
        <v>163095</v>
      </c>
      <c r="C108" s="152" t="s">
        <v>636</v>
      </c>
      <c r="D108" s="156"/>
      <c r="E108" s="126" t="s">
        <v>347</v>
      </c>
      <c r="F108" s="123">
        <v>20235891</v>
      </c>
      <c r="G108" s="126" t="s">
        <v>348</v>
      </c>
      <c r="H108" s="123">
        <v>570232</v>
      </c>
      <c r="I108" s="136">
        <v>0</v>
      </c>
      <c r="J108" s="136"/>
      <c r="K108" s="136"/>
      <c r="L108" s="136"/>
      <c r="M108" s="123" t="s">
        <v>426</v>
      </c>
      <c r="N108" s="123" t="s">
        <v>637</v>
      </c>
      <c r="O108" s="123" t="s">
        <v>351</v>
      </c>
      <c r="P108" s="128" t="s">
        <v>352</v>
      </c>
      <c r="Q108" s="123" t="s">
        <v>432</v>
      </c>
      <c r="R108" s="123" t="s">
        <v>354</v>
      </c>
      <c r="S108" s="123" t="s">
        <v>363</v>
      </c>
      <c r="T108" s="129">
        <v>44235</v>
      </c>
      <c r="U108" s="129">
        <v>44537</v>
      </c>
      <c r="V108" s="129">
        <v>43873</v>
      </c>
      <c r="W108" s="129">
        <v>44533</v>
      </c>
      <c r="X108" s="130">
        <v>22</v>
      </c>
      <c r="Y108" s="131" t="s">
        <v>429</v>
      </c>
      <c r="Z108" s="129">
        <v>43873</v>
      </c>
      <c r="AA108" s="130">
        <v>21.29032258064516</v>
      </c>
      <c r="AB108" s="130" t="s">
        <v>357</v>
      </c>
    </row>
    <row r="109" spans="1:28" x14ac:dyDescent="0.25">
      <c r="A109" s="123">
        <v>106</v>
      </c>
      <c r="B109" s="123">
        <v>160076</v>
      </c>
      <c r="C109" s="155" t="s">
        <v>638</v>
      </c>
      <c r="D109" s="156"/>
      <c r="E109" s="126" t="s">
        <v>371</v>
      </c>
      <c r="F109" s="123">
        <v>19234876</v>
      </c>
      <c r="G109" s="126" t="s">
        <v>348</v>
      </c>
      <c r="H109" s="123">
        <v>570178</v>
      </c>
      <c r="I109" s="136">
        <v>0</v>
      </c>
      <c r="J109" s="136"/>
      <c r="K109" s="136"/>
      <c r="L109" s="136"/>
      <c r="M109" s="123" t="s">
        <v>434</v>
      </c>
      <c r="N109" s="123" t="s">
        <v>639</v>
      </c>
      <c r="O109" s="123" t="s">
        <v>351</v>
      </c>
      <c r="P109" s="128" t="s">
        <v>352</v>
      </c>
      <c r="Q109" s="123" t="s">
        <v>381</v>
      </c>
      <c r="R109" s="123" t="s">
        <v>354</v>
      </c>
      <c r="S109" s="123" t="s">
        <v>363</v>
      </c>
      <c r="T109" s="129">
        <v>44368</v>
      </c>
      <c r="U109" s="129">
        <v>44550</v>
      </c>
      <c r="V109" s="129">
        <v>43770</v>
      </c>
      <c r="W109" s="129">
        <v>44533</v>
      </c>
      <c r="X109" s="130">
        <v>25.433333333333334</v>
      </c>
      <c r="Y109" s="131" t="s">
        <v>356</v>
      </c>
      <c r="Z109" s="129">
        <v>43770</v>
      </c>
      <c r="AA109" s="130">
        <v>24.612903225806452</v>
      </c>
      <c r="AB109" s="130" t="s">
        <v>357</v>
      </c>
    </row>
    <row r="110" spans="1:28" x14ac:dyDescent="0.25">
      <c r="A110" s="123">
        <v>107</v>
      </c>
      <c r="B110" s="123">
        <v>160083</v>
      </c>
      <c r="C110" s="155" t="s">
        <v>640</v>
      </c>
      <c r="D110" s="156"/>
      <c r="E110" s="126" t="s">
        <v>347</v>
      </c>
      <c r="F110" s="123">
        <v>19234872</v>
      </c>
      <c r="G110" s="126" t="s">
        <v>348</v>
      </c>
      <c r="H110" s="123">
        <v>570220</v>
      </c>
      <c r="I110" s="136">
        <v>0</v>
      </c>
      <c r="J110" s="136"/>
      <c r="K110" s="136"/>
      <c r="L110" s="136"/>
      <c r="M110" s="123" t="s">
        <v>434</v>
      </c>
      <c r="N110" s="123" t="s">
        <v>641</v>
      </c>
      <c r="O110" s="123" t="s">
        <v>351</v>
      </c>
      <c r="P110" s="128" t="s">
        <v>352</v>
      </c>
      <c r="Q110" s="123" t="s">
        <v>475</v>
      </c>
      <c r="R110" s="123" t="s">
        <v>362</v>
      </c>
      <c r="S110" s="123" t="s">
        <v>363</v>
      </c>
      <c r="T110" s="129">
        <v>44285</v>
      </c>
      <c r="U110" s="129">
        <v>44649</v>
      </c>
      <c r="V110" s="129">
        <v>43770</v>
      </c>
      <c r="W110" s="129">
        <v>44533</v>
      </c>
      <c r="X110" s="130">
        <v>25.433333333333334</v>
      </c>
      <c r="Y110" s="131" t="s">
        <v>356</v>
      </c>
      <c r="Z110" s="129">
        <v>43770</v>
      </c>
      <c r="AA110" s="130">
        <v>24.612903225806452</v>
      </c>
      <c r="AB110" s="130" t="s">
        <v>357</v>
      </c>
    </row>
    <row r="111" spans="1:28" x14ac:dyDescent="0.25">
      <c r="A111" s="123">
        <v>108</v>
      </c>
      <c r="B111" s="123">
        <v>163096</v>
      </c>
      <c r="C111" s="152" t="s">
        <v>642</v>
      </c>
      <c r="D111" s="156"/>
      <c r="E111" s="126" t="s">
        <v>371</v>
      </c>
      <c r="F111" s="123">
        <v>20235889</v>
      </c>
      <c r="G111" s="126" t="s">
        <v>348</v>
      </c>
      <c r="H111" s="123">
        <v>570087</v>
      </c>
      <c r="I111" s="136">
        <v>0</v>
      </c>
      <c r="J111" s="136"/>
      <c r="K111" s="136"/>
      <c r="L111" s="136"/>
      <c r="M111" s="123" t="s">
        <v>426</v>
      </c>
      <c r="N111" s="123" t="s">
        <v>643</v>
      </c>
      <c r="O111" s="123" t="s">
        <v>351</v>
      </c>
      <c r="P111" s="128" t="s">
        <v>352</v>
      </c>
      <c r="Q111" s="123" t="s">
        <v>395</v>
      </c>
      <c r="R111" s="123" t="s">
        <v>354</v>
      </c>
      <c r="S111" s="123" t="s">
        <v>363</v>
      </c>
      <c r="T111" s="129">
        <v>44235</v>
      </c>
      <c r="U111" s="129">
        <v>44599</v>
      </c>
      <c r="V111" s="129">
        <v>43873</v>
      </c>
      <c r="W111" s="129">
        <v>44533</v>
      </c>
      <c r="X111" s="130">
        <v>22</v>
      </c>
      <c r="Y111" s="131" t="s">
        <v>429</v>
      </c>
      <c r="Z111" s="129">
        <v>43873</v>
      </c>
      <c r="AA111" s="130">
        <v>21.29032258064516</v>
      </c>
      <c r="AB111" s="130" t="s">
        <v>357</v>
      </c>
    </row>
    <row r="112" spans="1:28" x14ac:dyDescent="0.25">
      <c r="A112" s="123">
        <v>109</v>
      </c>
      <c r="B112" s="123">
        <v>160683</v>
      </c>
      <c r="C112" s="152" t="s">
        <v>644</v>
      </c>
      <c r="D112" s="156"/>
      <c r="E112" s="126" t="s">
        <v>371</v>
      </c>
      <c r="F112" s="123">
        <v>19235081</v>
      </c>
      <c r="G112" s="126" t="s">
        <v>348</v>
      </c>
      <c r="H112" s="123">
        <v>570272</v>
      </c>
      <c r="I112" s="136">
        <v>0</v>
      </c>
      <c r="J112" s="136"/>
      <c r="K112" s="136"/>
      <c r="L112" s="136"/>
      <c r="M112" s="123" t="s">
        <v>501</v>
      </c>
      <c r="N112" s="123" t="s">
        <v>645</v>
      </c>
      <c r="O112" s="123" t="s">
        <v>351</v>
      </c>
      <c r="P112" s="128" t="s">
        <v>352</v>
      </c>
      <c r="Q112" s="123" t="s">
        <v>353</v>
      </c>
      <c r="R112" s="123" t="s">
        <v>354</v>
      </c>
      <c r="S112" s="123" t="s">
        <v>363</v>
      </c>
      <c r="T112" s="129">
        <v>44187</v>
      </c>
      <c r="U112" s="129">
        <v>44551</v>
      </c>
      <c r="V112" s="129">
        <v>43788</v>
      </c>
      <c r="W112" s="129">
        <v>44533</v>
      </c>
      <c r="X112" s="130">
        <v>24.833333333333332</v>
      </c>
      <c r="Y112" s="131" t="s">
        <v>356</v>
      </c>
      <c r="Z112" s="129">
        <v>43788</v>
      </c>
      <c r="AA112" s="130">
        <v>24.032258064516128</v>
      </c>
      <c r="AB112" s="130" t="s">
        <v>357</v>
      </c>
    </row>
    <row r="113" spans="1:28" x14ac:dyDescent="0.25">
      <c r="A113" s="123">
        <v>110</v>
      </c>
      <c r="B113" s="123">
        <v>166729</v>
      </c>
      <c r="C113" s="152" t="s">
        <v>646</v>
      </c>
      <c r="D113" s="156"/>
      <c r="E113" s="123" t="s">
        <v>371</v>
      </c>
      <c r="F113" s="123">
        <v>20236741</v>
      </c>
      <c r="G113" s="126" t="s">
        <v>348</v>
      </c>
      <c r="H113" s="123">
        <v>570037</v>
      </c>
      <c r="I113" s="142"/>
      <c r="J113" s="143"/>
      <c r="K113" s="143"/>
      <c r="L113" s="143"/>
      <c r="M113" s="123" t="s">
        <v>456</v>
      </c>
      <c r="N113" s="123" t="s">
        <v>647</v>
      </c>
      <c r="O113" s="123" t="s">
        <v>351</v>
      </c>
      <c r="P113" s="128" t="s">
        <v>352</v>
      </c>
      <c r="Q113" s="123" t="s">
        <v>475</v>
      </c>
      <c r="R113" s="123" t="s">
        <v>362</v>
      </c>
      <c r="S113" s="144" t="s">
        <v>363</v>
      </c>
      <c r="T113" s="129">
        <v>44333</v>
      </c>
      <c r="U113" s="129">
        <v>44636</v>
      </c>
      <c r="V113" s="129">
        <v>43972</v>
      </c>
      <c r="W113" s="129">
        <v>44533</v>
      </c>
      <c r="X113" s="130">
        <v>18.7</v>
      </c>
      <c r="Y113" s="131" t="s">
        <v>429</v>
      </c>
      <c r="Z113" s="129">
        <v>43972</v>
      </c>
      <c r="AA113" s="145">
        <v>18.096774193548388</v>
      </c>
      <c r="AB113" s="130" t="s">
        <v>357</v>
      </c>
    </row>
    <row r="114" spans="1:28" x14ac:dyDescent="0.25">
      <c r="A114" s="123">
        <v>111</v>
      </c>
      <c r="B114" s="123">
        <v>160710</v>
      </c>
      <c r="C114" s="152" t="s">
        <v>648</v>
      </c>
      <c r="D114" s="156"/>
      <c r="E114" s="126" t="s">
        <v>371</v>
      </c>
      <c r="F114" s="123">
        <v>19235325</v>
      </c>
      <c r="G114" s="126" t="s">
        <v>348</v>
      </c>
      <c r="H114" s="123">
        <v>570113</v>
      </c>
      <c r="I114" s="136">
        <v>0</v>
      </c>
      <c r="J114" s="136"/>
      <c r="K114" s="136"/>
      <c r="L114" s="136"/>
      <c r="M114" s="123" t="s">
        <v>649</v>
      </c>
      <c r="N114" s="123" t="s">
        <v>650</v>
      </c>
      <c r="O114" s="123" t="s">
        <v>351</v>
      </c>
      <c r="P114" s="128" t="s">
        <v>352</v>
      </c>
      <c r="Q114" s="123" t="s">
        <v>390</v>
      </c>
      <c r="R114" s="123" t="s">
        <v>354</v>
      </c>
      <c r="S114" s="123" t="s">
        <v>363</v>
      </c>
      <c r="T114" s="129">
        <v>44460</v>
      </c>
      <c r="U114" s="129">
        <v>44640</v>
      </c>
      <c r="V114" s="129">
        <v>43795</v>
      </c>
      <c r="W114" s="129">
        <v>44533</v>
      </c>
      <c r="X114" s="130">
        <v>24.6</v>
      </c>
      <c r="Y114" s="131" t="s">
        <v>356</v>
      </c>
      <c r="Z114" s="129">
        <v>43795</v>
      </c>
      <c r="AA114" s="130">
        <v>23.806451612903224</v>
      </c>
      <c r="AB114" s="130" t="s">
        <v>357</v>
      </c>
    </row>
    <row r="115" spans="1:28" x14ac:dyDescent="0.25">
      <c r="A115" s="123">
        <v>112</v>
      </c>
      <c r="B115" s="123">
        <v>160088</v>
      </c>
      <c r="C115" s="155" t="s">
        <v>651</v>
      </c>
      <c r="D115" s="156"/>
      <c r="E115" s="126" t="s">
        <v>371</v>
      </c>
      <c r="F115" s="123">
        <v>19234880</v>
      </c>
      <c r="G115" s="126" t="s">
        <v>348</v>
      </c>
      <c r="H115" s="123">
        <v>570009</v>
      </c>
      <c r="I115" s="136">
        <v>0</v>
      </c>
      <c r="J115" s="136"/>
      <c r="K115" s="136"/>
      <c r="L115" s="136"/>
      <c r="M115" s="123" t="s">
        <v>434</v>
      </c>
      <c r="N115" s="123" t="s">
        <v>652</v>
      </c>
      <c r="O115" s="123" t="s">
        <v>351</v>
      </c>
      <c r="P115" s="128" t="s">
        <v>352</v>
      </c>
      <c r="Q115" s="123" t="s">
        <v>361</v>
      </c>
      <c r="R115" s="123" t="s">
        <v>362</v>
      </c>
      <c r="S115" s="123" t="s">
        <v>363</v>
      </c>
      <c r="T115" s="129">
        <v>44489</v>
      </c>
      <c r="U115" s="129">
        <v>44792</v>
      </c>
      <c r="V115" s="129">
        <v>43770</v>
      </c>
      <c r="W115" s="129">
        <v>44533</v>
      </c>
      <c r="X115" s="130">
        <v>25.433333333333334</v>
      </c>
      <c r="Y115" s="131" t="s">
        <v>356</v>
      </c>
      <c r="Z115" s="129">
        <v>43770</v>
      </c>
      <c r="AA115" s="130">
        <v>24.612903225806452</v>
      </c>
      <c r="AB115" s="130" t="s">
        <v>357</v>
      </c>
    </row>
    <row r="116" spans="1:28" x14ac:dyDescent="0.25">
      <c r="A116" s="123">
        <v>113</v>
      </c>
      <c r="B116" s="123">
        <v>168482</v>
      </c>
      <c r="C116" s="158" t="s">
        <v>653</v>
      </c>
      <c r="D116" s="156"/>
      <c r="E116" s="123" t="s">
        <v>371</v>
      </c>
      <c r="F116" s="123">
        <v>20236774</v>
      </c>
      <c r="G116" s="126" t="s">
        <v>348</v>
      </c>
      <c r="H116" s="123">
        <v>570011</v>
      </c>
      <c r="I116" s="142"/>
      <c r="J116" s="143"/>
      <c r="K116" s="143"/>
      <c r="L116" s="143"/>
      <c r="M116" s="123" t="s">
        <v>479</v>
      </c>
      <c r="N116" s="123" t="s">
        <v>654</v>
      </c>
      <c r="O116" s="123" t="s">
        <v>351</v>
      </c>
      <c r="P116" s="128" t="s">
        <v>352</v>
      </c>
      <c r="Q116" s="123" t="s">
        <v>481</v>
      </c>
      <c r="R116" s="123" t="s">
        <v>362</v>
      </c>
      <c r="S116" s="144" t="s">
        <v>363</v>
      </c>
      <c r="T116" s="129">
        <v>44475</v>
      </c>
      <c r="U116" s="129">
        <v>44778</v>
      </c>
      <c r="V116" s="129">
        <v>43992</v>
      </c>
      <c r="W116" s="129">
        <v>44533</v>
      </c>
      <c r="X116" s="130">
        <v>18.033333333333335</v>
      </c>
      <c r="Y116" s="131" t="s">
        <v>429</v>
      </c>
      <c r="Z116" s="129">
        <v>43992</v>
      </c>
      <c r="AA116" s="145">
        <v>17.451612903225808</v>
      </c>
      <c r="AB116" s="130" t="s">
        <v>357</v>
      </c>
    </row>
    <row r="117" spans="1:28" x14ac:dyDescent="0.25">
      <c r="A117" s="123">
        <v>114</v>
      </c>
      <c r="B117" s="123">
        <v>70821</v>
      </c>
      <c r="C117" s="156" t="s">
        <v>655</v>
      </c>
      <c r="D117" s="151"/>
      <c r="E117" s="123" t="s">
        <v>371</v>
      </c>
      <c r="F117" s="123" t="s">
        <v>656</v>
      </c>
      <c r="G117" s="126" t="s">
        <v>348</v>
      </c>
      <c r="H117" s="123">
        <v>570065</v>
      </c>
      <c r="I117" s="127" t="s">
        <v>657</v>
      </c>
      <c r="J117" s="127"/>
      <c r="K117" s="127">
        <v>16009134</v>
      </c>
      <c r="L117" s="127">
        <v>16009134</v>
      </c>
      <c r="M117" s="123" t="s">
        <v>366</v>
      </c>
      <c r="N117" s="123" t="s">
        <v>658</v>
      </c>
      <c r="O117" s="123" t="s">
        <v>351</v>
      </c>
      <c r="P117" s="128" t="s">
        <v>352</v>
      </c>
      <c r="Q117" s="123" t="s">
        <v>361</v>
      </c>
      <c r="R117" s="123" t="s">
        <v>362</v>
      </c>
      <c r="S117" s="128" t="s">
        <v>355</v>
      </c>
      <c r="T117" s="129">
        <v>44497</v>
      </c>
      <c r="U117" s="129">
        <v>44800</v>
      </c>
      <c r="V117" s="129">
        <v>42522</v>
      </c>
      <c r="W117" s="129">
        <v>44533</v>
      </c>
      <c r="X117" s="130">
        <v>67.033333333333331</v>
      </c>
      <c r="Y117" s="131" t="s">
        <v>356</v>
      </c>
      <c r="Z117" s="132">
        <v>42863</v>
      </c>
      <c r="AA117" s="130">
        <v>53.87096774193548</v>
      </c>
      <c r="AB117" s="133" t="s">
        <v>357</v>
      </c>
    </row>
    <row r="118" spans="1:28" x14ac:dyDescent="0.25">
      <c r="A118" s="123">
        <v>115</v>
      </c>
      <c r="B118" s="123">
        <v>54351</v>
      </c>
      <c r="C118" s="156" t="s">
        <v>659</v>
      </c>
      <c r="D118" s="156"/>
      <c r="E118" s="123" t="s">
        <v>371</v>
      </c>
      <c r="F118" s="123">
        <v>14011003</v>
      </c>
      <c r="G118" s="126" t="s">
        <v>348</v>
      </c>
      <c r="H118" s="123">
        <v>570218</v>
      </c>
      <c r="I118" s="127"/>
      <c r="J118" s="127"/>
      <c r="K118" s="127"/>
      <c r="L118" s="127"/>
      <c r="M118" s="123" t="s">
        <v>388</v>
      </c>
      <c r="N118" s="123" t="s">
        <v>660</v>
      </c>
      <c r="O118" s="123" t="s">
        <v>351</v>
      </c>
      <c r="P118" s="128" t="s">
        <v>407</v>
      </c>
      <c r="Q118" s="123" t="s">
        <v>421</v>
      </c>
      <c r="R118" s="123" t="s">
        <v>354</v>
      </c>
      <c r="S118" s="128" t="s">
        <v>355</v>
      </c>
      <c r="T118" s="129">
        <v>43831</v>
      </c>
      <c r="U118" s="129">
        <v>44561</v>
      </c>
      <c r="V118" s="129">
        <v>41832</v>
      </c>
      <c r="W118" s="129">
        <v>44533</v>
      </c>
      <c r="X118" s="130">
        <v>90.033333333333331</v>
      </c>
      <c r="Y118" s="131" t="s">
        <v>356</v>
      </c>
      <c r="Z118" s="132">
        <v>43709</v>
      </c>
      <c r="AA118" s="130">
        <v>26.580645161290324</v>
      </c>
      <c r="AB118" s="133" t="s">
        <v>357</v>
      </c>
    </row>
    <row r="119" spans="1:28" x14ac:dyDescent="0.25">
      <c r="A119" s="123">
        <v>116</v>
      </c>
      <c r="B119" s="123">
        <v>102131</v>
      </c>
      <c r="C119" s="150" t="s">
        <v>661</v>
      </c>
      <c r="D119" s="151"/>
      <c r="E119" s="123" t="s">
        <v>371</v>
      </c>
      <c r="F119" s="123">
        <v>18009505</v>
      </c>
      <c r="G119" s="126" t="s">
        <v>348</v>
      </c>
      <c r="H119" s="123">
        <v>570188</v>
      </c>
      <c r="I119" s="127"/>
      <c r="J119" s="127"/>
      <c r="K119" s="127"/>
      <c r="L119" s="127"/>
      <c r="M119" s="123" t="s">
        <v>612</v>
      </c>
      <c r="N119" s="123" t="s">
        <v>662</v>
      </c>
      <c r="O119" s="123" t="s">
        <v>351</v>
      </c>
      <c r="P119" s="128" t="s">
        <v>352</v>
      </c>
      <c r="Q119" s="123" t="s">
        <v>438</v>
      </c>
      <c r="R119" s="123" t="s">
        <v>362</v>
      </c>
      <c r="S119" s="128" t="s">
        <v>355</v>
      </c>
      <c r="T119" s="129">
        <v>44425</v>
      </c>
      <c r="U119" s="129">
        <v>44789</v>
      </c>
      <c r="V119" s="129">
        <v>43210</v>
      </c>
      <c r="W119" s="129">
        <v>44533</v>
      </c>
      <c r="X119" s="130">
        <v>44.1</v>
      </c>
      <c r="Y119" s="131" t="s">
        <v>356</v>
      </c>
      <c r="Z119" s="132">
        <v>43497</v>
      </c>
      <c r="AA119" s="130">
        <v>33.41935483870968</v>
      </c>
      <c r="AB119" s="133" t="s">
        <v>357</v>
      </c>
    </row>
    <row r="120" spans="1:28" x14ac:dyDescent="0.25">
      <c r="A120" s="123">
        <v>117</v>
      </c>
      <c r="B120" s="123">
        <v>88169</v>
      </c>
      <c r="C120" s="156" t="s">
        <v>663</v>
      </c>
      <c r="D120" s="151"/>
      <c r="E120" s="123" t="s">
        <v>371</v>
      </c>
      <c r="F120" s="123">
        <v>17009910</v>
      </c>
      <c r="G120" s="126" t="s">
        <v>348</v>
      </c>
      <c r="H120" s="123">
        <v>570131</v>
      </c>
      <c r="I120" s="127"/>
      <c r="J120" s="127"/>
      <c r="K120" s="127"/>
      <c r="L120" s="127"/>
      <c r="M120" s="123" t="s">
        <v>473</v>
      </c>
      <c r="N120" s="123" t="s">
        <v>664</v>
      </c>
      <c r="O120" s="123" t="s">
        <v>351</v>
      </c>
      <c r="P120" s="128" t="s">
        <v>352</v>
      </c>
      <c r="Q120" s="123" t="s">
        <v>428</v>
      </c>
      <c r="R120" s="123" t="s">
        <v>362</v>
      </c>
      <c r="S120" s="128" t="s">
        <v>363</v>
      </c>
      <c r="T120" s="129">
        <v>44319</v>
      </c>
      <c r="U120" s="129">
        <v>44683</v>
      </c>
      <c r="V120" s="129">
        <v>43601</v>
      </c>
      <c r="W120" s="129">
        <v>44533</v>
      </c>
      <c r="X120" s="130">
        <v>31.066666666666666</v>
      </c>
      <c r="Y120" s="131" t="s">
        <v>356</v>
      </c>
      <c r="Z120" s="132">
        <v>43770</v>
      </c>
      <c r="AA120" s="130">
        <v>24.612903225806452</v>
      </c>
      <c r="AB120" s="133" t="s">
        <v>357</v>
      </c>
    </row>
    <row r="121" spans="1:28" x14ac:dyDescent="0.25">
      <c r="A121" s="123">
        <v>118</v>
      </c>
      <c r="B121" s="123">
        <v>74499</v>
      </c>
      <c r="C121" s="156" t="s">
        <v>665</v>
      </c>
      <c r="D121" s="151"/>
      <c r="E121" s="123" t="s">
        <v>371</v>
      </c>
      <c r="F121" s="123" t="s">
        <v>666</v>
      </c>
      <c r="G121" s="126" t="s">
        <v>348</v>
      </c>
      <c r="H121" s="123">
        <v>570237</v>
      </c>
      <c r="I121" s="127">
        <v>10200203166</v>
      </c>
      <c r="J121" s="127"/>
      <c r="K121" s="127"/>
      <c r="L121" s="127">
        <v>16010304</v>
      </c>
      <c r="M121" s="123" t="s">
        <v>501</v>
      </c>
      <c r="N121" s="123" t="s">
        <v>667</v>
      </c>
      <c r="O121" s="123" t="s">
        <v>351</v>
      </c>
      <c r="P121" s="128" t="s">
        <v>352</v>
      </c>
      <c r="Q121" s="123" t="s">
        <v>414</v>
      </c>
      <c r="R121" s="123" t="s">
        <v>362</v>
      </c>
      <c r="S121" s="128" t="s">
        <v>355</v>
      </c>
      <c r="T121" s="129">
        <v>44404</v>
      </c>
      <c r="U121" s="129">
        <v>44768</v>
      </c>
      <c r="V121" s="129">
        <v>42644</v>
      </c>
      <c r="W121" s="129">
        <v>44533</v>
      </c>
      <c r="X121" s="130">
        <v>62.966666666666669</v>
      </c>
      <c r="Y121" s="131" t="s">
        <v>356</v>
      </c>
      <c r="Z121" s="132">
        <v>43298</v>
      </c>
      <c r="AA121" s="130">
        <v>39.838709677419352</v>
      </c>
      <c r="AB121" s="133" t="s">
        <v>357</v>
      </c>
    </row>
    <row r="122" spans="1:28" x14ac:dyDescent="0.25">
      <c r="A122" s="123">
        <v>119</v>
      </c>
      <c r="B122" s="123">
        <v>80120</v>
      </c>
      <c r="C122" s="167" t="s">
        <v>668</v>
      </c>
      <c r="D122" s="151"/>
      <c r="E122" s="123" t="s">
        <v>371</v>
      </c>
      <c r="F122" s="123" t="s">
        <v>669</v>
      </c>
      <c r="G122" s="126" t="s">
        <v>348</v>
      </c>
      <c r="H122" s="123">
        <v>570151</v>
      </c>
      <c r="I122" s="127"/>
      <c r="J122" s="127"/>
      <c r="K122" s="127"/>
      <c r="L122" s="127"/>
      <c r="M122" s="123" t="s">
        <v>670</v>
      </c>
      <c r="N122" s="123" t="s">
        <v>671</v>
      </c>
      <c r="O122" s="123" t="s">
        <v>351</v>
      </c>
      <c r="P122" s="128" t="s">
        <v>352</v>
      </c>
      <c r="Q122" s="123" t="s">
        <v>428</v>
      </c>
      <c r="R122" s="123" t="s">
        <v>362</v>
      </c>
      <c r="S122" s="128" t="s">
        <v>355</v>
      </c>
      <c r="T122" s="129">
        <v>44443</v>
      </c>
      <c r="U122" s="129">
        <v>44745</v>
      </c>
      <c r="V122" s="129">
        <v>42681</v>
      </c>
      <c r="W122" s="129">
        <v>44533</v>
      </c>
      <c r="X122" s="130">
        <v>61.733333333333334</v>
      </c>
      <c r="Y122" s="131" t="s">
        <v>356</v>
      </c>
      <c r="Z122" s="132">
        <v>43412</v>
      </c>
      <c r="AA122" s="130">
        <v>36.161290322580648</v>
      </c>
      <c r="AB122" s="133" t="s">
        <v>357</v>
      </c>
    </row>
    <row r="123" spans="1:28" x14ac:dyDescent="0.25">
      <c r="A123" s="123">
        <v>120</v>
      </c>
      <c r="B123" s="123">
        <v>156147</v>
      </c>
      <c r="C123" s="156" t="s">
        <v>672</v>
      </c>
      <c r="D123" s="151"/>
      <c r="E123" s="123" t="s">
        <v>371</v>
      </c>
      <c r="F123" s="123">
        <v>19232594</v>
      </c>
      <c r="G123" s="126" t="s">
        <v>348</v>
      </c>
      <c r="H123" s="123">
        <v>570256</v>
      </c>
      <c r="I123" s="127"/>
      <c r="J123" s="127"/>
      <c r="K123" s="127"/>
      <c r="L123" s="127"/>
      <c r="M123" s="123" t="s">
        <v>473</v>
      </c>
      <c r="N123" s="123" t="s">
        <v>673</v>
      </c>
      <c r="O123" s="123" t="s">
        <v>351</v>
      </c>
      <c r="P123" s="128" t="s">
        <v>407</v>
      </c>
      <c r="Q123" s="123" t="s">
        <v>448</v>
      </c>
      <c r="R123" s="123" t="s">
        <v>354</v>
      </c>
      <c r="S123" s="128" t="s">
        <v>363</v>
      </c>
      <c r="T123" s="129">
        <v>44232</v>
      </c>
      <c r="U123" s="129">
        <v>44596</v>
      </c>
      <c r="V123" s="129">
        <v>43684</v>
      </c>
      <c r="W123" s="129">
        <v>44533</v>
      </c>
      <c r="X123" s="130">
        <v>28.3</v>
      </c>
      <c r="Y123" s="131" t="s">
        <v>356</v>
      </c>
      <c r="Z123" s="132">
        <v>43790</v>
      </c>
      <c r="AA123" s="130">
        <v>23.967741935483872</v>
      </c>
      <c r="AB123" s="133" t="s">
        <v>357</v>
      </c>
    </row>
    <row r="124" spans="1:28" x14ac:dyDescent="0.25">
      <c r="A124" s="123">
        <v>121</v>
      </c>
      <c r="B124" s="123">
        <v>160026</v>
      </c>
      <c r="C124" s="156" t="s">
        <v>674</v>
      </c>
      <c r="D124" s="151"/>
      <c r="E124" s="123" t="s">
        <v>347</v>
      </c>
      <c r="F124" s="123">
        <v>19234725</v>
      </c>
      <c r="G124" s="126" t="s">
        <v>348</v>
      </c>
      <c r="H124" s="123">
        <v>570042</v>
      </c>
      <c r="I124" s="127"/>
      <c r="J124" s="127"/>
      <c r="K124" s="127"/>
      <c r="L124" s="127"/>
      <c r="M124" s="123" t="s">
        <v>409</v>
      </c>
      <c r="N124" s="123" t="s">
        <v>675</v>
      </c>
      <c r="O124" s="123" t="s">
        <v>351</v>
      </c>
      <c r="P124" s="128" t="s">
        <v>352</v>
      </c>
      <c r="Q124" s="123" t="s">
        <v>385</v>
      </c>
      <c r="R124" s="123" t="s">
        <v>354</v>
      </c>
      <c r="S124" s="128" t="s">
        <v>363</v>
      </c>
      <c r="T124" s="129">
        <v>44487</v>
      </c>
      <c r="U124" s="129">
        <v>44851</v>
      </c>
      <c r="V124" s="129">
        <v>43760</v>
      </c>
      <c r="W124" s="129">
        <v>44533</v>
      </c>
      <c r="X124" s="130">
        <v>25.766666666666666</v>
      </c>
      <c r="Y124" s="131" t="s">
        <v>356</v>
      </c>
      <c r="Z124" s="132">
        <v>43827</v>
      </c>
      <c r="AA124" s="130">
        <v>22.774193548387096</v>
      </c>
      <c r="AB124" s="133" t="s">
        <v>357</v>
      </c>
    </row>
    <row r="125" spans="1:28" x14ac:dyDescent="0.25">
      <c r="A125" s="123">
        <v>122</v>
      </c>
      <c r="B125" s="123">
        <v>74548</v>
      </c>
      <c r="C125" s="156" t="s">
        <v>676</v>
      </c>
      <c r="D125" s="151"/>
      <c r="E125" s="123" t="s">
        <v>371</v>
      </c>
      <c r="F125" s="123" t="s">
        <v>677</v>
      </c>
      <c r="G125" s="126" t="s">
        <v>348</v>
      </c>
      <c r="H125" s="123">
        <v>570266</v>
      </c>
      <c r="I125" s="127">
        <v>10200203180</v>
      </c>
      <c r="J125" s="127"/>
      <c r="K125" s="127"/>
      <c r="L125" s="127">
        <v>16010316</v>
      </c>
      <c r="M125" s="123" t="s">
        <v>678</v>
      </c>
      <c r="N125" s="123" t="s">
        <v>679</v>
      </c>
      <c r="O125" s="123" t="s">
        <v>351</v>
      </c>
      <c r="P125" s="128" t="s">
        <v>352</v>
      </c>
      <c r="Q125" s="123" t="s">
        <v>475</v>
      </c>
      <c r="R125" s="123" t="s">
        <v>362</v>
      </c>
      <c r="S125" s="128" t="s">
        <v>355</v>
      </c>
      <c r="T125" s="129">
        <v>44375</v>
      </c>
      <c r="U125" s="129">
        <v>44678</v>
      </c>
      <c r="V125" s="129">
        <v>42614</v>
      </c>
      <c r="W125" s="129">
        <v>44533</v>
      </c>
      <c r="X125" s="130">
        <v>63.966666666666669</v>
      </c>
      <c r="Y125" s="131" t="s">
        <v>356</v>
      </c>
      <c r="Z125" s="132">
        <v>43292</v>
      </c>
      <c r="AA125" s="130">
        <v>40.032258064516128</v>
      </c>
      <c r="AB125" s="133" t="s">
        <v>357</v>
      </c>
    </row>
    <row r="126" spans="1:28" x14ac:dyDescent="0.25">
      <c r="A126" s="123">
        <v>123</v>
      </c>
      <c r="B126" s="123">
        <v>155922</v>
      </c>
      <c r="C126" s="157" t="s">
        <v>680</v>
      </c>
      <c r="D126" s="151"/>
      <c r="E126" s="123" t="s">
        <v>371</v>
      </c>
      <c r="F126" s="123">
        <v>18009453</v>
      </c>
      <c r="G126" s="126" t="s">
        <v>348</v>
      </c>
      <c r="H126" s="123">
        <v>570217</v>
      </c>
      <c r="I126" s="127"/>
      <c r="J126" s="127"/>
      <c r="K126" s="127"/>
      <c r="L126" s="127"/>
      <c r="M126" s="123" t="s">
        <v>479</v>
      </c>
      <c r="N126" s="123" t="s">
        <v>681</v>
      </c>
      <c r="O126" s="123" t="s">
        <v>351</v>
      </c>
      <c r="P126" s="128" t="s">
        <v>352</v>
      </c>
      <c r="Q126" s="123" t="s">
        <v>368</v>
      </c>
      <c r="R126" s="123" t="s">
        <v>354</v>
      </c>
      <c r="S126" s="128" t="s">
        <v>363</v>
      </c>
      <c r="T126" s="129">
        <v>44389</v>
      </c>
      <c r="U126" s="129">
        <v>44753</v>
      </c>
      <c r="V126" s="129">
        <v>43572</v>
      </c>
      <c r="W126" s="129">
        <v>44533</v>
      </c>
      <c r="X126" s="130">
        <v>32.033333333333331</v>
      </c>
      <c r="Y126" s="131" t="s">
        <v>356</v>
      </c>
      <c r="Z126" s="132">
        <v>43827</v>
      </c>
      <c r="AA126" s="130">
        <v>22.774193548387096</v>
      </c>
      <c r="AB126" s="133" t="s">
        <v>357</v>
      </c>
    </row>
    <row r="127" spans="1:28" x14ac:dyDescent="0.25">
      <c r="A127" s="123">
        <v>124</v>
      </c>
      <c r="B127" s="123">
        <v>150489</v>
      </c>
      <c r="C127" s="156" t="s">
        <v>682</v>
      </c>
      <c r="D127" s="151"/>
      <c r="E127" s="123" t="s">
        <v>371</v>
      </c>
      <c r="F127" s="123">
        <v>18230306</v>
      </c>
      <c r="G127" s="126" t="s">
        <v>348</v>
      </c>
      <c r="H127" s="123">
        <v>570279</v>
      </c>
      <c r="I127" s="127"/>
      <c r="J127" s="127"/>
      <c r="K127" s="127"/>
      <c r="L127" s="127"/>
      <c r="M127" s="123" t="s">
        <v>379</v>
      </c>
      <c r="N127" s="123" t="s">
        <v>683</v>
      </c>
      <c r="O127" s="123" t="s">
        <v>351</v>
      </c>
      <c r="P127" s="128" t="s">
        <v>352</v>
      </c>
      <c r="Q127" s="123" t="s">
        <v>421</v>
      </c>
      <c r="R127" s="123" t="s">
        <v>354</v>
      </c>
      <c r="S127" s="128" t="s">
        <v>363</v>
      </c>
      <c r="T127" s="129">
        <v>44436</v>
      </c>
      <c r="U127" s="129">
        <v>44800</v>
      </c>
      <c r="V127" s="129">
        <v>43405</v>
      </c>
      <c r="W127" s="129">
        <v>44533</v>
      </c>
      <c r="X127" s="130">
        <v>37.6</v>
      </c>
      <c r="Y127" s="131" t="s">
        <v>356</v>
      </c>
      <c r="Z127" s="132">
        <v>43709</v>
      </c>
      <c r="AA127" s="130">
        <v>26.580645161290324</v>
      </c>
      <c r="AB127" s="133" t="s">
        <v>357</v>
      </c>
    </row>
    <row r="128" spans="1:28" x14ac:dyDescent="0.25">
      <c r="A128" s="123">
        <v>125</v>
      </c>
      <c r="B128" s="123">
        <v>159680</v>
      </c>
      <c r="C128" s="157" t="s">
        <v>684</v>
      </c>
      <c r="D128" s="151"/>
      <c r="E128" s="123" t="s">
        <v>371</v>
      </c>
      <c r="F128" s="123">
        <v>19234589</v>
      </c>
      <c r="G128" s="126" t="s">
        <v>348</v>
      </c>
      <c r="H128" s="123">
        <v>570162</v>
      </c>
      <c r="I128" s="127"/>
      <c r="J128" s="127"/>
      <c r="K128" s="127"/>
      <c r="L128" s="127"/>
      <c r="M128" s="123" t="s">
        <v>366</v>
      </c>
      <c r="N128" s="123" t="s">
        <v>685</v>
      </c>
      <c r="O128" s="123" t="s">
        <v>351</v>
      </c>
      <c r="P128" s="128" t="s">
        <v>352</v>
      </c>
      <c r="Q128" s="123" t="s">
        <v>438</v>
      </c>
      <c r="R128" s="123" t="s">
        <v>362</v>
      </c>
      <c r="S128" s="128" t="s">
        <v>363</v>
      </c>
      <c r="T128" s="129">
        <v>44315</v>
      </c>
      <c r="U128" s="129">
        <v>44679</v>
      </c>
      <c r="V128" s="129">
        <v>43753</v>
      </c>
      <c r="W128" s="129">
        <v>44533</v>
      </c>
      <c r="X128" s="130">
        <v>26</v>
      </c>
      <c r="Y128" s="131" t="s">
        <v>356</v>
      </c>
      <c r="Z128" s="132">
        <v>43827</v>
      </c>
      <c r="AA128" s="130">
        <v>22.774193548387096</v>
      </c>
      <c r="AB128" s="133" t="s">
        <v>357</v>
      </c>
    </row>
    <row r="129" spans="1:28" x14ac:dyDescent="0.25">
      <c r="A129" s="123">
        <v>126</v>
      </c>
      <c r="B129" s="123">
        <v>157007</v>
      </c>
      <c r="C129" s="156" t="s">
        <v>686</v>
      </c>
      <c r="D129" s="151"/>
      <c r="E129" s="123" t="s">
        <v>371</v>
      </c>
      <c r="F129" s="123">
        <v>19233380</v>
      </c>
      <c r="G129" s="126" t="s">
        <v>348</v>
      </c>
      <c r="H129" s="123">
        <v>570015</v>
      </c>
      <c r="I129" s="127"/>
      <c r="J129" s="127"/>
      <c r="K129" s="127"/>
      <c r="L129" s="127"/>
      <c r="M129" s="123" t="s">
        <v>372</v>
      </c>
      <c r="N129" s="123" t="s">
        <v>687</v>
      </c>
      <c r="O129" s="123" t="s">
        <v>351</v>
      </c>
      <c r="P129" s="128" t="s">
        <v>352</v>
      </c>
      <c r="Q129" s="123" t="s">
        <v>481</v>
      </c>
      <c r="R129" s="123" t="s">
        <v>362</v>
      </c>
      <c r="S129" s="128" t="s">
        <v>363</v>
      </c>
      <c r="T129" s="129">
        <v>44376</v>
      </c>
      <c r="U129" s="129">
        <v>44679</v>
      </c>
      <c r="V129" s="129">
        <v>43647</v>
      </c>
      <c r="W129" s="129">
        <v>44533</v>
      </c>
      <c r="X129" s="130">
        <v>29.533333333333335</v>
      </c>
      <c r="Y129" s="131" t="s">
        <v>356</v>
      </c>
      <c r="Z129" s="132">
        <v>43780</v>
      </c>
      <c r="AA129" s="130">
        <v>24.29032258064516</v>
      </c>
      <c r="AB129" s="133" t="s">
        <v>357</v>
      </c>
    </row>
    <row r="130" spans="1:28" x14ac:dyDescent="0.25">
      <c r="A130" s="123">
        <v>127</v>
      </c>
      <c r="B130" s="123">
        <v>105566</v>
      </c>
      <c r="C130" s="156" t="s">
        <v>688</v>
      </c>
      <c r="D130" s="151"/>
      <c r="E130" s="123" t="s">
        <v>371</v>
      </c>
      <c r="F130" s="123">
        <v>18010497</v>
      </c>
      <c r="G130" s="126" t="s">
        <v>348</v>
      </c>
      <c r="H130" s="123">
        <v>570040</v>
      </c>
      <c r="I130" s="127"/>
      <c r="J130" s="127"/>
      <c r="K130" s="127"/>
      <c r="L130" s="127"/>
      <c r="M130" s="123"/>
      <c r="N130" s="123" t="s">
        <v>689</v>
      </c>
      <c r="O130" s="123" t="s">
        <v>351</v>
      </c>
      <c r="P130" s="128" t="s">
        <v>352</v>
      </c>
      <c r="Q130" s="123" t="s">
        <v>448</v>
      </c>
      <c r="R130" s="123" t="s">
        <v>354</v>
      </c>
      <c r="S130" s="128" t="s">
        <v>363</v>
      </c>
      <c r="T130" s="129">
        <v>44431</v>
      </c>
      <c r="U130" s="129">
        <v>44734</v>
      </c>
      <c r="V130" s="129">
        <v>43684</v>
      </c>
      <c r="W130" s="129">
        <v>44533</v>
      </c>
      <c r="X130" s="130">
        <v>28.3</v>
      </c>
      <c r="Y130" s="131" t="s">
        <v>356</v>
      </c>
      <c r="Z130" s="132">
        <v>43790</v>
      </c>
      <c r="AA130" s="130">
        <v>23.967741935483872</v>
      </c>
      <c r="AB130" s="133" t="s">
        <v>357</v>
      </c>
    </row>
    <row r="131" spans="1:28" x14ac:dyDescent="0.25">
      <c r="A131" s="123">
        <v>128</v>
      </c>
      <c r="B131" s="123">
        <v>160025</v>
      </c>
      <c r="C131" s="156" t="s">
        <v>690</v>
      </c>
      <c r="D131" s="151"/>
      <c r="E131" s="123" t="s">
        <v>371</v>
      </c>
      <c r="F131" s="123">
        <v>19234737</v>
      </c>
      <c r="G131" s="126" t="s">
        <v>348</v>
      </c>
      <c r="H131" s="123">
        <v>570056</v>
      </c>
      <c r="I131" s="127"/>
      <c r="J131" s="127"/>
      <c r="K131" s="127"/>
      <c r="L131" s="127"/>
      <c r="M131" s="123" t="s">
        <v>409</v>
      </c>
      <c r="N131" s="123" t="s">
        <v>691</v>
      </c>
      <c r="O131" s="123" t="s">
        <v>351</v>
      </c>
      <c r="P131" s="128" t="s">
        <v>352</v>
      </c>
      <c r="Q131" s="123" t="s">
        <v>385</v>
      </c>
      <c r="R131" s="123" t="s">
        <v>354</v>
      </c>
      <c r="S131" s="128" t="s">
        <v>363</v>
      </c>
      <c r="T131" s="129">
        <v>44306</v>
      </c>
      <c r="U131" s="129">
        <v>44670</v>
      </c>
      <c r="V131" s="129">
        <v>43760</v>
      </c>
      <c r="W131" s="129">
        <v>44533</v>
      </c>
      <c r="X131" s="130">
        <v>25.766666666666666</v>
      </c>
      <c r="Y131" s="131" t="s">
        <v>356</v>
      </c>
      <c r="Z131" s="132">
        <v>43827</v>
      </c>
      <c r="AA131" s="130">
        <v>22.774193548387096</v>
      </c>
      <c r="AB131" s="133" t="s">
        <v>357</v>
      </c>
    </row>
    <row r="132" spans="1:28" x14ac:dyDescent="0.25">
      <c r="A132" s="123">
        <v>129</v>
      </c>
      <c r="B132" s="123">
        <v>160069</v>
      </c>
      <c r="C132" s="157" t="s">
        <v>692</v>
      </c>
      <c r="D132" s="151"/>
      <c r="E132" s="123" t="s">
        <v>371</v>
      </c>
      <c r="F132" s="123">
        <v>19234866</v>
      </c>
      <c r="G132" s="126" t="s">
        <v>348</v>
      </c>
      <c r="H132" s="123">
        <v>570159</v>
      </c>
      <c r="I132" s="127"/>
      <c r="J132" s="127"/>
      <c r="K132" s="127"/>
      <c r="L132" s="127"/>
      <c r="M132" s="123" t="s">
        <v>434</v>
      </c>
      <c r="N132" s="123" t="s">
        <v>693</v>
      </c>
      <c r="O132" s="123" t="s">
        <v>351</v>
      </c>
      <c r="P132" s="128" t="s">
        <v>352</v>
      </c>
      <c r="Q132" s="123" t="s">
        <v>353</v>
      </c>
      <c r="R132" s="123" t="s">
        <v>354</v>
      </c>
      <c r="S132" s="128" t="s">
        <v>363</v>
      </c>
      <c r="T132" s="129">
        <v>44368</v>
      </c>
      <c r="U132" s="129">
        <v>44671</v>
      </c>
      <c r="V132" s="129">
        <v>43770</v>
      </c>
      <c r="W132" s="129">
        <v>44533</v>
      </c>
      <c r="X132" s="130">
        <v>25.433333333333334</v>
      </c>
      <c r="Y132" s="131" t="s">
        <v>356</v>
      </c>
      <c r="Z132" s="132">
        <v>43827</v>
      </c>
      <c r="AA132" s="130">
        <v>22.774193548387096</v>
      </c>
      <c r="AB132" s="133" t="s">
        <v>357</v>
      </c>
    </row>
    <row r="133" spans="1:28" x14ac:dyDescent="0.25">
      <c r="A133" s="123">
        <v>130</v>
      </c>
      <c r="B133" s="123">
        <v>155916</v>
      </c>
      <c r="C133" s="157" t="s">
        <v>694</v>
      </c>
      <c r="D133" s="151"/>
      <c r="E133" s="123" t="s">
        <v>347</v>
      </c>
      <c r="F133" s="123">
        <v>19232339</v>
      </c>
      <c r="G133" s="126" t="s">
        <v>348</v>
      </c>
      <c r="H133" s="123">
        <v>570213</v>
      </c>
      <c r="I133" s="127"/>
      <c r="J133" s="127"/>
      <c r="K133" s="127"/>
      <c r="L133" s="127"/>
      <c r="M133" s="123" t="s">
        <v>695</v>
      </c>
      <c r="N133" s="123" t="s">
        <v>696</v>
      </c>
      <c r="O133" s="123" t="s">
        <v>351</v>
      </c>
      <c r="P133" s="128" t="s">
        <v>352</v>
      </c>
      <c r="Q133" s="123" t="s">
        <v>418</v>
      </c>
      <c r="R133" s="123" t="s">
        <v>362</v>
      </c>
      <c r="S133" s="128" t="s">
        <v>363</v>
      </c>
      <c r="T133" s="129">
        <v>44207</v>
      </c>
      <c r="U133" s="129">
        <v>44510</v>
      </c>
      <c r="V133" s="129">
        <v>43572</v>
      </c>
      <c r="W133" s="129">
        <v>44533</v>
      </c>
      <c r="X133" s="130">
        <v>32.033333333333331</v>
      </c>
      <c r="Y133" s="131" t="s">
        <v>356</v>
      </c>
      <c r="Z133" s="132">
        <v>43827</v>
      </c>
      <c r="AA133" s="130">
        <v>22.774193548387096</v>
      </c>
      <c r="AB133" s="133" t="s">
        <v>357</v>
      </c>
    </row>
    <row r="134" spans="1:28" x14ac:dyDescent="0.25">
      <c r="A134" s="123">
        <v>131</v>
      </c>
      <c r="B134" s="123">
        <v>30429</v>
      </c>
      <c r="C134" s="172" t="s">
        <v>697</v>
      </c>
      <c r="D134" s="151"/>
      <c r="E134" s="123" t="s">
        <v>371</v>
      </c>
      <c r="F134" s="123" t="s">
        <v>698</v>
      </c>
      <c r="G134" s="126" t="s">
        <v>348</v>
      </c>
      <c r="H134" s="123">
        <v>570055</v>
      </c>
      <c r="I134" s="127">
        <v>10200202619</v>
      </c>
      <c r="J134" s="127"/>
      <c r="K134" s="127">
        <v>35617</v>
      </c>
      <c r="L134" s="127">
        <v>35617</v>
      </c>
      <c r="M134" s="123" t="s">
        <v>699</v>
      </c>
      <c r="N134" s="123" t="s">
        <v>700</v>
      </c>
      <c r="O134" s="123" t="s">
        <v>351</v>
      </c>
      <c r="P134" s="128" t="s">
        <v>352</v>
      </c>
      <c r="Q134" s="123" t="s">
        <v>368</v>
      </c>
      <c r="R134" s="123" t="s">
        <v>354</v>
      </c>
      <c r="S134" s="128" t="s">
        <v>355</v>
      </c>
      <c r="T134" s="129">
        <v>44466</v>
      </c>
      <c r="U134" s="129">
        <v>44768</v>
      </c>
      <c r="V134" s="129">
        <v>42095</v>
      </c>
      <c r="W134" s="129">
        <v>44533</v>
      </c>
      <c r="X134" s="130">
        <v>81.266666666666666</v>
      </c>
      <c r="Y134" s="131" t="s">
        <v>356</v>
      </c>
      <c r="Z134" s="132">
        <v>42461</v>
      </c>
      <c r="AA134" s="130">
        <v>66.838709677419359</v>
      </c>
      <c r="AB134" s="133" t="s">
        <v>357</v>
      </c>
    </row>
    <row r="135" spans="1:28" x14ac:dyDescent="0.25">
      <c r="A135" s="123">
        <v>132</v>
      </c>
      <c r="B135" s="123">
        <v>96550</v>
      </c>
      <c r="C135" s="156" t="s">
        <v>701</v>
      </c>
      <c r="D135" s="151"/>
      <c r="E135" s="123" t="s">
        <v>371</v>
      </c>
      <c r="F135" s="123">
        <v>17012216</v>
      </c>
      <c r="G135" s="126" t="s">
        <v>348</v>
      </c>
      <c r="H135" s="123">
        <v>570073</v>
      </c>
      <c r="I135" s="127"/>
      <c r="J135" s="127"/>
      <c r="K135" s="127"/>
      <c r="L135" s="127"/>
      <c r="M135" s="123" t="s">
        <v>456</v>
      </c>
      <c r="N135" s="123" t="s">
        <v>702</v>
      </c>
      <c r="O135" s="123" t="s">
        <v>351</v>
      </c>
      <c r="P135" s="128" t="s">
        <v>352</v>
      </c>
      <c r="Q135" s="123" t="s">
        <v>395</v>
      </c>
      <c r="R135" s="123" t="s">
        <v>354</v>
      </c>
      <c r="S135" s="128" t="s">
        <v>363</v>
      </c>
      <c r="T135" s="129">
        <v>44319</v>
      </c>
      <c r="U135" s="129">
        <v>44502</v>
      </c>
      <c r="V135" s="129">
        <v>43591</v>
      </c>
      <c r="W135" s="129">
        <v>44533</v>
      </c>
      <c r="X135" s="130">
        <v>31.4</v>
      </c>
      <c r="Y135" s="131" t="s">
        <v>356</v>
      </c>
      <c r="Z135" s="132">
        <v>43759</v>
      </c>
      <c r="AA135" s="130">
        <v>24.967741935483872</v>
      </c>
      <c r="AB135" s="133" t="s">
        <v>357</v>
      </c>
    </row>
    <row r="136" spans="1:28" x14ac:dyDescent="0.25">
      <c r="A136" s="123">
        <v>133</v>
      </c>
      <c r="B136" s="123">
        <v>30567</v>
      </c>
      <c r="C136" s="167" t="s">
        <v>703</v>
      </c>
      <c r="D136" s="151"/>
      <c r="E136" s="123" t="s">
        <v>347</v>
      </c>
      <c r="F136" s="123" t="s">
        <v>704</v>
      </c>
      <c r="G136" s="126" t="s">
        <v>348</v>
      </c>
      <c r="H136" s="123">
        <v>570146</v>
      </c>
      <c r="I136" s="127">
        <v>10200201127</v>
      </c>
      <c r="J136" s="127"/>
      <c r="K136" s="127">
        <v>36067</v>
      </c>
      <c r="L136" s="127">
        <v>36067</v>
      </c>
      <c r="M136" s="123" t="s">
        <v>705</v>
      </c>
      <c r="N136" s="123" t="s">
        <v>706</v>
      </c>
      <c r="O136" s="123" t="s">
        <v>351</v>
      </c>
      <c r="P136" s="128" t="s">
        <v>352</v>
      </c>
      <c r="Q136" s="123" t="s">
        <v>361</v>
      </c>
      <c r="R136" s="123" t="s">
        <v>362</v>
      </c>
      <c r="S136" s="128" t="s">
        <v>355</v>
      </c>
      <c r="T136" s="129">
        <v>44226</v>
      </c>
      <c r="U136" s="129">
        <v>44529</v>
      </c>
      <c r="V136" s="129">
        <v>41492</v>
      </c>
      <c r="W136" s="129">
        <v>44533</v>
      </c>
      <c r="X136" s="130">
        <v>101.36666666666666</v>
      </c>
      <c r="Y136" s="131" t="s">
        <v>356</v>
      </c>
      <c r="Z136" s="132">
        <v>42552</v>
      </c>
      <c r="AA136" s="130">
        <v>63.903225806451616</v>
      </c>
      <c r="AB136" s="133" t="s">
        <v>357</v>
      </c>
    </row>
    <row r="137" spans="1:28" x14ac:dyDescent="0.25">
      <c r="A137" s="123">
        <v>134</v>
      </c>
      <c r="B137" s="123">
        <v>152507</v>
      </c>
      <c r="C137" s="156" t="s">
        <v>707</v>
      </c>
      <c r="D137" s="151"/>
      <c r="E137" s="123" t="s">
        <v>371</v>
      </c>
      <c r="F137" s="123">
        <v>18230751</v>
      </c>
      <c r="G137" s="126" t="s">
        <v>348</v>
      </c>
      <c r="H137" s="123">
        <v>570081</v>
      </c>
      <c r="I137" s="127"/>
      <c r="J137" s="127"/>
      <c r="K137" s="127"/>
      <c r="L137" s="127"/>
      <c r="M137" s="123" t="s">
        <v>473</v>
      </c>
      <c r="N137" s="123" t="s">
        <v>708</v>
      </c>
      <c r="O137" s="123" t="s">
        <v>351</v>
      </c>
      <c r="P137" s="128" t="s">
        <v>352</v>
      </c>
      <c r="Q137" s="123" t="s">
        <v>418</v>
      </c>
      <c r="R137" s="123" t="s">
        <v>362</v>
      </c>
      <c r="S137" s="128" t="s">
        <v>363</v>
      </c>
      <c r="T137" s="129">
        <v>44441</v>
      </c>
      <c r="U137" s="129">
        <v>44743</v>
      </c>
      <c r="V137" s="129">
        <v>43601</v>
      </c>
      <c r="W137" s="129">
        <v>44533</v>
      </c>
      <c r="X137" s="130">
        <v>31.066666666666666</v>
      </c>
      <c r="Y137" s="131" t="s">
        <v>356</v>
      </c>
      <c r="Z137" s="132">
        <v>43770</v>
      </c>
      <c r="AA137" s="130">
        <v>24.612903225806452</v>
      </c>
      <c r="AB137" s="133" t="s">
        <v>357</v>
      </c>
    </row>
    <row r="138" spans="1:28" x14ac:dyDescent="0.25">
      <c r="A138" s="123">
        <v>135</v>
      </c>
      <c r="B138" s="123">
        <v>103592</v>
      </c>
      <c r="C138" s="156" t="s">
        <v>709</v>
      </c>
      <c r="D138" s="151"/>
      <c r="E138" s="123" t="s">
        <v>347</v>
      </c>
      <c r="F138" s="123">
        <v>18009935</v>
      </c>
      <c r="G138" s="126" t="s">
        <v>348</v>
      </c>
      <c r="H138" s="123">
        <v>570251</v>
      </c>
      <c r="I138" s="127"/>
      <c r="J138" s="127"/>
      <c r="K138" s="127"/>
      <c r="L138" s="127"/>
      <c r="M138" s="123" t="s">
        <v>366</v>
      </c>
      <c r="N138" s="123" t="s">
        <v>578</v>
      </c>
      <c r="O138" s="123" t="s">
        <v>351</v>
      </c>
      <c r="P138" s="128" t="s">
        <v>352</v>
      </c>
      <c r="Q138" s="123" t="s">
        <v>395</v>
      </c>
      <c r="R138" s="123" t="s">
        <v>354</v>
      </c>
      <c r="S138" s="128" t="s">
        <v>355</v>
      </c>
      <c r="T138" s="129">
        <v>44404</v>
      </c>
      <c r="U138" s="129">
        <v>44707</v>
      </c>
      <c r="V138" s="129">
        <v>43242</v>
      </c>
      <c r="W138" s="129">
        <v>44533</v>
      </c>
      <c r="X138" s="130">
        <v>43.033333333333331</v>
      </c>
      <c r="Y138" s="131" t="s">
        <v>356</v>
      </c>
      <c r="Z138" s="132">
        <v>43617</v>
      </c>
      <c r="AA138" s="130">
        <v>29.548387096774192</v>
      </c>
      <c r="AB138" s="133" t="s">
        <v>357</v>
      </c>
    </row>
    <row r="139" spans="1:28" x14ac:dyDescent="0.25">
      <c r="A139" s="123">
        <v>136</v>
      </c>
      <c r="B139" s="123">
        <v>105816</v>
      </c>
      <c r="C139" s="156" t="s">
        <v>710</v>
      </c>
      <c r="D139" s="173"/>
      <c r="E139" s="123" t="s">
        <v>347</v>
      </c>
      <c r="F139" s="123">
        <v>18010585</v>
      </c>
      <c r="G139" s="126" t="s">
        <v>348</v>
      </c>
      <c r="H139" s="123">
        <v>570199</v>
      </c>
      <c r="I139" s="127"/>
      <c r="J139" s="127"/>
      <c r="K139" s="127"/>
      <c r="L139" s="127"/>
      <c r="M139" s="123" t="s">
        <v>349</v>
      </c>
      <c r="N139" s="123" t="s">
        <v>711</v>
      </c>
      <c r="O139" s="123" t="s">
        <v>351</v>
      </c>
      <c r="P139" s="128" t="s">
        <v>352</v>
      </c>
      <c r="Q139" s="123" t="s">
        <v>428</v>
      </c>
      <c r="R139" s="123" t="s">
        <v>362</v>
      </c>
      <c r="S139" s="128" t="s">
        <v>355</v>
      </c>
      <c r="T139" s="129">
        <v>44334</v>
      </c>
      <c r="U139" s="129">
        <v>44637</v>
      </c>
      <c r="V139" s="129">
        <v>43304</v>
      </c>
      <c r="W139" s="129">
        <v>44533</v>
      </c>
      <c r="X139" s="130">
        <v>40.966666666666669</v>
      </c>
      <c r="Y139" s="131" t="s">
        <v>356</v>
      </c>
      <c r="Z139" s="132">
        <v>43709</v>
      </c>
      <c r="AA139" s="130">
        <v>26.580645161290324</v>
      </c>
      <c r="AB139" s="133" t="s">
        <v>357</v>
      </c>
    </row>
    <row r="140" spans="1:28" x14ac:dyDescent="0.25">
      <c r="A140" s="123">
        <v>137</v>
      </c>
      <c r="B140" s="123">
        <v>30540</v>
      </c>
      <c r="C140" s="167" t="s">
        <v>712</v>
      </c>
      <c r="D140" s="151"/>
      <c r="E140" s="123" t="s">
        <v>347</v>
      </c>
      <c r="F140" s="123" t="s">
        <v>713</v>
      </c>
      <c r="G140" s="126" t="s">
        <v>348</v>
      </c>
      <c r="H140" s="123">
        <v>570276</v>
      </c>
      <c r="I140" s="127">
        <v>10200201307</v>
      </c>
      <c r="J140" s="127"/>
      <c r="K140" s="127">
        <v>35953</v>
      </c>
      <c r="L140" s="127">
        <v>35953</v>
      </c>
      <c r="M140" s="123" t="s">
        <v>714</v>
      </c>
      <c r="N140" s="123" t="s">
        <v>715</v>
      </c>
      <c r="O140" s="123" t="s">
        <v>351</v>
      </c>
      <c r="P140" s="128" t="s">
        <v>352</v>
      </c>
      <c r="Q140" s="123" t="s">
        <v>444</v>
      </c>
      <c r="R140" s="123" t="s">
        <v>362</v>
      </c>
      <c r="S140" s="128" t="s">
        <v>355</v>
      </c>
      <c r="T140" s="129">
        <v>44211</v>
      </c>
      <c r="U140" s="129">
        <v>44514</v>
      </c>
      <c r="V140" s="129">
        <v>41492</v>
      </c>
      <c r="W140" s="129">
        <v>44533</v>
      </c>
      <c r="X140" s="130">
        <v>101.36666666666666</v>
      </c>
      <c r="Y140" s="131" t="s">
        <v>356</v>
      </c>
      <c r="Z140" s="132">
        <v>42552</v>
      </c>
      <c r="AA140" s="130">
        <v>63.903225806451616</v>
      </c>
      <c r="AB140" s="133" t="s">
        <v>357</v>
      </c>
    </row>
    <row r="141" spans="1:28" x14ac:dyDescent="0.25">
      <c r="A141" s="123">
        <v>138</v>
      </c>
      <c r="B141" s="123">
        <v>104895</v>
      </c>
      <c r="C141" s="167" t="s">
        <v>716</v>
      </c>
      <c r="D141" s="151"/>
      <c r="E141" s="123" t="s">
        <v>347</v>
      </c>
      <c r="F141" s="123">
        <v>18010386</v>
      </c>
      <c r="G141" s="126" t="s">
        <v>348</v>
      </c>
      <c r="H141" s="123">
        <v>570080</v>
      </c>
      <c r="I141" s="127"/>
      <c r="J141" s="127"/>
      <c r="K141" s="127"/>
      <c r="L141" s="127"/>
      <c r="M141" s="123">
        <v>7</v>
      </c>
      <c r="N141" s="123" t="s">
        <v>717</v>
      </c>
      <c r="O141" s="123" t="s">
        <v>351</v>
      </c>
      <c r="P141" s="128" t="s">
        <v>352</v>
      </c>
      <c r="Q141" s="123" t="s">
        <v>444</v>
      </c>
      <c r="R141" s="123" t="s">
        <v>362</v>
      </c>
      <c r="S141" s="128" t="s">
        <v>355</v>
      </c>
      <c r="T141" s="129">
        <v>44496</v>
      </c>
      <c r="U141" s="129">
        <v>44677</v>
      </c>
      <c r="V141" s="129">
        <v>43280</v>
      </c>
      <c r="W141" s="129">
        <v>44533</v>
      </c>
      <c r="X141" s="130">
        <v>41.766666666666666</v>
      </c>
      <c r="Y141" s="131" t="s">
        <v>356</v>
      </c>
      <c r="Z141" s="132">
        <v>43709</v>
      </c>
      <c r="AA141" s="130">
        <v>26.580645161290324</v>
      </c>
      <c r="AB141" s="133" t="s">
        <v>357</v>
      </c>
    </row>
    <row r="142" spans="1:28" x14ac:dyDescent="0.25">
      <c r="A142" s="123">
        <v>139</v>
      </c>
      <c r="B142" s="123">
        <v>76402</v>
      </c>
      <c r="C142" s="156" t="s">
        <v>718</v>
      </c>
      <c r="D142" s="151"/>
      <c r="E142" s="123" t="s">
        <v>371</v>
      </c>
      <c r="F142" s="123" t="s">
        <v>719</v>
      </c>
      <c r="G142" s="126" t="s">
        <v>348</v>
      </c>
      <c r="H142" s="123">
        <v>570252</v>
      </c>
      <c r="I142" s="127">
        <v>10200203301</v>
      </c>
      <c r="J142" s="127"/>
      <c r="K142" s="127"/>
      <c r="L142" s="127">
        <v>16011350</v>
      </c>
      <c r="M142" s="123" t="s">
        <v>461</v>
      </c>
      <c r="N142" s="123" t="s">
        <v>720</v>
      </c>
      <c r="O142" s="123" t="s">
        <v>351</v>
      </c>
      <c r="P142" s="128" t="s">
        <v>352</v>
      </c>
      <c r="Q142" s="123" t="s">
        <v>444</v>
      </c>
      <c r="R142" s="123" t="s">
        <v>362</v>
      </c>
      <c r="S142" s="128" t="s">
        <v>355</v>
      </c>
      <c r="T142" s="129">
        <v>44149</v>
      </c>
      <c r="U142" s="129">
        <v>44513</v>
      </c>
      <c r="V142" s="129">
        <v>42690</v>
      </c>
      <c r="W142" s="129">
        <v>44533</v>
      </c>
      <c r="X142" s="130">
        <v>61.43333333333333</v>
      </c>
      <c r="Y142" s="131" t="s">
        <v>356</v>
      </c>
      <c r="Z142" s="132">
        <v>43298</v>
      </c>
      <c r="AA142" s="130">
        <v>39.838709677419352</v>
      </c>
      <c r="AB142" s="133" t="s">
        <v>357</v>
      </c>
    </row>
    <row r="143" spans="1:28" x14ac:dyDescent="0.25">
      <c r="A143" s="123">
        <v>140</v>
      </c>
      <c r="B143" s="123">
        <v>76406</v>
      </c>
      <c r="C143" s="147" t="s">
        <v>721</v>
      </c>
      <c r="D143" s="151"/>
      <c r="E143" s="123" t="s">
        <v>371</v>
      </c>
      <c r="F143" s="123" t="s">
        <v>722</v>
      </c>
      <c r="G143" s="126" t="s">
        <v>348</v>
      </c>
      <c r="H143" s="123">
        <v>570160</v>
      </c>
      <c r="I143" s="127">
        <v>10200203303</v>
      </c>
      <c r="J143" s="127"/>
      <c r="K143" s="127"/>
      <c r="L143" s="127">
        <v>16011358</v>
      </c>
      <c r="M143" s="123" t="s">
        <v>461</v>
      </c>
      <c r="N143" s="123" t="s">
        <v>723</v>
      </c>
      <c r="O143" s="123" t="s">
        <v>351</v>
      </c>
      <c r="P143" s="128" t="s">
        <v>352</v>
      </c>
      <c r="Q143" s="123" t="s">
        <v>523</v>
      </c>
      <c r="R143" s="123" t="s">
        <v>354</v>
      </c>
      <c r="S143" s="128" t="s">
        <v>355</v>
      </c>
      <c r="T143" s="129">
        <v>44374</v>
      </c>
      <c r="U143" s="129">
        <v>44738</v>
      </c>
      <c r="V143" s="129">
        <v>42690</v>
      </c>
      <c r="W143" s="129">
        <v>44533</v>
      </c>
      <c r="X143" s="130">
        <v>61.43333333333333</v>
      </c>
      <c r="Y143" s="131" t="s">
        <v>356</v>
      </c>
      <c r="Z143" s="132">
        <v>43394</v>
      </c>
      <c r="AA143" s="130">
        <v>36.741935483870968</v>
      </c>
      <c r="AB143" s="133" t="s">
        <v>357</v>
      </c>
    </row>
    <row r="144" spans="1:28" x14ac:dyDescent="0.25">
      <c r="A144" s="123">
        <v>141</v>
      </c>
      <c r="B144" s="123">
        <v>104345</v>
      </c>
      <c r="C144" s="147" t="s">
        <v>724</v>
      </c>
      <c r="D144" s="173"/>
      <c r="E144" s="123" t="s">
        <v>347</v>
      </c>
      <c r="F144" s="123">
        <v>18010111</v>
      </c>
      <c r="G144" s="126" t="s">
        <v>348</v>
      </c>
      <c r="H144" s="123">
        <v>570092</v>
      </c>
      <c r="I144" s="127"/>
      <c r="J144" s="127"/>
      <c r="K144" s="127"/>
      <c r="L144" s="127"/>
      <c r="M144" s="123" t="s">
        <v>409</v>
      </c>
      <c r="N144" s="123" t="s">
        <v>725</v>
      </c>
      <c r="O144" s="123" t="s">
        <v>351</v>
      </c>
      <c r="P144" s="128" t="s">
        <v>352</v>
      </c>
      <c r="Q144" s="123" t="s">
        <v>414</v>
      </c>
      <c r="R144" s="123" t="s">
        <v>362</v>
      </c>
      <c r="S144" s="128" t="s">
        <v>355</v>
      </c>
      <c r="T144" s="129">
        <v>44405</v>
      </c>
      <c r="U144" s="129">
        <v>44588</v>
      </c>
      <c r="V144" s="129">
        <v>43252</v>
      </c>
      <c r="W144" s="129">
        <v>44533</v>
      </c>
      <c r="X144" s="130">
        <v>42.7</v>
      </c>
      <c r="Y144" s="131" t="s">
        <v>356</v>
      </c>
      <c r="Z144" s="132">
        <v>43595</v>
      </c>
      <c r="AA144" s="130">
        <v>30.258064516129032</v>
      </c>
      <c r="AB144" s="133" t="s">
        <v>357</v>
      </c>
    </row>
    <row r="145" spans="1:28" x14ac:dyDescent="0.25">
      <c r="A145" s="123">
        <v>142</v>
      </c>
      <c r="B145" s="123">
        <v>101103</v>
      </c>
      <c r="C145" s="156" t="s">
        <v>726</v>
      </c>
      <c r="D145" s="173"/>
      <c r="E145" s="123" t="s">
        <v>347</v>
      </c>
      <c r="F145" s="123">
        <v>18009086</v>
      </c>
      <c r="G145" s="126" t="s">
        <v>348</v>
      </c>
      <c r="H145" s="123">
        <v>570117</v>
      </c>
      <c r="I145" s="127"/>
      <c r="J145" s="127"/>
      <c r="K145" s="127"/>
      <c r="L145" s="127"/>
      <c r="M145" s="123" t="s">
        <v>359</v>
      </c>
      <c r="N145" s="123" t="s">
        <v>727</v>
      </c>
      <c r="O145" s="123" t="s">
        <v>351</v>
      </c>
      <c r="P145" s="128" t="s">
        <v>352</v>
      </c>
      <c r="Q145" s="123" t="s">
        <v>385</v>
      </c>
      <c r="R145" s="123" t="s">
        <v>354</v>
      </c>
      <c r="S145" s="128" t="s">
        <v>363</v>
      </c>
      <c r="T145" s="129">
        <v>44229</v>
      </c>
      <c r="U145" s="129">
        <v>44593</v>
      </c>
      <c r="V145" s="129">
        <v>43684</v>
      </c>
      <c r="W145" s="129">
        <v>44533</v>
      </c>
      <c r="X145" s="130">
        <v>28.3</v>
      </c>
      <c r="Y145" s="131" t="s">
        <v>356</v>
      </c>
      <c r="Z145" s="132">
        <v>43790</v>
      </c>
      <c r="AA145" s="130">
        <v>23.967741935483872</v>
      </c>
      <c r="AB145" s="133" t="s">
        <v>357</v>
      </c>
    </row>
    <row r="146" spans="1:28" x14ac:dyDescent="0.25">
      <c r="A146" s="123">
        <v>143</v>
      </c>
      <c r="B146" s="123">
        <v>76490</v>
      </c>
      <c r="C146" s="156" t="s">
        <v>728</v>
      </c>
      <c r="D146" s="151"/>
      <c r="E146" s="123" t="s">
        <v>347</v>
      </c>
      <c r="F146" s="123" t="s">
        <v>729</v>
      </c>
      <c r="G146" s="126" t="s">
        <v>348</v>
      </c>
      <c r="H146" s="123">
        <v>570028</v>
      </c>
      <c r="I146" s="127">
        <v>10200203324</v>
      </c>
      <c r="J146" s="127"/>
      <c r="K146" s="127"/>
      <c r="L146" s="127">
        <v>16011366</v>
      </c>
      <c r="M146" s="123" t="s">
        <v>461</v>
      </c>
      <c r="N146" s="123" t="s">
        <v>730</v>
      </c>
      <c r="O146" s="123" t="s">
        <v>351</v>
      </c>
      <c r="P146" s="128" t="s">
        <v>352</v>
      </c>
      <c r="Q146" s="123" t="s">
        <v>414</v>
      </c>
      <c r="R146" s="123" t="s">
        <v>362</v>
      </c>
      <c r="S146" s="128" t="s">
        <v>355</v>
      </c>
      <c r="T146" s="129">
        <v>44466</v>
      </c>
      <c r="U146" s="129">
        <v>44646</v>
      </c>
      <c r="V146" s="129">
        <v>42644</v>
      </c>
      <c r="W146" s="129">
        <v>44533</v>
      </c>
      <c r="X146" s="130">
        <v>62.966666666666669</v>
      </c>
      <c r="Y146" s="131" t="s">
        <v>356</v>
      </c>
      <c r="Z146" s="132">
        <v>43298</v>
      </c>
      <c r="AA146" s="130">
        <v>39.838709677419352</v>
      </c>
      <c r="AB146" s="133" t="s">
        <v>357</v>
      </c>
    </row>
    <row r="147" spans="1:28" x14ac:dyDescent="0.25">
      <c r="A147" s="123">
        <v>144</v>
      </c>
      <c r="B147" s="123">
        <v>33669</v>
      </c>
      <c r="C147" s="167" t="s">
        <v>731</v>
      </c>
      <c r="D147" s="173"/>
      <c r="E147" s="123" t="s">
        <v>347</v>
      </c>
      <c r="F147" s="123" t="s">
        <v>732</v>
      </c>
      <c r="G147" s="126" t="s">
        <v>348</v>
      </c>
      <c r="H147" s="123">
        <v>570118</v>
      </c>
      <c r="I147" s="127">
        <v>10200202124</v>
      </c>
      <c r="J147" s="127"/>
      <c r="K147" s="127">
        <v>34856</v>
      </c>
      <c r="L147" s="127">
        <v>34856</v>
      </c>
      <c r="M147" s="123" t="s">
        <v>733</v>
      </c>
      <c r="N147" s="123" t="s">
        <v>734</v>
      </c>
      <c r="O147" s="123" t="s">
        <v>351</v>
      </c>
      <c r="P147" s="128" t="s">
        <v>352</v>
      </c>
      <c r="Q147" s="123" t="s">
        <v>475</v>
      </c>
      <c r="R147" s="123" t="s">
        <v>362</v>
      </c>
      <c r="S147" s="128" t="s">
        <v>355</v>
      </c>
      <c r="T147" s="129">
        <v>44138</v>
      </c>
      <c r="U147" s="129">
        <v>44502</v>
      </c>
      <c r="V147" s="129">
        <v>41583</v>
      </c>
      <c r="W147" s="129">
        <v>44533</v>
      </c>
      <c r="X147" s="130">
        <v>98.333333333333329</v>
      </c>
      <c r="Y147" s="131" t="s">
        <v>356</v>
      </c>
      <c r="Z147" s="132">
        <v>42552</v>
      </c>
      <c r="AA147" s="130">
        <v>63.903225806451616</v>
      </c>
      <c r="AB147" s="133" t="s">
        <v>357</v>
      </c>
    </row>
    <row r="148" spans="1:28" x14ac:dyDescent="0.25">
      <c r="A148" s="123">
        <v>145</v>
      </c>
      <c r="B148" s="123">
        <v>105748</v>
      </c>
      <c r="C148" s="167" t="s">
        <v>735</v>
      </c>
      <c r="D148" s="151"/>
      <c r="E148" s="123" t="s">
        <v>347</v>
      </c>
      <c r="F148" s="123">
        <v>18010556</v>
      </c>
      <c r="G148" s="126" t="s">
        <v>348</v>
      </c>
      <c r="H148" s="123">
        <v>570001</v>
      </c>
      <c r="I148" s="127"/>
      <c r="J148" s="127"/>
      <c r="K148" s="127"/>
      <c r="L148" s="127"/>
      <c r="M148" s="123" t="s">
        <v>349</v>
      </c>
      <c r="N148" s="123" t="s">
        <v>736</v>
      </c>
      <c r="O148" s="123" t="s">
        <v>351</v>
      </c>
      <c r="P148" s="128" t="s">
        <v>352</v>
      </c>
      <c r="Q148" s="123" t="s">
        <v>448</v>
      </c>
      <c r="R148" s="123" t="s">
        <v>354</v>
      </c>
      <c r="S148" s="128" t="s">
        <v>355</v>
      </c>
      <c r="T148" s="129">
        <v>44436</v>
      </c>
      <c r="U148" s="129">
        <v>44739</v>
      </c>
      <c r="V148" s="129">
        <v>43304</v>
      </c>
      <c r="W148" s="129">
        <v>44533</v>
      </c>
      <c r="X148" s="130">
        <v>40.966666666666669</v>
      </c>
      <c r="Y148" s="131" t="s">
        <v>356</v>
      </c>
      <c r="Z148" s="132">
        <v>43605</v>
      </c>
      <c r="AA148" s="130">
        <v>29.93548387096774</v>
      </c>
      <c r="AB148" s="133" t="s">
        <v>357</v>
      </c>
    </row>
    <row r="149" spans="1:28" x14ac:dyDescent="0.25">
      <c r="A149" s="123">
        <v>146</v>
      </c>
      <c r="B149" s="123">
        <v>79382</v>
      </c>
      <c r="C149" s="150" t="s">
        <v>737</v>
      </c>
      <c r="D149" s="151"/>
      <c r="E149" s="123" t="s">
        <v>371</v>
      </c>
      <c r="F149" s="123" t="s">
        <v>738</v>
      </c>
      <c r="G149" s="126" t="s">
        <v>348</v>
      </c>
      <c r="H149" s="123">
        <v>570170</v>
      </c>
      <c r="I149" s="127"/>
      <c r="J149" s="127"/>
      <c r="K149" s="127"/>
      <c r="L149" s="127"/>
      <c r="M149" s="123" t="s">
        <v>739</v>
      </c>
      <c r="N149" s="123" t="s">
        <v>740</v>
      </c>
      <c r="O149" s="123" t="s">
        <v>351</v>
      </c>
      <c r="P149" s="128" t="s">
        <v>352</v>
      </c>
      <c r="Q149" s="123" t="s">
        <v>402</v>
      </c>
      <c r="R149" s="123" t="s">
        <v>362</v>
      </c>
      <c r="S149" s="128" t="s">
        <v>355</v>
      </c>
      <c r="T149" s="129">
        <v>44374</v>
      </c>
      <c r="U149" s="129">
        <v>44556</v>
      </c>
      <c r="V149" s="129">
        <v>42908</v>
      </c>
      <c r="W149" s="129">
        <v>44533</v>
      </c>
      <c r="X149" s="130">
        <v>54.166666666666664</v>
      </c>
      <c r="Y149" s="131" t="s">
        <v>356</v>
      </c>
      <c r="Z149" s="132">
        <v>43201</v>
      </c>
      <c r="AA149" s="130">
        <v>42.967741935483872</v>
      </c>
      <c r="AB149" s="133" t="s">
        <v>357</v>
      </c>
    </row>
    <row r="150" spans="1:28" x14ac:dyDescent="0.25">
      <c r="A150" s="123">
        <v>147</v>
      </c>
      <c r="B150" s="123">
        <v>70827</v>
      </c>
      <c r="C150" s="156" t="s">
        <v>741</v>
      </c>
      <c r="D150" s="173"/>
      <c r="E150" s="123" t="s">
        <v>371</v>
      </c>
      <c r="F150" s="123" t="s">
        <v>742</v>
      </c>
      <c r="G150" s="126" t="s">
        <v>348</v>
      </c>
      <c r="H150" s="123">
        <v>570068</v>
      </c>
      <c r="I150" s="127" t="s">
        <v>743</v>
      </c>
      <c r="J150" s="127"/>
      <c r="K150" s="127">
        <v>16009144</v>
      </c>
      <c r="L150" s="127"/>
      <c r="M150" s="123" t="s">
        <v>366</v>
      </c>
      <c r="N150" s="123" t="s">
        <v>744</v>
      </c>
      <c r="O150" s="123" t="s">
        <v>351</v>
      </c>
      <c r="P150" s="128" t="s">
        <v>352</v>
      </c>
      <c r="Q150" s="123" t="s">
        <v>390</v>
      </c>
      <c r="R150" s="123" t="s">
        <v>354</v>
      </c>
      <c r="S150" s="128" t="s">
        <v>355</v>
      </c>
      <c r="T150" s="129">
        <v>44402</v>
      </c>
      <c r="U150" s="129">
        <v>44705</v>
      </c>
      <c r="V150" s="129">
        <v>42583</v>
      </c>
      <c r="W150" s="129">
        <v>44533</v>
      </c>
      <c r="X150" s="130">
        <v>65</v>
      </c>
      <c r="Y150" s="131" t="s">
        <v>356</v>
      </c>
      <c r="Z150" s="132">
        <v>42833</v>
      </c>
      <c r="AA150" s="130">
        <v>54.838709677419352</v>
      </c>
      <c r="AB150" s="133" t="s">
        <v>357</v>
      </c>
    </row>
    <row r="151" spans="1:28" x14ac:dyDescent="0.25">
      <c r="A151" s="123">
        <v>148</v>
      </c>
      <c r="B151" s="123">
        <v>87812</v>
      </c>
      <c r="C151" s="156" t="s">
        <v>745</v>
      </c>
      <c r="D151" s="173"/>
      <c r="E151" s="123" t="s">
        <v>347</v>
      </c>
      <c r="F151" s="123" t="s">
        <v>746</v>
      </c>
      <c r="G151" s="126" t="s">
        <v>348</v>
      </c>
      <c r="H151" s="123">
        <v>570201</v>
      </c>
      <c r="I151" s="127"/>
      <c r="J151" s="127"/>
      <c r="K151" s="127"/>
      <c r="L151" s="127"/>
      <c r="M151" s="123" t="s">
        <v>530</v>
      </c>
      <c r="N151" s="123" t="s">
        <v>747</v>
      </c>
      <c r="O151" s="123" t="s">
        <v>351</v>
      </c>
      <c r="P151" s="128" t="s">
        <v>352</v>
      </c>
      <c r="Q151" s="123" t="s">
        <v>475</v>
      </c>
      <c r="R151" s="123" t="s">
        <v>362</v>
      </c>
      <c r="S151" s="128" t="s">
        <v>355</v>
      </c>
      <c r="T151" s="129">
        <v>44254</v>
      </c>
      <c r="U151" s="129">
        <v>44556</v>
      </c>
      <c r="V151" s="129">
        <v>42876</v>
      </c>
      <c r="W151" s="129">
        <v>44533</v>
      </c>
      <c r="X151" s="130">
        <v>55.233333333333334</v>
      </c>
      <c r="Y151" s="131" t="s">
        <v>356</v>
      </c>
      <c r="Z151" s="132">
        <v>43394</v>
      </c>
      <c r="AA151" s="130">
        <v>36.741935483870968</v>
      </c>
      <c r="AB151" s="133" t="s">
        <v>357</v>
      </c>
    </row>
    <row r="152" spans="1:28" x14ac:dyDescent="0.25">
      <c r="A152" s="123">
        <v>149</v>
      </c>
      <c r="B152" s="123">
        <v>30444</v>
      </c>
      <c r="C152" s="156" t="s">
        <v>748</v>
      </c>
      <c r="D152" s="136"/>
      <c r="E152" s="123" t="s">
        <v>347</v>
      </c>
      <c r="F152" s="123" t="s">
        <v>749</v>
      </c>
      <c r="G152" s="126" t="s">
        <v>348</v>
      </c>
      <c r="H152" s="123">
        <v>570003</v>
      </c>
      <c r="I152" s="127">
        <v>10200201598</v>
      </c>
      <c r="J152" s="127">
        <v>6852</v>
      </c>
      <c r="K152" s="127">
        <v>34103</v>
      </c>
      <c r="L152" s="127">
        <v>34103</v>
      </c>
      <c r="M152" s="123" t="s">
        <v>750</v>
      </c>
      <c r="N152" s="123" t="s">
        <v>751</v>
      </c>
      <c r="O152" s="123" t="s">
        <v>351</v>
      </c>
      <c r="P152" s="128" t="s">
        <v>352</v>
      </c>
      <c r="Q152" s="123" t="s">
        <v>375</v>
      </c>
      <c r="R152" s="123" t="s">
        <v>362</v>
      </c>
      <c r="S152" s="128" t="s">
        <v>355</v>
      </c>
      <c r="T152" s="129">
        <v>44212</v>
      </c>
      <c r="U152" s="129">
        <v>44576</v>
      </c>
      <c r="V152" s="129">
        <v>41492</v>
      </c>
      <c r="W152" s="129">
        <v>44533</v>
      </c>
      <c r="X152" s="130">
        <v>101.36666666666666</v>
      </c>
      <c r="Y152" s="131" t="s">
        <v>356</v>
      </c>
      <c r="Z152" s="132">
        <v>42552</v>
      </c>
      <c r="AA152" s="130">
        <v>63.903225806451616</v>
      </c>
      <c r="AB152" s="133" t="s">
        <v>357</v>
      </c>
    </row>
    <row r="153" spans="1:28" x14ac:dyDescent="0.25">
      <c r="A153" s="123">
        <v>150</v>
      </c>
      <c r="B153" s="123">
        <v>30446</v>
      </c>
      <c r="C153" s="172" t="s">
        <v>752</v>
      </c>
      <c r="D153" s="174"/>
      <c r="E153" s="123" t="s">
        <v>347</v>
      </c>
      <c r="F153" s="123" t="s">
        <v>753</v>
      </c>
      <c r="G153" s="126" t="s">
        <v>348</v>
      </c>
      <c r="H153" s="123">
        <v>570016</v>
      </c>
      <c r="I153" s="127">
        <v>10200201805</v>
      </c>
      <c r="J153" s="127">
        <v>32916</v>
      </c>
      <c r="K153" s="127">
        <v>32916</v>
      </c>
      <c r="L153" s="127"/>
      <c r="M153" s="123" t="s">
        <v>754</v>
      </c>
      <c r="N153" s="123" t="s">
        <v>755</v>
      </c>
      <c r="O153" s="123" t="s">
        <v>351</v>
      </c>
      <c r="P153" s="128" t="s">
        <v>352</v>
      </c>
      <c r="Q153" s="123" t="s">
        <v>438</v>
      </c>
      <c r="R153" s="123" t="s">
        <v>362</v>
      </c>
      <c r="S153" s="128" t="s">
        <v>355</v>
      </c>
      <c r="T153" s="129">
        <v>44223</v>
      </c>
      <c r="U153" s="129">
        <v>44526</v>
      </c>
      <c r="V153" s="129">
        <v>42583</v>
      </c>
      <c r="W153" s="129">
        <v>44533</v>
      </c>
      <c r="X153" s="130">
        <v>65</v>
      </c>
      <c r="Y153" s="131" t="s">
        <v>356</v>
      </c>
      <c r="Z153" s="132">
        <v>42777</v>
      </c>
      <c r="AA153" s="130">
        <v>56.645161290322584</v>
      </c>
      <c r="AB153" s="133" t="s">
        <v>357</v>
      </c>
    </row>
    <row r="154" spans="1:28" x14ac:dyDescent="0.25">
      <c r="A154" s="123">
        <v>151</v>
      </c>
      <c r="B154" s="123">
        <v>30571</v>
      </c>
      <c r="C154" s="167" t="s">
        <v>756</v>
      </c>
      <c r="D154" s="151"/>
      <c r="E154" s="123" t="s">
        <v>347</v>
      </c>
      <c r="F154" s="123" t="s">
        <v>757</v>
      </c>
      <c r="G154" s="126" t="s">
        <v>348</v>
      </c>
      <c r="H154" s="123">
        <v>570017</v>
      </c>
      <c r="I154" s="127">
        <v>10200201310</v>
      </c>
      <c r="J154" s="127">
        <v>35944</v>
      </c>
      <c r="K154" s="127">
        <v>35944</v>
      </c>
      <c r="L154" s="127">
        <v>35944</v>
      </c>
      <c r="M154" s="123" t="s">
        <v>758</v>
      </c>
      <c r="N154" s="123" t="s">
        <v>759</v>
      </c>
      <c r="O154" s="123" t="s">
        <v>351</v>
      </c>
      <c r="P154" s="128" t="s">
        <v>352</v>
      </c>
      <c r="Q154" s="123" t="s">
        <v>368</v>
      </c>
      <c r="R154" s="123" t="s">
        <v>354</v>
      </c>
      <c r="S154" s="128" t="s">
        <v>355</v>
      </c>
      <c r="T154" s="129">
        <v>44216</v>
      </c>
      <c r="U154" s="129">
        <v>44519</v>
      </c>
      <c r="V154" s="129">
        <v>40565</v>
      </c>
      <c r="W154" s="129">
        <v>44533</v>
      </c>
      <c r="X154" s="130">
        <v>132.26666666666668</v>
      </c>
      <c r="Y154" s="131" t="s">
        <v>356</v>
      </c>
      <c r="Z154" s="132">
        <v>42542</v>
      </c>
      <c r="AA154" s="130">
        <v>64.225806451612897</v>
      </c>
      <c r="AB154" s="133" t="s">
        <v>357</v>
      </c>
    </row>
    <row r="155" spans="1:28" x14ac:dyDescent="0.25">
      <c r="A155" s="123">
        <v>152</v>
      </c>
      <c r="B155" s="123">
        <v>88141</v>
      </c>
      <c r="C155" s="156" t="s">
        <v>760</v>
      </c>
      <c r="D155" s="151"/>
      <c r="E155" s="123" t="s">
        <v>347</v>
      </c>
      <c r="F155" s="123" t="s">
        <v>761</v>
      </c>
      <c r="G155" s="126" t="s">
        <v>348</v>
      </c>
      <c r="H155" s="123">
        <v>570093</v>
      </c>
      <c r="I155" s="127"/>
      <c r="J155" s="127"/>
      <c r="K155" s="127"/>
      <c r="L155" s="127"/>
      <c r="M155" s="123" t="s">
        <v>530</v>
      </c>
      <c r="N155" s="123" t="s">
        <v>762</v>
      </c>
      <c r="O155" s="123" t="s">
        <v>351</v>
      </c>
      <c r="P155" s="128" t="s">
        <v>352</v>
      </c>
      <c r="Q155" s="123" t="s">
        <v>438</v>
      </c>
      <c r="R155" s="123" t="s">
        <v>362</v>
      </c>
      <c r="S155" s="128" t="s">
        <v>355</v>
      </c>
      <c r="T155" s="129">
        <v>44376</v>
      </c>
      <c r="U155" s="129">
        <v>44558</v>
      </c>
      <c r="V155" s="129">
        <v>42876</v>
      </c>
      <c r="W155" s="129">
        <v>44533</v>
      </c>
      <c r="X155" s="130">
        <v>55.233333333333334</v>
      </c>
      <c r="Y155" s="131" t="s">
        <v>356</v>
      </c>
      <c r="Z155" s="132">
        <v>43244</v>
      </c>
      <c r="AA155" s="130">
        <v>41.58064516129032</v>
      </c>
      <c r="AB155" s="133" t="s">
        <v>357</v>
      </c>
    </row>
    <row r="156" spans="1:28" x14ac:dyDescent="0.25">
      <c r="A156" s="123">
        <v>153</v>
      </c>
      <c r="B156" s="123">
        <v>78870</v>
      </c>
      <c r="C156" s="156" t="s">
        <v>763</v>
      </c>
      <c r="D156" s="151"/>
      <c r="E156" s="123" t="s">
        <v>371</v>
      </c>
      <c r="F156" s="123" t="s">
        <v>764</v>
      </c>
      <c r="G156" s="126" t="s">
        <v>348</v>
      </c>
      <c r="H156" s="123">
        <v>570172</v>
      </c>
      <c r="I156" s="127">
        <v>10200203403</v>
      </c>
      <c r="J156" s="127"/>
      <c r="K156" s="127"/>
      <c r="L156" s="127"/>
      <c r="M156" s="123" t="s">
        <v>765</v>
      </c>
      <c r="N156" s="123" t="s">
        <v>766</v>
      </c>
      <c r="O156" s="123" t="s">
        <v>351</v>
      </c>
      <c r="P156" s="128" t="s">
        <v>352</v>
      </c>
      <c r="Q156" s="123" t="s">
        <v>438</v>
      </c>
      <c r="R156" s="123" t="s">
        <v>362</v>
      </c>
      <c r="S156" s="128" t="s">
        <v>355</v>
      </c>
      <c r="T156" s="129">
        <v>44314</v>
      </c>
      <c r="U156" s="129">
        <v>44678</v>
      </c>
      <c r="V156" s="129">
        <v>42621</v>
      </c>
      <c r="W156" s="129">
        <v>44533</v>
      </c>
      <c r="X156" s="130">
        <v>63.733333333333334</v>
      </c>
      <c r="Y156" s="131" t="s">
        <v>356</v>
      </c>
      <c r="Z156" s="132">
        <v>43298</v>
      </c>
      <c r="AA156" s="130">
        <v>39.838709677419352</v>
      </c>
      <c r="AB156" s="133" t="s">
        <v>357</v>
      </c>
    </row>
    <row r="157" spans="1:28" x14ac:dyDescent="0.25">
      <c r="A157" s="123">
        <v>154</v>
      </c>
      <c r="B157" s="123">
        <v>106615</v>
      </c>
      <c r="C157" s="156" t="s">
        <v>767</v>
      </c>
      <c r="D157" s="151"/>
      <c r="E157" s="123" t="s">
        <v>371</v>
      </c>
      <c r="F157" s="123">
        <v>18010879</v>
      </c>
      <c r="G157" s="126" t="s">
        <v>348</v>
      </c>
      <c r="H157" s="123">
        <v>570121</v>
      </c>
      <c r="I157" s="127"/>
      <c r="J157" s="127"/>
      <c r="K157" s="127"/>
      <c r="L157" s="127"/>
      <c r="M157" s="123" t="s">
        <v>440</v>
      </c>
      <c r="N157" s="123" t="s">
        <v>768</v>
      </c>
      <c r="O157" s="123" t="s">
        <v>351</v>
      </c>
      <c r="P157" s="128" t="s">
        <v>352</v>
      </c>
      <c r="Q157" s="123" t="s">
        <v>418</v>
      </c>
      <c r="R157" s="123" t="s">
        <v>362</v>
      </c>
      <c r="S157" s="128" t="s">
        <v>363</v>
      </c>
      <c r="T157" s="129">
        <v>44232</v>
      </c>
      <c r="U157" s="129">
        <v>44596</v>
      </c>
      <c r="V157" s="129">
        <v>43684</v>
      </c>
      <c r="W157" s="129">
        <v>44533</v>
      </c>
      <c r="X157" s="130">
        <v>28.3</v>
      </c>
      <c r="Y157" s="131" t="s">
        <v>356</v>
      </c>
      <c r="Z157" s="132">
        <v>43790</v>
      </c>
      <c r="AA157" s="130">
        <v>23.967741935483872</v>
      </c>
      <c r="AB157" s="133" t="s">
        <v>357</v>
      </c>
    </row>
    <row r="158" spans="1:28" x14ac:dyDescent="0.25">
      <c r="A158" s="123">
        <v>155</v>
      </c>
      <c r="B158" s="123">
        <v>30605</v>
      </c>
      <c r="C158" s="167" t="s">
        <v>769</v>
      </c>
      <c r="D158" s="173"/>
      <c r="E158" s="123" t="s">
        <v>371</v>
      </c>
      <c r="F158" s="123" t="s">
        <v>770</v>
      </c>
      <c r="G158" s="126" t="s">
        <v>348</v>
      </c>
      <c r="H158" s="123">
        <v>570255</v>
      </c>
      <c r="I158" s="127">
        <v>10200200923</v>
      </c>
      <c r="J158" s="127">
        <v>2137</v>
      </c>
      <c r="K158" s="127">
        <v>31543</v>
      </c>
      <c r="L158" s="127">
        <v>2137</v>
      </c>
      <c r="M158" s="123" t="s">
        <v>366</v>
      </c>
      <c r="N158" s="123" t="s">
        <v>771</v>
      </c>
      <c r="O158" s="123" t="s">
        <v>351</v>
      </c>
      <c r="P158" s="128" t="s">
        <v>352</v>
      </c>
      <c r="Q158" s="123" t="s">
        <v>418</v>
      </c>
      <c r="R158" s="123" t="s">
        <v>362</v>
      </c>
      <c r="S158" s="128" t="s">
        <v>355</v>
      </c>
      <c r="T158" s="129">
        <v>44334</v>
      </c>
      <c r="U158" s="129">
        <v>44637</v>
      </c>
      <c r="V158" s="129">
        <v>41492</v>
      </c>
      <c r="W158" s="129">
        <v>44533</v>
      </c>
      <c r="X158" s="130">
        <v>101.36666666666666</v>
      </c>
      <c r="Y158" s="131" t="s">
        <v>356</v>
      </c>
      <c r="Z158" s="132">
        <v>42461</v>
      </c>
      <c r="AA158" s="130">
        <v>66.838709677419359</v>
      </c>
      <c r="AB158" s="133" t="s">
        <v>357</v>
      </c>
    </row>
    <row r="159" spans="1:28" x14ac:dyDescent="0.25">
      <c r="A159" s="123">
        <v>156</v>
      </c>
      <c r="B159" s="123">
        <v>80991</v>
      </c>
      <c r="C159" s="166" t="s">
        <v>772</v>
      </c>
      <c r="D159" s="151"/>
      <c r="E159" s="123" t="s">
        <v>347</v>
      </c>
      <c r="F159" s="123" t="s">
        <v>773</v>
      </c>
      <c r="G159" s="126" t="s">
        <v>348</v>
      </c>
      <c r="H159" s="123">
        <v>570057</v>
      </c>
      <c r="I159" s="127"/>
      <c r="J159" s="127"/>
      <c r="K159" s="127"/>
      <c r="L159" s="127"/>
      <c r="M159" s="123" t="s">
        <v>774</v>
      </c>
      <c r="N159" s="123" t="s">
        <v>775</v>
      </c>
      <c r="O159" s="123" t="s">
        <v>351</v>
      </c>
      <c r="P159" s="128" t="s">
        <v>352</v>
      </c>
      <c r="Q159" s="123" t="s">
        <v>353</v>
      </c>
      <c r="R159" s="123" t="s">
        <v>354</v>
      </c>
      <c r="S159" s="128" t="s">
        <v>355</v>
      </c>
      <c r="T159" s="129">
        <v>44441</v>
      </c>
      <c r="U159" s="129">
        <v>44743</v>
      </c>
      <c r="V159" s="129">
        <v>42679</v>
      </c>
      <c r="W159" s="129">
        <v>44533</v>
      </c>
      <c r="X159" s="130">
        <v>61.8</v>
      </c>
      <c r="Y159" s="131" t="s">
        <v>356</v>
      </c>
      <c r="Z159" s="132">
        <v>43060</v>
      </c>
      <c r="AA159" s="130">
        <v>47.516129032258064</v>
      </c>
      <c r="AB159" s="133" t="s">
        <v>357</v>
      </c>
    </row>
    <row r="160" spans="1:28" x14ac:dyDescent="0.25">
      <c r="A160" s="123">
        <v>157</v>
      </c>
      <c r="B160" s="123">
        <v>159683</v>
      </c>
      <c r="C160" s="157" t="s">
        <v>776</v>
      </c>
      <c r="D160" s="151"/>
      <c r="E160" s="123" t="s">
        <v>371</v>
      </c>
      <c r="F160" s="123">
        <v>19234634</v>
      </c>
      <c r="G160" s="126" t="s">
        <v>348</v>
      </c>
      <c r="H160" s="123">
        <v>570264</v>
      </c>
      <c r="I160" s="127"/>
      <c r="J160" s="127"/>
      <c r="K160" s="127"/>
      <c r="L160" s="127"/>
      <c r="M160" s="123" t="s">
        <v>366</v>
      </c>
      <c r="N160" s="123" t="s">
        <v>777</v>
      </c>
      <c r="O160" s="123" t="s">
        <v>351</v>
      </c>
      <c r="P160" s="128" t="s">
        <v>352</v>
      </c>
      <c r="Q160" s="123" t="s">
        <v>381</v>
      </c>
      <c r="R160" s="123" t="s">
        <v>354</v>
      </c>
      <c r="S160" s="128" t="s">
        <v>363</v>
      </c>
      <c r="T160" s="129">
        <v>44299</v>
      </c>
      <c r="U160" s="129">
        <v>44663</v>
      </c>
      <c r="V160" s="129">
        <v>43753</v>
      </c>
      <c r="W160" s="129">
        <v>44533</v>
      </c>
      <c r="X160" s="130">
        <v>26</v>
      </c>
      <c r="Y160" s="131" t="s">
        <v>356</v>
      </c>
      <c r="Z160" s="132">
        <v>43827</v>
      </c>
      <c r="AA160" s="130">
        <v>22.774193548387096</v>
      </c>
      <c r="AB160" s="133" t="s">
        <v>357</v>
      </c>
    </row>
    <row r="161" spans="1:28" x14ac:dyDescent="0.25">
      <c r="A161" s="123">
        <v>158</v>
      </c>
      <c r="B161" s="123">
        <v>87817</v>
      </c>
      <c r="C161" s="156" t="s">
        <v>778</v>
      </c>
      <c r="D161" s="151"/>
      <c r="E161" s="123" t="s">
        <v>347</v>
      </c>
      <c r="F161" s="123">
        <v>17009756</v>
      </c>
      <c r="G161" s="126" t="s">
        <v>348</v>
      </c>
      <c r="H161" s="123">
        <v>570173</v>
      </c>
      <c r="I161" s="127"/>
      <c r="J161" s="127"/>
      <c r="K161" s="127"/>
      <c r="L161" s="127">
        <v>87817</v>
      </c>
      <c r="M161" s="123" t="s">
        <v>530</v>
      </c>
      <c r="N161" s="123" t="s">
        <v>779</v>
      </c>
      <c r="O161" s="123" t="s">
        <v>351</v>
      </c>
      <c r="P161" s="128" t="s">
        <v>352</v>
      </c>
      <c r="Q161" s="123" t="s">
        <v>390</v>
      </c>
      <c r="R161" s="123" t="s">
        <v>354</v>
      </c>
      <c r="S161" s="128" t="s">
        <v>355</v>
      </c>
      <c r="T161" s="129">
        <v>44404</v>
      </c>
      <c r="U161" s="129">
        <v>44768</v>
      </c>
      <c r="V161" s="129">
        <v>42876</v>
      </c>
      <c r="W161" s="129">
        <v>44533</v>
      </c>
      <c r="X161" s="130">
        <v>55.233333333333334</v>
      </c>
      <c r="Y161" s="131" t="s">
        <v>356</v>
      </c>
      <c r="Z161" s="132">
        <v>43556</v>
      </c>
      <c r="AA161" s="130">
        <v>31.516129032258064</v>
      </c>
      <c r="AB161" s="133" t="s">
        <v>357</v>
      </c>
    </row>
    <row r="162" spans="1:28" x14ac:dyDescent="0.25">
      <c r="A162" s="123">
        <v>159</v>
      </c>
      <c r="B162" s="123">
        <v>106619</v>
      </c>
      <c r="C162" s="156" t="s">
        <v>780</v>
      </c>
      <c r="D162" s="136"/>
      <c r="E162" s="123" t="s">
        <v>371</v>
      </c>
      <c r="F162" s="123">
        <v>18010883</v>
      </c>
      <c r="G162" s="126" t="s">
        <v>348</v>
      </c>
      <c r="H162" s="123">
        <v>570096</v>
      </c>
      <c r="I162" s="127"/>
      <c r="J162" s="127"/>
      <c r="K162" s="127"/>
      <c r="L162" s="127"/>
      <c r="M162" s="123" t="s">
        <v>479</v>
      </c>
      <c r="N162" s="123" t="s">
        <v>781</v>
      </c>
      <c r="O162" s="123" t="s">
        <v>351</v>
      </c>
      <c r="P162" s="128" t="s">
        <v>352</v>
      </c>
      <c r="Q162" s="123" t="s">
        <v>385</v>
      </c>
      <c r="R162" s="123" t="s">
        <v>354</v>
      </c>
      <c r="S162" s="128" t="s">
        <v>363</v>
      </c>
      <c r="T162" s="129">
        <v>44350</v>
      </c>
      <c r="U162" s="129">
        <v>44653</v>
      </c>
      <c r="V162" s="129">
        <v>43684</v>
      </c>
      <c r="W162" s="129">
        <v>44533</v>
      </c>
      <c r="X162" s="130">
        <v>28.3</v>
      </c>
      <c r="Y162" s="131" t="s">
        <v>356</v>
      </c>
      <c r="Z162" s="132">
        <v>43790</v>
      </c>
      <c r="AA162" s="130">
        <v>23.967741935483872</v>
      </c>
      <c r="AB162" s="133" t="s">
        <v>357</v>
      </c>
    </row>
    <row r="163" spans="1:28" x14ac:dyDescent="0.25">
      <c r="A163" s="123">
        <v>160</v>
      </c>
      <c r="B163" s="123">
        <v>79688</v>
      </c>
      <c r="C163" s="156" t="s">
        <v>782</v>
      </c>
      <c r="D163" s="151"/>
      <c r="E163" s="123" t="s">
        <v>371</v>
      </c>
      <c r="F163" s="123" t="s">
        <v>783</v>
      </c>
      <c r="G163" s="126" t="s">
        <v>348</v>
      </c>
      <c r="H163" s="123">
        <v>570149</v>
      </c>
      <c r="I163" s="127"/>
      <c r="J163" s="127"/>
      <c r="K163" s="127"/>
      <c r="L163" s="127"/>
      <c r="M163" s="123" t="s">
        <v>784</v>
      </c>
      <c r="N163" s="123" t="s">
        <v>785</v>
      </c>
      <c r="O163" s="123" t="s">
        <v>351</v>
      </c>
      <c r="P163" s="128" t="s">
        <v>352</v>
      </c>
      <c r="Q163" s="123" t="s">
        <v>385</v>
      </c>
      <c r="R163" s="123" t="s">
        <v>354</v>
      </c>
      <c r="S163" s="128" t="s">
        <v>355</v>
      </c>
      <c r="T163" s="129">
        <v>44320</v>
      </c>
      <c r="U163" s="129">
        <v>44623</v>
      </c>
      <c r="V163" s="129">
        <v>42681</v>
      </c>
      <c r="W163" s="129">
        <v>44533</v>
      </c>
      <c r="X163" s="130">
        <v>61.733333333333334</v>
      </c>
      <c r="Y163" s="131" t="s">
        <v>356</v>
      </c>
      <c r="Z163" s="132">
        <v>43412</v>
      </c>
      <c r="AA163" s="130">
        <v>36.161290322580648</v>
      </c>
      <c r="AB163" s="133" t="s">
        <v>357</v>
      </c>
    </row>
    <row r="164" spans="1:28" x14ac:dyDescent="0.25">
      <c r="A164" s="123">
        <v>161</v>
      </c>
      <c r="B164" s="123">
        <v>105784</v>
      </c>
      <c r="C164" s="156" t="s">
        <v>786</v>
      </c>
      <c r="D164" s="151"/>
      <c r="E164" s="123" t="s">
        <v>371</v>
      </c>
      <c r="F164" s="123">
        <v>18010570</v>
      </c>
      <c r="G164" s="126" t="s">
        <v>348</v>
      </c>
      <c r="H164" s="123">
        <v>570163</v>
      </c>
      <c r="I164" s="127"/>
      <c r="J164" s="127"/>
      <c r="K164" s="127"/>
      <c r="L164" s="127"/>
      <c r="M164" s="123" t="s">
        <v>787</v>
      </c>
      <c r="N164" s="123" t="s">
        <v>788</v>
      </c>
      <c r="O164" s="123" t="s">
        <v>351</v>
      </c>
      <c r="P164" s="128" t="s">
        <v>352</v>
      </c>
      <c r="Q164" s="123" t="s">
        <v>375</v>
      </c>
      <c r="R164" s="123" t="s">
        <v>362</v>
      </c>
      <c r="S164" s="128" t="s">
        <v>355</v>
      </c>
      <c r="T164" s="129">
        <v>44376</v>
      </c>
      <c r="U164" s="129">
        <v>44740</v>
      </c>
      <c r="V164" s="129">
        <v>43304</v>
      </c>
      <c r="W164" s="129">
        <v>44533</v>
      </c>
      <c r="X164" s="130">
        <v>40.966666666666669</v>
      </c>
      <c r="Y164" s="131" t="s">
        <v>356</v>
      </c>
      <c r="Z164" s="132">
        <v>43709</v>
      </c>
      <c r="AA164" s="130">
        <v>26.580645161290324</v>
      </c>
      <c r="AB164" s="133" t="s">
        <v>357</v>
      </c>
    </row>
    <row r="165" spans="1:28" x14ac:dyDescent="0.25">
      <c r="A165" s="123">
        <v>162</v>
      </c>
      <c r="B165" s="123">
        <v>154674</v>
      </c>
      <c r="C165" s="156" t="s">
        <v>789</v>
      </c>
      <c r="D165" s="151"/>
      <c r="E165" s="123" t="s">
        <v>371</v>
      </c>
      <c r="F165" s="123">
        <v>19231953</v>
      </c>
      <c r="G165" s="126" t="s">
        <v>348</v>
      </c>
      <c r="H165" s="123">
        <v>570124</v>
      </c>
      <c r="I165" s="127"/>
      <c r="J165" s="127"/>
      <c r="K165" s="127"/>
      <c r="L165" s="127"/>
      <c r="M165" s="123" t="s">
        <v>790</v>
      </c>
      <c r="N165" s="123" t="s">
        <v>791</v>
      </c>
      <c r="O165" s="123" t="s">
        <v>351</v>
      </c>
      <c r="P165" s="128" t="s">
        <v>352</v>
      </c>
      <c r="Q165" s="123" t="s">
        <v>444</v>
      </c>
      <c r="R165" s="123" t="s">
        <v>362</v>
      </c>
      <c r="S165" s="128" t="s">
        <v>363</v>
      </c>
      <c r="T165" s="129">
        <v>44177</v>
      </c>
      <c r="U165" s="129">
        <v>44541</v>
      </c>
      <c r="V165" s="129">
        <v>43630</v>
      </c>
      <c r="W165" s="129">
        <v>44533</v>
      </c>
      <c r="X165" s="130">
        <v>30.1</v>
      </c>
      <c r="Y165" s="131" t="s">
        <v>356</v>
      </c>
      <c r="Z165" s="132">
        <v>43800</v>
      </c>
      <c r="AA165" s="130">
        <v>23.64516129032258</v>
      </c>
      <c r="AB165" s="133" t="s">
        <v>357</v>
      </c>
    </row>
    <row r="166" spans="1:28" x14ac:dyDescent="0.25">
      <c r="A166" s="123">
        <v>163</v>
      </c>
      <c r="B166" s="123">
        <v>106439</v>
      </c>
      <c r="C166" s="156" t="s">
        <v>792</v>
      </c>
      <c r="D166" s="151"/>
      <c r="E166" s="123" t="s">
        <v>371</v>
      </c>
      <c r="F166" s="123">
        <v>18010785</v>
      </c>
      <c r="G166" s="126" t="s">
        <v>348</v>
      </c>
      <c r="H166" s="123">
        <v>570164</v>
      </c>
      <c r="I166" s="127"/>
      <c r="J166" s="127"/>
      <c r="K166" s="127"/>
      <c r="L166" s="127">
        <v>106439</v>
      </c>
      <c r="M166" s="123" t="s">
        <v>473</v>
      </c>
      <c r="N166" s="123" t="s">
        <v>793</v>
      </c>
      <c r="O166" s="123" t="s">
        <v>351</v>
      </c>
      <c r="P166" s="128" t="s">
        <v>352</v>
      </c>
      <c r="Q166" s="123" t="s">
        <v>481</v>
      </c>
      <c r="R166" s="123" t="s">
        <v>362</v>
      </c>
      <c r="S166" s="128" t="s">
        <v>355</v>
      </c>
      <c r="T166" s="129">
        <v>44202</v>
      </c>
      <c r="U166" s="129">
        <v>44505</v>
      </c>
      <c r="V166" s="129">
        <v>43318</v>
      </c>
      <c r="W166" s="129">
        <v>44533</v>
      </c>
      <c r="X166" s="130">
        <v>40.5</v>
      </c>
      <c r="Y166" s="131" t="s">
        <v>356</v>
      </c>
      <c r="Z166" s="132">
        <v>43556</v>
      </c>
      <c r="AA166" s="130">
        <v>31.516129032258064</v>
      </c>
      <c r="AB166" s="133" t="s">
        <v>357</v>
      </c>
    </row>
    <row r="167" spans="1:28" x14ac:dyDescent="0.25">
      <c r="A167" s="123">
        <v>164</v>
      </c>
      <c r="B167" s="123">
        <v>97926</v>
      </c>
      <c r="C167" s="156" t="s">
        <v>794</v>
      </c>
      <c r="D167" s="151"/>
      <c r="E167" s="123" t="s">
        <v>371</v>
      </c>
      <c r="F167" s="123">
        <v>17012485</v>
      </c>
      <c r="G167" s="126" t="s">
        <v>348</v>
      </c>
      <c r="H167" s="123">
        <v>570098</v>
      </c>
      <c r="I167" s="127"/>
      <c r="J167" s="127"/>
      <c r="K167" s="127"/>
      <c r="L167" s="127"/>
      <c r="M167" s="123" t="s">
        <v>604</v>
      </c>
      <c r="N167" s="123" t="s">
        <v>795</v>
      </c>
      <c r="O167" s="123" t="s">
        <v>351</v>
      </c>
      <c r="P167" s="128" t="s">
        <v>352</v>
      </c>
      <c r="Q167" s="123" t="s">
        <v>444</v>
      </c>
      <c r="R167" s="123" t="s">
        <v>362</v>
      </c>
      <c r="S167" s="128" t="s">
        <v>355</v>
      </c>
      <c r="T167" s="129">
        <v>44376</v>
      </c>
      <c r="U167" s="129">
        <v>44558</v>
      </c>
      <c r="V167" s="129">
        <v>43572</v>
      </c>
      <c r="W167" s="129">
        <v>44533</v>
      </c>
      <c r="X167" s="130">
        <v>32.033333333333331</v>
      </c>
      <c r="Y167" s="131" t="s">
        <v>356</v>
      </c>
      <c r="Z167" s="132">
        <v>43833</v>
      </c>
      <c r="AA167" s="130">
        <v>22.580645161290324</v>
      </c>
      <c r="AB167" s="133" t="s">
        <v>357</v>
      </c>
    </row>
    <row r="168" spans="1:28" x14ac:dyDescent="0.25">
      <c r="A168" s="123">
        <v>165</v>
      </c>
      <c r="B168" s="123">
        <v>156229</v>
      </c>
      <c r="C168" s="156" t="s">
        <v>796</v>
      </c>
      <c r="D168" s="151"/>
      <c r="E168" s="123" t="s">
        <v>371</v>
      </c>
      <c r="F168" s="123">
        <v>19232843</v>
      </c>
      <c r="G168" s="126" t="s">
        <v>348</v>
      </c>
      <c r="H168" s="123">
        <v>570203</v>
      </c>
      <c r="I168" s="127"/>
      <c r="J168" s="127"/>
      <c r="K168" s="127"/>
      <c r="L168" s="127"/>
      <c r="M168" s="123" t="s">
        <v>501</v>
      </c>
      <c r="N168" s="123" t="s">
        <v>797</v>
      </c>
      <c r="O168" s="123" t="s">
        <v>351</v>
      </c>
      <c r="P168" s="128" t="s">
        <v>352</v>
      </c>
      <c r="Q168" s="123" t="s">
        <v>381</v>
      </c>
      <c r="R168" s="123" t="s">
        <v>354</v>
      </c>
      <c r="S168" s="128" t="s">
        <v>363</v>
      </c>
      <c r="T168" s="129">
        <v>44350</v>
      </c>
      <c r="U168" s="129">
        <v>44532</v>
      </c>
      <c r="V168" s="129">
        <v>43684</v>
      </c>
      <c r="W168" s="129">
        <v>44533</v>
      </c>
      <c r="X168" s="130">
        <v>28.3</v>
      </c>
      <c r="Y168" s="131" t="s">
        <v>356</v>
      </c>
      <c r="Z168" s="132">
        <v>43790</v>
      </c>
      <c r="AA168" s="130">
        <v>23.967741935483872</v>
      </c>
      <c r="AB168" s="133" t="s">
        <v>357</v>
      </c>
    </row>
    <row r="169" spans="1:28" x14ac:dyDescent="0.25">
      <c r="A169" s="123">
        <v>166</v>
      </c>
      <c r="B169" s="123">
        <v>95691</v>
      </c>
      <c r="C169" s="156" t="s">
        <v>798</v>
      </c>
      <c r="D169" s="151"/>
      <c r="E169" s="123" t="s">
        <v>347</v>
      </c>
      <c r="F169" s="123" t="s">
        <v>799</v>
      </c>
      <c r="G169" s="126" t="s">
        <v>348</v>
      </c>
      <c r="H169" s="123">
        <v>570175</v>
      </c>
      <c r="I169" s="127"/>
      <c r="J169" s="127"/>
      <c r="K169" s="127"/>
      <c r="L169" s="127"/>
      <c r="M169" s="123" t="s">
        <v>366</v>
      </c>
      <c r="N169" s="123" t="s">
        <v>800</v>
      </c>
      <c r="O169" s="123" t="s">
        <v>351</v>
      </c>
      <c r="P169" s="128" t="s">
        <v>352</v>
      </c>
      <c r="Q169" s="123" t="s">
        <v>475</v>
      </c>
      <c r="R169" s="123" t="s">
        <v>362</v>
      </c>
      <c r="S169" s="128" t="s">
        <v>355</v>
      </c>
      <c r="T169" s="129">
        <v>44283</v>
      </c>
      <c r="U169" s="129">
        <v>44588</v>
      </c>
      <c r="V169" s="129">
        <v>43061</v>
      </c>
      <c r="W169" s="129">
        <v>44533</v>
      </c>
      <c r="X169" s="130">
        <v>49.06666666666667</v>
      </c>
      <c r="Y169" s="131" t="s">
        <v>356</v>
      </c>
      <c r="Z169" s="132">
        <v>43394</v>
      </c>
      <c r="AA169" s="130">
        <v>36.741935483870968</v>
      </c>
      <c r="AB169" s="133" t="s">
        <v>357</v>
      </c>
    </row>
    <row r="170" spans="1:28" x14ac:dyDescent="0.25">
      <c r="A170" s="123">
        <v>167</v>
      </c>
      <c r="B170" s="123">
        <v>86711</v>
      </c>
      <c r="C170" s="167" t="s">
        <v>801</v>
      </c>
      <c r="D170" s="151"/>
      <c r="E170" s="123" t="s">
        <v>347</v>
      </c>
      <c r="F170" s="123" t="s">
        <v>802</v>
      </c>
      <c r="G170" s="126" t="s">
        <v>348</v>
      </c>
      <c r="H170" s="123">
        <v>570282</v>
      </c>
      <c r="I170" s="127"/>
      <c r="J170" s="127"/>
      <c r="K170" s="127"/>
      <c r="L170" s="127"/>
      <c r="M170" s="123" t="s">
        <v>456</v>
      </c>
      <c r="N170" s="123" t="s">
        <v>803</v>
      </c>
      <c r="O170" s="123" t="s">
        <v>351</v>
      </c>
      <c r="P170" s="128" t="s">
        <v>352</v>
      </c>
      <c r="Q170" s="123" t="s">
        <v>381</v>
      </c>
      <c r="R170" s="123" t="s">
        <v>354</v>
      </c>
      <c r="S170" s="128" t="s">
        <v>355</v>
      </c>
      <c r="T170" s="129">
        <v>44223</v>
      </c>
      <c r="U170" s="129">
        <v>44587</v>
      </c>
      <c r="V170" s="129">
        <v>42826</v>
      </c>
      <c r="W170" s="129">
        <v>44533</v>
      </c>
      <c r="X170" s="130">
        <v>56.9</v>
      </c>
      <c r="Y170" s="131" t="s">
        <v>356</v>
      </c>
      <c r="Z170" s="132">
        <v>43384</v>
      </c>
      <c r="AA170" s="130">
        <v>37.064516129032256</v>
      </c>
      <c r="AB170" s="133" t="s">
        <v>357</v>
      </c>
    </row>
    <row r="171" spans="1:28" x14ac:dyDescent="0.25">
      <c r="A171" s="123">
        <v>168</v>
      </c>
      <c r="B171" s="123">
        <v>104711</v>
      </c>
      <c r="C171" s="156" t="s">
        <v>804</v>
      </c>
      <c r="D171" s="151"/>
      <c r="E171" s="123" t="s">
        <v>371</v>
      </c>
      <c r="F171" s="123">
        <v>18010289</v>
      </c>
      <c r="G171" s="126" t="s">
        <v>348</v>
      </c>
      <c r="H171" s="123">
        <v>570135</v>
      </c>
      <c r="I171" s="127"/>
      <c r="J171" s="127"/>
      <c r="K171" s="127"/>
      <c r="L171" s="127"/>
      <c r="M171" s="123" t="s">
        <v>473</v>
      </c>
      <c r="N171" s="123" t="s">
        <v>805</v>
      </c>
      <c r="O171" s="123" t="s">
        <v>351</v>
      </c>
      <c r="P171" s="128" t="s">
        <v>352</v>
      </c>
      <c r="Q171" s="123" t="s">
        <v>353</v>
      </c>
      <c r="R171" s="123" t="s">
        <v>354</v>
      </c>
      <c r="S171" s="128" t="s">
        <v>363</v>
      </c>
      <c r="T171" s="129">
        <v>44319</v>
      </c>
      <c r="U171" s="129">
        <v>44622</v>
      </c>
      <c r="V171" s="129">
        <v>43601</v>
      </c>
      <c r="W171" s="129">
        <v>44533</v>
      </c>
      <c r="X171" s="130">
        <v>31.066666666666666</v>
      </c>
      <c r="Y171" s="131" t="s">
        <v>356</v>
      </c>
      <c r="Z171" s="132">
        <v>43770</v>
      </c>
      <c r="AA171" s="130">
        <v>24.612903225806452</v>
      </c>
      <c r="AB171" s="133" t="s">
        <v>357</v>
      </c>
    </row>
    <row r="172" spans="1:28" x14ac:dyDescent="0.25">
      <c r="A172" s="123">
        <v>169</v>
      </c>
      <c r="B172" s="123">
        <v>106436</v>
      </c>
      <c r="C172" s="166" t="s">
        <v>806</v>
      </c>
      <c r="D172" s="151"/>
      <c r="E172" s="123" t="s">
        <v>371</v>
      </c>
      <c r="F172" s="123">
        <v>18010782</v>
      </c>
      <c r="G172" s="126" t="s">
        <v>348</v>
      </c>
      <c r="H172" s="123">
        <v>570189</v>
      </c>
      <c r="I172" s="127" t="s">
        <v>807</v>
      </c>
      <c r="J172" s="127"/>
      <c r="K172" s="127"/>
      <c r="L172" s="127"/>
      <c r="M172" s="123" t="s">
        <v>473</v>
      </c>
      <c r="N172" s="123" t="s">
        <v>808</v>
      </c>
      <c r="O172" s="123" t="s">
        <v>351</v>
      </c>
      <c r="P172" s="128" t="s">
        <v>352</v>
      </c>
      <c r="Q172" s="123" t="s">
        <v>523</v>
      </c>
      <c r="R172" s="123" t="s">
        <v>354</v>
      </c>
      <c r="S172" s="128" t="s">
        <v>355</v>
      </c>
      <c r="T172" s="129">
        <v>44497</v>
      </c>
      <c r="U172" s="129">
        <v>44861</v>
      </c>
      <c r="V172" s="129">
        <v>43318</v>
      </c>
      <c r="W172" s="129">
        <v>44533</v>
      </c>
      <c r="X172" s="130">
        <v>40.5</v>
      </c>
      <c r="Y172" s="131" t="s">
        <v>356</v>
      </c>
      <c r="Z172" s="132">
        <v>43497</v>
      </c>
      <c r="AA172" s="130">
        <v>33.41935483870968</v>
      </c>
      <c r="AB172" s="133" t="s">
        <v>357</v>
      </c>
    </row>
    <row r="173" spans="1:28" x14ac:dyDescent="0.25">
      <c r="A173" s="123">
        <v>170</v>
      </c>
      <c r="B173" s="123">
        <v>154510</v>
      </c>
      <c r="C173" s="156" t="s">
        <v>809</v>
      </c>
      <c r="D173" s="151"/>
      <c r="E173" s="123" t="s">
        <v>371</v>
      </c>
      <c r="F173" s="123">
        <v>19231647</v>
      </c>
      <c r="G173" s="126" t="s">
        <v>348</v>
      </c>
      <c r="H173" s="123">
        <v>570030</v>
      </c>
      <c r="I173" s="127"/>
      <c r="J173" s="127"/>
      <c r="K173" s="127"/>
      <c r="L173" s="127"/>
      <c r="M173" s="123" t="s">
        <v>359</v>
      </c>
      <c r="N173" s="123" t="s">
        <v>810</v>
      </c>
      <c r="O173" s="123" t="s">
        <v>351</v>
      </c>
      <c r="P173" s="128" t="s">
        <v>352</v>
      </c>
      <c r="Q173" s="123" t="s">
        <v>523</v>
      </c>
      <c r="R173" s="123" t="s">
        <v>354</v>
      </c>
      <c r="S173" s="128" t="s">
        <v>363</v>
      </c>
      <c r="T173" s="129">
        <v>44496</v>
      </c>
      <c r="U173" s="129">
        <v>44677</v>
      </c>
      <c r="V173" s="129">
        <v>43601</v>
      </c>
      <c r="W173" s="129">
        <v>44533</v>
      </c>
      <c r="X173" s="130">
        <v>31.066666666666666</v>
      </c>
      <c r="Y173" s="131" t="s">
        <v>356</v>
      </c>
      <c r="Z173" s="132">
        <v>43770</v>
      </c>
      <c r="AA173" s="130">
        <v>24.612903225806452</v>
      </c>
      <c r="AB173" s="133" t="s">
        <v>357</v>
      </c>
    </row>
    <row r="174" spans="1:28" x14ac:dyDescent="0.25">
      <c r="A174" s="123">
        <v>171</v>
      </c>
      <c r="B174" s="123">
        <v>97449</v>
      </c>
      <c r="C174" s="156" t="s">
        <v>811</v>
      </c>
      <c r="D174" s="151"/>
      <c r="E174" s="123" t="s">
        <v>371</v>
      </c>
      <c r="F174" s="123">
        <v>18005868</v>
      </c>
      <c r="G174" s="126" t="s">
        <v>348</v>
      </c>
      <c r="H174" s="123">
        <v>570133</v>
      </c>
      <c r="I174" s="127"/>
      <c r="J174" s="127"/>
      <c r="K174" s="127"/>
      <c r="L174" s="127"/>
      <c r="M174" s="123" t="s">
        <v>473</v>
      </c>
      <c r="N174" s="123" t="s">
        <v>812</v>
      </c>
      <c r="O174" s="123" t="s">
        <v>351</v>
      </c>
      <c r="P174" s="128" t="s">
        <v>352</v>
      </c>
      <c r="Q174" s="123" t="s">
        <v>475</v>
      </c>
      <c r="R174" s="123" t="s">
        <v>362</v>
      </c>
      <c r="S174" s="128" t="s">
        <v>363</v>
      </c>
      <c r="T174" s="129">
        <v>44319</v>
      </c>
      <c r="U174" s="129">
        <v>44622</v>
      </c>
      <c r="V174" s="129">
        <v>43591</v>
      </c>
      <c r="W174" s="129">
        <v>44533</v>
      </c>
      <c r="X174" s="130">
        <v>31.4</v>
      </c>
      <c r="Y174" s="131" t="s">
        <v>356</v>
      </c>
      <c r="Z174" s="132">
        <v>43759</v>
      </c>
      <c r="AA174" s="130">
        <v>24.967741935483872</v>
      </c>
      <c r="AB174" s="133" t="s">
        <v>357</v>
      </c>
    </row>
    <row r="175" spans="1:28" x14ac:dyDescent="0.25">
      <c r="A175" s="123">
        <v>172</v>
      </c>
      <c r="B175" s="123">
        <v>81001</v>
      </c>
      <c r="C175" s="167" t="s">
        <v>813</v>
      </c>
      <c r="D175" s="151"/>
      <c r="E175" s="123" t="s">
        <v>371</v>
      </c>
      <c r="F175" s="123" t="s">
        <v>814</v>
      </c>
      <c r="G175" s="126" t="s">
        <v>348</v>
      </c>
      <c r="H175" s="123">
        <v>570005</v>
      </c>
      <c r="I175" s="127"/>
      <c r="J175" s="127"/>
      <c r="K175" s="127"/>
      <c r="L175" s="127"/>
      <c r="M175" s="123" t="s">
        <v>774</v>
      </c>
      <c r="N175" s="123" t="s">
        <v>815</v>
      </c>
      <c r="O175" s="123" t="s">
        <v>351</v>
      </c>
      <c r="P175" s="128" t="s">
        <v>352</v>
      </c>
      <c r="Q175" s="123" t="s">
        <v>438</v>
      </c>
      <c r="R175" s="123" t="s">
        <v>362</v>
      </c>
      <c r="S175" s="128" t="s">
        <v>355</v>
      </c>
      <c r="T175" s="129">
        <v>44223</v>
      </c>
      <c r="U175" s="129">
        <v>44526</v>
      </c>
      <c r="V175" s="129">
        <v>42679</v>
      </c>
      <c r="W175" s="129">
        <v>44533</v>
      </c>
      <c r="X175" s="130">
        <v>61.8</v>
      </c>
      <c r="Y175" s="131" t="s">
        <v>356</v>
      </c>
      <c r="Z175" s="132">
        <v>43298</v>
      </c>
      <c r="AA175" s="130">
        <v>39.838709677419352</v>
      </c>
      <c r="AB175" s="133" t="s">
        <v>357</v>
      </c>
    </row>
    <row r="176" spans="1:28" x14ac:dyDescent="0.25">
      <c r="A176" s="123">
        <v>173</v>
      </c>
      <c r="B176" s="123">
        <v>84656</v>
      </c>
      <c r="C176" s="156" t="s">
        <v>816</v>
      </c>
      <c r="D176" s="151"/>
      <c r="E176" s="123" t="s">
        <v>371</v>
      </c>
      <c r="F176" s="123">
        <v>18008952</v>
      </c>
      <c r="G176" s="126" t="s">
        <v>348</v>
      </c>
      <c r="H176" s="123">
        <v>570200</v>
      </c>
      <c r="I176" s="127"/>
      <c r="J176" s="127"/>
      <c r="K176" s="127"/>
      <c r="L176" s="127"/>
      <c r="M176" s="123" t="s">
        <v>473</v>
      </c>
      <c r="N176" s="123" t="s">
        <v>817</v>
      </c>
      <c r="O176" s="123" t="s">
        <v>351</v>
      </c>
      <c r="P176" s="128" t="s">
        <v>352</v>
      </c>
      <c r="Q176" s="123" t="s">
        <v>523</v>
      </c>
      <c r="R176" s="123" t="s">
        <v>354</v>
      </c>
      <c r="S176" s="128" t="s">
        <v>363</v>
      </c>
      <c r="T176" s="129">
        <v>44138</v>
      </c>
      <c r="U176" s="129">
        <v>44502</v>
      </c>
      <c r="V176" s="129">
        <v>43591</v>
      </c>
      <c r="W176" s="129">
        <v>44533</v>
      </c>
      <c r="X176" s="130">
        <v>31.4</v>
      </c>
      <c r="Y176" s="131" t="s">
        <v>356</v>
      </c>
      <c r="Z176" s="132">
        <v>43759</v>
      </c>
      <c r="AA176" s="130">
        <v>24.967741935483872</v>
      </c>
      <c r="AB176" s="133" t="s">
        <v>357</v>
      </c>
    </row>
    <row r="177" spans="1:28" x14ac:dyDescent="0.25">
      <c r="A177" s="123">
        <v>174</v>
      </c>
      <c r="B177" s="123">
        <v>154501</v>
      </c>
      <c r="C177" s="156" t="s">
        <v>818</v>
      </c>
      <c r="D177" s="151"/>
      <c r="E177" s="123" t="s">
        <v>371</v>
      </c>
      <c r="F177" s="123">
        <v>19231644</v>
      </c>
      <c r="G177" s="126" t="s">
        <v>348</v>
      </c>
      <c r="H177" s="123">
        <v>570277</v>
      </c>
      <c r="I177" s="127"/>
      <c r="J177" s="127"/>
      <c r="K177" s="127"/>
      <c r="L177" s="127"/>
      <c r="M177" s="123" t="s">
        <v>473</v>
      </c>
      <c r="N177" s="123" t="s">
        <v>819</v>
      </c>
      <c r="O177" s="123" t="s">
        <v>351</v>
      </c>
      <c r="P177" s="128" t="s">
        <v>352</v>
      </c>
      <c r="Q177" s="123" t="s">
        <v>368</v>
      </c>
      <c r="R177" s="123" t="s">
        <v>354</v>
      </c>
      <c r="S177" s="128" t="s">
        <v>363</v>
      </c>
      <c r="T177" s="129">
        <v>44318</v>
      </c>
      <c r="U177" s="129">
        <v>44682</v>
      </c>
      <c r="V177" s="129">
        <v>43601</v>
      </c>
      <c r="W177" s="129">
        <v>44533</v>
      </c>
      <c r="X177" s="130">
        <v>31.066666666666666</v>
      </c>
      <c r="Y177" s="131" t="s">
        <v>356</v>
      </c>
      <c r="Z177" s="132">
        <v>43770</v>
      </c>
      <c r="AA177" s="130">
        <v>24.612903225806452</v>
      </c>
      <c r="AB177" s="133" t="s">
        <v>357</v>
      </c>
    </row>
    <row r="178" spans="1:28" x14ac:dyDescent="0.25">
      <c r="A178" s="123">
        <v>175</v>
      </c>
      <c r="B178" s="123">
        <v>178114</v>
      </c>
      <c r="C178" s="151" t="s">
        <v>820</v>
      </c>
      <c r="D178" s="151"/>
      <c r="E178" s="123" t="s">
        <v>347</v>
      </c>
      <c r="F178" s="123">
        <v>21239354</v>
      </c>
      <c r="G178" s="126" t="s">
        <v>348</v>
      </c>
      <c r="H178" s="123">
        <v>570375</v>
      </c>
      <c r="I178" s="142"/>
      <c r="J178" s="143"/>
      <c r="K178" s="143"/>
      <c r="L178" s="143"/>
      <c r="M178" s="123">
        <v>7</v>
      </c>
      <c r="N178" s="123" t="s">
        <v>821</v>
      </c>
      <c r="O178" s="123" t="s">
        <v>351</v>
      </c>
      <c r="P178" s="128" t="s">
        <v>394</v>
      </c>
      <c r="Q178" s="123" t="s">
        <v>481</v>
      </c>
      <c r="R178" s="123" t="s">
        <v>362</v>
      </c>
      <c r="S178" s="144" t="s">
        <v>363</v>
      </c>
      <c r="T178" s="129">
        <v>44468</v>
      </c>
      <c r="U178" s="129">
        <v>44648</v>
      </c>
      <c r="V178" s="129">
        <v>44287</v>
      </c>
      <c r="W178" s="129">
        <v>44533</v>
      </c>
      <c r="X178" s="130">
        <v>8.1999999999999993</v>
      </c>
      <c r="Y178" s="131" t="s">
        <v>524</v>
      </c>
      <c r="Z178" s="129">
        <v>44287</v>
      </c>
      <c r="AA178" s="145">
        <v>7.935483870967742</v>
      </c>
      <c r="AB178" s="130" t="s">
        <v>357</v>
      </c>
    </row>
    <row r="179" spans="1:28" x14ac:dyDescent="0.25">
      <c r="A179" s="123">
        <v>176</v>
      </c>
      <c r="B179" s="123">
        <v>178142</v>
      </c>
      <c r="C179" s="152" t="s">
        <v>822</v>
      </c>
      <c r="D179" s="156"/>
      <c r="E179" s="123" t="s">
        <v>347</v>
      </c>
      <c r="F179" s="123">
        <v>21239577</v>
      </c>
      <c r="G179" s="126" t="s">
        <v>348</v>
      </c>
      <c r="H179" s="123">
        <v>570384</v>
      </c>
      <c r="I179" s="142"/>
      <c r="J179" s="143"/>
      <c r="K179" s="143"/>
      <c r="L179" s="143"/>
      <c r="M179" s="123">
        <v>8</v>
      </c>
      <c r="N179" s="123" t="s">
        <v>823</v>
      </c>
      <c r="O179" s="123" t="s">
        <v>351</v>
      </c>
      <c r="P179" s="128" t="s">
        <v>394</v>
      </c>
      <c r="Q179" s="123" t="s">
        <v>448</v>
      </c>
      <c r="R179" s="123" t="s">
        <v>354</v>
      </c>
      <c r="S179" s="144" t="s">
        <v>363</v>
      </c>
      <c r="T179" s="129">
        <v>44499</v>
      </c>
      <c r="U179" s="129">
        <v>44802</v>
      </c>
      <c r="V179" s="129">
        <v>44317</v>
      </c>
      <c r="W179" s="129">
        <v>44533</v>
      </c>
      <c r="X179" s="130">
        <v>7.2</v>
      </c>
      <c r="Y179" s="131" t="s">
        <v>524</v>
      </c>
      <c r="Z179" s="129">
        <v>44317</v>
      </c>
      <c r="AA179" s="145">
        <v>6.967741935483871</v>
      </c>
      <c r="AB179" s="130" t="s">
        <v>357</v>
      </c>
    </row>
    <row r="180" spans="1:28" x14ac:dyDescent="0.25">
      <c r="A180" s="123">
        <v>177</v>
      </c>
      <c r="B180" s="123">
        <v>178145</v>
      </c>
      <c r="C180" s="152" t="s">
        <v>824</v>
      </c>
      <c r="D180" s="156"/>
      <c r="E180" s="123" t="s">
        <v>347</v>
      </c>
      <c r="F180" s="123">
        <v>21239578</v>
      </c>
      <c r="G180" s="126" t="s">
        <v>348</v>
      </c>
      <c r="H180" s="123">
        <v>570385</v>
      </c>
      <c r="I180" s="142"/>
      <c r="J180" s="143"/>
      <c r="K180" s="143"/>
      <c r="L180" s="143"/>
      <c r="M180" s="123">
        <v>8</v>
      </c>
      <c r="N180" s="123" t="s">
        <v>825</v>
      </c>
      <c r="O180" s="123" t="s">
        <v>351</v>
      </c>
      <c r="P180" s="128" t="s">
        <v>394</v>
      </c>
      <c r="Q180" s="123" t="s">
        <v>381</v>
      </c>
      <c r="R180" s="123" t="s">
        <v>354</v>
      </c>
      <c r="S180" s="144" t="s">
        <v>363</v>
      </c>
      <c r="T180" s="129">
        <v>44499</v>
      </c>
      <c r="U180" s="129">
        <v>44802</v>
      </c>
      <c r="V180" s="129">
        <v>44317</v>
      </c>
      <c r="W180" s="129">
        <v>44533</v>
      </c>
      <c r="X180" s="130">
        <v>7.2</v>
      </c>
      <c r="Y180" s="131" t="s">
        <v>524</v>
      </c>
      <c r="Z180" s="129">
        <v>44317</v>
      </c>
      <c r="AA180" s="145">
        <v>6.967741935483871</v>
      </c>
      <c r="AB180" s="130" t="s">
        <v>357</v>
      </c>
    </row>
    <row r="181" spans="1:28" x14ac:dyDescent="0.25">
      <c r="A181" s="123">
        <v>178</v>
      </c>
      <c r="B181" s="123">
        <v>178147</v>
      </c>
      <c r="C181" s="152" t="s">
        <v>826</v>
      </c>
      <c r="D181" s="156"/>
      <c r="E181" s="123" t="s">
        <v>371</v>
      </c>
      <c r="F181" s="123">
        <v>21239579</v>
      </c>
      <c r="G181" s="126" t="s">
        <v>348</v>
      </c>
      <c r="H181" s="123">
        <v>570386</v>
      </c>
      <c r="I181" s="142"/>
      <c r="J181" s="143"/>
      <c r="K181" s="143"/>
      <c r="L181" s="143"/>
      <c r="M181" s="123">
        <v>8</v>
      </c>
      <c r="N181" s="123" t="s">
        <v>827</v>
      </c>
      <c r="O181" s="123" t="s">
        <v>351</v>
      </c>
      <c r="P181" s="128" t="s">
        <v>394</v>
      </c>
      <c r="Q181" s="123" t="s">
        <v>421</v>
      </c>
      <c r="R181" s="123" t="s">
        <v>354</v>
      </c>
      <c r="S181" s="144" t="s">
        <v>363</v>
      </c>
      <c r="T181" s="129">
        <v>44499</v>
      </c>
      <c r="U181" s="129">
        <v>44802</v>
      </c>
      <c r="V181" s="129">
        <v>44317</v>
      </c>
      <c r="W181" s="129">
        <v>44533</v>
      </c>
      <c r="X181" s="130">
        <v>7.2</v>
      </c>
      <c r="Y181" s="131" t="s">
        <v>524</v>
      </c>
      <c r="Z181" s="129">
        <v>44317</v>
      </c>
      <c r="AA181" s="145">
        <v>6.967741935483871</v>
      </c>
      <c r="AB181" s="130" t="s">
        <v>357</v>
      </c>
    </row>
    <row r="182" spans="1:28" x14ac:dyDescent="0.25">
      <c r="A182" s="123">
        <v>179</v>
      </c>
      <c r="B182" s="123">
        <v>178154</v>
      </c>
      <c r="C182" s="152" t="s">
        <v>828</v>
      </c>
      <c r="D182" s="156"/>
      <c r="E182" s="123" t="s">
        <v>347</v>
      </c>
      <c r="F182" s="123">
        <v>21239582</v>
      </c>
      <c r="G182" s="126" t="s">
        <v>348</v>
      </c>
      <c r="H182" s="123">
        <v>570387</v>
      </c>
      <c r="I182" s="142"/>
      <c r="J182" s="143"/>
      <c r="K182" s="143"/>
      <c r="L182" s="143"/>
      <c r="M182" s="123">
        <v>8</v>
      </c>
      <c r="N182" s="123" t="s">
        <v>829</v>
      </c>
      <c r="O182" s="123" t="s">
        <v>351</v>
      </c>
      <c r="P182" s="128" t="s">
        <v>394</v>
      </c>
      <c r="Q182" s="123" t="s">
        <v>438</v>
      </c>
      <c r="R182" s="123" t="s">
        <v>362</v>
      </c>
      <c r="S182" s="144" t="s">
        <v>363</v>
      </c>
      <c r="T182" s="129">
        <v>44499</v>
      </c>
      <c r="U182" s="129">
        <v>44802</v>
      </c>
      <c r="V182" s="129">
        <v>44317</v>
      </c>
      <c r="W182" s="129">
        <v>44533</v>
      </c>
      <c r="X182" s="130">
        <v>7.2</v>
      </c>
      <c r="Y182" s="131" t="s">
        <v>524</v>
      </c>
      <c r="Z182" s="129">
        <v>44317</v>
      </c>
      <c r="AA182" s="145">
        <v>6.967741935483871</v>
      </c>
      <c r="AB182" s="130" t="s">
        <v>357</v>
      </c>
    </row>
    <row r="183" spans="1:28" x14ac:dyDescent="0.25">
      <c r="A183" s="123">
        <v>180</v>
      </c>
      <c r="B183" s="123">
        <v>178109</v>
      </c>
      <c r="C183" s="152" t="s">
        <v>830</v>
      </c>
      <c r="D183" s="156"/>
      <c r="E183" s="123" t="s">
        <v>347</v>
      </c>
      <c r="F183" s="123">
        <v>21239580</v>
      </c>
      <c r="G183" s="126" t="s">
        <v>348</v>
      </c>
      <c r="H183" s="123">
        <v>570388</v>
      </c>
      <c r="I183" s="142"/>
      <c r="J183" s="143"/>
      <c r="K183" s="143"/>
      <c r="L183" s="143"/>
      <c r="M183" s="123">
        <v>8</v>
      </c>
      <c r="N183" s="123" t="s">
        <v>831</v>
      </c>
      <c r="O183" s="123" t="s">
        <v>351</v>
      </c>
      <c r="P183" s="128" t="s">
        <v>394</v>
      </c>
      <c r="Q183" s="123" t="s">
        <v>390</v>
      </c>
      <c r="R183" s="123" t="s">
        <v>354</v>
      </c>
      <c r="S183" s="144" t="s">
        <v>363</v>
      </c>
      <c r="T183" s="129">
        <v>44499</v>
      </c>
      <c r="U183" s="129">
        <v>44802</v>
      </c>
      <c r="V183" s="129">
        <v>44317</v>
      </c>
      <c r="W183" s="129">
        <v>44533</v>
      </c>
      <c r="X183" s="130">
        <v>7.2</v>
      </c>
      <c r="Y183" s="131" t="s">
        <v>524</v>
      </c>
      <c r="Z183" s="129">
        <v>44317</v>
      </c>
      <c r="AA183" s="145">
        <v>6.967741935483871</v>
      </c>
      <c r="AB183" s="130" t="s">
        <v>357</v>
      </c>
    </row>
    <row r="184" spans="1:28" x14ac:dyDescent="0.25">
      <c r="A184" s="123">
        <v>181</v>
      </c>
      <c r="B184" s="123">
        <v>178138</v>
      </c>
      <c r="C184" s="151" t="s">
        <v>832</v>
      </c>
      <c r="D184" s="156"/>
      <c r="E184" s="123" t="s">
        <v>371</v>
      </c>
      <c r="F184" s="123">
        <v>21239945</v>
      </c>
      <c r="G184" s="126" t="s">
        <v>348</v>
      </c>
      <c r="H184" s="123">
        <v>570399</v>
      </c>
      <c r="I184" s="142"/>
      <c r="J184" s="143"/>
      <c r="K184" s="143"/>
      <c r="L184" s="143"/>
      <c r="M184" s="123">
        <v>8</v>
      </c>
      <c r="N184" s="123" t="s">
        <v>833</v>
      </c>
      <c r="O184" s="123" t="s">
        <v>351</v>
      </c>
      <c r="P184" s="128" t="s">
        <v>394</v>
      </c>
      <c r="Q184" s="123" t="s">
        <v>368</v>
      </c>
      <c r="R184" s="123" t="s">
        <v>354</v>
      </c>
      <c r="S184" s="144" t="s">
        <v>363</v>
      </c>
      <c r="T184" s="129">
        <v>44361</v>
      </c>
      <c r="U184" s="129">
        <v>44543</v>
      </c>
      <c r="V184" s="129">
        <v>44361</v>
      </c>
      <c r="W184" s="129">
        <v>44533</v>
      </c>
      <c r="X184" s="130">
        <v>5.7333333333333334</v>
      </c>
      <c r="Y184" s="131" t="s">
        <v>396</v>
      </c>
      <c r="Z184" s="129">
        <v>44361</v>
      </c>
      <c r="AA184" s="145">
        <v>5.5483870967741939</v>
      </c>
      <c r="AB184" s="130" t="s">
        <v>357</v>
      </c>
    </row>
    <row r="185" spans="1:28" x14ac:dyDescent="0.25">
      <c r="A185" s="123">
        <v>182</v>
      </c>
      <c r="B185" s="123">
        <v>178139</v>
      </c>
      <c r="C185" s="151" t="s">
        <v>834</v>
      </c>
      <c r="D185" s="156"/>
      <c r="E185" s="123" t="s">
        <v>371</v>
      </c>
      <c r="F185" s="123">
        <v>21239946</v>
      </c>
      <c r="G185" s="126" t="s">
        <v>348</v>
      </c>
      <c r="H185" s="123">
        <v>570394</v>
      </c>
      <c r="I185" s="142"/>
      <c r="J185" s="143"/>
      <c r="K185" s="143"/>
      <c r="L185" s="143"/>
      <c r="M185" s="123">
        <v>8</v>
      </c>
      <c r="N185" s="123" t="s">
        <v>835</v>
      </c>
      <c r="O185" s="123" t="s">
        <v>351</v>
      </c>
      <c r="P185" s="128" t="s">
        <v>394</v>
      </c>
      <c r="Q185" s="123" t="s">
        <v>395</v>
      </c>
      <c r="R185" s="123" t="s">
        <v>354</v>
      </c>
      <c r="S185" s="144" t="s">
        <v>363</v>
      </c>
      <c r="T185" s="129">
        <v>44361</v>
      </c>
      <c r="U185" s="129">
        <v>44543</v>
      </c>
      <c r="V185" s="129">
        <v>44361</v>
      </c>
      <c r="W185" s="129">
        <v>44533</v>
      </c>
      <c r="X185" s="130">
        <v>5.7333333333333334</v>
      </c>
      <c r="Y185" s="131" t="s">
        <v>396</v>
      </c>
      <c r="Z185" s="129">
        <v>44361</v>
      </c>
      <c r="AA185" s="145">
        <v>5.5483870967741939</v>
      </c>
      <c r="AB185" s="130" t="s">
        <v>357</v>
      </c>
    </row>
    <row r="186" spans="1:28" x14ac:dyDescent="0.25">
      <c r="A186" s="123">
        <v>183</v>
      </c>
      <c r="B186" s="123">
        <v>178144</v>
      </c>
      <c r="C186" s="151" t="s">
        <v>836</v>
      </c>
      <c r="D186" s="156"/>
      <c r="E186" s="123" t="s">
        <v>371</v>
      </c>
      <c r="F186" s="123">
        <v>21239948</v>
      </c>
      <c r="G186" s="126" t="s">
        <v>348</v>
      </c>
      <c r="H186" s="123">
        <v>570396</v>
      </c>
      <c r="I186" s="142"/>
      <c r="J186" s="143"/>
      <c r="K186" s="143"/>
      <c r="L186" s="143"/>
      <c r="M186" s="123">
        <v>8</v>
      </c>
      <c r="N186" s="123" t="s">
        <v>837</v>
      </c>
      <c r="O186" s="123" t="s">
        <v>351</v>
      </c>
      <c r="P186" s="128" t="s">
        <v>394</v>
      </c>
      <c r="Q186" s="123" t="s">
        <v>414</v>
      </c>
      <c r="R186" s="123" t="s">
        <v>362</v>
      </c>
      <c r="S186" s="144" t="s">
        <v>363</v>
      </c>
      <c r="T186" s="129">
        <v>44361</v>
      </c>
      <c r="U186" s="129">
        <v>44543</v>
      </c>
      <c r="V186" s="129">
        <v>44361</v>
      </c>
      <c r="W186" s="129">
        <v>44533</v>
      </c>
      <c r="X186" s="130">
        <v>5.7333333333333334</v>
      </c>
      <c r="Y186" s="131" t="s">
        <v>396</v>
      </c>
      <c r="Z186" s="129">
        <v>44361</v>
      </c>
      <c r="AA186" s="145">
        <v>5.5483870967741939</v>
      </c>
      <c r="AB186" s="130" t="s">
        <v>357</v>
      </c>
    </row>
    <row r="187" spans="1:28" x14ac:dyDescent="0.25">
      <c r="A187" s="123">
        <v>184</v>
      </c>
      <c r="B187" s="123">
        <v>178152</v>
      </c>
      <c r="C187" s="151" t="s">
        <v>838</v>
      </c>
      <c r="D187" s="156"/>
      <c r="E187" s="123" t="s">
        <v>371</v>
      </c>
      <c r="F187" s="123">
        <v>21239952</v>
      </c>
      <c r="G187" s="126" t="s">
        <v>348</v>
      </c>
      <c r="H187" s="123">
        <v>570398</v>
      </c>
      <c r="I187" s="142"/>
      <c r="J187" s="143"/>
      <c r="K187" s="143"/>
      <c r="L187" s="143"/>
      <c r="M187" s="123">
        <v>8</v>
      </c>
      <c r="N187" s="123" t="s">
        <v>839</v>
      </c>
      <c r="O187" s="123" t="s">
        <v>351</v>
      </c>
      <c r="P187" s="128" t="s">
        <v>394</v>
      </c>
      <c r="Q187" s="123" t="s">
        <v>475</v>
      </c>
      <c r="R187" s="123" t="s">
        <v>362</v>
      </c>
      <c r="S187" s="144" t="s">
        <v>363</v>
      </c>
      <c r="T187" s="129">
        <v>44361</v>
      </c>
      <c r="U187" s="129">
        <v>44543</v>
      </c>
      <c r="V187" s="129">
        <v>44361</v>
      </c>
      <c r="W187" s="129">
        <v>44533</v>
      </c>
      <c r="X187" s="130">
        <v>5.7333333333333334</v>
      </c>
      <c r="Y187" s="131" t="s">
        <v>396</v>
      </c>
      <c r="Z187" s="129">
        <v>44361</v>
      </c>
      <c r="AA187" s="145">
        <v>5.5483870967741939</v>
      </c>
      <c r="AB187" s="130" t="s">
        <v>357</v>
      </c>
    </row>
    <row r="188" spans="1:28" x14ac:dyDescent="0.25">
      <c r="A188" s="123">
        <v>185</v>
      </c>
      <c r="B188" s="123">
        <v>175525</v>
      </c>
      <c r="C188" s="158" t="s">
        <v>840</v>
      </c>
      <c r="D188" s="156"/>
      <c r="E188" s="123" t="s">
        <v>371</v>
      </c>
      <c r="F188" s="123">
        <v>21238757</v>
      </c>
      <c r="G188" s="126" t="s">
        <v>348</v>
      </c>
      <c r="H188" s="123">
        <v>570344</v>
      </c>
      <c r="I188" s="142"/>
      <c r="J188" s="143"/>
      <c r="K188" s="143"/>
      <c r="L188" s="143"/>
      <c r="M188" s="123"/>
      <c r="N188" s="123"/>
      <c r="O188" s="123" t="s">
        <v>351</v>
      </c>
      <c r="P188" s="128" t="s">
        <v>394</v>
      </c>
      <c r="Q188" s="123" t="s">
        <v>375</v>
      </c>
      <c r="R188" s="123" t="s">
        <v>362</v>
      </c>
      <c r="S188" s="144" t="s">
        <v>363</v>
      </c>
      <c r="T188" s="129">
        <v>44269</v>
      </c>
      <c r="U188" s="129">
        <v>44561</v>
      </c>
      <c r="V188" s="129">
        <v>44212</v>
      </c>
      <c r="W188" s="129">
        <v>44533</v>
      </c>
      <c r="X188" s="130">
        <v>10.7</v>
      </c>
      <c r="Y188" s="131" t="s">
        <v>524</v>
      </c>
      <c r="Z188" s="129">
        <v>44212</v>
      </c>
      <c r="AA188" s="145">
        <v>10.35483870967742</v>
      </c>
      <c r="AB188" s="130" t="s">
        <v>357</v>
      </c>
    </row>
    <row r="189" spans="1:28" x14ac:dyDescent="0.25">
      <c r="A189" s="123">
        <v>186</v>
      </c>
      <c r="B189" s="123">
        <v>156541</v>
      </c>
      <c r="C189" s="157" t="s">
        <v>841</v>
      </c>
      <c r="D189" s="156"/>
      <c r="E189" s="126" t="s">
        <v>371</v>
      </c>
      <c r="F189" s="123">
        <v>19232997</v>
      </c>
      <c r="G189" s="126" t="s">
        <v>348</v>
      </c>
      <c r="H189" s="123">
        <v>570128</v>
      </c>
      <c r="I189" s="136">
        <v>0</v>
      </c>
      <c r="J189" s="136"/>
      <c r="K189" s="136"/>
      <c r="L189" s="136"/>
      <c r="M189" s="123" t="s">
        <v>388</v>
      </c>
      <c r="N189" s="123" t="s">
        <v>842</v>
      </c>
      <c r="O189" s="123" t="s">
        <v>351</v>
      </c>
      <c r="P189" s="128" t="s">
        <v>394</v>
      </c>
      <c r="Q189" s="123" t="s">
        <v>418</v>
      </c>
      <c r="R189" s="123" t="s">
        <v>362</v>
      </c>
      <c r="S189" s="123" t="s">
        <v>363</v>
      </c>
      <c r="T189" s="129">
        <v>44466</v>
      </c>
      <c r="U189" s="129">
        <v>44646</v>
      </c>
      <c r="V189" s="129">
        <v>43617</v>
      </c>
      <c r="W189" s="129">
        <v>44533</v>
      </c>
      <c r="X189" s="130">
        <v>30.533333333333335</v>
      </c>
      <c r="Y189" s="131" t="s">
        <v>356</v>
      </c>
      <c r="Z189" s="129">
        <v>43617</v>
      </c>
      <c r="AA189" s="130">
        <v>29.548387096774192</v>
      </c>
      <c r="AB189" s="130" t="s">
        <v>357</v>
      </c>
    </row>
    <row r="190" spans="1:28" x14ac:dyDescent="0.25">
      <c r="A190" s="123">
        <v>187</v>
      </c>
      <c r="B190" s="123">
        <v>160673</v>
      </c>
      <c r="C190" s="162" t="s">
        <v>843</v>
      </c>
      <c r="D190" s="136"/>
      <c r="E190" s="126" t="s">
        <v>347</v>
      </c>
      <c r="F190" s="123">
        <v>19235071</v>
      </c>
      <c r="G190" s="126" t="s">
        <v>348</v>
      </c>
      <c r="H190" s="123">
        <v>570219</v>
      </c>
      <c r="I190" s="136">
        <v>0</v>
      </c>
      <c r="J190" s="136"/>
      <c r="K190" s="136"/>
      <c r="L190" s="136"/>
      <c r="M190" s="123" t="s">
        <v>501</v>
      </c>
      <c r="N190" s="123" t="s">
        <v>844</v>
      </c>
      <c r="O190" s="123" t="s">
        <v>351</v>
      </c>
      <c r="P190" s="128" t="s">
        <v>374</v>
      </c>
      <c r="Q190" s="123" t="s">
        <v>432</v>
      </c>
      <c r="R190" s="123" t="s">
        <v>354</v>
      </c>
      <c r="S190" s="123" t="s">
        <v>363</v>
      </c>
      <c r="T190" s="129">
        <v>44489</v>
      </c>
      <c r="U190" s="129">
        <v>44853</v>
      </c>
      <c r="V190" s="129">
        <v>43788</v>
      </c>
      <c r="W190" s="129">
        <v>44533</v>
      </c>
      <c r="X190" s="130">
        <v>24.833333333333332</v>
      </c>
      <c r="Y190" s="131" t="s">
        <v>356</v>
      </c>
      <c r="Z190" s="129">
        <v>43788</v>
      </c>
      <c r="AA190" s="130">
        <v>24.032258064516128</v>
      </c>
      <c r="AB190" s="130" t="s">
        <v>357</v>
      </c>
    </row>
    <row r="191" spans="1:28" x14ac:dyDescent="0.25">
      <c r="A191" s="123">
        <v>188</v>
      </c>
      <c r="B191" s="123">
        <v>168484</v>
      </c>
      <c r="C191" s="158" t="s">
        <v>845</v>
      </c>
      <c r="D191" s="142"/>
      <c r="E191" s="123" t="s">
        <v>347</v>
      </c>
      <c r="F191" s="123">
        <v>20236803</v>
      </c>
      <c r="G191" s="126" t="s">
        <v>348</v>
      </c>
      <c r="H191" s="123">
        <v>570261</v>
      </c>
      <c r="I191" s="142"/>
      <c r="J191" s="143"/>
      <c r="K191" s="143"/>
      <c r="L191" s="143"/>
      <c r="M191" s="123" t="s">
        <v>479</v>
      </c>
      <c r="N191" s="123" t="s">
        <v>846</v>
      </c>
      <c r="O191" s="123" t="s">
        <v>351</v>
      </c>
      <c r="P191" s="128" t="s">
        <v>394</v>
      </c>
      <c r="Q191" s="123" t="s">
        <v>361</v>
      </c>
      <c r="R191" s="123" t="s">
        <v>362</v>
      </c>
      <c r="S191" s="144" t="s">
        <v>363</v>
      </c>
      <c r="T191" s="129">
        <v>44173</v>
      </c>
      <c r="U191" s="129">
        <v>44537</v>
      </c>
      <c r="V191" s="129">
        <v>43992</v>
      </c>
      <c r="W191" s="129">
        <v>44533</v>
      </c>
      <c r="X191" s="130">
        <v>18.033333333333335</v>
      </c>
      <c r="Y191" s="131" t="s">
        <v>429</v>
      </c>
      <c r="Z191" s="129">
        <v>43992</v>
      </c>
      <c r="AA191" s="145">
        <v>17.451612903225808</v>
      </c>
      <c r="AB191" s="130" t="s">
        <v>357</v>
      </c>
    </row>
    <row r="192" spans="1:28" x14ac:dyDescent="0.25">
      <c r="A192" s="123">
        <v>189</v>
      </c>
      <c r="B192" s="123">
        <v>157009</v>
      </c>
      <c r="C192" s="157" t="s">
        <v>847</v>
      </c>
      <c r="D192" s="136"/>
      <c r="E192" s="126" t="s">
        <v>347</v>
      </c>
      <c r="F192" s="123">
        <v>19233465</v>
      </c>
      <c r="G192" s="126" t="s">
        <v>348</v>
      </c>
      <c r="H192" s="123">
        <v>570223</v>
      </c>
      <c r="I192" s="136">
        <v>0</v>
      </c>
      <c r="J192" s="136"/>
      <c r="K192" s="136"/>
      <c r="L192" s="136"/>
      <c r="M192" s="123" t="s">
        <v>372</v>
      </c>
      <c r="N192" s="123" t="s">
        <v>848</v>
      </c>
      <c r="O192" s="123" t="s">
        <v>351</v>
      </c>
      <c r="P192" s="128" t="s">
        <v>374</v>
      </c>
      <c r="Q192" s="123" t="s">
        <v>414</v>
      </c>
      <c r="R192" s="123" t="s">
        <v>362</v>
      </c>
      <c r="S192" s="123" t="s">
        <v>363</v>
      </c>
      <c r="T192" s="129">
        <v>44497</v>
      </c>
      <c r="U192" s="129">
        <v>44861</v>
      </c>
      <c r="V192" s="129">
        <v>43647</v>
      </c>
      <c r="W192" s="129">
        <v>44533</v>
      </c>
      <c r="X192" s="130">
        <v>29.533333333333335</v>
      </c>
      <c r="Y192" s="131" t="s">
        <v>356</v>
      </c>
      <c r="Z192" s="129">
        <v>43647</v>
      </c>
      <c r="AA192" s="130">
        <v>28.580645161290324</v>
      </c>
      <c r="AB192" s="130" t="s">
        <v>357</v>
      </c>
    </row>
    <row r="193" spans="1:28" x14ac:dyDescent="0.25">
      <c r="A193" s="123">
        <v>190</v>
      </c>
      <c r="B193" s="123">
        <v>161144</v>
      </c>
      <c r="C193" s="175" t="s">
        <v>849</v>
      </c>
      <c r="D193" s="136"/>
      <c r="E193" s="126" t="s">
        <v>347</v>
      </c>
      <c r="F193" s="123">
        <v>19235273</v>
      </c>
      <c r="G193" s="126" t="s">
        <v>348</v>
      </c>
      <c r="H193" s="123">
        <v>570111</v>
      </c>
      <c r="I193" s="136">
        <v>0</v>
      </c>
      <c r="J193" s="136"/>
      <c r="K193" s="136"/>
      <c r="L193" s="136"/>
      <c r="M193" s="123" t="s">
        <v>379</v>
      </c>
      <c r="N193" s="123" t="s">
        <v>850</v>
      </c>
      <c r="O193" s="123" t="s">
        <v>351</v>
      </c>
      <c r="P193" s="128" t="s">
        <v>394</v>
      </c>
      <c r="Q193" s="123" t="s">
        <v>448</v>
      </c>
      <c r="R193" s="123" t="s">
        <v>354</v>
      </c>
      <c r="S193" s="123" t="s">
        <v>363</v>
      </c>
      <c r="T193" s="129">
        <v>44325</v>
      </c>
      <c r="U193" s="129">
        <v>44689</v>
      </c>
      <c r="V193" s="129">
        <v>43809</v>
      </c>
      <c r="W193" s="129">
        <v>44533</v>
      </c>
      <c r="X193" s="130">
        <v>24.133333333333333</v>
      </c>
      <c r="Y193" s="131" t="s">
        <v>356</v>
      </c>
      <c r="Z193" s="129">
        <v>43809</v>
      </c>
      <c r="AA193" s="130">
        <v>23.35483870967742</v>
      </c>
      <c r="AB193" s="130" t="s">
        <v>357</v>
      </c>
    </row>
    <row r="194" spans="1:28" x14ac:dyDescent="0.25">
      <c r="A194" s="123">
        <v>191</v>
      </c>
      <c r="B194" s="123">
        <v>157017</v>
      </c>
      <c r="C194" s="157" t="s">
        <v>851</v>
      </c>
      <c r="D194" s="136"/>
      <c r="E194" s="126" t="s">
        <v>347</v>
      </c>
      <c r="F194" s="123">
        <v>19233407</v>
      </c>
      <c r="G194" s="126" t="s">
        <v>348</v>
      </c>
      <c r="H194" s="123">
        <v>570026</v>
      </c>
      <c r="I194" s="136">
        <v>0</v>
      </c>
      <c r="J194" s="136"/>
      <c r="K194" s="136"/>
      <c r="L194" s="136"/>
      <c r="M194" s="123" t="s">
        <v>372</v>
      </c>
      <c r="N194" s="123" t="s">
        <v>852</v>
      </c>
      <c r="O194" s="123" t="s">
        <v>351</v>
      </c>
      <c r="P194" s="128" t="s">
        <v>374</v>
      </c>
      <c r="Q194" s="123" t="s">
        <v>523</v>
      </c>
      <c r="R194" s="123" t="s">
        <v>354</v>
      </c>
      <c r="S194" s="123" t="s">
        <v>363</v>
      </c>
      <c r="T194" s="129">
        <v>44195</v>
      </c>
      <c r="U194" s="129">
        <v>44559</v>
      </c>
      <c r="V194" s="129">
        <v>43647</v>
      </c>
      <c r="W194" s="129">
        <v>44533</v>
      </c>
      <c r="X194" s="130">
        <v>29.533333333333335</v>
      </c>
      <c r="Y194" s="131" t="s">
        <v>356</v>
      </c>
      <c r="Z194" s="129">
        <v>43647</v>
      </c>
      <c r="AA194" s="130">
        <v>28.580645161290324</v>
      </c>
      <c r="AB194" s="130" t="s">
        <v>357</v>
      </c>
    </row>
    <row r="195" spans="1:28" x14ac:dyDescent="0.25">
      <c r="A195" s="123">
        <v>192</v>
      </c>
      <c r="B195" s="123">
        <v>160063</v>
      </c>
      <c r="C195" s="155" t="s">
        <v>853</v>
      </c>
      <c r="D195" s="176"/>
      <c r="E195" s="126" t="s">
        <v>371</v>
      </c>
      <c r="F195" s="123">
        <v>19234839</v>
      </c>
      <c r="G195" s="126" t="s">
        <v>348</v>
      </c>
      <c r="H195" s="123">
        <v>570010</v>
      </c>
      <c r="I195" s="136">
        <v>0</v>
      </c>
      <c r="J195" s="136"/>
      <c r="K195" s="136"/>
      <c r="L195" s="136"/>
      <c r="M195" s="123" t="s">
        <v>349</v>
      </c>
      <c r="N195" s="123" t="s">
        <v>854</v>
      </c>
      <c r="O195" s="123" t="s">
        <v>351</v>
      </c>
      <c r="P195" s="128" t="s">
        <v>394</v>
      </c>
      <c r="Q195" s="123" t="s">
        <v>402</v>
      </c>
      <c r="R195" s="123" t="s">
        <v>362</v>
      </c>
      <c r="S195" s="123" t="s">
        <v>363</v>
      </c>
      <c r="T195" s="129">
        <v>44489</v>
      </c>
      <c r="U195" s="129">
        <v>44792</v>
      </c>
      <c r="V195" s="129">
        <v>43769</v>
      </c>
      <c r="W195" s="129">
        <v>44533</v>
      </c>
      <c r="X195" s="130">
        <v>25.466666666666665</v>
      </c>
      <c r="Y195" s="131" t="s">
        <v>356</v>
      </c>
      <c r="Z195" s="129">
        <v>43769</v>
      </c>
      <c r="AA195" s="130">
        <v>24.64516129032258</v>
      </c>
      <c r="AB195" s="130" t="s">
        <v>357</v>
      </c>
    </row>
    <row r="196" spans="1:28" x14ac:dyDescent="0.25">
      <c r="A196" s="123">
        <v>193</v>
      </c>
      <c r="B196" s="123">
        <v>181872</v>
      </c>
      <c r="C196" s="151" t="s">
        <v>855</v>
      </c>
      <c r="D196" s="151"/>
      <c r="E196" s="123" t="s">
        <v>371</v>
      </c>
      <c r="F196" s="123">
        <v>21240350</v>
      </c>
      <c r="G196" s="126" t="s">
        <v>348</v>
      </c>
      <c r="H196" s="123">
        <v>570402</v>
      </c>
      <c r="I196" s="142"/>
      <c r="J196" s="143"/>
      <c r="K196" s="143"/>
      <c r="L196" s="143"/>
      <c r="M196" s="123">
        <v>9</v>
      </c>
      <c r="N196" s="123" t="s">
        <v>856</v>
      </c>
      <c r="O196" s="123" t="s">
        <v>351</v>
      </c>
      <c r="P196" s="128" t="s">
        <v>394</v>
      </c>
      <c r="Q196" s="123" t="s">
        <v>421</v>
      </c>
      <c r="R196" s="123" t="s">
        <v>354</v>
      </c>
      <c r="S196" s="144" t="s">
        <v>363</v>
      </c>
      <c r="T196" s="129">
        <v>44392</v>
      </c>
      <c r="U196" s="129">
        <v>44575</v>
      </c>
      <c r="V196" s="129">
        <v>44392</v>
      </c>
      <c r="W196" s="129">
        <v>44533</v>
      </c>
      <c r="X196" s="130">
        <v>4.7</v>
      </c>
      <c r="Y196" s="131" t="s">
        <v>396</v>
      </c>
      <c r="Z196" s="129">
        <v>44392</v>
      </c>
      <c r="AA196" s="145">
        <v>4.5483870967741939</v>
      </c>
      <c r="AB196" s="130" t="s">
        <v>357</v>
      </c>
    </row>
    <row r="197" spans="1:28" x14ac:dyDescent="0.25">
      <c r="A197" s="123">
        <v>194</v>
      </c>
      <c r="B197" s="123">
        <v>181873</v>
      </c>
      <c r="C197" s="151" t="s">
        <v>857</v>
      </c>
      <c r="D197" s="151"/>
      <c r="E197" s="123" t="s">
        <v>347</v>
      </c>
      <c r="F197" s="123">
        <v>21240351</v>
      </c>
      <c r="G197" s="126" t="s">
        <v>348</v>
      </c>
      <c r="H197" s="123">
        <v>570403</v>
      </c>
      <c r="I197" s="142"/>
      <c r="J197" s="143"/>
      <c r="K197" s="143"/>
      <c r="L197" s="143"/>
      <c r="M197" s="123">
        <v>9</v>
      </c>
      <c r="N197" s="123" t="s">
        <v>858</v>
      </c>
      <c r="O197" s="123" t="s">
        <v>351</v>
      </c>
      <c r="P197" s="128" t="s">
        <v>394</v>
      </c>
      <c r="Q197" s="123" t="s">
        <v>361</v>
      </c>
      <c r="R197" s="123" t="s">
        <v>362</v>
      </c>
      <c r="S197" s="144" t="s">
        <v>363</v>
      </c>
      <c r="T197" s="129">
        <v>44392</v>
      </c>
      <c r="U197" s="129">
        <v>44575</v>
      </c>
      <c r="V197" s="129">
        <v>44392</v>
      </c>
      <c r="W197" s="129">
        <v>44533</v>
      </c>
      <c r="X197" s="130">
        <v>4.7</v>
      </c>
      <c r="Y197" s="131" t="s">
        <v>396</v>
      </c>
      <c r="Z197" s="129">
        <v>44392</v>
      </c>
      <c r="AA197" s="145">
        <v>4.5483870967741939</v>
      </c>
      <c r="AB197" s="130" t="s">
        <v>357</v>
      </c>
    </row>
    <row r="198" spans="1:28" x14ac:dyDescent="0.25">
      <c r="A198" s="123">
        <v>195</v>
      </c>
      <c r="B198" s="123">
        <v>181874</v>
      </c>
      <c r="C198" s="151" t="s">
        <v>859</v>
      </c>
      <c r="D198" s="151"/>
      <c r="E198" s="123" t="s">
        <v>347</v>
      </c>
      <c r="F198" s="123">
        <v>21240352</v>
      </c>
      <c r="G198" s="126" t="s">
        <v>348</v>
      </c>
      <c r="H198" s="123">
        <v>570404</v>
      </c>
      <c r="I198" s="142"/>
      <c r="J198" s="143"/>
      <c r="K198" s="143"/>
      <c r="L198" s="143"/>
      <c r="M198" s="123">
        <v>9</v>
      </c>
      <c r="N198" s="123" t="s">
        <v>860</v>
      </c>
      <c r="O198" s="123" t="s">
        <v>351</v>
      </c>
      <c r="P198" s="128" t="s">
        <v>394</v>
      </c>
      <c r="Q198" s="123" t="s">
        <v>523</v>
      </c>
      <c r="R198" s="123" t="s">
        <v>354</v>
      </c>
      <c r="S198" s="144" t="s">
        <v>363</v>
      </c>
      <c r="T198" s="129">
        <v>44392</v>
      </c>
      <c r="U198" s="129">
        <v>44575</v>
      </c>
      <c r="V198" s="129">
        <v>44392</v>
      </c>
      <c r="W198" s="129">
        <v>44533</v>
      </c>
      <c r="X198" s="130">
        <v>4.7</v>
      </c>
      <c r="Y198" s="131" t="s">
        <v>396</v>
      </c>
      <c r="Z198" s="129">
        <v>44392</v>
      </c>
      <c r="AA198" s="145">
        <v>4.5483870967741939</v>
      </c>
      <c r="AB198" s="130" t="s">
        <v>357</v>
      </c>
    </row>
    <row r="199" spans="1:28" x14ac:dyDescent="0.25">
      <c r="A199" s="123">
        <v>196</v>
      </c>
      <c r="B199" s="123">
        <v>181875</v>
      </c>
      <c r="C199" s="151" t="s">
        <v>861</v>
      </c>
      <c r="D199" s="151"/>
      <c r="E199" s="123" t="s">
        <v>347</v>
      </c>
      <c r="F199" s="123">
        <v>21240353</v>
      </c>
      <c r="G199" s="126" t="s">
        <v>348</v>
      </c>
      <c r="H199" s="123">
        <v>570405</v>
      </c>
      <c r="I199" s="142"/>
      <c r="J199" s="143"/>
      <c r="K199" s="143"/>
      <c r="L199" s="143"/>
      <c r="M199" s="123">
        <v>9</v>
      </c>
      <c r="N199" s="123" t="s">
        <v>862</v>
      </c>
      <c r="O199" s="123" t="s">
        <v>351</v>
      </c>
      <c r="P199" s="128" t="s">
        <v>394</v>
      </c>
      <c r="Q199" s="123" t="s">
        <v>428</v>
      </c>
      <c r="R199" s="123" t="s">
        <v>362</v>
      </c>
      <c r="S199" s="144" t="s">
        <v>363</v>
      </c>
      <c r="T199" s="129">
        <v>44392</v>
      </c>
      <c r="U199" s="129">
        <v>44575</v>
      </c>
      <c r="V199" s="129">
        <v>44392</v>
      </c>
      <c r="W199" s="129">
        <v>44533</v>
      </c>
      <c r="X199" s="130">
        <v>4.7</v>
      </c>
      <c r="Y199" s="131" t="s">
        <v>396</v>
      </c>
      <c r="Z199" s="129">
        <v>44392</v>
      </c>
      <c r="AA199" s="145">
        <v>4.5483870967741939</v>
      </c>
      <c r="AB199" s="130" t="s">
        <v>357</v>
      </c>
    </row>
    <row r="200" spans="1:28" x14ac:dyDescent="0.25">
      <c r="A200" s="123">
        <v>197</v>
      </c>
      <c r="B200" s="123">
        <v>181877</v>
      </c>
      <c r="C200" s="151" t="s">
        <v>863</v>
      </c>
      <c r="D200" s="151"/>
      <c r="E200" s="123" t="s">
        <v>371</v>
      </c>
      <c r="F200" s="123">
        <v>21240355</v>
      </c>
      <c r="G200" s="126" t="s">
        <v>348</v>
      </c>
      <c r="H200" s="123">
        <v>570407</v>
      </c>
      <c r="I200" s="142"/>
      <c r="J200" s="143"/>
      <c r="K200" s="143"/>
      <c r="L200" s="143"/>
      <c r="M200" s="123">
        <v>9</v>
      </c>
      <c r="N200" s="123" t="s">
        <v>864</v>
      </c>
      <c r="O200" s="123" t="s">
        <v>351</v>
      </c>
      <c r="P200" s="128" t="s">
        <v>394</v>
      </c>
      <c r="Q200" s="123" t="s">
        <v>481</v>
      </c>
      <c r="R200" s="123" t="s">
        <v>362</v>
      </c>
      <c r="S200" s="144" t="s">
        <v>363</v>
      </c>
      <c r="T200" s="129">
        <v>44392</v>
      </c>
      <c r="U200" s="129">
        <v>44575</v>
      </c>
      <c r="V200" s="129">
        <v>44392</v>
      </c>
      <c r="W200" s="129">
        <v>44533</v>
      </c>
      <c r="X200" s="130">
        <v>4.7</v>
      </c>
      <c r="Y200" s="131" t="s">
        <v>396</v>
      </c>
      <c r="Z200" s="129">
        <v>44392</v>
      </c>
      <c r="AA200" s="145">
        <v>4.5483870967741939</v>
      </c>
      <c r="AB200" s="130" t="s">
        <v>357</v>
      </c>
    </row>
    <row r="201" spans="1:28" x14ac:dyDescent="0.25">
      <c r="A201" s="123">
        <v>198</v>
      </c>
      <c r="B201" s="123">
        <v>181878</v>
      </c>
      <c r="C201" s="151" t="s">
        <v>865</v>
      </c>
      <c r="D201" s="151"/>
      <c r="E201" s="123" t="s">
        <v>371</v>
      </c>
      <c r="F201" s="123">
        <v>21240356</v>
      </c>
      <c r="G201" s="126" t="s">
        <v>348</v>
      </c>
      <c r="H201" s="123">
        <v>570408</v>
      </c>
      <c r="I201" s="142"/>
      <c r="J201" s="143"/>
      <c r="K201" s="143"/>
      <c r="L201" s="143"/>
      <c r="M201" s="123">
        <v>9</v>
      </c>
      <c r="N201" s="123" t="s">
        <v>866</v>
      </c>
      <c r="O201" s="123" t="s">
        <v>351</v>
      </c>
      <c r="P201" s="128" t="s">
        <v>394</v>
      </c>
      <c r="Q201" s="123" t="s">
        <v>368</v>
      </c>
      <c r="R201" s="123" t="s">
        <v>354</v>
      </c>
      <c r="S201" s="144" t="s">
        <v>363</v>
      </c>
      <c r="T201" s="129">
        <v>44392</v>
      </c>
      <c r="U201" s="129">
        <v>44575</v>
      </c>
      <c r="V201" s="129">
        <v>44392</v>
      </c>
      <c r="W201" s="129">
        <v>44533</v>
      </c>
      <c r="X201" s="130">
        <v>4.7</v>
      </c>
      <c r="Y201" s="131" t="s">
        <v>396</v>
      </c>
      <c r="Z201" s="129">
        <v>44392</v>
      </c>
      <c r="AA201" s="145">
        <v>4.5483870967741939</v>
      </c>
      <c r="AB201" s="130" t="s">
        <v>357</v>
      </c>
    </row>
    <row r="202" spans="1:28" x14ac:dyDescent="0.25">
      <c r="A202" s="123">
        <v>199</v>
      </c>
      <c r="B202" s="123">
        <v>181879</v>
      </c>
      <c r="C202" s="151" t="s">
        <v>867</v>
      </c>
      <c r="D202" s="151"/>
      <c r="E202" s="123" t="s">
        <v>371</v>
      </c>
      <c r="F202" s="123">
        <v>21240357</v>
      </c>
      <c r="G202" s="126" t="s">
        <v>348</v>
      </c>
      <c r="H202" s="123">
        <v>570409</v>
      </c>
      <c r="I202" s="142"/>
      <c r="J202" s="143"/>
      <c r="K202" s="143"/>
      <c r="L202" s="143"/>
      <c r="M202" s="123">
        <v>9</v>
      </c>
      <c r="N202" s="123" t="s">
        <v>868</v>
      </c>
      <c r="O202" s="123" t="s">
        <v>351</v>
      </c>
      <c r="P202" s="128" t="s">
        <v>394</v>
      </c>
      <c r="Q202" s="123" t="s">
        <v>385</v>
      </c>
      <c r="R202" s="123" t="s">
        <v>354</v>
      </c>
      <c r="S202" s="177" t="s">
        <v>363</v>
      </c>
      <c r="T202" s="129">
        <v>44392</v>
      </c>
      <c r="U202" s="129">
        <v>44575</v>
      </c>
      <c r="V202" s="129">
        <v>44392</v>
      </c>
      <c r="W202" s="129">
        <v>44533</v>
      </c>
      <c r="X202" s="178">
        <v>4.7</v>
      </c>
      <c r="Y202" s="131" t="s">
        <v>396</v>
      </c>
      <c r="Z202" s="129">
        <v>44392</v>
      </c>
      <c r="AA202" s="145">
        <v>4.5483870967741939</v>
      </c>
      <c r="AB202" s="178" t="s">
        <v>357</v>
      </c>
    </row>
    <row r="203" spans="1:28" x14ac:dyDescent="0.25">
      <c r="A203" s="123">
        <v>200</v>
      </c>
      <c r="B203" s="123">
        <v>182236</v>
      </c>
      <c r="C203" s="151" t="s">
        <v>869</v>
      </c>
      <c r="D203" s="151"/>
      <c r="E203" s="123" t="s">
        <v>347</v>
      </c>
      <c r="F203" s="123">
        <v>21240513</v>
      </c>
      <c r="G203" s="126" t="s">
        <v>348</v>
      </c>
      <c r="H203" s="123">
        <v>570412</v>
      </c>
      <c r="I203" s="142"/>
      <c r="J203" s="143"/>
      <c r="K203" s="143"/>
      <c r="L203" s="143"/>
      <c r="M203" s="123">
        <v>9</v>
      </c>
      <c r="N203" s="123" t="s">
        <v>870</v>
      </c>
      <c r="O203" s="123" t="s">
        <v>351</v>
      </c>
      <c r="P203" s="128" t="s">
        <v>394</v>
      </c>
      <c r="Q203" s="123" t="s">
        <v>444</v>
      </c>
      <c r="R203" s="123" t="s">
        <v>362</v>
      </c>
      <c r="S203" s="177" t="s">
        <v>363</v>
      </c>
      <c r="T203" s="129">
        <v>44414</v>
      </c>
      <c r="U203" s="129">
        <v>44597</v>
      </c>
      <c r="V203" s="129">
        <v>44414</v>
      </c>
      <c r="W203" s="129">
        <v>44533</v>
      </c>
      <c r="X203" s="178">
        <v>3.9666666666666668</v>
      </c>
      <c r="Y203" s="131" t="s">
        <v>396</v>
      </c>
      <c r="Z203" s="129">
        <v>44414</v>
      </c>
      <c r="AA203" s="145">
        <v>4.5483870967741939</v>
      </c>
      <c r="AB203" s="178" t="s">
        <v>357</v>
      </c>
    </row>
    <row r="204" spans="1:28" x14ac:dyDescent="0.25">
      <c r="A204" s="123">
        <v>201</v>
      </c>
      <c r="B204" s="123">
        <v>182232</v>
      </c>
      <c r="C204" s="151" t="s">
        <v>871</v>
      </c>
      <c r="D204" s="151"/>
      <c r="E204" s="123" t="s">
        <v>371</v>
      </c>
      <c r="F204" s="123">
        <v>21240604</v>
      </c>
      <c r="G204" s="126" t="s">
        <v>348</v>
      </c>
      <c r="H204" s="123">
        <v>570413</v>
      </c>
      <c r="I204" s="142"/>
      <c r="J204" s="143"/>
      <c r="K204" s="143"/>
      <c r="L204" s="143"/>
      <c r="M204" s="123">
        <v>10</v>
      </c>
      <c r="N204" s="123" t="s">
        <v>872</v>
      </c>
      <c r="O204" s="123" t="s">
        <v>351</v>
      </c>
      <c r="P204" s="128" t="s">
        <v>394</v>
      </c>
      <c r="Q204" s="123" t="s">
        <v>475</v>
      </c>
      <c r="R204" s="123" t="s">
        <v>362</v>
      </c>
      <c r="S204" s="144" t="s">
        <v>363</v>
      </c>
      <c r="T204" s="129">
        <v>44417</v>
      </c>
      <c r="U204" s="129">
        <v>44600</v>
      </c>
      <c r="V204" s="129">
        <v>44417</v>
      </c>
      <c r="W204" s="129">
        <v>44533</v>
      </c>
      <c r="X204" s="178">
        <v>3.8666666666666667</v>
      </c>
      <c r="Y204" s="131" t="s">
        <v>396</v>
      </c>
      <c r="Z204" s="129">
        <v>44417</v>
      </c>
      <c r="AA204" s="145">
        <v>3.838709677419355</v>
      </c>
      <c r="AB204" s="178" t="s">
        <v>357</v>
      </c>
    </row>
    <row r="205" spans="1:28" x14ac:dyDescent="0.25">
      <c r="A205" s="123">
        <v>202</v>
      </c>
      <c r="B205" s="123">
        <v>182234</v>
      </c>
      <c r="C205" s="151" t="s">
        <v>873</v>
      </c>
      <c r="D205" s="151"/>
      <c r="E205" s="123" t="s">
        <v>371</v>
      </c>
      <c r="F205" s="123">
        <v>21240606</v>
      </c>
      <c r="G205" s="126" t="s">
        <v>348</v>
      </c>
      <c r="H205" s="123">
        <v>570415</v>
      </c>
      <c r="I205" s="142"/>
      <c r="J205" s="143"/>
      <c r="K205" s="143"/>
      <c r="L205" s="143"/>
      <c r="M205" s="123">
        <v>10</v>
      </c>
      <c r="N205" s="123" t="s">
        <v>874</v>
      </c>
      <c r="O205" s="123" t="s">
        <v>351</v>
      </c>
      <c r="P205" s="128" t="s">
        <v>394</v>
      </c>
      <c r="Q205" s="123" t="s">
        <v>421</v>
      </c>
      <c r="R205" s="123" t="s">
        <v>354</v>
      </c>
      <c r="S205" s="144" t="s">
        <v>363</v>
      </c>
      <c r="T205" s="129">
        <v>44417</v>
      </c>
      <c r="U205" s="129">
        <v>44600</v>
      </c>
      <c r="V205" s="129">
        <v>44417</v>
      </c>
      <c r="W205" s="129">
        <v>44533</v>
      </c>
      <c r="X205" s="130">
        <v>3.8666666666666667</v>
      </c>
      <c r="Y205" s="131" t="s">
        <v>396</v>
      </c>
      <c r="Z205" s="129">
        <v>44417</v>
      </c>
      <c r="AA205" s="145">
        <v>3.7419354838709675</v>
      </c>
      <c r="AB205" s="130" t="s">
        <v>357</v>
      </c>
    </row>
    <row r="206" spans="1:28" x14ac:dyDescent="0.25">
      <c r="A206" s="123">
        <v>203</v>
      </c>
      <c r="B206" s="123">
        <v>178107</v>
      </c>
      <c r="C206" s="151" t="s">
        <v>875</v>
      </c>
      <c r="D206" s="151"/>
      <c r="E206" s="123" t="s">
        <v>371</v>
      </c>
      <c r="F206" s="123">
        <v>21240349</v>
      </c>
      <c r="G206" s="126" t="s">
        <v>348</v>
      </c>
      <c r="H206" s="123">
        <v>570410</v>
      </c>
      <c r="I206" s="142"/>
      <c r="J206" s="143"/>
      <c r="K206" s="143"/>
      <c r="L206" s="143"/>
      <c r="M206" s="123">
        <v>9</v>
      </c>
      <c r="N206" s="123" t="s">
        <v>876</v>
      </c>
      <c r="O206" s="123" t="s">
        <v>351</v>
      </c>
      <c r="P206" s="128" t="s">
        <v>394</v>
      </c>
      <c r="Q206" s="123" t="s">
        <v>390</v>
      </c>
      <c r="R206" s="123" t="s">
        <v>354</v>
      </c>
      <c r="S206" s="144" t="s">
        <v>363</v>
      </c>
      <c r="T206" s="129">
        <v>44392</v>
      </c>
      <c r="U206" s="129">
        <v>44575</v>
      </c>
      <c r="V206" s="129">
        <v>44392</v>
      </c>
      <c r="W206" s="129">
        <v>44533</v>
      </c>
      <c r="X206" s="130">
        <v>4.7</v>
      </c>
      <c r="Y206" s="131" t="s">
        <v>396</v>
      </c>
      <c r="Z206" s="179">
        <v>44392</v>
      </c>
      <c r="AA206" s="145">
        <v>4.5483870967741939</v>
      </c>
      <c r="AB206" s="130" t="s">
        <v>357</v>
      </c>
    </row>
    <row r="207" spans="1:28" x14ac:dyDescent="0.25">
      <c r="A207" s="123">
        <v>204</v>
      </c>
      <c r="B207" s="123">
        <v>182913</v>
      </c>
      <c r="C207" s="151" t="s">
        <v>877</v>
      </c>
      <c r="D207" s="151"/>
      <c r="E207" s="123" t="s">
        <v>371</v>
      </c>
      <c r="F207" s="123">
        <v>21240693</v>
      </c>
      <c r="G207" s="126" t="s">
        <v>348</v>
      </c>
      <c r="H207" s="123">
        <v>570418</v>
      </c>
      <c r="I207" s="142"/>
      <c r="J207" s="143"/>
      <c r="K207" s="143"/>
      <c r="L207" s="143"/>
      <c r="M207" s="123">
        <v>11</v>
      </c>
      <c r="N207" s="123" t="s">
        <v>878</v>
      </c>
      <c r="O207" s="123" t="s">
        <v>351</v>
      </c>
      <c r="P207" s="128" t="s">
        <v>394</v>
      </c>
      <c r="Q207" s="123" t="s">
        <v>381</v>
      </c>
      <c r="R207" s="123" t="s">
        <v>362</v>
      </c>
      <c r="S207" s="144" t="s">
        <v>363</v>
      </c>
      <c r="T207" s="129">
        <v>44432</v>
      </c>
      <c r="U207" s="129">
        <v>44615</v>
      </c>
      <c r="V207" s="129">
        <v>44432</v>
      </c>
      <c r="W207" s="129">
        <v>44533</v>
      </c>
      <c r="X207" s="130">
        <v>3.3666666666666667</v>
      </c>
      <c r="Y207" s="131" t="s">
        <v>396</v>
      </c>
      <c r="Z207" s="179">
        <v>44432</v>
      </c>
      <c r="AA207" s="145">
        <v>3.2580645161290325</v>
      </c>
      <c r="AB207" s="130" t="s">
        <v>357</v>
      </c>
    </row>
    <row r="208" spans="1:28" x14ac:dyDescent="0.25">
      <c r="A208" s="123">
        <v>205</v>
      </c>
      <c r="B208" s="123">
        <v>182915</v>
      </c>
      <c r="C208" s="151" t="s">
        <v>879</v>
      </c>
      <c r="D208" s="151"/>
      <c r="E208" s="123" t="s">
        <v>347</v>
      </c>
      <c r="F208" s="123">
        <v>21240694</v>
      </c>
      <c r="G208" s="126" t="s">
        <v>348</v>
      </c>
      <c r="H208" s="123">
        <v>570419</v>
      </c>
      <c r="I208" s="142"/>
      <c r="J208" s="143"/>
      <c r="K208" s="143"/>
      <c r="L208" s="143"/>
      <c r="M208" s="123">
        <v>11</v>
      </c>
      <c r="N208" s="142" t="s">
        <v>880</v>
      </c>
      <c r="O208" s="123" t="s">
        <v>351</v>
      </c>
      <c r="P208" s="128" t="s">
        <v>394</v>
      </c>
      <c r="Q208" s="123" t="s">
        <v>418</v>
      </c>
      <c r="R208" s="123" t="s">
        <v>362</v>
      </c>
      <c r="S208" s="144" t="s">
        <v>363</v>
      </c>
      <c r="T208" s="129">
        <v>44432</v>
      </c>
      <c r="U208" s="129">
        <v>44615</v>
      </c>
      <c r="V208" s="129">
        <v>44432</v>
      </c>
      <c r="W208" s="129">
        <v>44533</v>
      </c>
      <c r="X208" s="130">
        <v>3.3666666666666667</v>
      </c>
      <c r="Y208" s="131" t="s">
        <v>396</v>
      </c>
      <c r="Z208" s="129">
        <v>44432</v>
      </c>
      <c r="AA208" s="145">
        <v>3.2580645161290325</v>
      </c>
      <c r="AB208" s="130" t="s">
        <v>357</v>
      </c>
    </row>
    <row r="209" spans="1:28" x14ac:dyDescent="0.25">
      <c r="A209" s="123">
        <v>206</v>
      </c>
      <c r="B209" s="123">
        <v>182918</v>
      </c>
      <c r="C209" s="151" t="s">
        <v>881</v>
      </c>
      <c r="D209" s="151"/>
      <c r="E209" s="123" t="s">
        <v>371</v>
      </c>
      <c r="F209" s="123">
        <v>21240695</v>
      </c>
      <c r="G209" s="126" t="s">
        <v>348</v>
      </c>
      <c r="H209" s="123">
        <v>570421</v>
      </c>
      <c r="I209" s="142"/>
      <c r="J209" s="143"/>
      <c r="K209" s="143"/>
      <c r="L209" s="143"/>
      <c r="M209" s="123">
        <v>11</v>
      </c>
      <c r="N209" s="123" t="s">
        <v>882</v>
      </c>
      <c r="O209" s="123" t="s">
        <v>351</v>
      </c>
      <c r="P209" s="128" t="s">
        <v>394</v>
      </c>
      <c r="Q209" s="123" t="s">
        <v>432</v>
      </c>
      <c r="R209" s="123" t="s">
        <v>354</v>
      </c>
      <c r="S209" s="144" t="s">
        <v>363</v>
      </c>
      <c r="T209" s="129">
        <v>44432</v>
      </c>
      <c r="U209" s="129">
        <v>44615</v>
      </c>
      <c r="V209" s="129">
        <v>44432</v>
      </c>
      <c r="W209" s="129">
        <v>44533</v>
      </c>
      <c r="X209" s="130">
        <v>3.3666666666666667</v>
      </c>
      <c r="Y209" s="131" t="s">
        <v>396</v>
      </c>
      <c r="Z209" s="129">
        <v>44432</v>
      </c>
      <c r="AA209" s="145">
        <v>3.2580645161290325</v>
      </c>
      <c r="AB209" s="130" t="s">
        <v>357</v>
      </c>
    </row>
    <row r="210" spans="1:28" x14ac:dyDescent="0.25">
      <c r="A210" s="123">
        <v>207</v>
      </c>
      <c r="B210" s="123">
        <v>182920</v>
      </c>
      <c r="C210" s="151" t="s">
        <v>883</v>
      </c>
      <c r="D210" s="151"/>
      <c r="E210" s="123" t="s">
        <v>371</v>
      </c>
      <c r="F210" s="123">
        <v>21240696</v>
      </c>
      <c r="G210" s="126" t="s">
        <v>348</v>
      </c>
      <c r="H210" s="123">
        <v>570423</v>
      </c>
      <c r="I210" s="142"/>
      <c r="J210" s="143"/>
      <c r="K210" s="143"/>
      <c r="L210" s="143"/>
      <c r="M210" s="123">
        <v>11</v>
      </c>
      <c r="N210" s="142" t="s">
        <v>884</v>
      </c>
      <c r="O210" s="123" t="s">
        <v>351</v>
      </c>
      <c r="P210" s="128" t="s">
        <v>394</v>
      </c>
      <c r="Q210" s="123" t="s">
        <v>395</v>
      </c>
      <c r="R210" s="123" t="s">
        <v>354</v>
      </c>
      <c r="S210" s="144" t="s">
        <v>363</v>
      </c>
      <c r="T210" s="129">
        <v>44432</v>
      </c>
      <c r="U210" s="129">
        <v>44615</v>
      </c>
      <c r="V210" s="129">
        <v>44432</v>
      </c>
      <c r="W210" s="129">
        <v>44533</v>
      </c>
      <c r="X210" s="130">
        <v>3.3666666666666667</v>
      </c>
      <c r="Y210" s="131" t="s">
        <v>396</v>
      </c>
      <c r="Z210" s="129">
        <v>44432</v>
      </c>
      <c r="AA210" s="145">
        <v>3.2580645161290325</v>
      </c>
      <c r="AB210" s="130" t="s">
        <v>357</v>
      </c>
    </row>
    <row r="211" spans="1:28" x14ac:dyDescent="0.25">
      <c r="A211" s="123">
        <v>208</v>
      </c>
      <c r="B211" s="123">
        <v>182923</v>
      </c>
      <c r="C211" s="151" t="s">
        <v>885</v>
      </c>
      <c r="D211" s="151"/>
      <c r="E211" s="123" t="s">
        <v>347</v>
      </c>
      <c r="F211" s="123">
        <v>21238645</v>
      </c>
      <c r="G211" s="126" t="s">
        <v>348</v>
      </c>
      <c r="H211" s="123">
        <v>570426</v>
      </c>
      <c r="I211" s="142"/>
      <c r="J211" s="143"/>
      <c r="K211" s="143"/>
      <c r="L211" s="143"/>
      <c r="M211" s="123">
        <v>11</v>
      </c>
      <c r="N211" s="142" t="s">
        <v>886</v>
      </c>
      <c r="O211" s="123" t="s">
        <v>351</v>
      </c>
      <c r="P211" s="128" t="s">
        <v>394</v>
      </c>
      <c r="Q211" s="123" t="s">
        <v>402</v>
      </c>
      <c r="R211" s="123" t="s">
        <v>362</v>
      </c>
      <c r="S211" s="144" t="s">
        <v>363</v>
      </c>
      <c r="T211" s="129">
        <v>44432</v>
      </c>
      <c r="U211" s="129">
        <v>44615</v>
      </c>
      <c r="V211" s="129">
        <v>44432</v>
      </c>
      <c r="W211" s="129">
        <v>44533</v>
      </c>
      <c r="X211" s="130">
        <v>3.3666666666666667</v>
      </c>
      <c r="Y211" s="131" t="s">
        <v>396</v>
      </c>
      <c r="Z211" s="129">
        <v>44432</v>
      </c>
      <c r="AA211" s="145">
        <v>3.2580645161290325</v>
      </c>
      <c r="AB211" s="130" t="s">
        <v>357</v>
      </c>
    </row>
    <row r="212" spans="1:28" x14ac:dyDescent="0.25">
      <c r="A212" s="123">
        <v>209</v>
      </c>
      <c r="B212" s="123">
        <v>182924</v>
      </c>
      <c r="C212" s="151" t="s">
        <v>887</v>
      </c>
      <c r="D212" s="151"/>
      <c r="E212" s="123" t="s">
        <v>371</v>
      </c>
      <c r="F212" s="123">
        <v>21240698</v>
      </c>
      <c r="G212" s="126" t="s">
        <v>348</v>
      </c>
      <c r="H212" s="123">
        <v>570427</v>
      </c>
      <c r="I212" s="142"/>
      <c r="J212" s="143"/>
      <c r="K212" s="143"/>
      <c r="L212" s="143"/>
      <c r="M212" s="123">
        <v>11</v>
      </c>
      <c r="N212" s="123" t="s">
        <v>888</v>
      </c>
      <c r="O212" s="123" t="s">
        <v>351</v>
      </c>
      <c r="P212" s="128" t="s">
        <v>394</v>
      </c>
      <c r="Q212" s="123" t="s">
        <v>523</v>
      </c>
      <c r="R212" s="123" t="s">
        <v>354</v>
      </c>
      <c r="S212" s="144" t="s">
        <v>363</v>
      </c>
      <c r="T212" s="129">
        <v>44432</v>
      </c>
      <c r="U212" s="129">
        <v>44615</v>
      </c>
      <c r="V212" s="129">
        <v>44432</v>
      </c>
      <c r="W212" s="129">
        <v>44533</v>
      </c>
      <c r="X212" s="130">
        <v>3.3666666666666667</v>
      </c>
      <c r="Y212" s="131" t="s">
        <v>396</v>
      </c>
      <c r="Z212" s="129">
        <v>44432</v>
      </c>
      <c r="AA212" s="145">
        <v>3.2580645161290325</v>
      </c>
      <c r="AB212" s="130" t="s">
        <v>357</v>
      </c>
    </row>
    <row r="213" spans="1:28" x14ac:dyDescent="0.25">
      <c r="A213" s="123">
        <v>210</v>
      </c>
      <c r="B213" s="123">
        <v>183339</v>
      </c>
      <c r="C213" s="151" t="s">
        <v>889</v>
      </c>
      <c r="D213" s="151"/>
      <c r="E213" s="123" t="s">
        <v>371</v>
      </c>
      <c r="F213" s="123">
        <v>21240707</v>
      </c>
      <c r="G213" s="126" t="s">
        <v>348</v>
      </c>
      <c r="H213" s="123">
        <v>570532</v>
      </c>
      <c r="I213" s="142"/>
      <c r="J213" s="143"/>
      <c r="K213" s="143"/>
      <c r="L213" s="143"/>
      <c r="M213" s="123">
        <v>12</v>
      </c>
      <c r="N213" s="142" t="s">
        <v>890</v>
      </c>
      <c r="O213" s="123" t="s">
        <v>351</v>
      </c>
      <c r="P213" s="128" t="s">
        <v>394</v>
      </c>
      <c r="Q213" s="123" t="s">
        <v>375</v>
      </c>
      <c r="R213" s="123" t="s">
        <v>362</v>
      </c>
      <c r="S213" s="144" t="s">
        <v>363</v>
      </c>
      <c r="T213" s="129">
        <v>44434</v>
      </c>
      <c r="U213" s="129">
        <v>44617</v>
      </c>
      <c r="V213" s="129">
        <v>44434</v>
      </c>
      <c r="W213" s="129">
        <v>44533</v>
      </c>
      <c r="X213" s="130">
        <v>3.3</v>
      </c>
      <c r="Y213" s="131" t="s">
        <v>396</v>
      </c>
      <c r="Z213" s="129">
        <v>44434</v>
      </c>
      <c r="AA213" s="145">
        <v>3.193548387096774</v>
      </c>
      <c r="AB213" s="130" t="s">
        <v>357</v>
      </c>
    </row>
    <row r="214" spans="1:28" x14ac:dyDescent="0.25">
      <c r="A214" s="123">
        <v>211</v>
      </c>
      <c r="B214" s="123">
        <v>183342</v>
      </c>
      <c r="C214" s="151" t="s">
        <v>891</v>
      </c>
      <c r="D214" s="151"/>
      <c r="E214" s="123" t="s">
        <v>371</v>
      </c>
      <c r="F214" s="123">
        <v>21240701</v>
      </c>
      <c r="G214" s="126" t="s">
        <v>348</v>
      </c>
      <c r="H214" s="123">
        <v>570527</v>
      </c>
      <c r="I214" s="142"/>
      <c r="J214" s="143"/>
      <c r="K214" s="143"/>
      <c r="L214" s="143"/>
      <c r="M214" s="123">
        <v>12</v>
      </c>
      <c r="N214" s="142" t="s">
        <v>892</v>
      </c>
      <c r="O214" s="123" t="s">
        <v>351</v>
      </c>
      <c r="P214" s="128" t="s">
        <v>394</v>
      </c>
      <c r="Q214" s="123" t="s">
        <v>444</v>
      </c>
      <c r="R214" s="123" t="s">
        <v>362</v>
      </c>
      <c r="S214" s="144" t="s">
        <v>363</v>
      </c>
      <c r="T214" s="129">
        <v>44434</v>
      </c>
      <c r="U214" s="129">
        <v>44617</v>
      </c>
      <c r="V214" s="129">
        <v>44434</v>
      </c>
      <c r="W214" s="129">
        <v>44533</v>
      </c>
      <c r="X214" s="130">
        <v>3.3</v>
      </c>
      <c r="Y214" s="131" t="s">
        <v>396</v>
      </c>
      <c r="Z214" s="129">
        <v>44434</v>
      </c>
      <c r="AA214" s="145">
        <v>3.193548387096774</v>
      </c>
      <c r="AB214" s="130" t="s">
        <v>357</v>
      </c>
    </row>
    <row r="215" spans="1:28" x14ac:dyDescent="0.25">
      <c r="A215" s="123">
        <v>212</v>
      </c>
      <c r="B215" s="123">
        <v>183345</v>
      </c>
      <c r="C215" s="151" t="s">
        <v>893</v>
      </c>
      <c r="D215" s="151"/>
      <c r="E215" s="123" t="s">
        <v>347</v>
      </c>
      <c r="F215" s="123">
        <v>21240702</v>
      </c>
      <c r="G215" s="126" t="s">
        <v>348</v>
      </c>
      <c r="H215" s="123">
        <v>570528</v>
      </c>
      <c r="I215" s="142"/>
      <c r="J215" s="143"/>
      <c r="K215" s="143"/>
      <c r="L215" s="143"/>
      <c r="M215" s="123">
        <v>12</v>
      </c>
      <c r="N215" s="142" t="s">
        <v>894</v>
      </c>
      <c r="O215" s="123" t="s">
        <v>351</v>
      </c>
      <c r="P215" s="128" t="s">
        <v>394</v>
      </c>
      <c r="Q215" s="123" t="s">
        <v>432</v>
      </c>
      <c r="R215" s="123" t="s">
        <v>354</v>
      </c>
      <c r="S215" s="144" t="s">
        <v>363</v>
      </c>
      <c r="T215" s="129">
        <v>44434</v>
      </c>
      <c r="U215" s="129">
        <v>44617</v>
      </c>
      <c r="V215" s="129">
        <v>44434</v>
      </c>
      <c r="W215" s="129">
        <v>44533</v>
      </c>
      <c r="X215" s="130">
        <v>3.3</v>
      </c>
      <c r="Y215" s="131" t="s">
        <v>396</v>
      </c>
      <c r="Z215" s="129">
        <v>44434</v>
      </c>
      <c r="AA215" s="145">
        <v>3.193548387096774</v>
      </c>
      <c r="AB215" s="130" t="s">
        <v>357</v>
      </c>
    </row>
    <row r="216" spans="1:28" x14ac:dyDescent="0.25">
      <c r="A216" s="123">
        <v>213</v>
      </c>
      <c r="B216" s="123">
        <v>183238</v>
      </c>
      <c r="C216" s="151" t="s">
        <v>895</v>
      </c>
      <c r="D216" s="151"/>
      <c r="E216" s="123" t="s">
        <v>371</v>
      </c>
      <c r="F216" s="123">
        <v>21240789</v>
      </c>
      <c r="G216" s="126" t="s">
        <v>348</v>
      </c>
      <c r="H216" s="123">
        <v>570430</v>
      </c>
      <c r="I216" s="142"/>
      <c r="J216" s="143"/>
      <c r="K216" s="143"/>
      <c r="L216" s="143"/>
      <c r="M216" s="123">
        <v>13</v>
      </c>
      <c r="N216" s="142"/>
      <c r="O216" s="123" t="s">
        <v>351</v>
      </c>
      <c r="P216" s="128" t="s">
        <v>394</v>
      </c>
      <c r="Q216" s="123" t="s">
        <v>438</v>
      </c>
      <c r="R216" s="123" t="s">
        <v>362</v>
      </c>
      <c r="S216" s="144" t="s">
        <v>363</v>
      </c>
      <c r="T216" s="129">
        <v>44440</v>
      </c>
      <c r="U216" s="129">
        <v>44620</v>
      </c>
      <c r="V216" s="129">
        <v>44440</v>
      </c>
      <c r="W216" s="129">
        <v>44533</v>
      </c>
      <c r="X216" s="130">
        <v>3.1</v>
      </c>
      <c r="Y216" s="131" t="s">
        <v>396</v>
      </c>
      <c r="Z216" s="129">
        <v>44440</v>
      </c>
      <c r="AA216" s="145">
        <v>3</v>
      </c>
      <c r="AB216" s="130" t="s">
        <v>357</v>
      </c>
    </row>
    <row r="217" spans="1:28" x14ac:dyDescent="0.25">
      <c r="A217" s="123">
        <v>214</v>
      </c>
      <c r="B217" s="123">
        <v>183243</v>
      </c>
      <c r="C217" s="151" t="s">
        <v>896</v>
      </c>
      <c r="D217" s="151"/>
      <c r="E217" s="123" t="s">
        <v>347</v>
      </c>
      <c r="F217" s="123">
        <v>21240791</v>
      </c>
      <c r="G217" s="126" t="s">
        <v>348</v>
      </c>
      <c r="H217" s="123">
        <v>570432</v>
      </c>
      <c r="I217" s="142"/>
      <c r="J217" s="143"/>
      <c r="K217" s="143"/>
      <c r="L217" s="143"/>
      <c r="M217" s="123">
        <v>13</v>
      </c>
      <c r="N217" s="142"/>
      <c r="O217" s="123" t="s">
        <v>351</v>
      </c>
      <c r="P217" s="128" t="s">
        <v>394</v>
      </c>
      <c r="Q217" s="123" t="s">
        <v>390</v>
      </c>
      <c r="R217" s="123" t="s">
        <v>354</v>
      </c>
      <c r="S217" s="144" t="s">
        <v>363</v>
      </c>
      <c r="T217" s="129">
        <v>44440</v>
      </c>
      <c r="U217" s="129">
        <v>44620</v>
      </c>
      <c r="V217" s="129">
        <v>44440</v>
      </c>
      <c r="W217" s="129">
        <v>44533</v>
      </c>
      <c r="X217" s="130">
        <v>3.1</v>
      </c>
      <c r="Y217" s="131" t="s">
        <v>396</v>
      </c>
      <c r="Z217" s="129">
        <v>44440</v>
      </c>
      <c r="AA217" s="145">
        <v>3</v>
      </c>
      <c r="AB217" s="130" t="s">
        <v>357</v>
      </c>
    </row>
    <row r="218" spans="1:28" x14ac:dyDescent="0.25">
      <c r="A218" s="123">
        <v>215</v>
      </c>
      <c r="B218" s="123">
        <v>183248</v>
      </c>
      <c r="C218" s="151" t="s">
        <v>897</v>
      </c>
      <c r="D218" s="151"/>
      <c r="E218" s="123" t="s">
        <v>371</v>
      </c>
      <c r="F218" s="123">
        <v>21240792</v>
      </c>
      <c r="G218" s="126" t="s">
        <v>348</v>
      </c>
      <c r="H218" s="123">
        <v>570434</v>
      </c>
      <c r="I218" s="142"/>
      <c r="J218" s="143"/>
      <c r="K218" s="143"/>
      <c r="L218" s="143"/>
      <c r="M218" s="123">
        <v>13</v>
      </c>
      <c r="N218" s="142" t="s">
        <v>898</v>
      </c>
      <c r="O218" s="123" t="s">
        <v>351</v>
      </c>
      <c r="P218" s="128" t="s">
        <v>394</v>
      </c>
      <c r="Q218" s="123" t="s">
        <v>448</v>
      </c>
      <c r="R218" s="123" t="s">
        <v>354</v>
      </c>
      <c r="S218" s="144" t="s">
        <v>363</v>
      </c>
      <c r="T218" s="129">
        <v>44440</v>
      </c>
      <c r="U218" s="129">
        <v>44620</v>
      </c>
      <c r="V218" s="129">
        <v>44440</v>
      </c>
      <c r="W218" s="129">
        <v>44533</v>
      </c>
      <c r="X218" s="130">
        <v>3.1</v>
      </c>
      <c r="Y218" s="131" t="s">
        <v>396</v>
      </c>
      <c r="Z218" s="129">
        <v>44440</v>
      </c>
      <c r="AA218" s="145">
        <v>3</v>
      </c>
      <c r="AB218" s="130" t="s">
        <v>357</v>
      </c>
    </row>
    <row r="219" spans="1:28" x14ac:dyDescent="0.25">
      <c r="A219" s="123">
        <v>216</v>
      </c>
      <c r="B219" s="123">
        <v>183250</v>
      </c>
      <c r="C219" s="151" t="s">
        <v>899</v>
      </c>
      <c r="D219" s="151"/>
      <c r="E219" s="123" t="s">
        <v>371</v>
      </c>
      <c r="F219" s="123">
        <v>21240793</v>
      </c>
      <c r="G219" s="126" t="s">
        <v>348</v>
      </c>
      <c r="H219" s="123">
        <v>570436</v>
      </c>
      <c r="I219" s="142"/>
      <c r="J219" s="143"/>
      <c r="K219" s="143"/>
      <c r="L219" s="143"/>
      <c r="M219" s="123">
        <v>13</v>
      </c>
      <c r="N219" s="142" t="s">
        <v>900</v>
      </c>
      <c r="O219" s="123" t="s">
        <v>351</v>
      </c>
      <c r="P219" s="128" t="s">
        <v>394</v>
      </c>
      <c r="Q219" s="123" t="s">
        <v>361</v>
      </c>
      <c r="R219" s="123" t="s">
        <v>362</v>
      </c>
      <c r="S219" s="144" t="s">
        <v>363</v>
      </c>
      <c r="T219" s="129">
        <v>44440</v>
      </c>
      <c r="U219" s="129">
        <v>44620</v>
      </c>
      <c r="V219" s="129">
        <v>44440</v>
      </c>
      <c r="W219" s="129">
        <v>44533</v>
      </c>
      <c r="X219" s="130">
        <v>3.1</v>
      </c>
      <c r="Y219" s="131" t="s">
        <v>396</v>
      </c>
      <c r="Z219" s="129">
        <v>44440</v>
      </c>
      <c r="AA219" s="145">
        <v>3</v>
      </c>
      <c r="AB219" s="130" t="s">
        <v>357</v>
      </c>
    </row>
    <row r="220" spans="1:28" x14ac:dyDescent="0.25">
      <c r="A220" s="123">
        <v>217</v>
      </c>
      <c r="B220" s="123">
        <v>183254</v>
      </c>
      <c r="C220" s="151" t="s">
        <v>901</v>
      </c>
      <c r="D220" s="151"/>
      <c r="E220" s="123" t="s">
        <v>371</v>
      </c>
      <c r="F220" s="123">
        <v>21240794</v>
      </c>
      <c r="G220" s="126" t="s">
        <v>348</v>
      </c>
      <c r="H220" s="123">
        <v>570437</v>
      </c>
      <c r="I220" s="142"/>
      <c r="J220" s="143"/>
      <c r="K220" s="143"/>
      <c r="L220" s="143"/>
      <c r="M220" s="123">
        <v>13</v>
      </c>
      <c r="N220" s="142"/>
      <c r="O220" s="123" t="s">
        <v>351</v>
      </c>
      <c r="P220" s="128" t="s">
        <v>394</v>
      </c>
      <c r="Q220" s="123" t="s">
        <v>481</v>
      </c>
      <c r="R220" s="123" t="s">
        <v>362</v>
      </c>
      <c r="S220" s="144" t="s">
        <v>363</v>
      </c>
      <c r="T220" s="129">
        <v>44440</v>
      </c>
      <c r="U220" s="129">
        <v>44620</v>
      </c>
      <c r="V220" s="129">
        <v>44440</v>
      </c>
      <c r="W220" s="129">
        <v>44533</v>
      </c>
      <c r="X220" s="130">
        <v>3.1</v>
      </c>
      <c r="Y220" s="131" t="s">
        <v>396</v>
      </c>
      <c r="Z220" s="129">
        <v>44440</v>
      </c>
      <c r="AA220" s="145">
        <v>3</v>
      </c>
      <c r="AB220" s="130" t="s">
        <v>357</v>
      </c>
    </row>
    <row r="221" spans="1:28" x14ac:dyDescent="0.25">
      <c r="A221" s="123">
        <v>218</v>
      </c>
      <c r="B221" s="123">
        <v>183256</v>
      </c>
      <c r="C221" s="151" t="s">
        <v>902</v>
      </c>
      <c r="D221" s="151"/>
      <c r="E221" s="123" t="s">
        <v>347</v>
      </c>
      <c r="F221" s="123">
        <v>21240795</v>
      </c>
      <c r="G221" s="126" t="s">
        <v>348</v>
      </c>
      <c r="H221" s="123">
        <v>570438</v>
      </c>
      <c r="I221" s="142"/>
      <c r="J221" s="143"/>
      <c r="K221" s="143"/>
      <c r="L221" s="143"/>
      <c r="M221" s="123">
        <v>13</v>
      </c>
      <c r="N221" s="142" t="s">
        <v>903</v>
      </c>
      <c r="O221" s="123" t="s">
        <v>351</v>
      </c>
      <c r="P221" s="128" t="s">
        <v>394</v>
      </c>
      <c r="Q221" s="123" t="s">
        <v>385</v>
      </c>
      <c r="R221" s="123" t="s">
        <v>354</v>
      </c>
      <c r="S221" s="144" t="s">
        <v>363</v>
      </c>
      <c r="T221" s="129">
        <v>44440</v>
      </c>
      <c r="U221" s="129">
        <v>44620</v>
      </c>
      <c r="V221" s="129">
        <v>44440</v>
      </c>
      <c r="W221" s="129">
        <v>44533</v>
      </c>
      <c r="X221" s="130">
        <v>3.1</v>
      </c>
      <c r="Y221" s="131" t="s">
        <v>396</v>
      </c>
      <c r="Z221" s="180">
        <v>44440</v>
      </c>
      <c r="AA221" s="181">
        <v>3</v>
      </c>
      <c r="AB221" s="130" t="s">
        <v>357</v>
      </c>
    </row>
    <row r="222" spans="1:28" x14ac:dyDescent="0.25">
      <c r="A222" s="123">
        <v>219</v>
      </c>
      <c r="B222" s="123">
        <v>183258</v>
      </c>
      <c r="C222" s="151" t="s">
        <v>904</v>
      </c>
      <c r="D222" s="151"/>
      <c r="E222" s="123" t="s">
        <v>347</v>
      </c>
      <c r="F222" s="123">
        <v>21240796</v>
      </c>
      <c r="G222" s="126" t="s">
        <v>348</v>
      </c>
      <c r="H222" s="123">
        <v>570439</v>
      </c>
      <c r="I222" s="142"/>
      <c r="J222" s="143"/>
      <c r="K222" s="143"/>
      <c r="L222" s="143"/>
      <c r="M222" s="123">
        <v>13</v>
      </c>
      <c r="N222" s="142"/>
      <c r="O222" s="123" t="s">
        <v>351</v>
      </c>
      <c r="P222" s="128" t="s">
        <v>394</v>
      </c>
      <c r="Q222" s="123" t="s">
        <v>353</v>
      </c>
      <c r="R222" s="123" t="s">
        <v>354</v>
      </c>
      <c r="S222" s="144" t="s">
        <v>363</v>
      </c>
      <c r="T222" s="129">
        <v>44440</v>
      </c>
      <c r="U222" s="129">
        <v>44620</v>
      </c>
      <c r="V222" s="129">
        <v>44440</v>
      </c>
      <c r="W222" s="129">
        <v>44533</v>
      </c>
      <c r="X222" s="130">
        <v>3.1</v>
      </c>
      <c r="Y222" s="131" t="s">
        <v>396</v>
      </c>
      <c r="Z222" s="129">
        <v>44440</v>
      </c>
      <c r="AA222" s="145">
        <v>3</v>
      </c>
      <c r="AB222" s="130" t="s">
        <v>357</v>
      </c>
    </row>
    <row r="223" spans="1:28" x14ac:dyDescent="0.25">
      <c r="A223" s="123">
        <v>220</v>
      </c>
      <c r="B223" s="123">
        <v>183262</v>
      </c>
      <c r="C223" s="151" t="s">
        <v>905</v>
      </c>
      <c r="D223" s="151"/>
      <c r="E223" s="123" t="s">
        <v>347</v>
      </c>
      <c r="F223" s="123">
        <v>21240798</v>
      </c>
      <c r="G223" s="126" t="s">
        <v>348</v>
      </c>
      <c r="H223" s="123">
        <v>570441</v>
      </c>
      <c r="I223" s="142"/>
      <c r="J223" s="143"/>
      <c r="K223" s="143"/>
      <c r="L223" s="143"/>
      <c r="M223" s="123">
        <v>13</v>
      </c>
      <c r="N223" s="142" t="s">
        <v>906</v>
      </c>
      <c r="O223" s="123" t="s">
        <v>351</v>
      </c>
      <c r="P223" s="128" t="s">
        <v>394</v>
      </c>
      <c r="Q223" s="123" t="s">
        <v>448</v>
      </c>
      <c r="R223" s="123" t="s">
        <v>354</v>
      </c>
      <c r="S223" s="144" t="s">
        <v>363</v>
      </c>
      <c r="T223" s="129">
        <v>44440</v>
      </c>
      <c r="U223" s="129">
        <v>44620</v>
      </c>
      <c r="V223" s="129">
        <v>44440</v>
      </c>
      <c r="W223" s="129">
        <v>44533</v>
      </c>
      <c r="X223" s="130">
        <v>3.1</v>
      </c>
      <c r="Y223" s="131" t="s">
        <v>396</v>
      </c>
      <c r="Z223" s="129">
        <v>44440</v>
      </c>
      <c r="AA223" s="145">
        <v>3</v>
      </c>
      <c r="AB223" s="130" t="s">
        <v>357</v>
      </c>
    </row>
    <row r="224" spans="1:28" x14ac:dyDescent="0.25">
      <c r="A224" s="123">
        <v>221</v>
      </c>
      <c r="B224" s="123">
        <v>87809</v>
      </c>
      <c r="C224" s="147" t="s">
        <v>907</v>
      </c>
      <c r="D224" s="148" t="s">
        <v>908</v>
      </c>
      <c r="E224" s="123" t="s">
        <v>347</v>
      </c>
      <c r="F224" s="123">
        <v>17009750</v>
      </c>
      <c r="G224" s="126" t="s">
        <v>348</v>
      </c>
      <c r="H224" s="123">
        <v>570145</v>
      </c>
      <c r="I224" s="127"/>
      <c r="J224" s="127"/>
      <c r="K224" s="127"/>
      <c r="L224" s="127"/>
      <c r="M224" s="123" t="s">
        <v>530</v>
      </c>
      <c r="N224" s="123" t="s">
        <v>909</v>
      </c>
      <c r="O224" s="123" t="s">
        <v>910</v>
      </c>
      <c r="P224" s="128" t="s">
        <v>911</v>
      </c>
      <c r="Q224" s="123" t="s">
        <v>475</v>
      </c>
      <c r="R224" s="123" t="s">
        <v>362</v>
      </c>
      <c r="S224" s="128" t="s">
        <v>355</v>
      </c>
      <c r="T224" s="129">
        <v>44436</v>
      </c>
      <c r="U224" s="129">
        <v>44800</v>
      </c>
      <c r="V224" s="129">
        <v>42876</v>
      </c>
      <c r="W224" s="129">
        <v>44533</v>
      </c>
      <c r="X224" s="130">
        <v>55.233333333333334</v>
      </c>
      <c r="Y224" s="131" t="s">
        <v>356</v>
      </c>
      <c r="Z224" s="132">
        <v>43497</v>
      </c>
      <c r="AA224" s="130">
        <v>33.41935483870968</v>
      </c>
      <c r="AB224" s="133" t="s">
        <v>357</v>
      </c>
    </row>
    <row r="225" spans="1:28" x14ac:dyDescent="0.25">
      <c r="A225" s="123">
        <v>222</v>
      </c>
      <c r="B225" s="123">
        <v>159676</v>
      </c>
      <c r="C225" s="165" t="s">
        <v>912</v>
      </c>
      <c r="D225" s="148" t="s">
        <v>913</v>
      </c>
      <c r="E225" s="123" t="s">
        <v>347</v>
      </c>
      <c r="F225" s="123">
        <v>19234654</v>
      </c>
      <c r="G225" s="126" t="s">
        <v>348</v>
      </c>
      <c r="H225" s="123">
        <v>570171</v>
      </c>
      <c r="I225" s="127"/>
      <c r="J225" s="127"/>
      <c r="K225" s="127"/>
      <c r="L225" s="127"/>
      <c r="M225" s="123" t="s">
        <v>366</v>
      </c>
      <c r="N225" s="123" t="s">
        <v>914</v>
      </c>
      <c r="O225" s="123" t="s">
        <v>910</v>
      </c>
      <c r="P225" s="128" t="s">
        <v>911</v>
      </c>
      <c r="Q225" s="123" t="s">
        <v>421</v>
      </c>
      <c r="R225" s="123" t="s">
        <v>354</v>
      </c>
      <c r="S225" s="153" t="s">
        <v>355</v>
      </c>
      <c r="T225" s="129">
        <v>44419</v>
      </c>
      <c r="U225" s="129">
        <v>44783</v>
      </c>
      <c r="V225" s="129">
        <v>43753</v>
      </c>
      <c r="W225" s="129">
        <v>44533</v>
      </c>
      <c r="X225" s="130">
        <v>26</v>
      </c>
      <c r="Y225" s="131" t="s">
        <v>356</v>
      </c>
      <c r="Z225" s="132">
        <v>43827</v>
      </c>
      <c r="AA225" s="130">
        <v>22.774193548387096</v>
      </c>
      <c r="AB225" s="133" t="s">
        <v>357</v>
      </c>
    </row>
    <row r="226" spans="1:28" x14ac:dyDescent="0.25">
      <c r="A226" s="123">
        <v>223</v>
      </c>
      <c r="B226" s="123">
        <v>80432</v>
      </c>
      <c r="C226" s="167" t="s">
        <v>915</v>
      </c>
      <c r="D226" s="151"/>
      <c r="E226" s="123" t="s">
        <v>371</v>
      </c>
      <c r="F226" s="123" t="s">
        <v>916</v>
      </c>
      <c r="G226" s="126" t="s">
        <v>348</v>
      </c>
      <c r="H226" s="123">
        <v>570226</v>
      </c>
      <c r="I226" s="127"/>
      <c r="J226" s="127"/>
      <c r="K226" s="127"/>
      <c r="L226" s="127"/>
      <c r="M226" s="123" t="s">
        <v>917</v>
      </c>
      <c r="N226" s="123" t="s">
        <v>918</v>
      </c>
      <c r="O226" s="123" t="s">
        <v>910</v>
      </c>
      <c r="P226" s="128" t="s">
        <v>911</v>
      </c>
      <c r="Q226" s="123" t="s">
        <v>368</v>
      </c>
      <c r="R226" s="123" t="s">
        <v>354</v>
      </c>
      <c r="S226" s="128" t="s">
        <v>355</v>
      </c>
      <c r="T226" s="129">
        <v>44226</v>
      </c>
      <c r="U226" s="129">
        <v>44590</v>
      </c>
      <c r="V226" s="129">
        <v>42675</v>
      </c>
      <c r="W226" s="129">
        <v>44533</v>
      </c>
      <c r="X226" s="130">
        <v>61.93333333333333</v>
      </c>
      <c r="Y226" s="131" t="s">
        <v>356</v>
      </c>
      <c r="Z226" s="132">
        <v>43497</v>
      </c>
      <c r="AA226" s="130">
        <v>33.41935483870968</v>
      </c>
      <c r="AB226" s="133" t="s">
        <v>357</v>
      </c>
    </row>
    <row r="227" spans="1:28" x14ac:dyDescent="0.25">
      <c r="A227" s="123">
        <v>224</v>
      </c>
      <c r="B227" s="123">
        <v>51767</v>
      </c>
      <c r="C227" s="182" t="s">
        <v>919</v>
      </c>
      <c r="D227" s="151"/>
      <c r="E227" s="123" t="s">
        <v>347</v>
      </c>
      <c r="F227" s="123" t="s">
        <v>920</v>
      </c>
      <c r="G227" s="126" t="s">
        <v>348</v>
      </c>
      <c r="H227" s="123">
        <v>570215</v>
      </c>
      <c r="I227" s="127">
        <v>10200202308</v>
      </c>
      <c r="J227" s="127"/>
      <c r="K227" s="127">
        <v>35286</v>
      </c>
      <c r="L227" s="127">
        <v>35286</v>
      </c>
      <c r="M227" s="123" t="s">
        <v>400</v>
      </c>
      <c r="N227" s="123" t="s">
        <v>921</v>
      </c>
      <c r="O227" s="123" t="s">
        <v>910</v>
      </c>
      <c r="P227" s="128" t="s">
        <v>911</v>
      </c>
      <c r="Q227" s="123" t="s">
        <v>402</v>
      </c>
      <c r="R227" s="123" t="s">
        <v>362</v>
      </c>
      <c r="S227" s="128" t="s">
        <v>355</v>
      </c>
      <c r="T227" s="129">
        <v>44374</v>
      </c>
      <c r="U227" s="129">
        <v>44677</v>
      </c>
      <c r="V227" s="129">
        <v>41821</v>
      </c>
      <c r="W227" s="129">
        <v>44533</v>
      </c>
      <c r="X227" s="130">
        <v>90.4</v>
      </c>
      <c r="Y227" s="131" t="s">
        <v>356</v>
      </c>
      <c r="Z227" s="132">
        <v>42552</v>
      </c>
      <c r="AA227" s="130">
        <v>63.903225806451616</v>
      </c>
      <c r="AB227" s="133" t="s">
        <v>357</v>
      </c>
    </row>
    <row r="228" spans="1:28" x14ac:dyDescent="0.25">
      <c r="A228" s="123">
        <v>225</v>
      </c>
      <c r="B228" s="123">
        <v>105765</v>
      </c>
      <c r="C228" s="156" t="s">
        <v>922</v>
      </c>
      <c r="D228" s="151"/>
      <c r="E228" s="123" t="s">
        <v>371</v>
      </c>
      <c r="F228" s="123">
        <v>18010558</v>
      </c>
      <c r="G228" s="126" t="s">
        <v>348</v>
      </c>
      <c r="H228" s="123">
        <v>570129</v>
      </c>
      <c r="I228" s="127"/>
      <c r="J228" s="127"/>
      <c r="K228" s="127"/>
      <c r="L228" s="127"/>
      <c r="M228" s="123" t="s">
        <v>349</v>
      </c>
      <c r="N228" s="123" t="s">
        <v>923</v>
      </c>
      <c r="O228" s="123" t="s">
        <v>910</v>
      </c>
      <c r="P228" s="128" t="s">
        <v>911</v>
      </c>
      <c r="Q228" s="123" t="s">
        <v>381</v>
      </c>
      <c r="R228" s="123" t="s">
        <v>354</v>
      </c>
      <c r="S228" s="128" t="s">
        <v>355</v>
      </c>
      <c r="T228" s="129">
        <v>44214</v>
      </c>
      <c r="U228" s="129">
        <v>44578</v>
      </c>
      <c r="V228" s="129">
        <v>43304</v>
      </c>
      <c r="W228" s="129">
        <v>44533</v>
      </c>
      <c r="X228" s="130">
        <v>40.966666666666669</v>
      </c>
      <c r="Y228" s="131" t="s">
        <v>356</v>
      </c>
      <c r="Z228" s="132">
        <v>43709</v>
      </c>
      <c r="AA228" s="130">
        <v>26.580645161290324</v>
      </c>
      <c r="AB228" s="133" t="s">
        <v>357</v>
      </c>
    </row>
    <row r="229" spans="1:28" x14ac:dyDescent="0.25">
      <c r="A229" s="123">
        <v>226</v>
      </c>
      <c r="B229" s="123">
        <v>106435</v>
      </c>
      <c r="C229" s="156" t="s">
        <v>924</v>
      </c>
      <c r="D229" s="151"/>
      <c r="E229" s="123" t="s">
        <v>371</v>
      </c>
      <c r="F229" s="123">
        <v>18010781</v>
      </c>
      <c r="G229" s="126" t="s">
        <v>348</v>
      </c>
      <c r="H229" s="123">
        <v>570106</v>
      </c>
      <c r="I229" s="127"/>
      <c r="J229" s="127"/>
      <c r="K229" s="127"/>
      <c r="L229" s="127"/>
      <c r="M229" s="123" t="s">
        <v>473</v>
      </c>
      <c r="N229" s="123" t="s">
        <v>925</v>
      </c>
      <c r="O229" s="123" t="s">
        <v>910</v>
      </c>
      <c r="P229" s="128" t="s">
        <v>911</v>
      </c>
      <c r="Q229" s="123" t="s">
        <v>448</v>
      </c>
      <c r="R229" s="123" t="s">
        <v>354</v>
      </c>
      <c r="S229" s="128" t="s">
        <v>355</v>
      </c>
      <c r="T229" s="129">
        <v>44466</v>
      </c>
      <c r="U229" s="129">
        <v>44830</v>
      </c>
      <c r="V229" s="129">
        <v>43318</v>
      </c>
      <c r="W229" s="129">
        <v>44533</v>
      </c>
      <c r="X229" s="130">
        <v>40.5</v>
      </c>
      <c r="Y229" s="131" t="s">
        <v>356</v>
      </c>
      <c r="Z229" s="132">
        <v>43605</v>
      </c>
      <c r="AA229" s="130">
        <v>29.93548387096774</v>
      </c>
      <c r="AB229" s="133" t="s">
        <v>357</v>
      </c>
    </row>
    <row r="230" spans="1:28" x14ac:dyDescent="0.25">
      <c r="A230" s="123">
        <v>227</v>
      </c>
      <c r="B230" s="123">
        <v>153883</v>
      </c>
      <c r="C230" s="156" t="s">
        <v>926</v>
      </c>
      <c r="D230" s="151"/>
      <c r="E230" s="123" t="s">
        <v>347</v>
      </c>
      <c r="F230" s="123">
        <v>19231238</v>
      </c>
      <c r="G230" s="126" t="s">
        <v>348</v>
      </c>
      <c r="H230" s="123">
        <v>570267</v>
      </c>
      <c r="I230" s="127"/>
      <c r="J230" s="127"/>
      <c r="K230" s="127"/>
      <c r="L230" s="127"/>
      <c r="M230" s="123" t="s">
        <v>473</v>
      </c>
      <c r="N230" s="123" t="s">
        <v>927</v>
      </c>
      <c r="O230" s="123" t="s">
        <v>910</v>
      </c>
      <c r="P230" s="128" t="s">
        <v>911</v>
      </c>
      <c r="Q230" s="123" t="s">
        <v>432</v>
      </c>
      <c r="R230" s="123" t="s">
        <v>354</v>
      </c>
      <c r="S230" s="128" t="s">
        <v>363</v>
      </c>
      <c r="T230" s="129">
        <v>44319</v>
      </c>
      <c r="U230" s="129">
        <v>44683</v>
      </c>
      <c r="V230" s="129">
        <v>43591</v>
      </c>
      <c r="W230" s="129">
        <v>44533</v>
      </c>
      <c r="X230" s="130">
        <v>31.4</v>
      </c>
      <c r="Y230" s="131" t="s">
        <v>356</v>
      </c>
      <c r="Z230" s="132">
        <v>43759</v>
      </c>
      <c r="AA230" s="130">
        <v>24.967741935483872</v>
      </c>
      <c r="AB230" s="133" t="s">
        <v>357</v>
      </c>
    </row>
    <row r="231" spans="1:28" x14ac:dyDescent="0.25">
      <c r="A231" s="123">
        <v>228</v>
      </c>
      <c r="B231" s="123">
        <v>154684</v>
      </c>
      <c r="C231" s="156" t="s">
        <v>928</v>
      </c>
      <c r="D231" s="151"/>
      <c r="E231" s="123" t="s">
        <v>371</v>
      </c>
      <c r="F231" s="123">
        <v>19231952</v>
      </c>
      <c r="G231" s="126" t="s">
        <v>348</v>
      </c>
      <c r="H231" s="123">
        <v>570227</v>
      </c>
      <c r="I231" s="127"/>
      <c r="J231" s="127"/>
      <c r="K231" s="127"/>
      <c r="L231" s="127"/>
      <c r="M231" s="123" t="s">
        <v>456</v>
      </c>
      <c r="N231" s="123" t="s">
        <v>929</v>
      </c>
      <c r="O231" s="123" t="s">
        <v>910</v>
      </c>
      <c r="P231" s="128" t="s">
        <v>911</v>
      </c>
      <c r="Q231" s="123" t="s">
        <v>418</v>
      </c>
      <c r="R231" s="123" t="s">
        <v>362</v>
      </c>
      <c r="S231" s="128" t="s">
        <v>363</v>
      </c>
      <c r="T231" s="129">
        <v>44357</v>
      </c>
      <c r="U231" s="129">
        <v>44721</v>
      </c>
      <c r="V231" s="129">
        <v>43630</v>
      </c>
      <c r="W231" s="129">
        <v>44533</v>
      </c>
      <c r="X231" s="130">
        <v>30.1</v>
      </c>
      <c r="Y231" s="131" t="s">
        <v>356</v>
      </c>
      <c r="Z231" s="132">
        <v>43800</v>
      </c>
      <c r="AA231" s="130">
        <v>23.64516129032258</v>
      </c>
      <c r="AB231" s="133" t="s">
        <v>357</v>
      </c>
    </row>
    <row r="232" spans="1:28" x14ac:dyDescent="0.25">
      <c r="A232" s="123">
        <v>229</v>
      </c>
      <c r="B232" s="123">
        <v>104361</v>
      </c>
      <c r="C232" s="156" t="s">
        <v>930</v>
      </c>
      <c r="D232" s="151"/>
      <c r="E232" s="123" t="s">
        <v>347</v>
      </c>
      <c r="F232" s="123">
        <v>18010120</v>
      </c>
      <c r="G232" s="126" t="s">
        <v>348</v>
      </c>
      <c r="H232" s="123">
        <v>570190</v>
      </c>
      <c r="I232" s="127"/>
      <c r="J232" s="127"/>
      <c r="K232" s="127"/>
      <c r="L232" s="127"/>
      <c r="M232" s="123" t="s">
        <v>409</v>
      </c>
      <c r="N232" s="123" t="s">
        <v>931</v>
      </c>
      <c r="O232" s="123" t="s">
        <v>910</v>
      </c>
      <c r="P232" s="128" t="s">
        <v>911</v>
      </c>
      <c r="Q232" s="123" t="s">
        <v>523</v>
      </c>
      <c r="R232" s="123" t="s">
        <v>354</v>
      </c>
      <c r="S232" s="128" t="s">
        <v>355</v>
      </c>
      <c r="T232" s="129">
        <v>44195</v>
      </c>
      <c r="U232" s="129">
        <v>44559</v>
      </c>
      <c r="V232" s="129">
        <v>43374</v>
      </c>
      <c r="W232" s="129">
        <v>44533</v>
      </c>
      <c r="X232" s="130">
        <v>38.633333333333333</v>
      </c>
      <c r="Y232" s="131" t="s">
        <v>356</v>
      </c>
      <c r="Z232" s="132">
        <v>43972</v>
      </c>
      <c r="AA232" s="130">
        <v>18.096774193548388</v>
      </c>
      <c r="AB232" s="133" t="s">
        <v>357</v>
      </c>
    </row>
    <row r="233" spans="1:28" x14ac:dyDescent="0.25">
      <c r="A233" s="123">
        <v>230</v>
      </c>
      <c r="B233" s="123">
        <v>154667</v>
      </c>
      <c r="C233" s="157" t="s">
        <v>932</v>
      </c>
      <c r="D233" s="156"/>
      <c r="E233" s="123" t="s">
        <v>371</v>
      </c>
      <c r="F233" s="123">
        <v>19231902</v>
      </c>
      <c r="G233" s="126" t="s">
        <v>348</v>
      </c>
      <c r="H233" s="123">
        <v>570044</v>
      </c>
      <c r="I233" s="127"/>
      <c r="J233" s="127"/>
      <c r="K233" s="127"/>
      <c r="L233" s="127"/>
      <c r="M233" s="123" t="s">
        <v>479</v>
      </c>
      <c r="N233" s="123" t="s">
        <v>933</v>
      </c>
      <c r="O233" s="123" t="s">
        <v>910</v>
      </c>
      <c r="P233" s="128" t="s">
        <v>911</v>
      </c>
      <c r="Q233" s="123" t="s">
        <v>390</v>
      </c>
      <c r="R233" s="123" t="s">
        <v>354</v>
      </c>
      <c r="S233" s="128" t="s">
        <v>363</v>
      </c>
      <c r="T233" s="129">
        <v>44350</v>
      </c>
      <c r="U233" s="129">
        <v>44714</v>
      </c>
      <c r="V233" s="129">
        <v>43531</v>
      </c>
      <c r="W233" s="129">
        <v>44533</v>
      </c>
      <c r="X233" s="130">
        <v>33.4</v>
      </c>
      <c r="Y233" s="131" t="s">
        <v>356</v>
      </c>
      <c r="Z233" s="132">
        <v>43972</v>
      </c>
      <c r="AA233" s="130">
        <v>18.096774193548388</v>
      </c>
      <c r="AB233" s="133" t="s">
        <v>357</v>
      </c>
    </row>
    <row r="234" spans="1:28" x14ac:dyDescent="0.25">
      <c r="A234" s="123">
        <v>231</v>
      </c>
      <c r="B234" s="123">
        <v>70846</v>
      </c>
      <c r="C234" s="152" t="s">
        <v>381</v>
      </c>
      <c r="D234" s="151"/>
      <c r="E234" s="123" t="s">
        <v>371</v>
      </c>
      <c r="F234" s="123">
        <v>16009166</v>
      </c>
      <c r="G234" s="126" t="s">
        <v>348</v>
      </c>
      <c r="H234" s="123">
        <v>570336</v>
      </c>
      <c r="I234" s="183" t="s">
        <v>934</v>
      </c>
      <c r="J234" s="144"/>
      <c r="K234" s="144"/>
      <c r="L234" s="144">
        <v>16009166</v>
      </c>
      <c r="M234" s="123" t="s">
        <v>409</v>
      </c>
      <c r="N234" s="123" t="s">
        <v>935</v>
      </c>
      <c r="O234" s="184" t="s">
        <v>936</v>
      </c>
      <c r="P234" s="185"/>
      <c r="Q234" s="123" t="s">
        <v>937</v>
      </c>
      <c r="R234" s="123" t="s">
        <v>354</v>
      </c>
      <c r="S234" s="144" t="s">
        <v>355</v>
      </c>
      <c r="T234" s="129">
        <v>44313</v>
      </c>
      <c r="U234" s="129">
        <v>44618</v>
      </c>
      <c r="V234" s="186">
        <v>42552</v>
      </c>
      <c r="W234" s="129">
        <v>44533</v>
      </c>
      <c r="X234" s="187">
        <v>37.354838709677416</v>
      </c>
      <c r="Y234" s="188" t="s">
        <v>356</v>
      </c>
      <c r="Z234" s="183"/>
      <c r="AA234" s="144"/>
      <c r="AB234" s="144" t="s">
        <v>357</v>
      </c>
    </row>
    <row r="235" spans="1:28" x14ac:dyDescent="0.25">
      <c r="A235" s="123">
        <v>232</v>
      </c>
      <c r="B235" s="123">
        <v>54631</v>
      </c>
      <c r="C235" s="152" t="s">
        <v>444</v>
      </c>
      <c r="D235" s="152"/>
      <c r="E235" s="123" t="s">
        <v>371</v>
      </c>
      <c r="F235" s="123">
        <v>14013240</v>
      </c>
      <c r="G235" s="126" t="s">
        <v>348</v>
      </c>
      <c r="H235" s="123"/>
      <c r="I235" s="183"/>
      <c r="J235" s="184"/>
      <c r="K235" s="144"/>
      <c r="L235" s="144"/>
      <c r="M235" s="123" t="s">
        <v>938</v>
      </c>
      <c r="N235" s="123" t="s">
        <v>939</v>
      </c>
      <c r="O235" s="184" t="s">
        <v>936</v>
      </c>
      <c r="P235" s="184"/>
      <c r="Q235" s="123" t="s">
        <v>937</v>
      </c>
      <c r="R235" s="123" t="s">
        <v>362</v>
      </c>
      <c r="S235" s="144" t="s">
        <v>355</v>
      </c>
      <c r="T235" s="129">
        <v>44382</v>
      </c>
      <c r="U235" s="129">
        <v>44746</v>
      </c>
      <c r="V235" s="129">
        <v>44382</v>
      </c>
      <c r="W235" s="129">
        <v>44533</v>
      </c>
      <c r="X235" s="187">
        <v>1.032258064516129</v>
      </c>
      <c r="Y235" s="188" t="s">
        <v>17</v>
      </c>
      <c r="Z235" s="189"/>
      <c r="AA235" s="187"/>
      <c r="AB235" s="144" t="s">
        <v>357</v>
      </c>
    </row>
    <row r="236" spans="1:28" x14ac:dyDescent="0.25">
      <c r="A236" s="123">
        <v>233</v>
      </c>
      <c r="B236" s="123">
        <v>75040</v>
      </c>
      <c r="C236" s="150" t="s">
        <v>353</v>
      </c>
      <c r="D236" s="156"/>
      <c r="E236" s="123" t="s">
        <v>371</v>
      </c>
      <c r="F236" s="123">
        <v>16010661</v>
      </c>
      <c r="G236" s="126" t="s">
        <v>348</v>
      </c>
      <c r="H236" s="123">
        <v>570316</v>
      </c>
      <c r="I236" s="127">
        <v>10200203203</v>
      </c>
      <c r="J236" s="190"/>
      <c r="K236" s="126"/>
      <c r="L236" s="126">
        <v>16010661</v>
      </c>
      <c r="M236" s="123" t="s">
        <v>940</v>
      </c>
      <c r="N236" s="123" t="s">
        <v>941</v>
      </c>
      <c r="O236" s="184" t="s">
        <v>936</v>
      </c>
      <c r="P236" s="185"/>
      <c r="Q236" s="123" t="s">
        <v>937</v>
      </c>
      <c r="R236" s="123" t="s">
        <v>354</v>
      </c>
      <c r="S236" s="191" t="s">
        <v>355</v>
      </c>
      <c r="T236" s="129">
        <v>43831</v>
      </c>
      <c r="U236" s="129">
        <v>44561</v>
      </c>
      <c r="V236" s="129">
        <v>42736</v>
      </c>
      <c r="W236" s="129">
        <v>44533</v>
      </c>
      <c r="X236" s="130">
        <v>59.9</v>
      </c>
      <c r="Y236" s="188" t="s">
        <v>356</v>
      </c>
      <c r="Z236" s="132">
        <v>43298</v>
      </c>
      <c r="AA236" s="130">
        <v>17.193548387096776</v>
      </c>
      <c r="AB236" s="133" t="s">
        <v>357</v>
      </c>
    </row>
    <row r="237" spans="1:28" x14ac:dyDescent="0.25">
      <c r="A237" s="123">
        <v>234</v>
      </c>
      <c r="B237" s="123">
        <v>30471</v>
      </c>
      <c r="C237" s="162" t="s">
        <v>475</v>
      </c>
      <c r="D237" s="152"/>
      <c r="E237" s="123" t="s">
        <v>371</v>
      </c>
      <c r="F237" s="123">
        <v>11011181</v>
      </c>
      <c r="G237" s="126" t="s">
        <v>348</v>
      </c>
      <c r="H237" s="123">
        <v>570317</v>
      </c>
      <c r="I237" s="144">
        <v>10200201567</v>
      </c>
      <c r="J237" s="144">
        <v>6825</v>
      </c>
      <c r="K237" s="144"/>
      <c r="L237" s="144">
        <v>34076</v>
      </c>
      <c r="M237" s="123" t="s">
        <v>942</v>
      </c>
      <c r="N237" s="123" t="s">
        <v>943</v>
      </c>
      <c r="O237" s="184" t="s">
        <v>936</v>
      </c>
      <c r="P237" s="185"/>
      <c r="Q237" s="123" t="s">
        <v>937</v>
      </c>
      <c r="R237" s="123" t="s">
        <v>362</v>
      </c>
      <c r="S237" s="144" t="s">
        <v>355</v>
      </c>
      <c r="T237" s="129">
        <v>44387</v>
      </c>
      <c r="U237" s="129">
        <v>44690</v>
      </c>
      <c r="V237" s="186">
        <v>40738</v>
      </c>
      <c r="W237" s="129">
        <v>44533</v>
      </c>
      <c r="X237" s="187">
        <v>95.870967741935488</v>
      </c>
      <c r="Y237" s="188" t="s">
        <v>356</v>
      </c>
      <c r="Z237" s="183"/>
      <c r="AA237" s="144"/>
      <c r="AB237" s="144" t="s">
        <v>357</v>
      </c>
    </row>
    <row r="238" spans="1:28" x14ac:dyDescent="0.25">
      <c r="A238" s="123">
        <v>235</v>
      </c>
      <c r="B238" s="123">
        <v>30538</v>
      </c>
      <c r="C238" s="192" t="s">
        <v>481</v>
      </c>
      <c r="D238" s="193"/>
      <c r="E238" s="123" t="s">
        <v>347</v>
      </c>
      <c r="F238" s="123">
        <v>11008313</v>
      </c>
      <c r="G238" s="126" t="s">
        <v>348</v>
      </c>
      <c r="H238" s="123">
        <v>570319</v>
      </c>
      <c r="I238" s="183">
        <v>10200201193</v>
      </c>
      <c r="J238" s="184">
        <v>3327</v>
      </c>
      <c r="K238" s="144"/>
      <c r="L238" s="184">
        <v>31784</v>
      </c>
      <c r="M238" s="123" t="s">
        <v>944</v>
      </c>
      <c r="N238" s="123" t="s">
        <v>945</v>
      </c>
      <c r="O238" s="184" t="s">
        <v>936</v>
      </c>
      <c r="P238" s="185"/>
      <c r="Q238" s="123" t="s">
        <v>937</v>
      </c>
      <c r="R238" s="123" t="s">
        <v>362</v>
      </c>
      <c r="S238" s="144" t="s">
        <v>355</v>
      </c>
      <c r="T238" s="129">
        <v>44216</v>
      </c>
      <c r="U238" s="129">
        <v>44580</v>
      </c>
      <c r="V238" s="186">
        <v>40565</v>
      </c>
      <c r="W238" s="129">
        <v>44533</v>
      </c>
      <c r="X238" s="187">
        <v>112.36666666666666</v>
      </c>
      <c r="Y238" s="188" t="s">
        <v>356</v>
      </c>
      <c r="Z238" s="183"/>
      <c r="AA238" s="144"/>
      <c r="AB238" s="144" t="s">
        <v>357</v>
      </c>
    </row>
    <row r="239" spans="1:28" x14ac:dyDescent="0.25">
      <c r="A239" s="123">
        <v>236</v>
      </c>
      <c r="B239" s="123">
        <v>30643</v>
      </c>
      <c r="C239" s="162" t="s">
        <v>421</v>
      </c>
      <c r="D239" s="152"/>
      <c r="E239" s="123" t="s">
        <v>347</v>
      </c>
      <c r="F239" s="123">
        <v>2769</v>
      </c>
      <c r="G239" s="126" t="s">
        <v>348</v>
      </c>
      <c r="H239" s="123">
        <v>570320</v>
      </c>
      <c r="I239" s="194">
        <v>10200200420</v>
      </c>
      <c r="J239" s="144"/>
      <c r="K239" s="142"/>
      <c r="L239" s="144"/>
      <c r="M239" s="123" t="s">
        <v>946</v>
      </c>
      <c r="N239" s="123" t="s">
        <v>947</v>
      </c>
      <c r="O239" s="184" t="s">
        <v>936</v>
      </c>
      <c r="P239" s="185"/>
      <c r="Q239" s="123" t="s">
        <v>937</v>
      </c>
      <c r="R239" s="123" t="s">
        <v>354</v>
      </c>
      <c r="S239" s="144" t="s">
        <v>355</v>
      </c>
      <c r="T239" s="129">
        <v>44442</v>
      </c>
      <c r="U239" s="129">
        <v>44806</v>
      </c>
      <c r="V239" s="186">
        <v>39254</v>
      </c>
      <c r="W239" s="129">
        <v>44533</v>
      </c>
      <c r="X239" s="187">
        <v>156.06666666666666</v>
      </c>
      <c r="Y239" s="188" t="s">
        <v>356</v>
      </c>
      <c r="Z239" s="195"/>
      <c r="AA239" s="142"/>
      <c r="AB239" s="144" t="s">
        <v>357</v>
      </c>
    </row>
    <row r="240" spans="1:28" x14ac:dyDescent="0.25">
      <c r="A240" s="123">
        <v>237</v>
      </c>
      <c r="B240" s="123">
        <v>93884</v>
      </c>
      <c r="C240" s="162" t="s">
        <v>523</v>
      </c>
      <c r="D240" s="152"/>
      <c r="E240" s="123" t="s">
        <v>371</v>
      </c>
      <c r="F240" s="123">
        <v>17011357</v>
      </c>
      <c r="G240" s="126" t="s">
        <v>348</v>
      </c>
      <c r="H240" s="123">
        <v>570321</v>
      </c>
      <c r="I240" s="144"/>
      <c r="J240" s="144"/>
      <c r="K240" s="144"/>
      <c r="L240" s="144"/>
      <c r="M240" s="123" t="s">
        <v>937</v>
      </c>
      <c r="N240" s="123" t="s">
        <v>948</v>
      </c>
      <c r="O240" s="184" t="s">
        <v>936</v>
      </c>
      <c r="P240" s="185"/>
      <c r="Q240" s="123" t="s">
        <v>937</v>
      </c>
      <c r="R240" s="123" t="s">
        <v>354</v>
      </c>
      <c r="S240" s="144" t="s">
        <v>355</v>
      </c>
      <c r="T240" s="129">
        <v>44481</v>
      </c>
      <c r="U240" s="129">
        <v>44845</v>
      </c>
      <c r="V240" s="186">
        <v>43024</v>
      </c>
      <c r="W240" s="129">
        <v>44533</v>
      </c>
      <c r="X240" s="187">
        <v>30.4</v>
      </c>
      <c r="Y240" s="188" t="s">
        <v>356</v>
      </c>
      <c r="Z240" s="196"/>
      <c r="AA240" s="144"/>
      <c r="AB240" s="144" t="s">
        <v>357</v>
      </c>
    </row>
    <row r="241" spans="1:28" x14ac:dyDescent="0.25">
      <c r="A241" s="123">
        <v>238</v>
      </c>
      <c r="B241" s="123">
        <v>13165</v>
      </c>
      <c r="C241" s="192" t="s">
        <v>432</v>
      </c>
      <c r="D241" s="152"/>
      <c r="E241" s="123" t="s">
        <v>347</v>
      </c>
      <c r="F241" s="123">
        <v>8009838</v>
      </c>
      <c r="G241" s="126" t="s">
        <v>348</v>
      </c>
      <c r="H241" s="123">
        <v>570322</v>
      </c>
      <c r="I241" s="183"/>
      <c r="J241" s="184"/>
      <c r="K241" s="144"/>
      <c r="L241" s="184"/>
      <c r="M241" s="123" t="s">
        <v>949</v>
      </c>
      <c r="N241" s="123" t="s">
        <v>950</v>
      </c>
      <c r="O241" s="184" t="s">
        <v>936</v>
      </c>
      <c r="P241" s="185"/>
      <c r="Q241" s="123" t="s">
        <v>937</v>
      </c>
      <c r="R241" s="123" t="s">
        <v>354</v>
      </c>
      <c r="S241" s="153" t="s">
        <v>355</v>
      </c>
      <c r="T241" s="129">
        <v>44314</v>
      </c>
      <c r="U241" s="129">
        <v>44619</v>
      </c>
      <c r="V241" s="186">
        <v>42125</v>
      </c>
      <c r="W241" s="129">
        <v>44533</v>
      </c>
      <c r="X241" s="187">
        <v>51.12903225806452</v>
      </c>
      <c r="Y241" s="188" t="s">
        <v>356</v>
      </c>
      <c r="Z241" s="195"/>
      <c r="AA241" s="144"/>
      <c r="AB241" s="144" t="s">
        <v>357</v>
      </c>
    </row>
    <row r="242" spans="1:28" x14ac:dyDescent="0.25">
      <c r="A242" s="123">
        <v>239</v>
      </c>
      <c r="B242" s="123">
        <v>30568</v>
      </c>
      <c r="C242" s="192" t="s">
        <v>361</v>
      </c>
      <c r="D242" s="193"/>
      <c r="E242" s="123" t="s">
        <v>347</v>
      </c>
      <c r="F242" s="123">
        <v>2322</v>
      </c>
      <c r="G242" s="126" t="s">
        <v>348</v>
      </c>
      <c r="H242" s="123">
        <v>570323</v>
      </c>
      <c r="I242" s="183">
        <v>10200200488</v>
      </c>
      <c r="J242" s="184">
        <v>3782</v>
      </c>
      <c r="K242" s="142"/>
      <c r="L242" s="184">
        <v>31277</v>
      </c>
      <c r="M242" s="123" t="s">
        <v>946</v>
      </c>
      <c r="N242" s="123" t="s">
        <v>951</v>
      </c>
      <c r="O242" s="184" t="s">
        <v>936</v>
      </c>
      <c r="P242" s="185"/>
      <c r="Q242" s="123" t="s">
        <v>937</v>
      </c>
      <c r="R242" s="123" t="s">
        <v>362</v>
      </c>
      <c r="S242" s="153" t="s">
        <v>355</v>
      </c>
      <c r="T242" s="129">
        <v>44289</v>
      </c>
      <c r="U242" s="129">
        <v>44594</v>
      </c>
      <c r="V242" s="186">
        <v>39148</v>
      </c>
      <c r="W242" s="129">
        <v>44533</v>
      </c>
      <c r="X242" s="187">
        <v>147.16129032258064</v>
      </c>
      <c r="Y242" s="188" t="s">
        <v>356</v>
      </c>
      <c r="Z242" s="195"/>
      <c r="AA242" s="142"/>
      <c r="AB242" s="144" t="s">
        <v>357</v>
      </c>
    </row>
    <row r="243" spans="1:28" x14ac:dyDescent="0.25">
      <c r="A243" s="123">
        <v>240</v>
      </c>
      <c r="B243" s="123">
        <v>30355</v>
      </c>
      <c r="C243" s="192" t="s">
        <v>385</v>
      </c>
      <c r="D243" s="193"/>
      <c r="E243" s="123" t="s">
        <v>347</v>
      </c>
      <c r="F243" s="123">
        <v>2370</v>
      </c>
      <c r="G243" s="126" t="s">
        <v>348</v>
      </c>
      <c r="H243" s="123">
        <v>570324</v>
      </c>
      <c r="I243" s="183">
        <v>10200200627</v>
      </c>
      <c r="J243" s="184">
        <v>3187</v>
      </c>
      <c r="K243" s="144"/>
      <c r="L243" s="184">
        <v>31322</v>
      </c>
      <c r="M243" s="123" t="s">
        <v>388</v>
      </c>
      <c r="N243" s="123" t="s">
        <v>952</v>
      </c>
      <c r="O243" s="184" t="s">
        <v>936</v>
      </c>
      <c r="P243" s="185"/>
      <c r="Q243" s="123" t="s">
        <v>937</v>
      </c>
      <c r="R243" s="123" t="s">
        <v>354</v>
      </c>
      <c r="S243" s="144" t="s">
        <v>355</v>
      </c>
      <c r="T243" s="129">
        <v>44184</v>
      </c>
      <c r="U243" s="129">
        <v>44548</v>
      </c>
      <c r="V243" s="186">
        <v>38979</v>
      </c>
      <c r="W243" s="129">
        <v>44533</v>
      </c>
      <c r="X243" s="187">
        <v>152.61290322580646</v>
      </c>
      <c r="Y243" s="188" t="s">
        <v>356</v>
      </c>
      <c r="Z243" s="195"/>
      <c r="AA243" s="144"/>
      <c r="AB243" s="144" t="s">
        <v>357</v>
      </c>
    </row>
    <row r="244" spans="1:28" x14ac:dyDescent="0.25">
      <c r="A244" s="123">
        <v>241</v>
      </c>
      <c r="B244" s="123">
        <v>30321</v>
      </c>
      <c r="C244" s="162" t="s">
        <v>395</v>
      </c>
      <c r="D244" s="152"/>
      <c r="E244" s="123" t="s">
        <v>371</v>
      </c>
      <c r="F244" s="123">
        <v>15011674</v>
      </c>
      <c r="G244" s="126" t="s">
        <v>348</v>
      </c>
      <c r="H244" s="123">
        <v>570325</v>
      </c>
      <c r="I244" s="194">
        <v>10200202882</v>
      </c>
      <c r="J244" s="144"/>
      <c r="K244" s="144"/>
      <c r="L244" s="144"/>
      <c r="M244" s="123" t="s">
        <v>953</v>
      </c>
      <c r="N244" s="123" t="s">
        <v>954</v>
      </c>
      <c r="O244" s="184" t="s">
        <v>936</v>
      </c>
      <c r="P244" s="185"/>
      <c r="Q244" s="123" t="s">
        <v>937</v>
      </c>
      <c r="R244" s="123" t="s">
        <v>354</v>
      </c>
      <c r="S244" s="144" t="s">
        <v>355</v>
      </c>
      <c r="T244" s="129">
        <v>44208</v>
      </c>
      <c r="U244" s="129">
        <v>44572</v>
      </c>
      <c r="V244" s="186">
        <v>42383</v>
      </c>
      <c r="W244" s="129">
        <v>44533</v>
      </c>
      <c r="X244" s="187">
        <v>42.806451612903224</v>
      </c>
      <c r="Y244" s="188" t="s">
        <v>356</v>
      </c>
      <c r="Z244" s="195"/>
      <c r="AA244" s="144"/>
      <c r="AB244" s="144" t="s">
        <v>357</v>
      </c>
    </row>
    <row r="245" spans="1:28" x14ac:dyDescent="0.25">
      <c r="A245" s="123">
        <v>242</v>
      </c>
      <c r="B245" s="123">
        <v>30543</v>
      </c>
      <c r="C245" s="192" t="s">
        <v>390</v>
      </c>
      <c r="D245" s="197"/>
      <c r="E245" s="123" t="s">
        <v>347</v>
      </c>
      <c r="F245" s="123">
        <v>15011616</v>
      </c>
      <c r="G245" s="126" t="s">
        <v>348</v>
      </c>
      <c r="H245" s="123">
        <v>570327</v>
      </c>
      <c r="I245" s="183">
        <v>10200202869</v>
      </c>
      <c r="J245" s="144"/>
      <c r="K245" s="144"/>
      <c r="L245" s="184">
        <v>35865</v>
      </c>
      <c r="M245" s="123" t="s">
        <v>955</v>
      </c>
      <c r="N245" s="123" t="s">
        <v>956</v>
      </c>
      <c r="O245" s="184" t="s">
        <v>936</v>
      </c>
      <c r="P245" s="185"/>
      <c r="Q245" s="123" t="s">
        <v>937</v>
      </c>
      <c r="R245" s="123" t="s">
        <v>354</v>
      </c>
      <c r="S245" s="144" t="s">
        <v>355</v>
      </c>
      <c r="T245" s="129">
        <v>44235</v>
      </c>
      <c r="U245" s="129">
        <v>44537</v>
      </c>
      <c r="V245" s="186">
        <v>42408</v>
      </c>
      <c r="W245" s="129">
        <v>44533</v>
      </c>
      <c r="X245" s="198">
        <v>50.93333333333333</v>
      </c>
      <c r="Y245" s="188" t="s">
        <v>356</v>
      </c>
      <c r="Z245" s="199"/>
      <c r="AA245" s="177"/>
      <c r="AB245" s="177" t="s">
        <v>357</v>
      </c>
    </row>
    <row r="246" spans="1:28" x14ac:dyDescent="0.25">
      <c r="A246" s="123">
        <v>243</v>
      </c>
      <c r="B246" s="123">
        <v>28413</v>
      </c>
      <c r="C246" s="162" t="s">
        <v>428</v>
      </c>
      <c r="D246" s="152"/>
      <c r="E246" s="123" t="s">
        <v>347</v>
      </c>
      <c r="F246" s="123">
        <v>2347</v>
      </c>
      <c r="G246" s="126" t="s">
        <v>348</v>
      </c>
      <c r="H246" s="123">
        <v>570328</v>
      </c>
      <c r="I246" s="183"/>
      <c r="J246" s="185"/>
      <c r="K246" s="144"/>
      <c r="L246" s="144"/>
      <c r="M246" s="123" t="s">
        <v>937</v>
      </c>
      <c r="N246" s="123" t="s">
        <v>937</v>
      </c>
      <c r="O246" s="184" t="s">
        <v>936</v>
      </c>
      <c r="P246" s="185"/>
      <c r="Q246" s="123" t="s">
        <v>937</v>
      </c>
      <c r="R246" s="123" t="s">
        <v>362</v>
      </c>
      <c r="S246" s="144" t="s">
        <v>355</v>
      </c>
      <c r="T246" s="129">
        <v>44313</v>
      </c>
      <c r="U246" s="129">
        <v>44677</v>
      </c>
      <c r="V246" s="200">
        <v>43678</v>
      </c>
      <c r="W246" s="129">
        <v>44533</v>
      </c>
      <c r="X246" s="187">
        <v>1.0322580645161299</v>
      </c>
      <c r="Y246" s="188" t="s">
        <v>17</v>
      </c>
      <c r="Z246" s="189"/>
      <c r="AA246" s="187"/>
      <c r="AB246" s="144" t="s">
        <v>357</v>
      </c>
    </row>
    <row r="247" spans="1:28" x14ac:dyDescent="0.25">
      <c r="A247" s="123">
        <v>244</v>
      </c>
      <c r="B247" s="123">
        <v>30581</v>
      </c>
      <c r="C247" s="192" t="s">
        <v>418</v>
      </c>
      <c r="D247" s="193"/>
      <c r="E247" s="123" t="s">
        <v>347</v>
      </c>
      <c r="F247" s="123">
        <v>2375</v>
      </c>
      <c r="G247" s="126" t="s">
        <v>348</v>
      </c>
      <c r="H247" s="123">
        <v>570329</v>
      </c>
      <c r="I247" s="183">
        <v>10200200490</v>
      </c>
      <c r="J247" s="184">
        <v>3786</v>
      </c>
      <c r="K247" s="201"/>
      <c r="L247" s="184">
        <v>31616</v>
      </c>
      <c r="M247" s="123" t="s">
        <v>946</v>
      </c>
      <c r="N247" s="123" t="s">
        <v>957</v>
      </c>
      <c r="O247" s="184" t="s">
        <v>936</v>
      </c>
      <c r="P247" s="185"/>
      <c r="Q247" s="123" t="s">
        <v>937</v>
      </c>
      <c r="R247" s="123" t="s">
        <v>362</v>
      </c>
      <c r="S247" s="144" t="s">
        <v>355</v>
      </c>
      <c r="T247" s="129">
        <v>44350</v>
      </c>
      <c r="U247" s="129">
        <v>44714</v>
      </c>
      <c r="V247" s="186">
        <v>39148</v>
      </c>
      <c r="W247" s="129">
        <v>44533</v>
      </c>
      <c r="X247" s="187">
        <v>147.16129032258064</v>
      </c>
      <c r="Y247" s="188" t="s">
        <v>356</v>
      </c>
      <c r="Z247" s="183"/>
      <c r="AA247" s="201"/>
      <c r="AB247" s="144" t="s">
        <v>357</v>
      </c>
    </row>
    <row r="248" spans="1:28" x14ac:dyDescent="0.25">
      <c r="A248" s="123">
        <v>245</v>
      </c>
      <c r="B248" s="123">
        <v>28314</v>
      </c>
      <c r="C248" s="162" t="s">
        <v>402</v>
      </c>
      <c r="D248" s="202"/>
      <c r="E248" s="123" t="s">
        <v>371</v>
      </c>
      <c r="F248" s="123">
        <v>12009810</v>
      </c>
      <c r="G248" s="126" t="s">
        <v>348</v>
      </c>
      <c r="H248" s="123">
        <v>570330</v>
      </c>
      <c r="I248" s="203">
        <v>10200201975</v>
      </c>
      <c r="J248" s="184">
        <v>1078</v>
      </c>
      <c r="K248" s="144"/>
      <c r="L248" s="184">
        <v>1078</v>
      </c>
      <c r="M248" s="123" t="s">
        <v>958</v>
      </c>
      <c r="N248" s="123" t="s">
        <v>959</v>
      </c>
      <c r="O248" s="184" t="s">
        <v>936</v>
      </c>
      <c r="P248" s="185"/>
      <c r="Q248" s="123" t="s">
        <v>937</v>
      </c>
      <c r="R248" s="123" t="s">
        <v>362</v>
      </c>
      <c r="S248" s="144" t="s">
        <v>355</v>
      </c>
      <c r="T248" s="129">
        <v>44219</v>
      </c>
      <c r="U248" s="129">
        <v>44522</v>
      </c>
      <c r="V248" s="186">
        <v>41207</v>
      </c>
      <c r="W248" s="129">
        <v>44533</v>
      </c>
      <c r="X248" s="187">
        <v>80.741935483870961</v>
      </c>
      <c r="Y248" s="188" t="s">
        <v>356</v>
      </c>
      <c r="Z248" s="183"/>
      <c r="AA248" s="144"/>
      <c r="AB248" s="144" t="s">
        <v>357</v>
      </c>
    </row>
    <row r="249" spans="1:28" x14ac:dyDescent="0.25">
      <c r="A249" s="123">
        <v>246</v>
      </c>
      <c r="B249" s="123">
        <v>154707</v>
      </c>
      <c r="C249" s="192" t="s">
        <v>438</v>
      </c>
      <c r="D249" s="193"/>
      <c r="E249" s="123" t="s">
        <v>347</v>
      </c>
      <c r="F249" s="123">
        <v>8010701</v>
      </c>
      <c r="G249" s="126" t="s">
        <v>348</v>
      </c>
      <c r="H249" s="123">
        <v>570331</v>
      </c>
      <c r="I249" s="183">
        <v>78100107913</v>
      </c>
      <c r="J249" s="184"/>
      <c r="K249" s="144"/>
      <c r="L249" s="184">
        <v>30115</v>
      </c>
      <c r="M249" s="123" t="s">
        <v>434</v>
      </c>
      <c r="N249" s="123" t="s">
        <v>960</v>
      </c>
      <c r="O249" s="184" t="s">
        <v>936</v>
      </c>
      <c r="P249" s="185"/>
      <c r="Q249" s="123" t="s">
        <v>937</v>
      </c>
      <c r="R249" s="123" t="s">
        <v>362</v>
      </c>
      <c r="S249" s="144" t="s">
        <v>355</v>
      </c>
      <c r="T249" s="129">
        <v>44315</v>
      </c>
      <c r="U249" s="129">
        <v>44619</v>
      </c>
      <c r="V249" s="186">
        <v>40299</v>
      </c>
      <c r="W249" s="129">
        <v>44533</v>
      </c>
      <c r="X249" s="187">
        <v>110.03225806451613</v>
      </c>
      <c r="Y249" s="188" t="s">
        <v>356</v>
      </c>
      <c r="Z249" s="183"/>
      <c r="AA249" s="144"/>
      <c r="AB249" s="144" t="s">
        <v>357</v>
      </c>
    </row>
    <row r="250" spans="1:28" x14ac:dyDescent="0.25">
      <c r="A250" s="123">
        <v>247</v>
      </c>
      <c r="B250" s="123">
        <v>30330</v>
      </c>
      <c r="C250" s="162" t="s">
        <v>375</v>
      </c>
      <c r="D250" s="204"/>
      <c r="E250" s="123" t="s">
        <v>347</v>
      </c>
      <c r="F250" s="123">
        <v>16009533</v>
      </c>
      <c r="G250" s="126" t="s">
        <v>348</v>
      </c>
      <c r="H250" s="123">
        <v>570333</v>
      </c>
      <c r="I250" s="205">
        <v>10200203097</v>
      </c>
      <c r="J250" s="142"/>
      <c r="K250" s="142"/>
      <c r="L250" s="142"/>
      <c r="M250" s="123" t="s">
        <v>961</v>
      </c>
      <c r="N250" s="123" t="s">
        <v>962</v>
      </c>
      <c r="O250" s="184" t="s">
        <v>936</v>
      </c>
      <c r="P250" s="185"/>
      <c r="Q250" s="123" t="s">
        <v>937</v>
      </c>
      <c r="R250" s="123" t="s">
        <v>362</v>
      </c>
      <c r="S250" s="142" t="s">
        <v>355</v>
      </c>
      <c r="T250" s="129">
        <v>44313</v>
      </c>
      <c r="U250" s="129">
        <v>44618</v>
      </c>
      <c r="V250" s="186">
        <v>43539</v>
      </c>
      <c r="W250" s="129">
        <v>44533</v>
      </c>
      <c r="X250" s="187">
        <v>1410</v>
      </c>
      <c r="Y250" s="188" t="s">
        <v>356</v>
      </c>
      <c r="Z250" s="206"/>
      <c r="AA250" s="207"/>
      <c r="AB250" s="144" t="s">
        <v>357</v>
      </c>
    </row>
    <row r="251" spans="1:28" x14ac:dyDescent="0.25">
      <c r="A251" s="123">
        <v>248</v>
      </c>
      <c r="B251" s="123">
        <v>30620</v>
      </c>
      <c r="C251" s="192" t="s">
        <v>414</v>
      </c>
      <c r="D251" s="193"/>
      <c r="E251" s="123" t="s">
        <v>347</v>
      </c>
      <c r="F251" s="123">
        <v>14008156</v>
      </c>
      <c r="G251" s="126" t="s">
        <v>348</v>
      </c>
      <c r="H251" s="123">
        <v>570334</v>
      </c>
      <c r="I251" s="183">
        <v>10200201338</v>
      </c>
      <c r="J251" s="184">
        <v>5998</v>
      </c>
      <c r="K251" s="201"/>
      <c r="L251" s="184">
        <v>31359</v>
      </c>
      <c r="M251" s="123" t="s">
        <v>714</v>
      </c>
      <c r="N251" s="123" t="s">
        <v>414</v>
      </c>
      <c r="O251" s="184" t="s">
        <v>936</v>
      </c>
      <c r="P251" s="185"/>
      <c r="Q251" s="123" t="s">
        <v>937</v>
      </c>
      <c r="R251" s="123" t="s">
        <v>362</v>
      </c>
      <c r="S251" s="144" t="s">
        <v>355</v>
      </c>
      <c r="T251" s="129">
        <v>44210</v>
      </c>
      <c r="U251" s="129">
        <v>44513</v>
      </c>
      <c r="V251" s="186">
        <v>40560</v>
      </c>
      <c r="W251" s="129">
        <v>44533</v>
      </c>
      <c r="X251" s="187">
        <v>101.61290322580645</v>
      </c>
      <c r="Y251" s="188" t="s">
        <v>356</v>
      </c>
      <c r="Z251" s="183"/>
      <c r="AA251" s="201"/>
      <c r="AB251" s="144" t="s">
        <v>357</v>
      </c>
    </row>
    <row r="252" spans="1:28" x14ac:dyDescent="0.25">
      <c r="A252" s="123">
        <v>249</v>
      </c>
      <c r="B252" s="123">
        <v>54165</v>
      </c>
      <c r="C252" s="162" t="s">
        <v>368</v>
      </c>
      <c r="D252" s="193"/>
      <c r="E252" s="123" t="s">
        <v>347</v>
      </c>
      <c r="F252" s="123">
        <v>2851</v>
      </c>
      <c r="G252" s="126" t="s">
        <v>348</v>
      </c>
      <c r="H252" s="123">
        <v>570335</v>
      </c>
      <c r="I252" s="194">
        <v>10200200996</v>
      </c>
      <c r="J252" s="144"/>
      <c r="K252" s="144"/>
      <c r="L252" s="144"/>
      <c r="M252" s="123" t="s">
        <v>388</v>
      </c>
      <c r="N252" s="123" t="s">
        <v>963</v>
      </c>
      <c r="O252" s="184" t="s">
        <v>936</v>
      </c>
      <c r="P252" s="185"/>
      <c r="Q252" s="123" t="s">
        <v>937</v>
      </c>
      <c r="R252" s="123" t="s">
        <v>354</v>
      </c>
      <c r="S252" s="144" t="s">
        <v>355</v>
      </c>
      <c r="T252" s="129">
        <v>44202</v>
      </c>
      <c r="U252" s="129">
        <v>44505</v>
      </c>
      <c r="V252" s="186">
        <v>38818</v>
      </c>
      <c r="W252" s="129">
        <v>44533</v>
      </c>
      <c r="X252" s="187">
        <v>157.80645161290323</v>
      </c>
      <c r="Y252" s="188" t="s">
        <v>356</v>
      </c>
      <c r="Z252" s="183"/>
      <c r="AA252" s="144"/>
      <c r="AB252" s="144" t="s">
        <v>357</v>
      </c>
    </row>
    <row r="253" spans="1:28" x14ac:dyDescent="0.25">
      <c r="A253" s="123">
        <v>250</v>
      </c>
      <c r="B253" s="123">
        <v>78853</v>
      </c>
      <c r="C253" s="152" t="s">
        <v>448</v>
      </c>
      <c r="D253" s="152"/>
      <c r="E253" s="123" t="s">
        <v>371</v>
      </c>
      <c r="F253" s="123">
        <v>16012151</v>
      </c>
      <c r="G253" s="126" t="s">
        <v>348</v>
      </c>
      <c r="H253" s="123">
        <v>570337</v>
      </c>
      <c r="I253" s="183"/>
      <c r="J253" s="184"/>
      <c r="K253" s="144"/>
      <c r="L253" s="144"/>
      <c r="M253" s="123" t="s">
        <v>964</v>
      </c>
      <c r="N253" s="123" t="s">
        <v>965</v>
      </c>
      <c r="O253" s="184" t="s">
        <v>936</v>
      </c>
      <c r="P253" s="184"/>
      <c r="Q253" s="123" t="s">
        <v>937</v>
      </c>
      <c r="R253" s="123" t="s">
        <v>354</v>
      </c>
      <c r="S253" s="144" t="s">
        <v>355</v>
      </c>
      <c r="T253" s="129">
        <v>44458</v>
      </c>
      <c r="U253" s="129">
        <v>44822</v>
      </c>
      <c r="V253" s="189">
        <v>43678</v>
      </c>
      <c r="W253" s="129">
        <v>44533</v>
      </c>
      <c r="X253" s="187">
        <v>1.032258064516129</v>
      </c>
      <c r="Y253" s="188" t="s">
        <v>17</v>
      </c>
      <c r="Z253" s="189"/>
      <c r="AA253" s="187"/>
      <c r="AB253" s="144" t="s">
        <v>357</v>
      </c>
    </row>
    <row r="254" spans="1:28" x14ac:dyDescent="0.25">
      <c r="A254" s="123">
        <v>251</v>
      </c>
      <c r="B254" s="123">
        <v>30642</v>
      </c>
      <c r="C254" s="152" t="s">
        <v>354</v>
      </c>
      <c r="D254" s="152"/>
      <c r="E254" s="123" t="s">
        <v>347</v>
      </c>
      <c r="F254" s="123">
        <v>2068</v>
      </c>
      <c r="G254" s="126" t="s">
        <v>348</v>
      </c>
      <c r="H254" s="123">
        <v>570318</v>
      </c>
      <c r="I254" s="194">
        <v>10200200751</v>
      </c>
      <c r="J254" s="144"/>
      <c r="K254" s="144"/>
      <c r="L254" s="144"/>
      <c r="M254" s="123" t="s">
        <v>409</v>
      </c>
      <c r="N254" s="123" t="s">
        <v>966</v>
      </c>
      <c r="O254" s="184" t="s">
        <v>967</v>
      </c>
      <c r="P254" s="185"/>
      <c r="Q254" s="123" t="s">
        <v>937</v>
      </c>
      <c r="R254" s="123" t="s">
        <v>968</v>
      </c>
      <c r="S254" s="144" t="s">
        <v>355</v>
      </c>
      <c r="T254" s="129">
        <v>44338</v>
      </c>
      <c r="U254" s="129">
        <v>44641</v>
      </c>
      <c r="V254" s="186">
        <v>38833</v>
      </c>
      <c r="W254" s="129">
        <v>44533</v>
      </c>
      <c r="X254" s="187">
        <v>170.1</v>
      </c>
      <c r="Y254" s="188" t="s">
        <v>356</v>
      </c>
      <c r="Z254" s="183"/>
      <c r="AA254" s="144"/>
      <c r="AB254" s="144" t="s">
        <v>357</v>
      </c>
    </row>
    <row r="255" spans="1:28" x14ac:dyDescent="0.25">
      <c r="A255" s="123">
        <v>252</v>
      </c>
      <c r="B255" s="123">
        <v>32507</v>
      </c>
      <c r="C255" s="192" t="s">
        <v>362</v>
      </c>
      <c r="D255" s="197"/>
      <c r="E255" s="123" t="s">
        <v>371</v>
      </c>
      <c r="F255" s="123">
        <v>15008655</v>
      </c>
      <c r="G255" s="126" t="s">
        <v>348</v>
      </c>
      <c r="H255" s="123">
        <v>570341</v>
      </c>
      <c r="I255" s="183">
        <v>78100107924</v>
      </c>
      <c r="J255" s="184"/>
      <c r="K255" s="144"/>
      <c r="L255" s="184">
        <v>30804</v>
      </c>
      <c r="M255" s="123" t="s">
        <v>937</v>
      </c>
      <c r="N255" s="123" t="s">
        <v>969</v>
      </c>
      <c r="O255" s="184" t="s">
        <v>967</v>
      </c>
      <c r="P255" s="185"/>
      <c r="Q255" s="123" t="s">
        <v>937</v>
      </c>
      <c r="R255" s="123" t="s">
        <v>968</v>
      </c>
      <c r="S255" s="144" t="s">
        <v>355</v>
      </c>
      <c r="T255" s="129">
        <v>44314</v>
      </c>
      <c r="U255" s="129">
        <v>44678</v>
      </c>
      <c r="V255" s="186">
        <v>40299</v>
      </c>
      <c r="W255" s="129">
        <v>44533</v>
      </c>
      <c r="X255" s="187">
        <v>110.03225806451613</v>
      </c>
      <c r="Y255" s="188" t="s">
        <v>356</v>
      </c>
      <c r="Z255" s="183"/>
      <c r="AA255" s="144"/>
      <c r="AB255" s="144" t="s">
        <v>357</v>
      </c>
    </row>
    <row r="256" spans="1:28" x14ac:dyDescent="0.25">
      <c r="A256" s="123">
        <v>253</v>
      </c>
      <c r="B256" s="123">
        <v>154525</v>
      </c>
      <c r="C256" s="147" t="s">
        <v>970</v>
      </c>
      <c r="D256" s="148" t="s">
        <v>971</v>
      </c>
      <c r="E256" s="123" t="s">
        <v>347</v>
      </c>
      <c r="F256" s="123">
        <v>19231652</v>
      </c>
      <c r="G256" s="126" t="s">
        <v>348</v>
      </c>
      <c r="H256" s="123">
        <v>570107</v>
      </c>
      <c r="I256" s="127"/>
      <c r="J256" s="127"/>
      <c r="K256" s="127"/>
      <c r="L256" s="127"/>
      <c r="M256" s="123" t="s">
        <v>372</v>
      </c>
      <c r="N256" s="123" t="s">
        <v>972</v>
      </c>
      <c r="O256" s="123" t="s">
        <v>973</v>
      </c>
      <c r="P256" s="128" t="s">
        <v>87</v>
      </c>
      <c r="Q256" s="123" t="s">
        <v>974</v>
      </c>
      <c r="R256" s="123" t="s">
        <v>975</v>
      </c>
      <c r="S256" s="128" t="s">
        <v>355</v>
      </c>
      <c r="T256" s="129">
        <v>44138</v>
      </c>
      <c r="U256" s="129">
        <v>44502</v>
      </c>
      <c r="V256" s="129">
        <v>43601</v>
      </c>
      <c r="W256" s="129">
        <v>44533</v>
      </c>
      <c r="X256" s="130">
        <v>31.066666666666666</v>
      </c>
      <c r="Y256" s="131" t="s">
        <v>356</v>
      </c>
      <c r="Z256" s="132">
        <v>43770</v>
      </c>
      <c r="AA256" s="130">
        <v>24.612903225806452</v>
      </c>
      <c r="AB256" s="133" t="s">
        <v>357</v>
      </c>
    </row>
    <row r="257" spans="1:28" x14ac:dyDescent="0.25">
      <c r="A257" s="123">
        <v>254</v>
      </c>
      <c r="B257" s="123">
        <v>30606</v>
      </c>
      <c r="C257" s="167" t="s">
        <v>976</v>
      </c>
      <c r="D257" s="208"/>
      <c r="E257" s="123" t="s">
        <v>371</v>
      </c>
      <c r="F257" s="123" t="s">
        <v>977</v>
      </c>
      <c r="G257" s="126" t="s">
        <v>348</v>
      </c>
      <c r="H257" s="123">
        <v>570168</v>
      </c>
      <c r="I257" s="127">
        <v>10200202932</v>
      </c>
      <c r="J257" s="127"/>
      <c r="K257" s="127">
        <v>36171</v>
      </c>
      <c r="L257" s="127">
        <v>36171</v>
      </c>
      <c r="M257" s="123" t="s">
        <v>978</v>
      </c>
      <c r="N257" s="123" t="s">
        <v>979</v>
      </c>
      <c r="O257" s="123" t="s">
        <v>973</v>
      </c>
      <c r="P257" s="128" t="s">
        <v>87</v>
      </c>
      <c r="Q257" s="123" t="s">
        <v>980</v>
      </c>
      <c r="R257" s="123" t="s">
        <v>975</v>
      </c>
      <c r="S257" s="128" t="s">
        <v>355</v>
      </c>
      <c r="T257" s="129">
        <v>44235</v>
      </c>
      <c r="U257" s="129">
        <v>44599</v>
      </c>
      <c r="V257" s="132">
        <v>41492</v>
      </c>
      <c r="W257" s="129">
        <v>44533</v>
      </c>
      <c r="X257" s="130">
        <v>101.36666666666666</v>
      </c>
      <c r="Y257" s="131" t="s">
        <v>356</v>
      </c>
      <c r="Z257" s="132">
        <v>42461</v>
      </c>
      <c r="AA257" s="130">
        <v>66.838709677419359</v>
      </c>
      <c r="AB257" s="133" t="s">
        <v>357</v>
      </c>
    </row>
    <row r="258" spans="1:28" x14ac:dyDescent="0.25">
      <c r="A258" s="123">
        <v>255</v>
      </c>
      <c r="B258" s="123">
        <v>30364</v>
      </c>
      <c r="C258" s="167" t="s">
        <v>981</v>
      </c>
      <c r="D258" s="208"/>
      <c r="E258" s="123" t="s">
        <v>347</v>
      </c>
      <c r="F258" s="123" t="s">
        <v>982</v>
      </c>
      <c r="G258" s="126" t="s">
        <v>348</v>
      </c>
      <c r="H258" s="123">
        <v>570221</v>
      </c>
      <c r="I258" s="127">
        <v>10200200442</v>
      </c>
      <c r="J258" s="127">
        <v>3917</v>
      </c>
      <c r="K258" s="127">
        <v>31295</v>
      </c>
      <c r="L258" s="127">
        <v>3917</v>
      </c>
      <c r="M258" s="123" t="s">
        <v>983</v>
      </c>
      <c r="N258" s="123" t="s">
        <v>984</v>
      </c>
      <c r="O258" s="123" t="s">
        <v>973</v>
      </c>
      <c r="P258" s="128" t="s">
        <v>87</v>
      </c>
      <c r="Q258" s="123" t="s">
        <v>985</v>
      </c>
      <c r="R258" s="123" t="s">
        <v>975</v>
      </c>
      <c r="S258" s="128" t="s">
        <v>355</v>
      </c>
      <c r="T258" s="129">
        <v>44345</v>
      </c>
      <c r="U258" s="129">
        <v>44709</v>
      </c>
      <c r="V258" s="132">
        <v>41492</v>
      </c>
      <c r="W258" s="129">
        <v>44533</v>
      </c>
      <c r="X258" s="130">
        <v>101.36666666666666</v>
      </c>
      <c r="Y258" s="131" t="s">
        <v>356</v>
      </c>
      <c r="Z258" s="132">
        <v>42461</v>
      </c>
      <c r="AA258" s="130">
        <v>66.838709677419359</v>
      </c>
      <c r="AB258" s="133" t="s">
        <v>357</v>
      </c>
    </row>
    <row r="259" spans="1:28" x14ac:dyDescent="0.25">
      <c r="A259" s="123">
        <v>256</v>
      </c>
      <c r="B259" s="123">
        <v>64046</v>
      </c>
      <c r="C259" s="172" t="s">
        <v>986</v>
      </c>
      <c r="D259" s="208"/>
      <c r="E259" s="123" t="s">
        <v>347</v>
      </c>
      <c r="F259" s="123">
        <v>15010450</v>
      </c>
      <c r="G259" s="126" t="s">
        <v>348</v>
      </c>
      <c r="H259" s="123">
        <v>570224</v>
      </c>
      <c r="I259" s="127">
        <v>10200202697</v>
      </c>
      <c r="J259" s="127"/>
      <c r="K259" s="127">
        <v>35725</v>
      </c>
      <c r="L259" s="127">
        <v>35725</v>
      </c>
      <c r="M259" s="123">
        <v>211</v>
      </c>
      <c r="N259" s="123" t="s">
        <v>987</v>
      </c>
      <c r="O259" s="123" t="s">
        <v>973</v>
      </c>
      <c r="P259" s="128" t="s">
        <v>87</v>
      </c>
      <c r="Q259" s="123" t="s">
        <v>988</v>
      </c>
      <c r="R259" s="123" t="s">
        <v>975</v>
      </c>
      <c r="S259" s="128" t="s">
        <v>355</v>
      </c>
      <c r="T259" s="129">
        <v>44137</v>
      </c>
      <c r="U259" s="129">
        <v>44501</v>
      </c>
      <c r="V259" s="132">
        <v>42312</v>
      </c>
      <c r="W259" s="129">
        <v>44533</v>
      </c>
      <c r="X259" s="130">
        <v>74.033333333333331</v>
      </c>
      <c r="Y259" s="131" t="s">
        <v>356</v>
      </c>
      <c r="Z259" s="132">
        <v>42628</v>
      </c>
      <c r="AA259" s="130">
        <v>61.451612903225808</v>
      </c>
      <c r="AB259" s="133" t="s">
        <v>357</v>
      </c>
    </row>
    <row r="260" spans="1:28" x14ac:dyDescent="0.25">
      <c r="A260" s="123">
        <v>257</v>
      </c>
      <c r="B260" s="123">
        <v>30550</v>
      </c>
      <c r="C260" s="167" t="s">
        <v>989</v>
      </c>
      <c r="D260" s="208"/>
      <c r="E260" s="123" t="s">
        <v>347</v>
      </c>
      <c r="F260" s="123">
        <v>14010630</v>
      </c>
      <c r="G260" s="126" t="s">
        <v>348</v>
      </c>
      <c r="H260" s="123">
        <v>570090</v>
      </c>
      <c r="I260" s="127">
        <v>10200200733</v>
      </c>
      <c r="J260" s="127">
        <v>5126</v>
      </c>
      <c r="K260" s="127">
        <v>30722</v>
      </c>
      <c r="L260" s="127">
        <v>35954</v>
      </c>
      <c r="M260" s="123">
        <v>69</v>
      </c>
      <c r="N260" s="123" t="s">
        <v>990</v>
      </c>
      <c r="O260" s="123" t="s">
        <v>973</v>
      </c>
      <c r="P260" s="128" t="s">
        <v>87</v>
      </c>
      <c r="Q260" s="123" t="s">
        <v>991</v>
      </c>
      <c r="R260" s="123" t="s">
        <v>975</v>
      </c>
      <c r="S260" s="128" t="s">
        <v>355</v>
      </c>
      <c r="T260" s="129">
        <v>44339</v>
      </c>
      <c r="U260" s="129">
        <v>44703</v>
      </c>
      <c r="V260" s="132">
        <v>41420</v>
      </c>
      <c r="W260" s="129">
        <v>44533</v>
      </c>
      <c r="X260" s="130">
        <v>103.76666666666667</v>
      </c>
      <c r="Y260" s="131" t="s">
        <v>356</v>
      </c>
      <c r="Z260" s="132">
        <v>42461</v>
      </c>
      <c r="AA260" s="130">
        <v>66.838709677419359</v>
      </c>
      <c r="AB260" s="133" t="s">
        <v>357</v>
      </c>
    </row>
    <row r="261" spans="1:28" x14ac:dyDescent="0.25">
      <c r="A261" s="123">
        <v>258</v>
      </c>
      <c r="B261" s="123">
        <v>102125</v>
      </c>
      <c r="C261" s="156" t="s">
        <v>992</v>
      </c>
      <c r="D261" s="151"/>
      <c r="E261" s="123" t="s">
        <v>347</v>
      </c>
      <c r="F261" s="123">
        <v>18009512</v>
      </c>
      <c r="G261" s="126" t="s">
        <v>348</v>
      </c>
      <c r="H261" s="123">
        <v>570071</v>
      </c>
      <c r="I261" s="127"/>
      <c r="J261" s="127"/>
      <c r="K261" s="127"/>
      <c r="L261" s="127"/>
      <c r="M261" s="123" t="s">
        <v>993</v>
      </c>
      <c r="N261" s="123" t="s">
        <v>994</v>
      </c>
      <c r="O261" s="123" t="s">
        <v>973</v>
      </c>
      <c r="P261" s="128" t="s">
        <v>87</v>
      </c>
      <c r="Q261" s="123" t="s">
        <v>985</v>
      </c>
      <c r="R261" s="123" t="s">
        <v>975</v>
      </c>
      <c r="S261" s="128" t="s">
        <v>355</v>
      </c>
      <c r="T261" s="129">
        <v>44424</v>
      </c>
      <c r="U261" s="129">
        <v>44788</v>
      </c>
      <c r="V261" s="132">
        <v>43210</v>
      </c>
      <c r="W261" s="129">
        <v>44533</v>
      </c>
      <c r="X261" s="130">
        <v>44.1</v>
      </c>
      <c r="Y261" s="131" t="s">
        <v>356</v>
      </c>
      <c r="Z261" s="132">
        <v>44287</v>
      </c>
      <c r="AA261" s="130">
        <v>7.935483870967742</v>
      </c>
      <c r="AB261" s="133" t="s">
        <v>357</v>
      </c>
    </row>
    <row r="262" spans="1:28" x14ac:dyDescent="0.25">
      <c r="A262" s="123">
        <v>259</v>
      </c>
      <c r="B262" s="123">
        <v>103594</v>
      </c>
      <c r="C262" s="209" t="s">
        <v>995</v>
      </c>
      <c r="D262" s="156"/>
      <c r="E262" s="123" t="s">
        <v>347</v>
      </c>
      <c r="F262" s="123">
        <v>18009936</v>
      </c>
      <c r="G262" s="126" t="s">
        <v>348</v>
      </c>
      <c r="H262" s="123">
        <v>570211</v>
      </c>
      <c r="I262" s="127"/>
      <c r="J262" s="127"/>
      <c r="K262" s="127"/>
      <c r="L262" s="127"/>
      <c r="M262" s="123" t="s">
        <v>366</v>
      </c>
      <c r="N262" s="123" t="s">
        <v>996</v>
      </c>
      <c r="O262" s="123" t="s">
        <v>973</v>
      </c>
      <c r="P262" s="128" t="s">
        <v>87</v>
      </c>
      <c r="Q262" s="123" t="s">
        <v>991</v>
      </c>
      <c r="R262" s="123" t="s">
        <v>975</v>
      </c>
      <c r="S262" s="128" t="s">
        <v>355</v>
      </c>
      <c r="T262" s="129">
        <v>43831</v>
      </c>
      <c r="U262" s="129">
        <v>44561</v>
      </c>
      <c r="V262" s="132">
        <v>43242</v>
      </c>
      <c r="W262" s="129">
        <v>44533</v>
      </c>
      <c r="X262" s="130">
        <v>43.033333333333331</v>
      </c>
      <c r="Y262" s="131" t="s">
        <v>356</v>
      </c>
      <c r="Z262" s="132">
        <v>43595</v>
      </c>
      <c r="AA262" s="130">
        <v>30.258064516129032</v>
      </c>
      <c r="AB262" s="133" t="s">
        <v>357</v>
      </c>
    </row>
    <row r="263" spans="1:28" x14ac:dyDescent="0.25">
      <c r="A263" s="123">
        <v>260</v>
      </c>
      <c r="B263" s="123">
        <v>79460</v>
      </c>
      <c r="C263" s="150" t="s">
        <v>997</v>
      </c>
      <c r="D263" s="151"/>
      <c r="E263" s="123" t="s">
        <v>347</v>
      </c>
      <c r="F263" s="123" t="s">
        <v>998</v>
      </c>
      <c r="G263" s="126" t="s">
        <v>348</v>
      </c>
      <c r="H263" s="123">
        <v>570058</v>
      </c>
      <c r="I263" s="127"/>
      <c r="J263" s="127"/>
      <c r="K263" s="127"/>
      <c r="L263" s="127"/>
      <c r="M263" s="123" t="s">
        <v>739</v>
      </c>
      <c r="N263" s="123" t="s">
        <v>999</v>
      </c>
      <c r="O263" s="123" t="s">
        <v>973</v>
      </c>
      <c r="P263" s="128" t="s">
        <v>87</v>
      </c>
      <c r="Q263" s="123" t="s">
        <v>991</v>
      </c>
      <c r="R263" s="123" t="s">
        <v>975</v>
      </c>
      <c r="S263" s="128" t="s">
        <v>355</v>
      </c>
      <c r="T263" s="129">
        <v>44232</v>
      </c>
      <c r="U263" s="129">
        <v>44596</v>
      </c>
      <c r="V263" s="132">
        <v>42644</v>
      </c>
      <c r="W263" s="129">
        <v>44533</v>
      </c>
      <c r="X263" s="130">
        <v>62.966666666666669</v>
      </c>
      <c r="Y263" s="131" t="s">
        <v>356</v>
      </c>
      <c r="Z263" s="132">
        <v>43201</v>
      </c>
      <c r="AA263" s="130">
        <v>42.967741935483872</v>
      </c>
      <c r="AB263" s="133" t="s">
        <v>357</v>
      </c>
    </row>
    <row r="264" spans="1:28" x14ac:dyDescent="0.25">
      <c r="A264" s="123">
        <v>261</v>
      </c>
      <c r="B264" s="123">
        <v>43249</v>
      </c>
      <c r="C264" s="167" t="s">
        <v>1000</v>
      </c>
      <c r="D264" s="151"/>
      <c r="E264" s="123" t="s">
        <v>347</v>
      </c>
      <c r="F264" s="123" t="s">
        <v>1001</v>
      </c>
      <c r="G264" s="126" t="s">
        <v>348</v>
      </c>
      <c r="H264" s="123">
        <v>570243</v>
      </c>
      <c r="I264" s="127">
        <v>10200202266</v>
      </c>
      <c r="J264" s="127"/>
      <c r="K264" s="127">
        <v>35163</v>
      </c>
      <c r="L264" s="127">
        <v>35163</v>
      </c>
      <c r="M264" s="123" t="s">
        <v>1002</v>
      </c>
      <c r="N264" s="123" t="s">
        <v>1003</v>
      </c>
      <c r="O264" s="123" t="s">
        <v>973</v>
      </c>
      <c r="P264" s="128" t="s">
        <v>87</v>
      </c>
      <c r="Q264" s="123" t="s">
        <v>988</v>
      </c>
      <c r="R264" s="123" t="s">
        <v>975</v>
      </c>
      <c r="S264" s="128" t="s">
        <v>355</v>
      </c>
      <c r="T264" s="129">
        <v>44333</v>
      </c>
      <c r="U264" s="129">
        <v>44697</v>
      </c>
      <c r="V264" s="132">
        <v>41780</v>
      </c>
      <c r="W264" s="129">
        <v>44533</v>
      </c>
      <c r="X264" s="130">
        <v>91.766666666666666</v>
      </c>
      <c r="Y264" s="131" t="s">
        <v>356</v>
      </c>
      <c r="Z264" s="132">
        <v>42552</v>
      </c>
      <c r="AA264" s="130">
        <v>63.903225806451616</v>
      </c>
      <c r="AB264" s="133" t="s">
        <v>357</v>
      </c>
    </row>
    <row r="265" spans="1:28" x14ac:dyDescent="0.25">
      <c r="A265" s="123">
        <v>262</v>
      </c>
      <c r="B265" s="123">
        <v>51738</v>
      </c>
      <c r="C265" s="156" t="s">
        <v>1004</v>
      </c>
      <c r="D265" s="151"/>
      <c r="E265" s="123" t="s">
        <v>371</v>
      </c>
      <c r="F265" s="123" t="s">
        <v>1005</v>
      </c>
      <c r="G265" s="126" t="s">
        <v>348</v>
      </c>
      <c r="H265" s="123">
        <v>570123</v>
      </c>
      <c r="I265" s="127">
        <v>10200202258</v>
      </c>
      <c r="J265" s="127"/>
      <c r="K265" s="127">
        <v>35152</v>
      </c>
      <c r="L265" s="127">
        <v>35152</v>
      </c>
      <c r="M265" s="123" t="s">
        <v>1006</v>
      </c>
      <c r="N265" s="123" t="s">
        <v>1007</v>
      </c>
      <c r="O265" s="123" t="s">
        <v>973</v>
      </c>
      <c r="P265" s="128" t="s">
        <v>87</v>
      </c>
      <c r="Q265" s="123" t="s">
        <v>980</v>
      </c>
      <c r="R265" s="123" t="s">
        <v>975</v>
      </c>
      <c r="S265" s="128" t="s">
        <v>355</v>
      </c>
      <c r="T265" s="129">
        <v>44315</v>
      </c>
      <c r="U265" s="129">
        <v>44619</v>
      </c>
      <c r="V265" s="132">
        <v>41760</v>
      </c>
      <c r="W265" s="129">
        <v>44533</v>
      </c>
      <c r="X265" s="130">
        <v>92.433333333333337</v>
      </c>
      <c r="Y265" s="131" t="s">
        <v>356</v>
      </c>
      <c r="Z265" s="132">
        <v>42552</v>
      </c>
      <c r="AA265" s="130">
        <v>63.903225806451616</v>
      </c>
      <c r="AB265" s="133" t="s">
        <v>357</v>
      </c>
    </row>
    <row r="266" spans="1:28" x14ac:dyDescent="0.25">
      <c r="A266" s="123">
        <v>263</v>
      </c>
      <c r="B266" s="123">
        <v>100791</v>
      </c>
      <c r="C266" s="210" t="s">
        <v>1008</v>
      </c>
      <c r="D266" s="151"/>
      <c r="E266" s="123" t="s">
        <v>347</v>
      </c>
      <c r="F266" s="123">
        <v>18008988</v>
      </c>
      <c r="G266" s="126" t="s">
        <v>348</v>
      </c>
      <c r="H266" s="123">
        <v>570169</v>
      </c>
      <c r="I266" s="127"/>
      <c r="J266" s="127"/>
      <c r="K266" s="127"/>
      <c r="L266" s="127"/>
      <c r="M266" s="123">
        <v>1</v>
      </c>
      <c r="N266" s="123" t="s">
        <v>1009</v>
      </c>
      <c r="O266" s="123" t="s">
        <v>973</v>
      </c>
      <c r="P266" s="128" t="s">
        <v>87</v>
      </c>
      <c r="Q266" s="123" t="s">
        <v>980</v>
      </c>
      <c r="R266" s="123" t="s">
        <v>975</v>
      </c>
      <c r="S266" s="128" t="s">
        <v>355</v>
      </c>
      <c r="T266" s="129">
        <v>44375</v>
      </c>
      <c r="U266" s="129">
        <v>44739</v>
      </c>
      <c r="V266" s="132">
        <v>43174</v>
      </c>
      <c r="W266" s="129">
        <v>44533</v>
      </c>
      <c r="X266" s="130">
        <v>45.3</v>
      </c>
      <c r="Y266" s="131" t="s">
        <v>356</v>
      </c>
      <c r="Z266" s="132">
        <v>43497</v>
      </c>
      <c r="AA266" s="130">
        <v>33.41935483870968</v>
      </c>
      <c r="AB266" s="133" t="s">
        <v>357</v>
      </c>
    </row>
    <row r="267" spans="1:28" x14ac:dyDescent="0.25">
      <c r="A267" s="123">
        <v>264</v>
      </c>
      <c r="B267" s="123">
        <v>80954</v>
      </c>
      <c r="C267" s="166" t="s">
        <v>1010</v>
      </c>
      <c r="D267" s="151"/>
      <c r="E267" s="123" t="s">
        <v>371</v>
      </c>
      <c r="F267" s="123" t="s">
        <v>1011</v>
      </c>
      <c r="G267" s="126" t="s">
        <v>348</v>
      </c>
      <c r="H267" s="123">
        <v>570270</v>
      </c>
      <c r="I267" s="127"/>
      <c r="J267" s="127"/>
      <c r="K267" s="127"/>
      <c r="L267" s="127"/>
      <c r="M267" s="123" t="s">
        <v>774</v>
      </c>
      <c r="N267" s="123" t="s">
        <v>1012</v>
      </c>
      <c r="O267" s="123" t="s">
        <v>973</v>
      </c>
      <c r="P267" s="128" t="s">
        <v>87</v>
      </c>
      <c r="Q267" s="123" t="s">
        <v>974</v>
      </c>
      <c r="R267" s="123" t="s">
        <v>975</v>
      </c>
      <c r="S267" s="128" t="s">
        <v>355</v>
      </c>
      <c r="T267" s="129">
        <v>44139</v>
      </c>
      <c r="U267" s="129">
        <v>44503</v>
      </c>
      <c r="V267" s="129">
        <v>42679</v>
      </c>
      <c r="W267" s="129">
        <v>44533</v>
      </c>
      <c r="X267" s="130">
        <v>61.8</v>
      </c>
      <c r="Y267" s="131" t="s">
        <v>356</v>
      </c>
      <c r="Z267" s="132">
        <v>43262</v>
      </c>
      <c r="AA267" s="130">
        <v>41</v>
      </c>
      <c r="AB267" s="133" t="s">
        <v>357</v>
      </c>
    </row>
    <row r="268" spans="1:28" x14ac:dyDescent="0.25">
      <c r="A268" s="123">
        <v>265</v>
      </c>
      <c r="B268" s="123">
        <v>30561</v>
      </c>
      <c r="C268" s="172" t="s">
        <v>1013</v>
      </c>
      <c r="D268" s="156"/>
      <c r="E268" s="123" t="s">
        <v>371</v>
      </c>
      <c r="F268" s="123" t="s">
        <v>1014</v>
      </c>
      <c r="G268" s="126" t="s">
        <v>348</v>
      </c>
      <c r="H268" s="123">
        <v>570025</v>
      </c>
      <c r="I268" s="127">
        <v>10200202645</v>
      </c>
      <c r="J268" s="127"/>
      <c r="K268" s="127">
        <v>35626</v>
      </c>
      <c r="L268" s="127">
        <v>35626</v>
      </c>
      <c r="M268" s="123" t="s">
        <v>1015</v>
      </c>
      <c r="N268" s="123" t="s">
        <v>1016</v>
      </c>
      <c r="O268" s="123" t="s">
        <v>973</v>
      </c>
      <c r="P268" s="128" t="s">
        <v>87</v>
      </c>
      <c r="Q268" s="123" t="s">
        <v>980</v>
      </c>
      <c r="R268" s="123" t="s">
        <v>975</v>
      </c>
      <c r="S268" s="128" t="s">
        <v>355</v>
      </c>
      <c r="T268" s="129">
        <v>43852</v>
      </c>
      <c r="U268" s="129">
        <v>44582</v>
      </c>
      <c r="V268" s="132">
        <v>42391</v>
      </c>
      <c r="W268" s="129">
        <v>44533</v>
      </c>
      <c r="X268" s="130">
        <v>71.400000000000006</v>
      </c>
      <c r="Y268" s="131" t="s">
        <v>356</v>
      </c>
      <c r="Z268" s="132">
        <v>42461</v>
      </c>
      <c r="AA268" s="130">
        <v>66.838709677419359</v>
      </c>
      <c r="AB268" s="133" t="s">
        <v>357</v>
      </c>
    </row>
    <row r="269" spans="1:28" x14ac:dyDescent="0.25">
      <c r="A269" s="123">
        <v>266</v>
      </c>
      <c r="B269" s="123">
        <v>80953</v>
      </c>
      <c r="C269" s="156" t="s">
        <v>1017</v>
      </c>
      <c r="D269" s="156"/>
      <c r="E269" s="123" t="s">
        <v>371</v>
      </c>
      <c r="F269" s="123" t="s">
        <v>1018</v>
      </c>
      <c r="G269" s="126" t="s">
        <v>348</v>
      </c>
      <c r="H269" s="123">
        <v>570034</v>
      </c>
      <c r="I269" s="127"/>
      <c r="J269" s="127"/>
      <c r="K269" s="127"/>
      <c r="L269" s="127"/>
      <c r="M269" s="123" t="s">
        <v>774</v>
      </c>
      <c r="N269" s="123" t="s">
        <v>1019</v>
      </c>
      <c r="O269" s="123" t="s">
        <v>973</v>
      </c>
      <c r="P269" s="128" t="s">
        <v>87</v>
      </c>
      <c r="Q269" s="123" t="s">
        <v>985</v>
      </c>
      <c r="R269" s="123" t="s">
        <v>975</v>
      </c>
      <c r="S269" s="128" t="s">
        <v>355</v>
      </c>
      <c r="T269" s="129">
        <v>44404</v>
      </c>
      <c r="U269" s="129">
        <v>44768</v>
      </c>
      <c r="V269" s="132">
        <v>42679</v>
      </c>
      <c r="W269" s="129">
        <v>44533</v>
      </c>
      <c r="X269" s="130">
        <v>61.8</v>
      </c>
      <c r="Y269" s="131" t="s">
        <v>356</v>
      </c>
      <c r="Z269" s="132">
        <v>43201</v>
      </c>
      <c r="AA269" s="130">
        <v>42.967741935483872</v>
      </c>
      <c r="AB269" s="133" t="s">
        <v>357</v>
      </c>
    </row>
    <row r="270" spans="1:28" x14ac:dyDescent="0.25">
      <c r="A270" s="123">
        <v>267</v>
      </c>
      <c r="B270" s="123">
        <v>30322</v>
      </c>
      <c r="C270" s="167" t="s">
        <v>1020</v>
      </c>
      <c r="D270" s="156"/>
      <c r="E270" s="123" t="s">
        <v>371</v>
      </c>
      <c r="F270" s="123" t="s">
        <v>1021</v>
      </c>
      <c r="G270" s="126" t="s">
        <v>348</v>
      </c>
      <c r="H270" s="123">
        <v>570103</v>
      </c>
      <c r="I270" s="127">
        <v>10200202718</v>
      </c>
      <c r="J270" s="127">
        <v>35772</v>
      </c>
      <c r="K270" s="127">
        <v>35772</v>
      </c>
      <c r="L270" s="127">
        <v>35772</v>
      </c>
      <c r="M270" s="123" t="s">
        <v>1022</v>
      </c>
      <c r="N270" s="123" t="s">
        <v>1023</v>
      </c>
      <c r="O270" s="123" t="s">
        <v>973</v>
      </c>
      <c r="P270" s="128" t="s">
        <v>87</v>
      </c>
      <c r="Q270" s="123" t="s">
        <v>980</v>
      </c>
      <c r="R270" s="123" t="s">
        <v>975</v>
      </c>
      <c r="S270" s="128" t="s">
        <v>355</v>
      </c>
      <c r="T270" s="129">
        <v>44149</v>
      </c>
      <c r="U270" s="129">
        <v>44513</v>
      </c>
      <c r="V270" s="132">
        <v>42324</v>
      </c>
      <c r="W270" s="129">
        <v>44533</v>
      </c>
      <c r="X270" s="130">
        <v>73.63333333333334</v>
      </c>
      <c r="Y270" s="131" t="s">
        <v>356</v>
      </c>
      <c r="Z270" s="132">
        <v>42542</v>
      </c>
      <c r="AA270" s="130">
        <v>64.225806451612897</v>
      </c>
      <c r="AB270" s="133" t="s">
        <v>357</v>
      </c>
    </row>
    <row r="271" spans="1:28" x14ac:dyDescent="0.25">
      <c r="A271" s="123">
        <v>268</v>
      </c>
      <c r="B271" s="123">
        <v>86700</v>
      </c>
      <c r="C271" s="167" t="s">
        <v>1024</v>
      </c>
      <c r="D271" s="156"/>
      <c r="E271" s="123" t="s">
        <v>347</v>
      </c>
      <c r="F271" s="123" t="s">
        <v>1025</v>
      </c>
      <c r="G271" s="126" t="s">
        <v>348</v>
      </c>
      <c r="H271" s="123">
        <v>570273</v>
      </c>
      <c r="I271" s="127"/>
      <c r="J271" s="127"/>
      <c r="K271" s="127"/>
      <c r="L271" s="127"/>
      <c r="M271" s="123" t="s">
        <v>456</v>
      </c>
      <c r="N271" s="123" t="s">
        <v>1026</v>
      </c>
      <c r="O271" s="123" t="s">
        <v>973</v>
      </c>
      <c r="P271" s="128" t="s">
        <v>87</v>
      </c>
      <c r="Q271" s="123" t="s">
        <v>985</v>
      </c>
      <c r="R271" s="123" t="s">
        <v>975</v>
      </c>
      <c r="S271" s="128" t="s">
        <v>355</v>
      </c>
      <c r="T271" s="129">
        <v>44405</v>
      </c>
      <c r="U271" s="129">
        <v>44769</v>
      </c>
      <c r="V271" s="132">
        <v>42826</v>
      </c>
      <c r="W271" s="129">
        <v>44533</v>
      </c>
      <c r="X271" s="130">
        <v>56.9</v>
      </c>
      <c r="Y271" s="131" t="s">
        <v>356</v>
      </c>
      <c r="Z271" s="132">
        <v>43394</v>
      </c>
      <c r="AA271" s="130">
        <v>36.741935483870968</v>
      </c>
      <c r="AB271" s="133" t="s">
        <v>357</v>
      </c>
    </row>
    <row r="272" spans="1:28" x14ac:dyDescent="0.25">
      <c r="A272" s="123">
        <v>269</v>
      </c>
      <c r="B272" s="123">
        <v>30430</v>
      </c>
      <c r="C272" s="167" t="s">
        <v>1027</v>
      </c>
      <c r="D272" s="156"/>
      <c r="E272" s="123" t="s">
        <v>371</v>
      </c>
      <c r="F272" s="123" t="s">
        <v>1028</v>
      </c>
      <c r="G272" s="126" t="s">
        <v>348</v>
      </c>
      <c r="H272" s="123">
        <v>570249</v>
      </c>
      <c r="I272" s="127">
        <v>10200202871</v>
      </c>
      <c r="J272" s="127"/>
      <c r="K272" s="127">
        <v>35903</v>
      </c>
      <c r="L272" s="127">
        <v>35903</v>
      </c>
      <c r="M272" s="123" t="s">
        <v>1029</v>
      </c>
      <c r="N272" s="123" t="s">
        <v>1030</v>
      </c>
      <c r="O272" s="123" t="s">
        <v>973</v>
      </c>
      <c r="P272" s="128" t="s">
        <v>87</v>
      </c>
      <c r="Q272" s="123" t="s">
        <v>988</v>
      </c>
      <c r="R272" s="123" t="s">
        <v>975</v>
      </c>
      <c r="S272" s="128" t="s">
        <v>355</v>
      </c>
      <c r="T272" s="129">
        <v>44233</v>
      </c>
      <c r="U272" s="129">
        <v>44597</v>
      </c>
      <c r="V272" s="132">
        <v>42408</v>
      </c>
      <c r="W272" s="129">
        <v>44533</v>
      </c>
      <c r="X272" s="130">
        <v>70.833333333333329</v>
      </c>
      <c r="Y272" s="131" t="s">
        <v>356</v>
      </c>
      <c r="Z272" s="132">
        <v>42552</v>
      </c>
      <c r="AA272" s="130">
        <v>63.903225806451616</v>
      </c>
      <c r="AB272" s="133" t="s">
        <v>357</v>
      </c>
    </row>
    <row r="273" spans="1:28" x14ac:dyDescent="0.25">
      <c r="A273" s="123">
        <v>270</v>
      </c>
      <c r="B273" s="123">
        <v>53819</v>
      </c>
      <c r="C273" s="156" t="s">
        <v>1031</v>
      </c>
      <c r="D273" s="156"/>
      <c r="E273" s="123" t="s">
        <v>347</v>
      </c>
      <c r="F273" s="123" t="s">
        <v>1032</v>
      </c>
      <c r="G273" s="126" t="s">
        <v>348</v>
      </c>
      <c r="H273" s="123">
        <v>570235</v>
      </c>
      <c r="I273" s="127">
        <v>10200200146</v>
      </c>
      <c r="J273" s="127">
        <v>5114</v>
      </c>
      <c r="K273" s="127">
        <v>31314</v>
      </c>
      <c r="L273" s="127">
        <v>5114</v>
      </c>
      <c r="M273" s="123" t="s">
        <v>1033</v>
      </c>
      <c r="N273" s="123" t="s">
        <v>1034</v>
      </c>
      <c r="O273" s="123" t="s">
        <v>973</v>
      </c>
      <c r="P273" s="128" t="s">
        <v>87</v>
      </c>
      <c r="Q273" s="123" t="s">
        <v>974</v>
      </c>
      <c r="R273" s="123" t="s">
        <v>975</v>
      </c>
      <c r="S273" s="128" t="s">
        <v>355</v>
      </c>
      <c r="T273" s="129">
        <v>44322</v>
      </c>
      <c r="U273" s="129">
        <v>44686</v>
      </c>
      <c r="V273" s="132">
        <v>41492</v>
      </c>
      <c r="W273" s="129">
        <v>44533</v>
      </c>
      <c r="X273" s="130">
        <v>101.36666666666666</v>
      </c>
      <c r="Y273" s="131" t="s">
        <v>356</v>
      </c>
      <c r="Z273" s="132">
        <v>42552</v>
      </c>
      <c r="AA273" s="130">
        <v>63.903225806451616</v>
      </c>
      <c r="AB273" s="133" t="s">
        <v>357</v>
      </c>
    </row>
    <row r="274" spans="1:28" x14ac:dyDescent="0.25">
      <c r="A274" s="123">
        <v>271</v>
      </c>
      <c r="B274" s="123">
        <v>80226</v>
      </c>
      <c r="C274" s="147" t="s">
        <v>1035</v>
      </c>
      <c r="D274" s="156"/>
      <c r="E274" s="123" t="s">
        <v>347</v>
      </c>
      <c r="F274" s="123" t="s">
        <v>1036</v>
      </c>
      <c r="G274" s="126" t="s">
        <v>348</v>
      </c>
      <c r="H274" s="123">
        <v>570196</v>
      </c>
      <c r="I274" s="127"/>
      <c r="J274" s="127"/>
      <c r="K274" s="127"/>
      <c r="L274" s="127"/>
      <c r="M274" s="123" t="s">
        <v>1037</v>
      </c>
      <c r="N274" s="123" t="s">
        <v>1038</v>
      </c>
      <c r="O274" s="123" t="s">
        <v>973</v>
      </c>
      <c r="P274" s="128" t="s">
        <v>87</v>
      </c>
      <c r="Q274" s="123" t="s">
        <v>988</v>
      </c>
      <c r="R274" s="123" t="s">
        <v>975</v>
      </c>
      <c r="S274" s="128" t="s">
        <v>355</v>
      </c>
      <c r="T274" s="129">
        <v>43831</v>
      </c>
      <c r="U274" s="129">
        <v>44561</v>
      </c>
      <c r="V274" s="132">
        <v>42736</v>
      </c>
      <c r="W274" s="129">
        <v>44533</v>
      </c>
      <c r="X274" s="130">
        <v>59.9</v>
      </c>
      <c r="Y274" s="131" t="s">
        <v>356</v>
      </c>
      <c r="Z274" s="132">
        <v>43466</v>
      </c>
      <c r="AA274" s="130">
        <v>34.41935483870968</v>
      </c>
      <c r="AB274" s="133" t="s">
        <v>357</v>
      </c>
    </row>
    <row r="275" spans="1:28" x14ac:dyDescent="0.25">
      <c r="A275" s="123">
        <v>272</v>
      </c>
      <c r="B275" s="123">
        <v>33708</v>
      </c>
      <c r="C275" s="167" t="s">
        <v>1039</v>
      </c>
      <c r="D275" s="156"/>
      <c r="E275" s="123" t="s">
        <v>371</v>
      </c>
      <c r="F275" s="123">
        <v>17008842</v>
      </c>
      <c r="G275" s="126" t="s">
        <v>348</v>
      </c>
      <c r="H275" s="123">
        <v>570274</v>
      </c>
      <c r="I275" s="127">
        <v>10200202163</v>
      </c>
      <c r="J275" s="127"/>
      <c r="K275" s="127">
        <v>34927</v>
      </c>
      <c r="L275" s="127">
        <v>34927</v>
      </c>
      <c r="M275" s="123" t="s">
        <v>1040</v>
      </c>
      <c r="N275" s="123" t="s">
        <v>1041</v>
      </c>
      <c r="O275" s="123" t="s">
        <v>973</v>
      </c>
      <c r="P275" s="128" t="s">
        <v>87</v>
      </c>
      <c r="Q275" s="123" t="s">
        <v>985</v>
      </c>
      <c r="R275" s="123" t="s">
        <v>975</v>
      </c>
      <c r="S275" s="128" t="s">
        <v>355</v>
      </c>
      <c r="T275" s="129">
        <v>43841</v>
      </c>
      <c r="U275" s="129">
        <v>44571</v>
      </c>
      <c r="V275" s="132">
        <v>41650</v>
      </c>
      <c r="W275" s="129">
        <v>44533</v>
      </c>
      <c r="X275" s="130">
        <v>96.1</v>
      </c>
      <c r="Y275" s="131" t="s">
        <v>356</v>
      </c>
      <c r="Z275" s="132">
        <v>42461</v>
      </c>
      <c r="AA275" s="130">
        <v>66.838709677419359</v>
      </c>
      <c r="AB275" s="133" t="s">
        <v>357</v>
      </c>
    </row>
    <row r="276" spans="1:28" x14ac:dyDescent="0.25">
      <c r="A276" s="123">
        <v>273</v>
      </c>
      <c r="B276" s="123">
        <v>30537</v>
      </c>
      <c r="C276" s="211" t="s">
        <v>1042</v>
      </c>
      <c r="D276" s="144"/>
      <c r="E276" s="123" t="s">
        <v>347</v>
      </c>
      <c r="F276" s="123">
        <v>15010857</v>
      </c>
      <c r="G276" s="126" t="s">
        <v>348</v>
      </c>
      <c r="H276" s="123"/>
      <c r="I276" s="123">
        <v>10200202721</v>
      </c>
      <c r="J276" s="185">
        <v>35770</v>
      </c>
      <c r="K276" s="144"/>
      <c r="L276" s="185">
        <v>35770</v>
      </c>
      <c r="M276" s="123">
        <v>99</v>
      </c>
      <c r="N276" s="123" t="s">
        <v>1043</v>
      </c>
      <c r="O276" s="123" t="s">
        <v>973</v>
      </c>
      <c r="P276" s="128" t="s">
        <v>87</v>
      </c>
      <c r="Q276" s="123" t="s">
        <v>988</v>
      </c>
      <c r="R276" s="123" t="s">
        <v>975</v>
      </c>
      <c r="S276" s="153" t="s">
        <v>355</v>
      </c>
      <c r="T276" s="129">
        <v>44498</v>
      </c>
      <c r="U276" s="129">
        <v>44862</v>
      </c>
      <c r="V276" s="186">
        <v>42310</v>
      </c>
      <c r="W276" s="129">
        <v>44533</v>
      </c>
      <c r="X276" s="187">
        <v>54.2</v>
      </c>
      <c r="Y276" s="188" t="s">
        <v>356</v>
      </c>
      <c r="Z276" s="183"/>
      <c r="AA276" s="144"/>
      <c r="AB276" s="144" t="s">
        <v>357</v>
      </c>
    </row>
    <row r="277" spans="1:28" x14ac:dyDescent="0.25">
      <c r="A277" s="123">
        <v>274</v>
      </c>
      <c r="B277" s="123">
        <v>91644</v>
      </c>
      <c r="C277" s="162" t="s">
        <v>1044</v>
      </c>
      <c r="D277" s="152"/>
      <c r="E277" s="123" t="s">
        <v>347</v>
      </c>
      <c r="F277" s="123">
        <v>17010864</v>
      </c>
      <c r="G277" s="126" t="s">
        <v>348</v>
      </c>
      <c r="H277" s="123"/>
      <c r="I277" s="144"/>
      <c r="J277" s="144"/>
      <c r="K277" s="144"/>
      <c r="L277" s="144"/>
      <c r="M277" s="123">
        <v>5</v>
      </c>
      <c r="N277" s="123" t="s">
        <v>1045</v>
      </c>
      <c r="O277" s="123" t="s">
        <v>973</v>
      </c>
      <c r="P277" s="128" t="s">
        <v>87</v>
      </c>
      <c r="Q277" s="123" t="s">
        <v>980</v>
      </c>
      <c r="R277" s="123" t="s">
        <v>975</v>
      </c>
      <c r="S277" s="144" t="s">
        <v>355</v>
      </c>
      <c r="T277" s="129">
        <v>44226</v>
      </c>
      <c r="U277" s="129">
        <v>44590</v>
      </c>
      <c r="V277" s="186">
        <v>42980</v>
      </c>
      <c r="W277" s="129">
        <v>44533</v>
      </c>
      <c r="X277" s="187">
        <v>31.866666666666667</v>
      </c>
      <c r="Y277" s="188" t="s">
        <v>356</v>
      </c>
      <c r="Z277" s="200" t="s">
        <v>1046</v>
      </c>
      <c r="AA277" s="212" t="s">
        <v>1047</v>
      </c>
      <c r="AB277" s="205" t="s">
        <v>357</v>
      </c>
    </row>
    <row r="278" spans="1:28" x14ac:dyDescent="0.25">
      <c r="A278" s="123">
        <v>275</v>
      </c>
      <c r="B278" s="123">
        <v>63368</v>
      </c>
      <c r="C278" s="162" t="s">
        <v>1048</v>
      </c>
      <c r="D278" s="144"/>
      <c r="E278" s="123" t="s">
        <v>347</v>
      </c>
      <c r="F278" s="123">
        <v>16012775</v>
      </c>
      <c r="G278" s="126" t="s">
        <v>348</v>
      </c>
      <c r="H278" s="123"/>
      <c r="I278" s="144">
        <v>10200202646</v>
      </c>
      <c r="J278" s="144"/>
      <c r="K278" s="142"/>
      <c r="L278" s="144"/>
      <c r="M278" s="123">
        <v>210</v>
      </c>
      <c r="N278" s="123" t="s">
        <v>1049</v>
      </c>
      <c r="O278" s="123" t="s">
        <v>973</v>
      </c>
      <c r="P278" s="128" t="s">
        <v>87</v>
      </c>
      <c r="Q278" s="123" t="s">
        <v>985</v>
      </c>
      <c r="R278" s="123" t="s">
        <v>975</v>
      </c>
      <c r="S278" s="142" t="s">
        <v>355</v>
      </c>
      <c r="T278" s="129">
        <v>44138</v>
      </c>
      <c r="U278" s="129">
        <v>44502</v>
      </c>
      <c r="V278" s="186">
        <v>42312</v>
      </c>
      <c r="W278" s="129">
        <v>44533</v>
      </c>
      <c r="X278" s="187">
        <v>54.133333333333333</v>
      </c>
      <c r="Y278" s="188" t="s">
        <v>356</v>
      </c>
      <c r="Z278" s="183"/>
      <c r="AA278" s="142"/>
      <c r="AB278" s="144" t="s">
        <v>357</v>
      </c>
    </row>
    <row r="279" spans="1:28" x14ac:dyDescent="0.25">
      <c r="A279" s="123">
        <v>276</v>
      </c>
      <c r="B279" s="123">
        <v>30396</v>
      </c>
      <c r="C279" s="162" t="s">
        <v>1050</v>
      </c>
      <c r="D279" s="144"/>
      <c r="E279" s="123" t="s">
        <v>347</v>
      </c>
      <c r="F279" s="123">
        <v>16000002</v>
      </c>
      <c r="G279" s="126" t="s">
        <v>348</v>
      </c>
      <c r="H279" s="123"/>
      <c r="I279" s="144">
        <v>10200202864</v>
      </c>
      <c r="J279" s="144"/>
      <c r="K279" s="144"/>
      <c r="L279" s="144">
        <v>35908</v>
      </c>
      <c r="M279" s="123">
        <v>168</v>
      </c>
      <c r="N279" s="123" t="s">
        <v>1051</v>
      </c>
      <c r="O279" s="123" t="s">
        <v>973</v>
      </c>
      <c r="P279" s="128" t="s">
        <v>87</v>
      </c>
      <c r="Q279" s="123" t="s">
        <v>991</v>
      </c>
      <c r="R279" s="123" t="s">
        <v>975</v>
      </c>
      <c r="S279" s="142" t="s">
        <v>355</v>
      </c>
      <c r="T279" s="129">
        <v>43852</v>
      </c>
      <c r="U279" s="129">
        <v>44582</v>
      </c>
      <c r="V279" s="186">
        <v>42391</v>
      </c>
      <c r="W279" s="129">
        <v>44533</v>
      </c>
      <c r="X279" s="187">
        <v>51.5</v>
      </c>
      <c r="Y279" s="188" t="s">
        <v>356</v>
      </c>
      <c r="Z279" s="183"/>
      <c r="AA279" s="144"/>
      <c r="AB279" s="144" t="s">
        <v>357</v>
      </c>
    </row>
    <row r="280" spans="1:28" x14ac:dyDescent="0.25">
      <c r="A280" s="123">
        <v>277</v>
      </c>
      <c r="B280" s="123">
        <v>63369</v>
      </c>
      <c r="C280" s="162" t="s">
        <v>1052</v>
      </c>
      <c r="D280" s="183"/>
      <c r="E280" s="123" t="s">
        <v>371</v>
      </c>
      <c r="F280" s="123">
        <v>15010117</v>
      </c>
      <c r="G280" s="126" t="s">
        <v>348</v>
      </c>
      <c r="H280" s="123"/>
      <c r="I280" s="144">
        <v>10200202647</v>
      </c>
      <c r="J280" s="144">
        <v>35689</v>
      </c>
      <c r="K280" s="144"/>
      <c r="L280" s="144">
        <v>35689</v>
      </c>
      <c r="M280" s="123">
        <v>210</v>
      </c>
      <c r="N280" s="123" t="s">
        <v>1053</v>
      </c>
      <c r="O280" s="123" t="s">
        <v>973</v>
      </c>
      <c r="P280" s="128" t="s">
        <v>87</v>
      </c>
      <c r="Q280" s="123" t="s">
        <v>980</v>
      </c>
      <c r="R280" s="123" t="s">
        <v>975</v>
      </c>
      <c r="S280" s="153" t="s">
        <v>355</v>
      </c>
      <c r="T280" s="129">
        <v>44137</v>
      </c>
      <c r="U280" s="129">
        <v>44501</v>
      </c>
      <c r="V280" s="186">
        <v>42312</v>
      </c>
      <c r="W280" s="129">
        <v>44533</v>
      </c>
      <c r="X280" s="187">
        <v>54.133333333333333</v>
      </c>
      <c r="Y280" s="188" t="s">
        <v>356</v>
      </c>
      <c r="Z280" s="183"/>
      <c r="AA280" s="144"/>
      <c r="AB280" s="144" t="s">
        <v>357</v>
      </c>
    </row>
    <row r="281" spans="1:28" x14ac:dyDescent="0.25">
      <c r="A281" s="123">
        <v>278</v>
      </c>
      <c r="B281" s="123">
        <v>70798</v>
      </c>
      <c r="C281" s="162" t="s">
        <v>1054</v>
      </c>
      <c r="D281" s="152"/>
      <c r="E281" s="123" t="s">
        <v>347</v>
      </c>
      <c r="F281" s="123">
        <v>16009080</v>
      </c>
      <c r="G281" s="126" t="s">
        <v>348</v>
      </c>
      <c r="H281" s="123"/>
      <c r="I281" s="183">
        <v>10200202946</v>
      </c>
      <c r="J281" s="144"/>
      <c r="K281" s="144">
        <v>16009080</v>
      </c>
      <c r="L281" s="184"/>
      <c r="M281" s="123">
        <v>4</v>
      </c>
      <c r="N281" s="123" t="s">
        <v>1055</v>
      </c>
      <c r="O281" s="123" t="s">
        <v>973</v>
      </c>
      <c r="P281" s="128" t="s">
        <v>87</v>
      </c>
      <c r="Q281" s="123" t="s">
        <v>974</v>
      </c>
      <c r="R281" s="123" t="s">
        <v>975</v>
      </c>
      <c r="S281" s="144" t="s">
        <v>355</v>
      </c>
      <c r="T281" s="129">
        <v>44374</v>
      </c>
      <c r="U281" s="129">
        <v>44738</v>
      </c>
      <c r="V281" s="186">
        <v>42433</v>
      </c>
      <c r="W281" s="129">
        <v>44533</v>
      </c>
      <c r="X281" s="187">
        <v>42.56666666666667</v>
      </c>
      <c r="Y281" s="188" t="s">
        <v>356</v>
      </c>
      <c r="Z281" s="189">
        <v>42777</v>
      </c>
      <c r="AA281" s="187">
        <v>30.096774193548388</v>
      </c>
      <c r="AB281" s="205" t="s">
        <v>357</v>
      </c>
    </row>
    <row r="282" spans="1:28" x14ac:dyDescent="0.25">
      <c r="A282" s="123">
        <v>279</v>
      </c>
      <c r="B282" s="123">
        <v>30541</v>
      </c>
      <c r="C282" s="192" t="s">
        <v>1056</v>
      </c>
      <c r="D282" s="144"/>
      <c r="E282" s="123" t="s">
        <v>347</v>
      </c>
      <c r="F282" s="123">
        <v>15011882</v>
      </c>
      <c r="G282" s="126" t="s">
        <v>348</v>
      </c>
      <c r="H282" s="123"/>
      <c r="I282" s="183">
        <v>10200202862</v>
      </c>
      <c r="J282" s="142"/>
      <c r="K282" s="144"/>
      <c r="L282" s="185">
        <v>35905</v>
      </c>
      <c r="M282" s="123" t="s">
        <v>1057</v>
      </c>
      <c r="N282" s="123" t="s">
        <v>1058</v>
      </c>
      <c r="O282" s="123" t="s">
        <v>973</v>
      </c>
      <c r="P282" s="128" t="s">
        <v>87</v>
      </c>
      <c r="Q282" s="123" t="s">
        <v>988</v>
      </c>
      <c r="R282" s="123" t="s">
        <v>975</v>
      </c>
      <c r="S282" s="144" t="s">
        <v>355</v>
      </c>
      <c r="T282" s="129">
        <v>44216</v>
      </c>
      <c r="U282" s="129">
        <v>44580</v>
      </c>
      <c r="V282" s="186">
        <v>42391</v>
      </c>
      <c r="W282" s="129">
        <v>44533</v>
      </c>
      <c r="X282" s="187">
        <v>51.5</v>
      </c>
      <c r="Y282" s="188" t="s">
        <v>356</v>
      </c>
      <c r="Z282" s="205"/>
      <c r="AA282" s="144"/>
      <c r="AB282" s="144" t="s">
        <v>357</v>
      </c>
    </row>
    <row r="283" spans="1:28" x14ac:dyDescent="0.25">
      <c r="A283" s="123">
        <v>280</v>
      </c>
      <c r="B283" s="123">
        <v>30310</v>
      </c>
      <c r="C283" s="192" t="s">
        <v>1059</v>
      </c>
      <c r="D283" s="183"/>
      <c r="E283" s="123" t="s">
        <v>347</v>
      </c>
      <c r="F283" s="123">
        <v>2132</v>
      </c>
      <c r="G283" s="126" t="s">
        <v>348</v>
      </c>
      <c r="H283" s="123"/>
      <c r="I283" s="183">
        <v>10200200461</v>
      </c>
      <c r="J283" s="184">
        <v>3924</v>
      </c>
      <c r="K283" s="144"/>
      <c r="L283" s="184">
        <v>31302</v>
      </c>
      <c r="M283" s="123">
        <v>39</v>
      </c>
      <c r="N283" s="123" t="s">
        <v>1060</v>
      </c>
      <c r="O283" s="123" t="s">
        <v>973</v>
      </c>
      <c r="P283" s="128" t="s">
        <v>87</v>
      </c>
      <c r="Q283" s="123" t="s">
        <v>985</v>
      </c>
      <c r="R283" s="123" t="s">
        <v>975</v>
      </c>
      <c r="S283" s="144" t="s">
        <v>355</v>
      </c>
      <c r="T283" s="129">
        <v>44426</v>
      </c>
      <c r="U283" s="129">
        <v>44790</v>
      </c>
      <c r="V283" s="186">
        <v>39224</v>
      </c>
      <c r="W283" s="129">
        <v>44533</v>
      </c>
      <c r="X283" s="187">
        <v>157.06666666666666</v>
      </c>
      <c r="Y283" s="188" t="s">
        <v>356</v>
      </c>
      <c r="Z283" s="183"/>
      <c r="AA283" s="144"/>
      <c r="AB283" s="144" t="s">
        <v>357</v>
      </c>
    </row>
    <row r="284" spans="1:28" x14ac:dyDescent="0.25">
      <c r="A284" s="123">
        <v>281</v>
      </c>
      <c r="B284" s="123">
        <v>64021</v>
      </c>
      <c r="C284" s="204" t="s">
        <v>1061</v>
      </c>
      <c r="D284" s="144"/>
      <c r="E284" s="123" t="s">
        <v>371</v>
      </c>
      <c r="F284" s="123">
        <v>15010424</v>
      </c>
      <c r="G284" s="126" t="s">
        <v>348</v>
      </c>
      <c r="H284" s="123"/>
      <c r="I284" s="183">
        <v>10200202681</v>
      </c>
      <c r="J284" s="184"/>
      <c r="K284" s="144"/>
      <c r="L284" s="184"/>
      <c r="M284" s="123">
        <v>211</v>
      </c>
      <c r="N284" s="123" t="s">
        <v>1062</v>
      </c>
      <c r="O284" s="123" t="s">
        <v>973</v>
      </c>
      <c r="P284" s="128" t="s">
        <v>87</v>
      </c>
      <c r="Q284" s="123" t="s">
        <v>988</v>
      </c>
      <c r="R284" s="123" t="s">
        <v>975</v>
      </c>
      <c r="S284" s="144" t="s">
        <v>355</v>
      </c>
      <c r="T284" s="129">
        <v>44374</v>
      </c>
      <c r="U284" s="129">
        <v>44738</v>
      </c>
      <c r="V284" s="189">
        <v>43313</v>
      </c>
      <c r="W284" s="129">
        <v>44533</v>
      </c>
      <c r="X284" s="187">
        <v>12.806451612903226</v>
      </c>
      <c r="Y284" s="188" t="s">
        <v>429</v>
      </c>
      <c r="Z284" s="144"/>
      <c r="AA284" s="144"/>
      <c r="AB284" s="144" t="s">
        <v>357</v>
      </c>
    </row>
    <row r="285" spans="1:28" x14ac:dyDescent="0.25">
      <c r="A285" s="123">
        <v>282</v>
      </c>
      <c r="B285" s="123">
        <v>105788</v>
      </c>
      <c r="C285" s="211" t="s">
        <v>1063</v>
      </c>
      <c r="D285" s="152"/>
      <c r="E285" s="123" t="s">
        <v>347</v>
      </c>
      <c r="F285" s="123">
        <v>18010580</v>
      </c>
      <c r="G285" s="126" t="s">
        <v>348</v>
      </c>
      <c r="H285" s="123"/>
      <c r="I285" s="183"/>
      <c r="J285" s="185"/>
      <c r="K285" s="144"/>
      <c r="L285" s="184"/>
      <c r="M285" s="123">
        <v>8</v>
      </c>
      <c r="N285" s="123" t="s">
        <v>1064</v>
      </c>
      <c r="O285" s="123" t="s">
        <v>973</v>
      </c>
      <c r="P285" s="128" t="s">
        <v>87</v>
      </c>
      <c r="Q285" s="123" t="s">
        <v>980</v>
      </c>
      <c r="R285" s="123" t="s">
        <v>975</v>
      </c>
      <c r="S285" s="144" t="s">
        <v>355</v>
      </c>
      <c r="T285" s="129">
        <v>43852</v>
      </c>
      <c r="U285" s="129">
        <v>44583</v>
      </c>
      <c r="V285" s="186">
        <v>43304</v>
      </c>
      <c r="W285" s="129">
        <v>44533</v>
      </c>
      <c r="X285" s="187">
        <v>21.066666666666666</v>
      </c>
      <c r="Y285" s="188" t="s">
        <v>429</v>
      </c>
      <c r="Z285" s="200" t="s">
        <v>1046</v>
      </c>
      <c r="AA285" s="212" t="s">
        <v>1047</v>
      </c>
      <c r="AB285" s="205" t="s">
        <v>357</v>
      </c>
    </row>
    <row r="286" spans="1:28" x14ac:dyDescent="0.25">
      <c r="A286" s="123">
        <v>283</v>
      </c>
      <c r="B286" s="123">
        <v>33503</v>
      </c>
      <c r="C286" s="162" t="s">
        <v>1065</v>
      </c>
      <c r="D286" s="193"/>
      <c r="E286" s="123" t="s">
        <v>347</v>
      </c>
      <c r="F286" s="123">
        <v>15009082</v>
      </c>
      <c r="G286" s="126" t="s">
        <v>348</v>
      </c>
      <c r="H286" s="123"/>
      <c r="I286" s="183">
        <v>10200202616</v>
      </c>
      <c r="J286" s="185"/>
      <c r="K286" s="184">
        <v>35643</v>
      </c>
      <c r="L286" s="184">
        <v>35643</v>
      </c>
      <c r="M286" s="123">
        <v>25</v>
      </c>
      <c r="N286" s="123" t="s">
        <v>1066</v>
      </c>
      <c r="O286" s="123" t="s">
        <v>973</v>
      </c>
      <c r="P286" s="128" t="s">
        <v>87</v>
      </c>
      <c r="Q286" s="123" t="s">
        <v>985</v>
      </c>
      <c r="R286" s="123" t="s">
        <v>975</v>
      </c>
      <c r="S286" s="144" t="s">
        <v>355</v>
      </c>
      <c r="T286" s="129">
        <v>44313</v>
      </c>
      <c r="U286" s="129">
        <v>44677</v>
      </c>
      <c r="V286" s="186">
        <v>42186</v>
      </c>
      <c r="W286" s="129">
        <v>44533</v>
      </c>
      <c r="X286" s="187">
        <v>50.8</v>
      </c>
      <c r="Y286" s="188" t="s">
        <v>356</v>
      </c>
      <c r="Z286" s="189">
        <v>42461</v>
      </c>
      <c r="AA286" s="187">
        <v>40.29032258064516</v>
      </c>
      <c r="AB286" s="205" t="s">
        <v>357</v>
      </c>
    </row>
    <row r="287" spans="1:28" x14ac:dyDescent="0.25">
      <c r="A287" s="123">
        <v>284</v>
      </c>
      <c r="B287" s="123">
        <v>30389</v>
      </c>
      <c r="C287" s="162" t="s">
        <v>1067</v>
      </c>
      <c r="D287" s="183"/>
      <c r="E287" s="123" t="s">
        <v>347</v>
      </c>
      <c r="F287" s="123">
        <v>11011347</v>
      </c>
      <c r="G287" s="126" t="s">
        <v>348</v>
      </c>
      <c r="H287" s="123"/>
      <c r="I287" s="203">
        <v>10200201619</v>
      </c>
      <c r="J287" s="184">
        <v>6880</v>
      </c>
      <c r="K287" s="144"/>
      <c r="L287" s="184">
        <v>34131</v>
      </c>
      <c r="M287" s="123">
        <v>144</v>
      </c>
      <c r="N287" s="123" t="s">
        <v>1068</v>
      </c>
      <c r="O287" s="123" t="s">
        <v>973</v>
      </c>
      <c r="P287" s="128" t="s">
        <v>87</v>
      </c>
      <c r="Q287" s="123" t="s">
        <v>985</v>
      </c>
      <c r="R287" s="123" t="s">
        <v>975</v>
      </c>
      <c r="S287" s="144" t="s">
        <v>355</v>
      </c>
      <c r="T287" s="129">
        <v>44398</v>
      </c>
      <c r="U287" s="129">
        <v>44762</v>
      </c>
      <c r="V287" s="186">
        <v>40749</v>
      </c>
      <c r="W287" s="129">
        <v>44533</v>
      </c>
      <c r="X287" s="187">
        <v>106.23333333333333</v>
      </c>
      <c r="Y287" s="188" t="s">
        <v>356</v>
      </c>
      <c r="Z287" s="183"/>
      <c r="AA287" s="144"/>
      <c r="AB287" s="144" t="s">
        <v>357</v>
      </c>
    </row>
    <row r="288" spans="1:28" x14ac:dyDescent="0.25">
      <c r="A288" s="123">
        <v>285</v>
      </c>
      <c r="B288" s="123">
        <v>105796</v>
      </c>
      <c r="C288" s="213" t="s">
        <v>1069</v>
      </c>
      <c r="D288" s="183"/>
      <c r="E288" s="123" t="s">
        <v>371</v>
      </c>
      <c r="F288" s="123">
        <v>18010583</v>
      </c>
      <c r="G288" s="126" t="s">
        <v>348</v>
      </c>
      <c r="H288" s="123"/>
      <c r="I288" s="214"/>
      <c r="J288" s="214"/>
      <c r="K288" s="214"/>
      <c r="L288" s="214"/>
      <c r="M288" s="123">
        <v>8</v>
      </c>
      <c r="N288" s="123" t="s">
        <v>1070</v>
      </c>
      <c r="O288" s="123" t="s">
        <v>973</v>
      </c>
      <c r="P288" s="128" t="s">
        <v>87</v>
      </c>
      <c r="Q288" s="123" t="s">
        <v>991</v>
      </c>
      <c r="R288" s="123" t="s">
        <v>975</v>
      </c>
      <c r="S288" s="144" t="s">
        <v>355</v>
      </c>
      <c r="T288" s="129">
        <v>44436</v>
      </c>
      <c r="U288" s="129">
        <v>44800</v>
      </c>
      <c r="V288" s="189">
        <v>43304</v>
      </c>
      <c r="W288" s="129">
        <v>44533</v>
      </c>
      <c r="X288" s="187">
        <v>21.066666666666666</v>
      </c>
      <c r="Y288" s="188" t="s">
        <v>429</v>
      </c>
      <c r="Z288" s="200" t="s">
        <v>1071</v>
      </c>
      <c r="AA288" s="186">
        <v>43922</v>
      </c>
      <c r="AB288" s="205" t="s">
        <v>357</v>
      </c>
    </row>
    <row r="289" spans="1:28" x14ac:dyDescent="0.25">
      <c r="A289" s="123">
        <v>286</v>
      </c>
      <c r="B289" s="123">
        <v>160042</v>
      </c>
      <c r="C289" s="164" t="s">
        <v>1072</v>
      </c>
      <c r="D289" s="144"/>
      <c r="E289" s="123" t="s">
        <v>371</v>
      </c>
      <c r="F289" s="123">
        <v>19234840</v>
      </c>
      <c r="G289" s="126" t="s">
        <v>348</v>
      </c>
      <c r="H289" s="123"/>
      <c r="I289" s="144"/>
      <c r="J289" s="144"/>
      <c r="K289" s="144"/>
      <c r="L289" s="144"/>
      <c r="M289" s="123">
        <v>8</v>
      </c>
      <c r="N289" s="123" t="s">
        <v>1073</v>
      </c>
      <c r="O289" s="123" t="s">
        <v>973</v>
      </c>
      <c r="P289" s="128" t="s">
        <v>87</v>
      </c>
      <c r="Q289" s="123" t="s">
        <v>985</v>
      </c>
      <c r="R289" s="123" t="s">
        <v>975</v>
      </c>
      <c r="S289" s="144" t="s">
        <v>355</v>
      </c>
      <c r="T289" s="129">
        <v>44314</v>
      </c>
      <c r="U289" s="129">
        <v>44678</v>
      </c>
      <c r="V289" s="186">
        <v>43769</v>
      </c>
      <c r="W289" s="129">
        <v>44533</v>
      </c>
      <c r="X289" s="187">
        <v>5.5666666666666664</v>
      </c>
      <c r="Y289" s="188" t="s">
        <v>396</v>
      </c>
      <c r="Z289" s="200" t="s">
        <v>1074</v>
      </c>
      <c r="AA289" s="186">
        <v>43891</v>
      </c>
      <c r="AB289" s="187" t="s">
        <v>357</v>
      </c>
    </row>
    <row r="290" spans="1:28" x14ac:dyDescent="0.25">
      <c r="A290" s="123">
        <v>287</v>
      </c>
      <c r="B290" s="123">
        <v>79403</v>
      </c>
      <c r="C290" s="215" t="s">
        <v>1075</v>
      </c>
      <c r="D290" s="183"/>
      <c r="E290" s="123" t="s">
        <v>347</v>
      </c>
      <c r="F290" s="123">
        <v>16012437</v>
      </c>
      <c r="G290" s="126" t="s">
        <v>348</v>
      </c>
      <c r="H290" s="123"/>
      <c r="I290" s="184"/>
      <c r="J290" s="185"/>
      <c r="K290" s="201"/>
      <c r="L290" s="201"/>
      <c r="M290" s="123">
        <v>28</v>
      </c>
      <c r="N290" s="123" t="s">
        <v>1076</v>
      </c>
      <c r="O290" s="123" t="s">
        <v>973</v>
      </c>
      <c r="P290" s="128" t="s">
        <v>87</v>
      </c>
      <c r="Q290" s="123" t="s">
        <v>974</v>
      </c>
      <c r="R290" s="123" t="s">
        <v>975</v>
      </c>
      <c r="S290" s="144" t="s">
        <v>355</v>
      </c>
      <c r="T290" s="129">
        <v>44164</v>
      </c>
      <c r="U290" s="129">
        <v>44528</v>
      </c>
      <c r="V290" s="186">
        <v>42705</v>
      </c>
      <c r="W290" s="129">
        <v>44533</v>
      </c>
      <c r="X290" s="187">
        <v>32.41935483870968</v>
      </c>
      <c r="Y290" s="188" t="s">
        <v>356</v>
      </c>
      <c r="Z290" s="189">
        <v>43298</v>
      </c>
      <c r="AA290" s="187">
        <v>13.733333333333333</v>
      </c>
      <c r="AB290" s="144" t="s">
        <v>357</v>
      </c>
    </row>
    <row r="291" spans="1:28" x14ac:dyDescent="0.25">
      <c r="A291" s="123">
        <v>288</v>
      </c>
      <c r="B291" s="123">
        <v>79407</v>
      </c>
      <c r="C291" s="162" t="s">
        <v>1077</v>
      </c>
      <c r="D291" s="152"/>
      <c r="E291" s="123" t="s">
        <v>347</v>
      </c>
      <c r="F291" s="123">
        <v>16012438</v>
      </c>
      <c r="G291" s="126" t="s">
        <v>348</v>
      </c>
      <c r="H291" s="123"/>
      <c r="I291" s="184"/>
      <c r="J291" s="184"/>
      <c r="K291" s="144"/>
      <c r="L291" s="144"/>
      <c r="M291" s="123">
        <v>28</v>
      </c>
      <c r="N291" s="123" t="s">
        <v>1078</v>
      </c>
      <c r="O291" s="123" t="s">
        <v>973</v>
      </c>
      <c r="P291" s="128" t="s">
        <v>87</v>
      </c>
      <c r="Q291" s="123" t="s">
        <v>991</v>
      </c>
      <c r="R291" s="123" t="s">
        <v>975</v>
      </c>
      <c r="S291" s="144" t="s">
        <v>355</v>
      </c>
      <c r="T291" s="129">
        <v>44497</v>
      </c>
      <c r="U291" s="129">
        <v>44861</v>
      </c>
      <c r="V291" s="186">
        <v>42675</v>
      </c>
      <c r="W291" s="129">
        <v>44533</v>
      </c>
      <c r="X291" s="187">
        <v>42.033333333333331</v>
      </c>
      <c r="Y291" s="188" t="s">
        <v>356</v>
      </c>
      <c r="Z291" s="200" t="s">
        <v>1071</v>
      </c>
      <c r="AA291" s="186">
        <v>43922</v>
      </c>
      <c r="AB291" s="205" t="s">
        <v>357</v>
      </c>
    </row>
    <row r="292" spans="1:28" x14ac:dyDescent="0.25">
      <c r="A292" s="123">
        <v>289</v>
      </c>
      <c r="B292" s="123">
        <v>86703</v>
      </c>
      <c r="C292" s="192" t="s">
        <v>1079</v>
      </c>
      <c r="D292" s="202"/>
      <c r="E292" s="123" t="s">
        <v>347</v>
      </c>
      <c r="F292" s="123">
        <v>17009097</v>
      </c>
      <c r="G292" s="126" t="s">
        <v>348</v>
      </c>
      <c r="H292" s="123"/>
      <c r="I292" s="183"/>
      <c r="J292" s="185"/>
      <c r="K292" s="142"/>
      <c r="L292" s="144"/>
      <c r="M292" s="123">
        <v>1</v>
      </c>
      <c r="N292" s="123" t="s">
        <v>1080</v>
      </c>
      <c r="O292" s="123" t="s">
        <v>973</v>
      </c>
      <c r="P292" s="128" t="s">
        <v>87</v>
      </c>
      <c r="Q292" s="123" t="s">
        <v>974</v>
      </c>
      <c r="R292" s="123" t="s">
        <v>975</v>
      </c>
      <c r="S292" s="144" t="s">
        <v>355</v>
      </c>
      <c r="T292" s="129">
        <v>44497</v>
      </c>
      <c r="U292" s="129">
        <v>44861</v>
      </c>
      <c r="V292" s="186">
        <v>42826</v>
      </c>
      <c r="W292" s="129">
        <v>44533</v>
      </c>
      <c r="X292" s="187">
        <v>28.516129032258064</v>
      </c>
      <c r="Y292" s="188" t="s">
        <v>356</v>
      </c>
      <c r="Z292" s="205"/>
      <c r="AA292" s="142"/>
      <c r="AB292" s="144" t="s">
        <v>357</v>
      </c>
    </row>
    <row r="293" spans="1:28" x14ac:dyDescent="0.25">
      <c r="A293" s="123">
        <v>290</v>
      </c>
      <c r="B293" s="123">
        <v>75037</v>
      </c>
      <c r="C293" s="162" t="s">
        <v>1081</v>
      </c>
      <c r="D293" s="193"/>
      <c r="E293" s="123" t="s">
        <v>347</v>
      </c>
      <c r="F293" s="123">
        <v>16010655</v>
      </c>
      <c r="G293" s="126" t="s">
        <v>348</v>
      </c>
      <c r="H293" s="123"/>
      <c r="I293" s="183">
        <v>10200203200</v>
      </c>
      <c r="J293" s="185"/>
      <c r="K293" s="184"/>
      <c r="L293" s="184"/>
      <c r="M293" s="123">
        <v>17</v>
      </c>
      <c r="N293" s="123" t="s">
        <v>1082</v>
      </c>
      <c r="O293" s="123" t="s">
        <v>973</v>
      </c>
      <c r="P293" s="128" t="s">
        <v>87</v>
      </c>
      <c r="Q293" s="123" t="s">
        <v>985</v>
      </c>
      <c r="R293" s="123" t="s">
        <v>975</v>
      </c>
      <c r="S293" s="144" t="s">
        <v>355</v>
      </c>
      <c r="T293" s="129">
        <v>44405</v>
      </c>
      <c r="U293" s="129">
        <v>44769</v>
      </c>
      <c r="V293" s="186">
        <v>42583</v>
      </c>
      <c r="W293" s="129">
        <v>44533</v>
      </c>
      <c r="X293" s="187">
        <v>45.1</v>
      </c>
      <c r="Y293" s="188" t="s">
        <v>356</v>
      </c>
      <c r="Z293" s="189"/>
      <c r="AA293" s="187"/>
      <c r="AB293" s="205" t="s">
        <v>357</v>
      </c>
    </row>
    <row r="294" spans="1:28" x14ac:dyDescent="0.25">
      <c r="A294" s="123">
        <v>291</v>
      </c>
      <c r="B294" s="123">
        <v>33678</v>
      </c>
      <c r="C294" s="192" t="s">
        <v>1083</v>
      </c>
      <c r="D294" s="193"/>
      <c r="E294" s="123" t="s">
        <v>371</v>
      </c>
      <c r="F294" s="123">
        <v>13011431</v>
      </c>
      <c r="G294" s="126" t="s">
        <v>348</v>
      </c>
      <c r="H294" s="123"/>
      <c r="I294" s="183">
        <v>10200202133</v>
      </c>
      <c r="J294" s="184"/>
      <c r="K294" s="144"/>
      <c r="L294" s="216">
        <v>34894</v>
      </c>
      <c r="M294" s="123">
        <v>137</v>
      </c>
      <c r="N294" s="123" t="s">
        <v>1084</v>
      </c>
      <c r="O294" s="123" t="s">
        <v>973</v>
      </c>
      <c r="P294" s="128" t="s">
        <v>87</v>
      </c>
      <c r="Q294" s="123" t="s">
        <v>985</v>
      </c>
      <c r="R294" s="123" t="s">
        <v>975</v>
      </c>
      <c r="S294" s="144" t="s">
        <v>355</v>
      </c>
      <c r="T294" s="129">
        <v>43812</v>
      </c>
      <c r="U294" s="129">
        <v>44542</v>
      </c>
      <c r="V294" s="186">
        <v>41621</v>
      </c>
      <c r="W294" s="129">
        <v>44533</v>
      </c>
      <c r="X294" s="187">
        <v>67.387096774193552</v>
      </c>
      <c r="Y294" s="188" t="s">
        <v>356</v>
      </c>
      <c r="Z294" s="217"/>
      <c r="AA294" s="144"/>
      <c r="AB294" s="144" t="s">
        <v>357</v>
      </c>
    </row>
    <row r="295" spans="1:28" x14ac:dyDescent="0.25">
      <c r="A295" s="123">
        <v>292</v>
      </c>
      <c r="B295" s="123">
        <v>102324</v>
      </c>
      <c r="C295" s="162" t="s">
        <v>1085</v>
      </c>
      <c r="D295" s="193"/>
      <c r="E295" s="123" t="s">
        <v>371</v>
      </c>
      <c r="F295" s="123">
        <v>18009586</v>
      </c>
      <c r="G295" s="126" t="s">
        <v>348</v>
      </c>
      <c r="H295" s="123"/>
      <c r="I295" s="183"/>
      <c r="J295" s="185"/>
      <c r="K295" s="184"/>
      <c r="L295" s="184"/>
      <c r="M295" s="123" t="s">
        <v>1086</v>
      </c>
      <c r="N295" s="123" t="s">
        <v>1087</v>
      </c>
      <c r="O295" s="123" t="s">
        <v>973</v>
      </c>
      <c r="P295" s="128" t="s">
        <v>87</v>
      </c>
      <c r="Q295" s="123" t="s">
        <v>991</v>
      </c>
      <c r="R295" s="123" t="s">
        <v>975</v>
      </c>
      <c r="S295" s="144" t="s">
        <v>355</v>
      </c>
      <c r="T295" s="129">
        <v>44455</v>
      </c>
      <c r="U295" s="129">
        <v>44819</v>
      </c>
      <c r="V295" s="186">
        <v>43220</v>
      </c>
      <c r="W295" s="129">
        <v>44533</v>
      </c>
      <c r="X295" s="187">
        <v>23.866666666666667</v>
      </c>
      <c r="Y295" s="188" t="s">
        <v>429</v>
      </c>
      <c r="Z295" s="189"/>
      <c r="AA295" s="187"/>
      <c r="AB295" s="205" t="s">
        <v>357</v>
      </c>
    </row>
    <row r="296" spans="1:28" x14ac:dyDescent="0.25">
      <c r="A296" s="123">
        <v>293</v>
      </c>
      <c r="B296" s="123">
        <v>76411</v>
      </c>
      <c r="C296" s="162" t="s">
        <v>1088</v>
      </c>
      <c r="D296" s="152"/>
      <c r="E296" s="123" t="s">
        <v>347</v>
      </c>
      <c r="F296" s="123">
        <v>16011371</v>
      </c>
      <c r="G296" s="126" t="s">
        <v>348</v>
      </c>
      <c r="H296" s="123"/>
      <c r="I296" s="183">
        <v>10200203308</v>
      </c>
      <c r="J296" s="185"/>
      <c r="K296" s="144"/>
      <c r="L296" s="144">
        <v>16011371</v>
      </c>
      <c r="M296" s="123">
        <v>20</v>
      </c>
      <c r="N296" s="123" t="s">
        <v>1089</v>
      </c>
      <c r="O296" s="123" t="s">
        <v>973</v>
      </c>
      <c r="P296" s="128" t="s">
        <v>87</v>
      </c>
      <c r="Q296" s="123" t="s">
        <v>974</v>
      </c>
      <c r="R296" s="123" t="s">
        <v>975</v>
      </c>
      <c r="S296" s="144" t="s">
        <v>355</v>
      </c>
      <c r="T296" s="129">
        <v>44423</v>
      </c>
      <c r="U296" s="129">
        <v>44787</v>
      </c>
      <c r="V296" s="186">
        <v>42644</v>
      </c>
      <c r="W296" s="129">
        <v>44533</v>
      </c>
      <c r="X296" s="187">
        <v>43.06666666666667</v>
      </c>
      <c r="Y296" s="188" t="s">
        <v>356</v>
      </c>
      <c r="Z296" s="200" t="s">
        <v>1071</v>
      </c>
      <c r="AA296" s="186">
        <v>43922</v>
      </c>
      <c r="AB296" s="205" t="s">
        <v>357</v>
      </c>
    </row>
    <row r="297" spans="1:28" x14ac:dyDescent="0.25">
      <c r="A297" s="123">
        <v>294</v>
      </c>
      <c r="B297" s="123">
        <v>30445</v>
      </c>
      <c r="C297" s="162" t="s">
        <v>1090</v>
      </c>
      <c r="D297" s="193"/>
      <c r="E297" s="123" t="s">
        <v>371</v>
      </c>
      <c r="F297" s="123">
        <v>11011364</v>
      </c>
      <c r="G297" s="126" t="s">
        <v>348</v>
      </c>
      <c r="H297" s="123"/>
      <c r="I297" s="203">
        <v>10200201628</v>
      </c>
      <c r="J297" s="185">
        <v>6888</v>
      </c>
      <c r="K297" s="144"/>
      <c r="L297" s="185">
        <v>34139</v>
      </c>
      <c r="M297" s="123">
        <v>144</v>
      </c>
      <c r="N297" s="123" t="s">
        <v>1091</v>
      </c>
      <c r="O297" s="123" t="s">
        <v>973</v>
      </c>
      <c r="P297" s="128" t="s">
        <v>87</v>
      </c>
      <c r="Q297" s="123" t="s">
        <v>985</v>
      </c>
      <c r="R297" s="123" t="s">
        <v>975</v>
      </c>
      <c r="S297" s="144" t="s">
        <v>355</v>
      </c>
      <c r="T297" s="129">
        <v>44337</v>
      </c>
      <c r="U297" s="129">
        <v>44701</v>
      </c>
      <c r="V297" s="186">
        <v>40749</v>
      </c>
      <c r="W297" s="129">
        <v>44533</v>
      </c>
      <c r="X297" s="187">
        <v>95.516129032258064</v>
      </c>
      <c r="Y297" s="188" t="s">
        <v>356</v>
      </c>
      <c r="Z297" s="205"/>
      <c r="AA297" s="144"/>
      <c r="AB297" s="144" t="s">
        <v>357</v>
      </c>
    </row>
    <row r="298" spans="1:28" x14ac:dyDescent="0.25">
      <c r="A298" s="123">
        <v>295</v>
      </c>
      <c r="B298" s="123">
        <v>80948</v>
      </c>
      <c r="C298" s="162" t="s">
        <v>1092</v>
      </c>
      <c r="D298" s="215"/>
      <c r="E298" s="123" t="s">
        <v>347</v>
      </c>
      <c r="F298" s="123">
        <v>16013014</v>
      </c>
      <c r="G298" s="126" t="s">
        <v>348</v>
      </c>
      <c r="H298" s="123"/>
      <c r="I298" s="205"/>
      <c r="J298" s="185"/>
      <c r="K298" s="144"/>
      <c r="L298" s="144"/>
      <c r="M298" s="123">
        <v>36</v>
      </c>
      <c r="N298" s="123" t="s">
        <v>1093</v>
      </c>
      <c r="O298" s="123" t="s">
        <v>973</v>
      </c>
      <c r="P298" s="128" t="s">
        <v>87</v>
      </c>
      <c r="Q298" s="123" t="s">
        <v>980</v>
      </c>
      <c r="R298" s="123" t="s">
        <v>975</v>
      </c>
      <c r="S298" s="144" t="s">
        <v>355</v>
      </c>
      <c r="T298" s="129">
        <v>44314</v>
      </c>
      <c r="U298" s="129">
        <v>44678</v>
      </c>
      <c r="V298" s="186">
        <v>42679</v>
      </c>
      <c r="W298" s="129">
        <v>44533</v>
      </c>
      <c r="X298" s="187">
        <v>41.9</v>
      </c>
      <c r="Y298" s="188" t="s">
        <v>356</v>
      </c>
      <c r="Z298" s="200" t="s">
        <v>1071</v>
      </c>
      <c r="AA298" s="186">
        <v>43922</v>
      </c>
      <c r="AB298" s="205" t="s">
        <v>357</v>
      </c>
    </row>
    <row r="299" spans="1:28" x14ac:dyDescent="0.25">
      <c r="A299" s="123">
        <v>296</v>
      </c>
      <c r="B299" s="123">
        <v>36159</v>
      </c>
      <c r="C299" s="162" t="s">
        <v>1094</v>
      </c>
      <c r="D299" s="152"/>
      <c r="E299" s="123" t="s">
        <v>347</v>
      </c>
      <c r="F299" s="123">
        <v>3617</v>
      </c>
      <c r="G299" s="126" t="s">
        <v>348</v>
      </c>
      <c r="H299" s="123"/>
      <c r="I299" s="144"/>
      <c r="J299" s="144"/>
      <c r="K299" s="144"/>
      <c r="L299" s="144"/>
      <c r="M299" s="123" t="s">
        <v>87</v>
      </c>
      <c r="N299" s="123" t="s">
        <v>1095</v>
      </c>
      <c r="O299" s="123" t="s">
        <v>973</v>
      </c>
      <c r="P299" s="128" t="s">
        <v>87</v>
      </c>
      <c r="Q299" s="123" t="s">
        <v>988</v>
      </c>
      <c r="R299" s="123" t="s">
        <v>975</v>
      </c>
      <c r="S299" s="144" t="s">
        <v>355</v>
      </c>
      <c r="T299" s="129">
        <v>44197</v>
      </c>
      <c r="U299" s="129">
        <v>44561</v>
      </c>
      <c r="V299" s="186">
        <v>43833</v>
      </c>
      <c r="W299" s="129">
        <v>44533</v>
      </c>
      <c r="X299" s="187">
        <v>3.4333333333333331</v>
      </c>
      <c r="Y299" s="188" t="s">
        <v>396</v>
      </c>
      <c r="Z299" s="200"/>
      <c r="AA299" s="212"/>
      <c r="AB299" s="205" t="s">
        <v>357</v>
      </c>
    </row>
    <row r="300" spans="1:28" x14ac:dyDescent="0.25">
      <c r="A300" s="123">
        <v>297</v>
      </c>
      <c r="B300" s="123">
        <v>77651</v>
      </c>
      <c r="C300" s="162" t="s">
        <v>1096</v>
      </c>
      <c r="D300" s="193"/>
      <c r="E300" s="123" t="s">
        <v>347</v>
      </c>
      <c r="F300" s="123">
        <v>16011769</v>
      </c>
      <c r="G300" s="126" t="s">
        <v>348</v>
      </c>
      <c r="H300" s="123"/>
      <c r="I300" s="183"/>
      <c r="J300" s="185"/>
      <c r="K300" s="184"/>
      <c r="L300" s="184"/>
      <c r="M300" s="123">
        <v>22</v>
      </c>
      <c r="N300" s="123" t="s">
        <v>1097</v>
      </c>
      <c r="O300" s="123" t="s">
        <v>973</v>
      </c>
      <c r="P300" s="128" t="s">
        <v>87</v>
      </c>
      <c r="Q300" s="123" t="s">
        <v>991</v>
      </c>
      <c r="R300" s="123" t="s">
        <v>975</v>
      </c>
      <c r="S300" s="144" t="s">
        <v>355</v>
      </c>
      <c r="T300" s="129">
        <v>44481</v>
      </c>
      <c r="U300" s="129">
        <v>44845</v>
      </c>
      <c r="V300" s="186">
        <v>42659</v>
      </c>
      <c r="W300" s="129">
        <v>44533</v>
      </c>
      <c r="X300" s="187">
        <v>42.56666666666667</v>
      </c>
      <c r="Y300" s="188" t="s">
        <v>356</v>
      </c>
      <c r="Z300" s="189"/>
      <c r="AA300" s="187"/>
      <c r="AB300" s="205" t="s">
        <v>357</v>
      </c>
    </row>
    <row r="301" spans="1:28" x14ac:dyDescent="0.25">
      <c r="A301" s="123">
        <v>298</v>
      </c>
      <c r="B301" s="123">
        <v>78979</v>
      </c>
      <c r="C301" s="215" t="s">
        <v>1098</v>
      </c>
      <c r="D301" s="218"/>
      <c r="E301" s="123" t="s">
        <v>371</v>
      </c>
      <c r="F301" s="123">
        <v>16012275</v>
      </c>
      <c r="G301" s="126" t="s">
        <v>348</v>
      </c>
      <c r="H301" s="123"/>
      <c r="I301" s="183">
        <v>10200203415</v>
      </c>
      <c r="J301" s="185"/>
      <c r="K301" s="144"/>
      <c r="L301" s="201"/>
      <c r="M301" s="123">
        <v>26</v>
      </c>
      <c r="N301" s="123" t="s">
        <v>1099</v>
      </c>
      <c r="O301" s="123" t="s">
        <v>973</v>
      </c>
      <c r="P301" s="128" t="s">
        <v>87</v>
      </c>
      <c r="Q301" s="123" t="s">
        <v>985</v>
      </c>
      <c r="R301" s="123" t="s">
        <v>975</v>
      </c>
      <c r="S301" s="144" t="s">
        <v>355</v>
      </c>
      <c r="T301" s="129">
        <v>44283</v>
      </c>
      <c r="U301" s="129">
        <v>44647</v>
      </c>
      <c r="V301" s="186">
        <v>42826</v>
      </c>
      <c r="W301" s="129">
        <v>44533</v>
      </c>
      <c r="X301" s="187">
        <v>28.516129032258064</v>
      </c>
      <c r="Y301" s="188" t="s">
        <v>356</v>
      </c>
      <c r="Z301" s="185"/>
      <c r="AA301" s="144"/>
      <c r="AB301" s="144" t="s">
        <v>357</v>
      </c>
    </row>
    <row r="302" spans="1:28" x14ac:dyDescent="0.25">
      <c r="A302" s="123">
        <v>299</v>
      </c>
      <c r="B302" s="123">
        <v>30391</v>
      </c>
      <c r="C302" s="162" t="s">
        <v>1100</v>
      </c>
      <c r="D302" s="152"/>
      <c r="E302" s="123" t="s">
        <v>371</v>
      </c>
      <c r="F302" s="123">
        <v>11011194</v>
      </c>
      <c r="G302" s="126" t="s">
        <v>348</v>
      </c>
      <c r="H302" s="123"/>
      <c r="I302" s="144">
        <v>10200201581</v>
      </c>
      <c r="J302" s="144">
        <v>6836</v>
      </c>
      <c r="K302" s="144"/>
      <c r="L302" s="144">
        <v>34087</v>
      </c>
      <c r="M302" s="123">
        <v>141</v>
      </c>
      <c r="N302" s="123" t="s">
        <v>1101</v>
      </c>
      <c r="O302" s="123" t="s">
        <v>973</v>
      </c>
      <c r="P302" s="128" t="s">
        <v>87</v>
      </c>
      <c r="Q302" s="123" t="s">
        <v>974</v>
      </c>
      <c r="R302" s="123" t="s">
        <v>975</v>
      </c>
      <c r="S302" s="142" t="s">
        <v>355</v>
      </c>
      <c r="T302" s="129">
        <v>44387</v>
      </c>
      <c r="U302" s="129">
        <v>44751</v>
      </c>
      <c r="V302" s="186">
        <v>40738</v>
      </c>
      <c r="W302" s="129">
        <v>44533</v>
      </c>
      <c r="X302" s="187">
        <v>95.870967741935488</v>
      </c>
      <c r="Y302" s="188" t="s">
        <v>356</v>
      </c>
      <c r="Z302" s="183"/>
      <c r="AA302" s="144"/>
      <c r="AB302" s="144" t="s">
        <v>357</v>
      </c>
    </row>
    <row r="303" spans="1:28" x14ac:dyDescent="0.25">
      <c r="A303" s="123">
        <v>300</v>
      </c>
      <c r="B303" s="123">
        <v>12826</v>
      </c>
      <c r="C303" s="162" t="s">
        <v>1102</v>
      </c>
      <c r="D303" s="152"/>
      <c r="E303" s="123" t="s">
        <v>347</v>
      </c>
      <c r="F303" s="123">
        <v>8010667</v>
      </c>
      <c r="G303" s="126" t="s">
        <v>348</v>
      </c>
      <c r="H303" s="123"/>
      <c r="I303" s="183"/>
      <c r="J303" s="185"/>
      <c r="K303" s="144"/>
      <c r="L303" s="144"/>
      <c r="M303" s="123" t="s">
        <v>1103</v>
      </c>
      <c r="N303" s="123" t="s">
        <v>1104</v>
      </c>
      <c r="O303" s="123" t="s">
        <v>973</v>
      </c>
      <c r="P303" s="128" t="s">
        <v>87</v>
      </c>
      <c r="Q303" s="123" t="s">
        <v>980</v>
      </c>
      <c r="R303" s="123" t="s">
        <v>975</v>
      </c>
      <c r="S303" s="144" t="s">
        <v>355</v>
      </c>
      <c r="T303" s="129">
        <v>43862</v>
      </c>
      <c r="U303" s="129">
        <v>44592</v>
      </c>
      <c r="V303" s="189">
        <v>40675</v>
      </c>
      <c r="W303" s="129">
        <v>44533</v>
      </c>
      <c r="X303" s="187">
        <v>97.903225806451616</v>
      </c>
      <c r="Y303" s="188" t="s">
        <v>356</v>
      </c>
      <c r="Z303" s="189"/>
      <c r="AA303" s="187"/>
      <c r="AB303" s="144" t="s">
        <v>357</v>
      </c>
    </row>
    <row r="304" spans="1:28" x14ac:dyDescent="0.25">
      <c r="A304" s="123">
        <v>301</v>
      </c>
      <c r="B304" s="123">
        <v>74637</v>
      </c>
      <c r="C304" s="162" t="s">
        <v>1105</v>
      </c>
      <c r="D304" s="152"/>
      <c r="E304" s="123" t="s">
        <v>371</v>
      </c>
      <c r="F304" s="123">
        <v>16010372</v>
      </c>
      <c r="G304" s="126" t="s">
        <v>348</v>
      </c>
      <c r="H304" s="123"/>
      <c r="I304" s="183">
        <v>10200203182</v>
      </c>
      <c r="J304" s="185"/>
      <c r="K304" s="144"/>
      <c r="L304" s="144">
        <v>16010372</v>
      </c>
      <c r="M304" s="123">
        <v>15</v>
      </c>
      <c r="N304" s="123" t="s">
        <v>1106</v>
      </c>
      <c r="O304" s="123" t="s">
        <v>973</v>
      </c>
      <c r="P304" s="128" t="s">
        <v>87</v>
      </c>
      <c r="Q304" s="123" t="s">
        <v>985</v>
      </c>
      <c r="R304" s="123" t="s">
        <v>975</v>
      </c>
      <c r="S304" s="144" t="s">
        <v>355</v>
      </c>
      <c r="T304" s="129">
        <v>44466</v>
      </c>
      <c r="U304" s="129">
        <v>44830</v>
      </c>
      <c r="V304" s="186">
        <v>42644</v>
      </c>
      <c r="W304" s="129">
        <v>44533</v>
      </c>
      <c r="X304" s="187">
        <v>34.387096774193552</v>
      </c>
      <c r="Y304" s="188" t="s">
        <v>356</v>
      </c>
      <c r="Z304" s="189">
        <v>42802</v>
      </c>
      <c r="AA304" s="187">
        <v>30.266666666666666</v>
      </c>
      <c r="AB304" s="144" t="s">
        <v>357</v>
      </c>
    </row>
    <row r="305" spans="1:28" x14ac:dyDescent="0.25">
      <c r="A305" s="123">
        <v>302</v>
      </c>
      <c r="B305" s="123">
        <v>30464</v>
      </c>
      <c r="C305" s="192" t="s">
        <v>1107</v>
      </c>
      <c r="D305" s="193"/>
      <c r="E305" s="123" t="s">
        <v>347</v>
      </c>
      <c r="F305" s="123">
        <v>16008537</v>
      </c>
      <c r="G305" s="126" t="s">
        <v>348</v>
      </c>
      <c r="H305" s="123"/>
      <c r="I305" s="183">
        <v>10200201301</v>
      </c>
      <c r="J305" s="184"/>
      <c r="K305" s="144"/>
      <c r="L305" s="184">
        <v>35956</v>
      </c>
      <c r="M305" s="123">
        <v>120</v>
      </c>
      <c r="N305" s="123" t="s">
        <v>1108</v>
      </c>
      <c r="O305" s="123" t="s">
        <v>973</v>
      </c>
      <c r="P305" s="128" t="s">
        <v>87</v>
      </c>
      <c r="Q305" s="123" t="s">
        <v>988</v>
      </c>
      <c r="R305" s="123" t="s">
        <v>975</v>
      </c>
      <c r="S305" s="144" t="s">
        <v>355</v>
      </c>
      <c r="T305" s="129">
        <v>44222</v>
      </c>
      <c r="U305" s="129">
        <v>44586</v>
      </c>
      <c r="V305" s="186">
        <v>42397</v>
      </c>
      <c r="W305" s="129">
        <v>44533</v>
      </c>
      <c r="X305" s="187">
        <v>42.354838709677416</v>
      </c>
      <c r="Y305" s="188" t="s">
        <v>356</v>
      </c>
      <c r="Z305" s="205"/>
      <c r="AA305" s="144"/>
      <c r="AB305" s="144" t="s">
        <v>357</v>
      </c>
    </row>
    <row r="306" spans="1:28" x14ac:dyDescent="0.25">
      <c r="A306" s="123">
        <v>303</v>
      </c>
      <c r="B306" s="123">
        <v>53817</v>
      </c>
      <c r="C306" s="192" t="s">
        <v>1109</v>
      </c>
      <c r="D306" s="193"/>
      <c r="E306" s="123" t="s">
        <v>371</v>
      </c>
      <c r="F306" s="123">
        <v>16009615</v>
      </c>
      <c r="G306" s="126" t="s">
        <v>348</v>
      </c>
      <c r="H306" s="123"/>
      <c r="I306" s="183">
        <v>10200203066</v>
      </c>
      <c r="J306" s="184"/>
      <c r="K306" s="144"/>
      <c r="L306" s="183">
        <v>36178</v>
      </c>
      <c r="M306" s="123">
        <v>188</v>
      </c>
      <c r="N306" s="123" t="s">
        <v>1110</v>
      </c>
      <c r="O306" s="123" t="s">
        <v>973</v>
      </c>
      <c r="P306" s="128" t="s">
        <v>87</v>
      </c>
      <c r="Q306" s="123" t="s">
        <v>988</v>
      </c>
      <c r="R306" s="123" t="s">
        <v>975</v>
      </c>
      <c r="S306" s="144" t="s">
        <v>355</v>
      </c>
      <c r="T306" s="129">
        <v>44246</v>
      </c>
      <c r="U306" s="129">
        <v>44610</v>
      </c>
      <c r="V306" s="186">
        <v>41692</v>
      </c>
      <c r="W306" s="129">
        <v>44533</v>
      </c>
      <c r="X306" s="187">
        <v>65.096774193548384</v>
      </c>
      <c r="Y306" s="188" t="s">
        <v>356</v>
      </c>
      <c r="Z306" s="205"/>
      <c r="AA306" s="144"/>
      <c r="AB306" s="144" t="s">
        <v>357</v>
      </c>
    </row>
    <row r="307" spans="1:28" x14ac:dyDescent="0.25">
      <c r="A307" s="123">
        <v>304</v>
      </c>
      <c r="B307" s="123">
        <v>62732</v>
      </c>
      <c r="C307" s="162" t="s">
        <v>1111</v>
      </c>
      <c r="D307" s="193"/>
      <c r="E307" s="123" t="s">
        <v>371</v>
      </c>
      <c r="F307" s="123">
        <v>16011945</v>
      </c>
      <c r="G307" s="126" t="s">
        <v>348</v>
      </c>
      <c r="H307" s="123"/>
      <c r="I307" s="183">
        <v>10200202609</v>
      </c>
      <c r="J307" s="142">
        <v>35656</v>
      </c>
      <c r="K307" s="144"/>
      <c r="L307" s="142">
        <v>35656</v>
      </c>
      <c r="M307" s="123">
        <v>208</v>
      </c>
      <c r="N307" s="123" t="s">
        <v>1112</v>
      </c>
      <c r="O307" s="123" t="s">
        <v>973</v>
      </c>
      <c r="P307" s="128" t="s">
        <v>87</v>
      </c>
      <c r="Q307" s="123" t="s">
        <v>991</v>
      </c>
      <c r="R307" s="123" t="s">
        <v>975</v>
      </c>
      <c r="S307" s="144" t="s">
        <v>355</v>
      </c>
      <c r="T307" s="129">
        <v>44426</v>
      </c>
      <c r="U307" s="129">
        <v>44790</v>
      </c>
      <c r="V307" s="186">
        <v>42237</v>
      </c>
      <c r="W307" s="129">
        <v>44533</v>
      </c>
      <c r="X307" s="187">
        <v>47.516129032258064</v>
      </c>
      <c r="Y307" s="188" t="s">
        <v>356</v>
      </c>
      <c r="Z307" s="195"/>
      <c r="AA307" s="144"/>
      <c r="AB307" s="144" t="s">
        <v>357</v>
      </c>
    </row>
    <row r="308" spans="1:28" x14ac:dyDescent="0.25">
      <c r="A308" s="123">
        <v>305</v>
      </c>
      <c r="B308" s="123">
        <v>68582</v>
      </c>
      <c r="C308" s="211" t="s">
        <v>1113</v>
      </c>
      <c r="D308" s="152"/>
      <c r="E308" s="123" t="s">
        <v>371</v>
      </c>
      <c r="F308" s="123">
        <v>16006060</v>
      </c>
      <c r="G308" s="126" t="s">
        <v>348</v>
      </c>
      <c r="H308" s="123"/>
      <c r="I308" s="144">
        <v>10200202814</v>
      </c>
      <c r="J308" s="185"/>
      <c r="K308" s="144"/>
      <c r="L308" s="185">
        <v>35891</v>
      </c>
      <c r="M308" s="123">
        <v>217</v>
      </c>
      <c r="N308" s="123" t="s">
        <v>1114</v>
      </c>
      <c r="O308" s="123" t="s">
        <v>973</v>
      </c>
      <c r="P308" s="128" t="s">
        <v>87</v>
      </c>
      <c r="Q308" s="123" t="s">
        <v>974</v>
      </c>
      <c r="R308" s="123" t="s">
        <v>975</v>
      </c>
      <c r="S308" s="144" t="s">
        <v>355</v>
      </c>
      <c r="T308" s="129">
        <v>44314</v>
      </c>
      <c r="U308" s="129">
        <v>44678</v>
      </c>
      <c r="V308" s="186">
        <v>42491</v>
      </c>
      <c r="W308" s="129">
        <v>44533</v>
      </c>
      <c r="X308" s="187">
        <v>39.322580645161288</v>
      </c>
      <c r="Y308" s="188" t="s">
        <v>356</v>
      </c>
      <c r="Z308" s="205"/>
      <c r="AA308" s="144"/>
      <c r="AB308" s="144" t="s">
        <v>357</v>
      </c>
    </row>
    <row r="309" spans="1:28" x14ac:dyDescent="0.25">
      <c r="A309" s="123">
        <v>306</v>
      </c>
      <c r="B309" s="123">
        <v>36148</v>
      </c>
      <c r="C309" s="211" t="s">
        <v>1115</v>
      </c>
      <c r="D309" s="152"/>
      <c r="E309" s="123" t="s">
        <v>371</v>
      </c>
      <c r="F309" s="123">
        <v>11010535</v>
      </c>
      <c r="G309" s="126" t="s">
        <v>348</v>
      </c>
      <c r="H309" s="123"/>
      <c r="I309" s="183"/>
      <c r="J309" s="185"/>
      <c r="K309" s="144"/>
      <c r="L309" s="184"/>
      <c r="M309" s="123" t="s">
        <v>604</v>
      </c>
      <c r="N309" s="123" t="s">
        <v>1116</v>
      </c>
      <c r="O309" s="123" t="s">
        <v>973</v>
      </c>
      <c r="P309" s="128" t="s">
        <v>87</v>
      </c>
      <c r="Q309" s="123" t="s">
        <v>985</v>
      </c>
      <c r="R309" s="123" t="s">
        <v>975</v>
      </c>
      <c r="S309" s="144" t="s">
        <v>355</v>
      </c>
      <c r="T309" s="129">
        <v>44197</v>
      </c>
      <c r="U309" s="129">
        <v>44561</v>
      </c>
      <c r="V309" s="186">
        <v>43833</v>
      </c>
      <c r="W309" s="129">
        <v>44533</v>
      </c>
      <c r="X309" s="187">
        <v>3.4333333333333331</v>
      </c>
      <c r="Y309" s="188" t="s">
        <v>396</v>
      </c>
      <c r="Z309" s="200"/>
      <c r="AA309" s="212"/>
      <c r="AB309" s="205" t="s">
        <v>357</v>
      </c>
    </row>
    <row r="310" spans="1:28" x14ac:dyDescent="0.25">
      <c r="A310" s="123">
        <v>307</v>
      </c>
      <c r="B310" s="123">
        <v>90734</v>
      </c>
      <c r="C310" s="162" t="s">
        <v>1117</v>
      </c>
      <c r="D310" s="193"/>
      <c r="E310" s="123" t="s">
        <v>347</v>
      </c>
      <c r="F310" s="123">
        <v>17010440</v>
      </c>
      <c r="G310" s="126" t="s">
        <v>348</v>
      </c>
      <c r="H310" s="123"/>
      <c r="I310" s="183"/>
      <c r="J310" s="184"/>
      <c r="K310" s="184"/>
      <c r="L310" s="184"/>
      <c r="M310" s="123" t="s">
        <v>1118</v>
      </c>
      <c r="N310" s="123" t="s">
        <v>1119</v>
      </c>
      <c r="O310" s="123" t="s">
        <v>973</v>
      </c>
      <c r="P310" s="128" t="s">
        <v>87</v>
      </c>
      <c r="Q310" s="123" t="s">
        <v>974</v>
      </c>
      <c r="R310" s="123" t="s">
        <v>975</v>
      </c>
      <c r="S310" s="144" t="s">
        <v>355</v>
      </c>
      <c r="T310" s="129">
        <v>44197</v>
      </c>
      <c r="U310" s="129">
        <v>44561</v>
      </c>
      <c r="V310" s="186">
        <v>43833</v>
      </c>
      <c r="W310" s="129">
        <v>44533</v>
      </c>
      <c r="X310" s="187">
        <v>3.4333333333333331</v>
      </c>
      <c r="Y310" s="188" t="s">
        <v>396</v>
      </c>
      <c r="Z310" s="200"/>
      <c r="AA310" s="212"/>
      <c r="AB310" s="205" t="s">
        <v>357</v>
      </c>
    </row>
    <row r="311" spans="1:28" x14ac:dyDescent="0.25">
      <c r="A311" s="123">
        <v>308</v>
      </c>
      <c r="B311" s="123">
        <v>71965</v>
      </c>
      <c r="C311" s="204" t="s">
        <v>1120</v>
      </c>
      <c r="D311" s="152"/>
      <c r="E311" s="123" t="s">
        <v>347</v>
      </c>
      <c r="F311" s="123">
        <v>16009270</v>
      </c>
      <c r="G311" s="126" t="s">
        <v>348</v>
      </c>
      <c r="H311" s="123"/>
      <c r="I311" s="183">
        <v>10200203025</v>
      </c>
      <c r="J311" s="184"/>
      <c r="K311" s="144"/>
      <c r="L311" s="184"/>
      <c r="M311" s="123">
        <v>11</v>
      </c>
      <c r="N311" s="123" t="s">
        <v>1121</v>
      </c>
      <c r="O311" s="123" t="s">
        <v>973</v>
      </c>
      <c r="P311" s="128" t="s">
        <v>87</v>
      </c>
      <c r="Q311" s="123" t="s">
        <v>974</v>
      </c>
      <c r="R311" s="123" t="s">
        <v>975</v>
      </c>
      <c r="S311" s="144" t="s">
        <v>355</v>
      </c>
      <c r="T311" s="129">
        <v>44359</v>
      </c>
      <c r="U311" s="129">
        <v>44723</v>
      </c>
      <c r="V311" s="189">
        <v>42537</v>
      </c>
      <c r="W311" s="129">
        <v>44533</v>
      </c>
      <c r="X311" s="187">
        <v>37.838709677419352</v>
      </c>
      <c r="Y311" s="188" t="s">
        <v>356</v>
      </c>
      <c r="Z311" s="144"/>
      <c r="AA311" s="144"/>
      <c r="AB311" s="144" t="s">
        <v>357</v>
      </c>
    </row>
    <row r="312" spans="1:28" x14ac:dyDescent="0.25">
      <c r="A312" s="123">
        <v>309</v>
      </c>
      <c r="B312" s="123">
        <v>105773</v>
      </c>
      <c r="C312" s="162" t="s">
        <v>1122</v>
      </c>
      <c r="D312" s="152"/>
      <c r="E312" s="123" t="s">
        <v>347</v>
      </c>
      <c r="F312" s="123">
        <v>18010563</v>
      </c>
      <c r="G312" s="126" t="s">
        <v>348</v>
      </c>
      <c r="H312" s="123"/>
      <c r="I312" s="183"/>
      <c r="J312" s="144"/>
      <c r="K312" s="144"/>
      <c r="L312" s="184"/>
      <c r="M312" s="123">
        <v>10</v>
      </c>
      <c r="N312" s="123" t="s">
        <v>1123</v>
      </c>
      <c r="O312" s="123" t="s">
        <v>973</v>
      </c>
      <c r="P312" s="128" t="s">
        <v>87</v>
      </c>
      <c r="Q312" s="123" t="s">
        <v>988</v>
      </c>
      <c r="R312" s="123" t="s">
        <v>975</v>
      </c>
      <c r="S312" s="144" t="s">
        <v>355</v>
      </c>
      <c r="T312" s="129">
        <v>44335</v>
      </c>
      <c r="U312" s="129">
        <v>44699</v>
      </c>
      <c r="V312" s="186">
        <v>43304</v>
      </c>
      <c r="W312" s="129">
        <v>44533</v>
      </c>
      <c r="X312" s="187">
        <v>21.066666666666666</v>
      </c>
      <c r="Y312" s="188" t="s">
        <v>429</v>
      </c>
      <c r="Z312" s="200" t="s">
        <v>1071</v>
      </c>
      <c r="AA312" s="186">
        <v>43922</v>
      </c>
      <c r="AB312" s="205" t="s">
        <v>357</v>
      </c>
    </row>
    <row r="313" spans="1:28" x14ac:dyDescent="0.25">
      <c r="A313" s="123">
        <v>310</v>
      </c>
      <c r="B313" s="123">
        <v>30528</v>
      </c>
      <c r="C313" s="162" t="s">
        <v>1124</v>
      </c>
      <c r="D313" s="152"/>
      <c r="E313" s="123" t="s">
        <v>347</v>
      </c>
      <c r="F313" s="123">
        <v>18009236</v>
      </c>
      <c r="G313" s="126" t="s">
        <v>348</v>
      </c>
      <c r="H313" s="123"/>
      <c r="I313" s="183"/>
      <c r="J313" s="185"/>
      <c r="K313" s="144"/>
      <c r="L313" s="144"/>
      <c r="M313" s="123">
        <v>125</v>
      </c>
      <c r="N313" s="123" t="s">
        <v>972</v>
      </c>
      <c r="O313" s="123" t="s">
        <v>973</v>
      </c>
      <c r="P313" s="128" t="s">
        <v>87</v>
      </c>
      <c r="Q313" s="123" t="s">
        <v>980</v>
      </c>
      <c r="R313" s="123" t="s">
        <v>975</v>
      </c>
      <c r="S313" s="144" t="s">
        <v>355</v>
      </c>
      <c r="T313" s="129">
        <v>44278</v>
      </c>
      <c r="U313" s="129">
        <v>44642</v>
      </c>
      <c r="V313" s="189">
        <v>40628</v>
      </c>
      <c r="W313" s="129">
        <v>44533</v>
      </c>
      <c r="X313" s="187">
        <v>99.41935483870968</v>
      </c>
      <c r="Y313" s="188" t="s">
        <v>356</v>
      </c>
      <c r="Z313" s="189"/>
      <c r="AA313" s="187"/>
      <c r="AB313" s="144" t="s">
        <v>357</v>
      </c>
    </row>
    <row r="314" spans="1:28" x14ac:dyDescent="0.25">
      <c r="A314" s="123">
        <v>311</v>
      </c>
      <c r="B314" s="123">
        <v>30475</v>
      </c>
      <c r="C314" s="162" t="s">
        <v>1125</v>
      </c>
      <c r="D314" s="193"/>
      <c r="E314" s="123" t="s">
        <v>371</v>
      </c>
      <c r="F314" s="123">
        <v>13009176</v>
      </c>
      <c r="G314" s="126" t="s">
        <v>348</v>
      </c>
      <c r="H314" s="123"/>
      <c r="I314" s="183">
        <v>10200202040</v>
      </c>
      <c r="J314" s="184"/>
      <c r="K314" s="184">
        <v>34762</v>
      </c>
      <c r="L314" s="184">
        <v>34762</v>
      </c>
      <c r="M314" s="123">
        <v>176</v>
      </c>
      <c r="N314" s="123" t="s">
        <v>1126</v>
      </c>
      <c r="O314" s="123" t="s">
        <v>973</v>
      </c>
      <c r="P314" s="128" t="s">
        <v>87</v>
      </c>
      <c r="Q314" s="123" t="s">
        <v>980</v>
      </c>
      <c r="R314" s="123" t="s">
        <v>975</v>
      </c>
      <c r="S314" s="144" t="s">
        <v>355</v>
      </c>
      <c r="T314" s="129">
        <v>44296</v>
      </c>
      <c r="U314" s="129">
        <v>44660</v>
      </c>
      <c r="V314" s="186">
        <v>41439</v>
      </c>
      <c r="W314" s="129">
        <v>44533</v>
      </c>
      <c r="X314" s="187">
        <v>83.233333333333334</v>
      </c>
      <c r="Y314" s="188" t="s">
        <v>356</v>
      </c>
      <c r="Z314" s="200" t="s">
        <v>1046</v>
      </c>
      <c r="AA314" s="212" t="s">
        <v>1047</v>
      </c>
      <c r="AB314" s="205" t="s">
        <v>357</v>
      </c>
    </row>
    <row r="315" spans="1:28" x14ac:dyDescent="0.25">
      <c r="A315" s="123">
        <v>312</v>
      </c>
      <c r="B315" s="123">
        <v>102338</v>
      </c>
      <c r="C315" s="162" t="s">
        <v>1127</v>
      </c>
      <c r="D315" s="193"/>
      <c r="E315" s="123" t="s">
        <v>371</v>
      </c>
      <c r="F315" s="123">
        <v>18009593</v>
      </c>
      <c r="G315" s="126" t="s">
        <v>348</v>
      </c>
      <c r="H315" s="123"/>
      <c r="I315" s="183"/>
      <c r="J315" s="185"/>
      <c r="K315" s="184"/>
      <c r="L315" s="184"/>
      <c r="M315" s="123">
        <v>4</v>
      </c>
      <c r="N315" s="123" t="s">
        <v>1128</v>
      </c>
      <c r="O315" s="123" t="s">
        <v>973</v>
      </c>
      <c r="P315" s="128" t="s">
        <v>87</v>
      </c>
      <c r="Q315" s="123" t="s">
        <v>988</v>
      </c>
      <c r="R315" s="123" t="s">
        <v>975</v>
      </c>
      <c r="S315" s="144" t="s">
        <v>355</v>
      </c>
      <c r="T315" s="129">
        <v>44481</v>
      </c>
      <c r="U315" s="129">
        <v>44845</v>
      </c>
      <c r="V315" s="186">
        <v>43215</v>
      </c>
      <c r="W315" s="129">
        <v>44533</v>
      </c>
      <c r="X315" s="187">
        <v>24.033333333333335</v>
      </c>
      <c r="Y315" s="188" t="s">
        <v>356</v>
      </c>
      <c r="Z315" s="189"/>
      <c r="AA315" s="187"/>
      <c r="AB315" s="205" t="s">
        <v>357</v>
      </c>
    </row>
    <row r="316" spans="1:28" x14ac:dyDescent="0.25">
      <c r="A316" s="123">
        <v>313</v>
      </c>
      <c r="B316" s="123">
        <v>79932</v>
      </c>
      <c r="C316" s="162" t="s">
        <v>1129</v>
      </c>
      <c r="D316" s="152"/>
      <c r="E316" s="123" t="s">
        <v>347</v>
      </c>
      <c r="F316" s="123">
        <v>16012561</v>
      </c>
      <c r="G316" s="126" t="s">
        <v>348</v>
      </c>
      <c r="H316" s="123"/>
      <c r="I316" s="144"/>
      <c r="J316" s="144"/>
      <c r="K316" s="144"/>
      <c r="L316" s="144"/>
      <c r="M316" s="123">
        <v>31</v>
      </c>
      <c r="N316" s="123" t="s">
        <v>1130</v>
      </c>
      <c r="O316" s="123" t="s">
        <v>973</v>
      </c>
      <c r="P316" s="128" t="s">
        <v>87</v>
      </c>
      <c r="Q316" s="123" t="s">
        <v>974</v>
      </c>
      <c r="R316" s="123" t="s">
        <v>975</v>
      </c>
      <c r="S316" s="144" t="s">
        <v>355</v>
      </c>
      <c r="T316" s="129">
        <v>44368</v>
      </c>
      <c r="U316" s="129">
        <v>44732</v>
      </c>
      <c r="V316" s="186">
        <v>42736</v>
      </c>
      <c r="W316" s="129">
        <v>44533</v>
      </c>
      <c r="X316" s="187">
        <v>40</v>
      </c>
      <c r="Y316" s="188" t="s">
        <v>356</v>
      </c>
      <c r="Z316" s="200" t="s">
        <v>1046</v>
      </c>
      <c r="AA316" s="212" t="s">
        <v>1047</v>
      </c>
      <c r="AB316" s="205" t="s">
        <v>357</v>
      </c>
    </row>
    <row r="317" spans="1:28" x14ac:dyDescent="0.25">
      <c r="A317" s="123">
        <v>314</v>
      </c>
      <c r="B317" s="123">
        <v>56063</v>
      </c>
      <c r="C317" s="192" t="s">
        <v>1131</v>
      </c>
      <c r="D317" s="193"/>
      <c r="E317" s="123" t="s">
        <v>371</v>
      </c>
      <c r="F317" s="123">
        <v>15000108</v>
      </c>
      <c r="G317" s="126" t="s">
        <v>348</v>
      </c>
      <c r="H317" s="123"/>
      <c r="I317" s="183">
        <v>10200202499</v>
      </c>
      <c r="J317" s="184"/>
      <c r="K317" s="142"/>
      <c r="L317" s="184">
        <v>35496</v>
      </c>
      <c r="M317" s="123">
        <v>201</v>
      </c>
      <c r="N317" s="123" t="s">
        <v>1132</v>
      </c>
      <c r="O317" s="123" t="s">
        <v>973</v>
      </c>
      <c r="P317" s="128" t="s">
        <v>87</v>
      </c>
      <c r="Q317" s="123" t="s">
        <v>974</v>
      </c>
      <c r="R317" s="123" t="s">
        <v>975</v>
      </c>
      <c r="S317" s="144" t="s">
        <v>355</v>
      </c>
      <c r="T317" s="129">
        <v>43830</v>
      </c>
      <c r="U317" s="129">
        <v>44560</v>
      </c>
      <c r="V317" s="186">
        <v>42005</v>
      </c>
      <c r="W317" s="129">
        <v>44533</v>
      </c>
      <c r="X317" s="187">
        <v>55</v>
      </c>
      <c r="Y317" s="188" t="s">
        <v>356</v>
      </c>
      <c r="Z317" s="205"/>
      <c r="AA317" s="142"/>
      <c r="AB317" s="144" t="s">
        <v>357</v>
      </c>
    </row>
    <row r="318" spans="1:28" x14ac:dyDescent="0.25">
      <c r="A318" s="123">
        <v>315</v>
      </c>
      <c r="B318" s="123">
        <v>84272</v>
      </c>
      <c r="C318" s="162" t="s">
        <v>1133</v>
      </c>
      <c r="D318" s="152"/>
      <c r="E318" s="123" t="s">
        <v>347</v>
      </c>
      <c r="F318" s="123">
        <v>17008550</v>
      </c>
      <c r="G318" s="126" t="s">
        <v>348</v>
      </c>
      <c r="H318" s="123"/>
      <c r="I318" s="183"/>
      <c r="J318" s="185"/>
      <c r="K318" s="144"/>
      <c r="L318" s="144"/>
      <c r="M318" s="123" t="s">
        <v>1134</v>
      </c>
      <c r="N318" s="123" t="s">
        <v>1135</v>
      </c>
      <c r="O318" s="123" t="s">
        <v>973</v>
      </c>
      <c r="P318" s="128" t="s">
        <v>87</v>
      </c>
      <c r="Q318" s="123" t="s">
        <v>980</v>
      </c>
      <c r="R318" s="123" t="s">
        <v>975</v>
      </c>
      <c r="S318" s="144" t="s">
        <v>355</v>
      </c>
      <c r="T318" s="129">
        <v>44320</v>
      </c>
      <c r="U318" s="129">
        <v>44684</v>
      </c>
      <c r="V318" s="189">
        <v>42772</v>
      </c>
      <c r="W318" s="129">
        <v>44533</v>
      </c>
      <c r="X318" s="187">
        <v>30.258064516129032</v>
      </c>
      <c r="Y318" s="188" t="s">
        <v>356</v>
      </c>
      <c r="Z318" s="189"/>
      <c r="AA318" s="187"/>
      <c r="AB318" s="144" t="s">
        <v>357</v>
      </c>
    </row>
    <row r="319" spans="1:28" x14ac:dyDescent="0.25">
      <c r="A319" s="123">
        <v>316</v>
      </c>
      <c r="B319" s="123">
        <v>53820</v>
      </c>
      <c r="C319" s="162" t="s">
        <v>1136</v>
      </c>
      <c r="D319" s="152"/>
      <c r="E319" s="123" t="s">
        <v>347</v>
      </c>
      <c r="F319" s="123">
        <v>17011555</v>
      </c>
      <c r="G319" s="126" t="s">
        <v>348</v>
      </c>
      <c r="H319" s="123"/>
      <c r="I319" s="183"/>
      <c r="J319" s="144"/>
      <c r="K319" s="144"/>
      <c r="L319" s="184"/>
      <c r="M319" s="123">
        <v>121</v>
      </c>
      <c r="N319" s="123" t="s">
        <v>1137</v>
      </c>
      <c r="O319" s="123" t="s">
        <v>973</v>
      </c>
      <c r="P319" s="128" t="s">
        <v>87</v>
      </c>
      <c r="Q319" s="123" t="s">
        <v>991</v>
      </c>
      <c r="R319" s="123" t="s">
        <v>975</v>
      </c>
      <c r="S319" s="144" t="s">
        <v>355</v>
      </c>
      <c r="T319" s="129">
        <v>44225</v>
      </c>
      <c r="U319" s="129">
        <v>44589</v>
      </c>
      <c r="V319" s="186">
        <v>43040</v>
      </c>
      <c r="W319" s="129">
        <v>44533</v>
      </c>
      <c r="X319" s="187">
        <v>29.866666666666667</v>
      </c>
      <c r="Y319" s="188" t="s">
        <v>356</v>
      </c>
      <c r="Z319" s="189"/>
      <c r="AA319" s="187"/>
      <c r="AB319" s="205" t="s">
        <v>357</v>
      </c>
    </row>
    <row r="320" spans="1:28" x14ac:dyDescent="0.25">
      <c r="A320" s="123">
        <v>317</v>
      </c>
      <c r="B320" s="123">
        <v>30530</v>
      </c>
      <c r="C320" s="192" t="s">
        <v>1138</v>
      </c>
      <c r="D320" s="193"/>
      <c r="E320" s="123" t="s">
        <v>347</v>
      </c>
      <c r="F320" s="123">
        <v>2602</v>
      </c>
      <c r="G320" s="126" t="s">
        <v>348</v>
      </c>
      <c r="H320" s="123"/>
      <c r="I320" s="183">
        <v>10200200441</v>
      </c>
      <c r="J320" s="185">
        <v>3914</v>
      </c>
      <c r="K320" s="144"/>
      <c r="L320" s="219">
        <v>31257</v>
      </c>
      <c r="M320" s="123">
        <v>38</v>
      </c>
      <c r="N320" s="123" t="s">
        <v>1139</v>
      </c>
      <c r="O320" s="123" t="s">
        <v>973</v>
      </c>
      <c r="P320" s="128" t="s">
        <v>87</v>
      </c>
      <c r="Q320" s="123" t="s">
        <v>980</v>
      </c>
      <c r="R320" s="123" t="s">
        <v>975</v>
      </c>
      <c r="S320" s="144" t="s">
        <v>355</v>
      </c>
      <c r="T320" s="129">
        <v>44345</v>
      </c>
      <c r="U320" s="129">
        <v>44709</v>
      </c>
      <c r="V320" s="186">
        <v>39204</v>
      </c>
      <c r="W320" s="129">
        <v>44533</v>
      </c>
      <c r="X320" s="187">
        <v>145.35483870967741</v>
      </c>
      <c r="Y320" s="188" t="s">
        <v>356</v>
      </c>
      <c r="Z320" s="183"/>
      <c r="AA320" s="144"/>
      <c r="AB320" s="144" t="s">
        <v>357</v>
      </c>
    </row>
    <row r="321" spans="1:28" x14ac:dyDescent="0.25">
      <c r="A321" s="123">
        <v>318</v>
      </c>
      <c r="B321" s="123">
        <v>30327</v>
      </c>
      <c r="C321" s="162" t="s">
        <v>1140</v>
      </c>
      <c r="D321" s="152"/>
      <c r="E321" s="123" t="s">
        <v>347</v>
      </c>
      <c r="F321" s="123">
        <v>15010694</v>
      </c>
      <c r="G321" s="126" t="s">
        <v>348</v>
      </c>
      <c r="H321" s="123"/>
      <c r="I321" s="144">
        <v>10200202698</v>
      </c>
      <c r="J321" s="144"/>
      <c r="K321" s="144"/>
      <c r="L321" s="144">
        <v>35747</v>
      </c>
      <c r="M321" s="123">
        <v>79</v>
      </c>
      <c r="N321" s="123" t="s">
        <v>1141</v>
      </c>
      <c r="O321" s="123" t="s">
        <v>973</v>
      </c>
      <c r="P321" s="128" t="s">
        <v>87</v>
      </c>
      <c r="Q321" s="123" t="s">
        <v>988</v>
      </c>
      <c r="R321" s="123" t="s">
        <v>975</v>
      </c>
      <c r="S321" s="142" t="s">
        <v>355</v>
      </c>
      <c r="T321" s="129">
        <v>44137</v>
      </c>
      <c r="U321" s="129">
        <v>44501</v>
      </c>
      <c r="V321" s="186">
        <v>42312</v>
      </c>
      <c r="W321" s="129">
        <v>44533</v>
      </c>
      <c r="X321" s="187">
        <v>45.096774193548384</v>
      </c>
      <c r="Y321" s="188" t="s">
        <v>356</v>
      </c>
      <c r="Z321" s="183"/>
      <c r="AA321" s="144"/>
      <c r="AB321" s="144" t="s">
        <v>357</v>
      </c>
    </row>
    <row r="322" spans="1:28" x14ac:dyDescent="0.25">
      <c r="A322" s="123">
        <v>319</v>
      </c>
      <c r="B322" s="123">
        <v>30531</v>
      </c>
      <c r="C322" s="192" t="s">
        <v>1142</v>
      </c>
      <c r="D322" s="152"/>
      <c r="E322" s="123" t="s">
        <v>347</v>
      </c>
      <c r="F322" s="123">
        <v>16008566</v>
      </c>
      <c r="G322" s="126" t="s">
        <v>348</v>
      </c>
      <c r="H322" s="123"/>
      <c r="I322" s="183">
        <v>10200201191</v>
      </c>
      <c r="J322" s="142"/>
      <c r="K322" s="144"/>
      <c r="L322" s="185"/>
      <c r="M322" s="123">
        <v>118</v>
      </c>
      <c r="N322" s="123" t="s">
        <v>1143</v>
      </c>
      <c r="O322" s="123" t="s">
        <v>973</v>
      </c>
      <c r="P322" s="128" t="s">
        <v>87</v>
      </c>
      <c r="Q322" s="123" t="s">
        <v>988</v>
      </c>
      <c r="R322" s="123" t="s">
        <v>975</v>
      </c>
      <c r="S322" s="153" t="s">
        <v>355</v>
      </c>
      <c r="T322" s="129">
        <v>44218</v>
      </c>
      <c r="U322" s="129">
        <v>44582</v>
      </c>
      <c r="V322" s="186">
        <v>42391</v>
      </c>
      <c r="W322" s="129">
        <v>44533</v>
      </c>
      <c r="X322" s="187">
        <v>42.548387096774192</v>
      </c>
      <c r="Y322" s="188" t="s">
        <v>356</v>
      </c>
      <c r="Z322" s="183"/>
      <c r="AA322" s="144"/>
      <c r="AB322" s="144" t="s">
        <v>357</v>
      </c>
    </row>
    <row r="323" spans="1:28" x14ac:dyDescent="0.25">
      <c r="A323" s="123">
        <v>320</v>
      </c>
      <c r="B323" s="123">
        <v>64041</v>
      </c>
      <c r="C323" s="162" t="s">
        <v>1144</v>
      </c>
      <c r="D323" s="152"/>
      <c r="E323" s="123" t="s">
        <v>347</v>
      </c>
      <c r="F323" s="123">
        <v>15010440</v>
      </c>
      <c r="G323" s="126" t="s">
        <v>348</v>
      </c>
      <c r="H323" s="123"/>
      <c r="I323" s="183">
        <v>10200202693</v>
      </c>
      <c r="J323" s="185"/>
      <c r="K323" s="144"/>
      <c r="L323" s="144"/>
      <c r="M323" s="123">
        <v>211</v>
      </c>
      <c r="N323" s="123" t="s">
        <v>1145</v>
      </c>
      <c r="O323" s="123" t="s">
        <v>973</v>
      </c>
      <c r="P323" s="128" t="s">
        <v>87</v>
      </c>
      <c r="Q323" s="123" t="s">
        <v>974</v>
      </c>
      <c r="R323" s="123" t="s">
        <v>975</v>
      </c>
      <c r="S323" s="144" t="s">
        <v>355</v>
      </c>
      <c r="T323" s="129">
        <v>44142</v>
      </c>
      <c r="U323" s="129">
        <v>44506</v>
      </c>
      <c r="V323" s="186">
        <v>42317</v>
      </c>
      <c r="W323" s="129">
        <v>44533</v>
      </c>
      <c r="X323" s="187">
        <v>44.935483870967744</v>
      </c>
      <c r="Y323" s="188" t="s">
        <v>356</v>
      </c>
      <c r="Z323" s="189">
        <v>42833</v>
      </c>
      <c r="AA323" s="187">
        <v>29.233333333333334</v>
      </c>
      <c r="AB323" s="144" t="s">
        <v>357</v>
      </c>
    </row>
    <row r="324" spans="1:28" x14ac:dyDescent="0.25">
      <c r="A324" s="123">
        <v>321</v>
      </c>
      <c r="B324" s="123">
        <v>72302</v>
      </c>
      <c r="C324" s="162" t="s">
        <v>1146</v>
      </c>
      <c r="D324" s="193"/>
      <c r="E324" s="123" t="s">
        <v>371</v>
      </c>
      <c r="F324" s="123">
        <v>16009694</v>
      </c>
      <c r="G324" s="126" t="s">
        <v>348</v>
      </c>
      <c r="H324" s="123"/>
      <c r="I324" s="183">
        <v>10200203079</v>
      </c>
      <c r="J324" s="144"/>
      <c r="K324" s="142"/>
      <c r="L324" s="144">
        <v>16009694</v>
      </c>
      <c r="M324" s="123">
        <v>13</v>
      </c>
      <c r="N324" s="123" t="s">
        <v>1147</v>
      </c>
      <c r="O324" s="123" t="s">
        <v>973</v>
      </c>
      <c r="P324" s="128" t="s">
        <v>87</v>
      </c>
      <c r="Q324" s="123" t="s">
        <v>985</v>
      </c>
      <c r="R324" s="123" t="s">
        <v>975</v>
      </c>
      <c r="S324" s="144" t="s">
        <v>355</v>
      </c>
      <c r="T324" s="129">
        <v>44405</v>
      </c>
      <c r="U324" s="129">
        <v>44769</v>
      </c>
      <c r="V324" s="186">
        <v>42583</v>
      </c>
      <c r="W324" s="129">
        <v>44533</v>
      </c>
      <c r="X324" s="187">
        <v>36.354838709677416</v>
      </c>
      <c r="Y324" s="188" t="s">
        <v>356</v>
      </c>
      <c r="Z324" s="217"/>
      <c r="AA324" s="142"/>
      <c r="AB324" s="144" t="s">
        <v>357</v>
      </c>
    </row>
    <row r="325" spans="1:28" x14ac:dyDescent="0.25">
      <c r="A325" s="123">
        <v>322</v>
      </c>
      <c r="B325" s="123">
        <v>43182</v>
      </c>
      <c r="C325" s="192" t="s">
        <v>1148</v>
      </c>
      <c r="D325" s="202"/>
      <c r="E325" s="123" t="s">
        <v>347</v>
      </c>
      <c r="F325" s="123">
        <v>16009540</v>
      </c>
      <c r="G325" s="126" t="s">
        <v>348</v>
      </c>
      <c r="H325" s="123"/>
      <c r="I325" s="183">
        <v>10200203052</v>
      </c>
      <c r="J325" s="184"/>
      <c r="K325" s="144"/>
      <c r="L325" s="183"/>
      <c r="M325" s="123">
        <v>187</v>
      </c>
      <c r="N325" s="123" t="s">
        <v>1149</v>
      </c>
      <c r="O325" s="123" t="s">
        <v>973</v>
      </c>
      <c r="P325" s="128" t="s">
        <v>87</v>
      </c>
      <c r="Q325" s="123" t="s">
        <v>991</v>
      </c>
      <c r="R325" s="123" t="s">
        <v>975</v>
      </c>
      <c r="S325" s="144" t="s">
        <v>355</v>
      </c>
      <c r="T325" s="129">
        <v>44236</v>
      </c>
      <c r="U325" s="129">
        <v>44600</v>
      </c>
      <c r="V325" s="186">
        <v>41681</v>
      </c>
      <c r="W325" s="129">
        <v>44533</v>
      </c>
      <c r="X325" s="187">
        <v>65.451612903225808</v>
      </c>
      <c r="Y325" s="188" t="s">
        <v>356</v>
      </c>
      <c r="Z325" s="183"/>
      <c r="AA325" s="144"/>
      <c r="AB325" s="144" t="s">
        <v>357</v>
      </c>
    </row>
    <row r="326" spans="1:28" x14ac:dyDescent="0.25">
      <c r="A326" s="123">
        <v>323</v>
      </c>
      <c r="B326" s="123">
        <v>71976</v>
      </c>
      <c r="C326" s="152" t="s">
        <v>1150</v>
      </c>
      <c r="D326" s="193"/>
      <c r="E326" s="123" t="s">
        <v>371</v>
      </c>
      <c r="F326" s="123">
        <v>16009339</v>
      </c>
      <c r="G326" s="126" t="s">
        <v>348</v>
      </c>
      <c r="H326" s="123"/>
      <c r="I326" s="183">
        <v>10200203015</v>
      </c>
      <c r="J326" s="144"/>
      <c r="K326" s="144"/>
      <c r="L326" s="144">
        <v>10011</v>
      </c>
      <c r="M326" s="123">
        <v>11</v>
      </c>
      <c r="N326" s="123" t="s">
        <v>1151</v>
      </c>
      <c r="O326" s="123" t="s">
        <v>973</v>
      </c>
      <c r="P326" s="128" t="s">
        <v>87</v>
      </c>
      <c r="Q326" s="123" t="s">
        <v>988</v>
      </c>
      <c r="R326" s="123" t="s">
        <v>975</v>
      </c>
      <c r="S326" s="177" t="s">
        <v>355</v>
      </c>
      <c r="T326" s="129">
        <v>44344</v>
      </c>
      <c r="U326" s="129">
        <v>44708</v>
      </c>
      <c r="V326" s="186">
        <v>42583</v>
      </c>
      <c r="W326" s="129">
        <v>44533</v>
      </c>
      <c r="X326" s="198">
        <v>36.354838709677416</v>
      </c>
      <c r="Y326" s="188" t="s">
        <v>356</v>
      </c>
      <c r="Z326" s="217"/>
      <c r="AA326" s="144"/>
      <c r="AB326" s="177" t="s">
        <v>357</v>
      </c>
    </row>
    <row r="327" spans="1:28" x14ac:dyDescent="0.25">
      <c r="A327" s="123">
        <v>324</v>
      </c>
      <c r="B327" s="123">
        <v>150133</v>
      </c>
      <c r="C327" s="162" t="s">
        <v>1152</v>
      </c>
      <c r="D327" s="193"/>
      <c r="E327" s="123" t="s">
        <v>371</v>
      </c>
      <c r="F327" s="123">
        <v>18011702</v>
      </c>
      <c r="G327" s="126" t="s">
        <v>348</v>
      </c>
      <c r="H327" s="123"/>
      <c r="I327" s="183"/>
      <c r="J327" s="185"/>
      <c r="K327" s="184"/>
      <c r="L327" s="184"/>
      <c r="M327" s="123">
        <v>12</v>
      </c>
      <c r="N327" s="123" t="s">
        <v>1153</v>
      </c>
      <c r="O327" s="123" t="s">
        <v>973</v>
      </c>
      <c r="P327" s="128" t="s">
        <v>87</v>
      </c>
      <c r="Q327" s="123" t="s">
        <v>988</v>
      </c>
      <c r="R327" s="123" t="s">
        <v>975</v>
      </c>
      <c r="S327" s="144" t="s">
        <v>355</v>
      </c>
      <c r="T327" s="129">
        <v>44209</v>
      </c>
      <c r="U327" s="129">
        <v>44573</v>
      </c>
      <c r="V327" s="186">
        <v>43376</v>
      </c>
      <c r="W327" s="129">
        <v>44533</v>
      </c>
      <c r="X327" s="187">
        <v>18.666666666666668</v>
      </c>
      <c r="Y327" s="188" t="s">
        <v>429</v>
      </c>
      <c r="Z327" s="189"/>
      <c r="AA327" s="187"/>
      <c r="AB327" s="205" t="s">
        <v>357</v>
      </c>
    </row>
    <row r="328" spans="1:28" x14ac:dyDescent="0.25">
      <c r="A328" s="123">
        <v>325</v>
      </c>
      <c r="B328" s="123">
        <v>68250</v>
      </c>
      <c r="C328" s="162" t="s">
        <v>1154</v>
      </c>
      <c r="D328" s="218"/>
      <c r="E328" s="123" t="s">
        <v>371</v>
      </c>
      <c r="F328" s="123">
        <v>17009944</v>
      </c>
      <c r="G328" s="126" t="s">
        <v>348</v>
      </c>
      <c r="H328" s="123"/>
      <c r="I328" s="183"/>
      <c r="J328" s="205"/>
      <c r="K328" s="144"/>
      <c r="L328" s="205"/>
      <c r="M328" s="123">
        <v>0</v>
      </c>
      <c r="N328" s="123" t="s">
        <v>1155</v>
      </c>
      <c r="O328" s="123" t="s">
        <v>973</v>
      </c>
      <c r="P328" s="128" t="s">
        <v>87</v>
      </c>
      <c r="Q328" s="123" t="s">
        <v>974</v>
      </c>
      <c r="R328" s="123" t="s">
        <v>975</v>
      </c>
      <c r="S328" s="144" t="s">
        <v>355</v>
      </c>
      <c r="T328" s="129">
        <v>44345</v>
      </c>
      <c r="U328" s="129">
        <v>44709</v>
      </c>
      <c r="V328" s="186">
        <v>42887</v>
      </c>
      <c r="W328" s="129">
        <v>44533</v>
      </c>
      <c r="X328" s="187">
        <v>26.548387096774192</v>
      </c>
      <c r="Y328" s="188" t="s">
        <v>356</v>
      </c>
      <c r="Z328" s="194"/>
      <c r="AA328" s="144"/>
      <c r="AB328" s="144" t="s">
        <v>357</v>
      </c>
    </row>
    <row r="329" spans="1:28" x14ac:dyDescent="0.25">
      <c r="A329" s="123">
        <v>326</v>
      </c>
      <c r="B329" s="123">
        <v>156890</v>
      </c>
      <c r="C329" s="162" t="s">
        <v>1156</v>
      </c>
      <c r="D329" s="152"/>
      <c r="E329" s="123" t="s">
        <v>371</v>
      </c>
      <c r="F329" s="123">
        <v>19232920</v>
      </c>
      <c r="G329" s="126" t="s">
        <v>348</v>
      </c>
      <c r="H329" s="123"/>
      <c r="I329" s="183"/>
      <c r="J329" s="144"/>
      <c r="K329" s="144"/>
      <c r="L329" s="184"/>
      <c r="M329" s="123">
        <v>0</v>
      </c>
      <c r="N329" s="123" t="s">
        <v>1157</v>
      </c>
      <c r="O329" s="123" t="s">
        <v>973</v>
      </c>
      <c r="P329" s="128" t="s">
        <v>87</v>
      </c>
      <c r="Q329" s="123" t="s">
        <v>991</v>
      </c>
      <c r="R329" s="123" t="s">
        <v>975</v>
      </c>
      <c r="S329" s="144" t="s">
        <v>355</v>
      </c>
      <c r="T329" s="129">
        <v>44350</v>
      </c>
      <c r="U329" s="129">
        <v>44714</v>
      </c>
      <c r="V329" s="186">
        <v>43684</v>
      </c>
      <c r="W329" s="129">
        <v>44533</v>
      </c>
      <c r="X329" s="187">
        <v>19.433333333333302</v>
      </c>
      <c r="Y329" s="188" t="s">
        <v>429</v>
      </c>
      <c r="Z329" s="200" t="s">
        <v>1071</v>
      </c>
      <c r="AA329" s="186">
        <v>43922</v>
      </c>
      <c r="AB329" s="205" t="s">
        <v>357</v>
      </c>
    </row>
    <row r="330" spans="1:28" x14ac:dyDescent="0.25">
      <c r="A330" s="123">
        <v>327</v>
      </c>
      <c r="B330" s="123">
        <v>30366</v>
      </c>
      <c r="C330" s="192" t="s">
        <v>1158</v>
      </c>
      <c r="D330" s="193"/>
      <c r="E330" s="123" t="s">
        <v>371</v>
      </c>
      <c r="F330" s="123">
        <v>2694</v>
      </c>
      <c r="G330" s="126" t="s">
        <v>348</v>
      </c>
      <c r="H330" s="123"/>
      <c r="I330" s="183">
        <v>10200200522</v>
      </c>
      <c r="J330" s="185">
        <v>3655</v>
      </c>
      <c r="K330" s="144"/>
      <c r="L330" s="185">
        <v>30555</v>
      </c>
      <c r="M330" s="123">
        <v>31</v>
      </c>
      <c r="N330" s="123" t="s">
        <v>1159</v>
      </c>
      <c r="O330" s="123" t="s">
        <v>973</v>
      </c>
      <c r="P330" s="128" t="s">
        <v>87</v>
      </c>
      <c r="Q330" s="123" t="s">
        <v>980</v>
      </c>
      <c r="R330" s="123" t="s">
        <v>975</v>
      </c>
      <c r="S330" s="144" t="s">
        <v>355</v>
      </c>
      <c r="T330" s="129">
        <v>44330</v>
      </c>
      <c r="U330" s="129">
        <v>44694</v>
      </c>
      <c r="V330" s="186">
        <v>39129</v>
      </c>
      <c r="W330" s="129">
        <v>44533</v>
      </c>
      <c r="X330" s="187">
        <v>147.7741935483871</v>
      </c>
      <c r="Y330" s="188" t="s">
        <v>356</v>
      </c>
      <c r="Z330" s="183"/>
      <c r="AA330" s="144"/>
      <c r="AB330" s="144" t="s">
        <v>357</v>
      </c>
    </row>
    <row r="331" spans="1:28" x14ac:dyDescent="0.25">
      <c r="A331" s="123">
        <v>328</v>
      </c>
      <c r="B331" s="123">
        <v>30505</v>
      </c>
      <c r="C331" s="162" t="s">
        <v>1160</v>
      </c>
      <c r="D331" s="152"/>
      <c r="E331" s="123" t="s">
        <v>347</v>
      </c>
      <c r="F331" s="123">
        <v>16008524</v>
      </c>
      <c r="G331" s="126" t="s">
        <v>348</v>
      </c>
      <c r="H331" s="123"/>
      <c r="I331" s="183">
        <v>10200201156</v>
      </c>
      <c r="J331" s="185"/>
      <c r="K331" s="144"/>
      <c r="L331" s="144"/>
      <c r="M331" s="123" t="s">
        <v>1161</v>
      </c>
      <c r="N331" s="123" t="s">
        <v>987</v>
      </c>
      <c r="O331" s="123" t="s">
        <v>973</v>
      </c>
      <c r="P331" s="128" t="s">
        <v>87</v>
      </c>
      <c r="Q331" s="123" t="s">
        <v>988</v>
      </c>
      <c r="R331" s="123" t="s">
        <v>975</v>
      </c>
      <c r="S331" s="144" t="s">
        <v>355</v>
      </c>
      <c r="T331" s="129">
        <v>43496</v>
      </c>
      <c r="U331" s="129">
        <v>44591</v>
      </c>
      <c r="V331" s="189">
        <v>41492</v>
      </c>
      <c r="W331" s="129">
        <v>44533</v>
      </c>
      <c r="X331" s="187">
        <v>71.548387096774192</v>
      </c>
      <c r="Y331" s="188" t="s">
        <v>356</v>
      </c>
      <c r="Z331" s="189"/>
      <c r="AA331" s="187"/>
      <c r="AB331" s="144" t="s">
        <v>357</v>
      </c>
    </row>
    <row r="332" spans="1:28" x14ac:dyDescent="0.25">
      <c r="A332" s="123">
        <v>329</v>
      </c>
      <c r="B332" s="123">
        <v>72305</v>
      </c>
      <c r="C332" s="162" t="s">
        <v>1162</v>
      </c>
      <c r="D332" s="152"/>
      <c r="E332" s="123" t="s">
        <v>371</v>
      </c>
      <c r="F332" s="123">
        <v>16009689</v>
      </c>
      <c r="G332" s="126" t="s">
        <v>348</v>
      </c>
      <c r="H332" s="123"/>
      <c r="I332" s="183">
        <v>10200203082</v>
      </c>
      <c r="J332" s="185"/>
      <c r="K332" s="144"/>
      <c r="L332" s="144">
        <v>16009689</v>
      </c>
      <c r="M332" s="123">
        <v>13</v>
      </c>
      <c r="N332" s="123" t="s">
        <v>1163</v>
      </c>
      <c r="O332" s="123" t="s">
        <v>973</v>
      </c>
      <c r="P332" s="128" t="s">
        <v>87</v>
      </c>
      <c r="Q332" s="123" t="s">
        <v>991</v>
      </c>
      <c r="R332" s="123" t="s">
        <v>975</v>
      </c>
      <c r="S332" s="144" t="s">
        <v>355</v>
      </c>
      <c r="T332" s="129">
        <v>44466</v>
      </c>
      <c r="U332" s="129">
        <v>44830</v>
      </c>
      <c r="V332" s="186">
        <v>42644</v>
      </c>
      <c r="W332" s="129">
        <v>44533</v>
      </c>
      <c r="X332" s="187">
        <v>34.387096774193552</v>
      </c>
      <c r="Y332" s="188" t="s">
        <v>356</v>
      </c>
      <c r="Z332" s="189">
        <v>42833</v>
      </c>
      <c r="AA332" s="187">
        <v>29.233333333333334</v>
      </c>
      <c r="AB332" s="144" t="s">
        <v>357</v>
      </c>
    </row>
    <row r="333" spans="1:28" x14ac:dyDescent="0.25">
      <c r="A333" s="123">
        <v>330</v>
      </c>
      <c r="B333" s="123">
        <v>85023</v>
      </c>
      <c r="C333" s="162" t="s">
        <v>1164</v>
      </c>
      <c r="D333" s="152"/>
      <c r="E333" s="123" t="s">
        <v>371</v>
      </c>
      <c r="F333" s="123">
        <v>17008714</v>
      </c>
      <c r="G333" s="126" t="s">
        <v>348</v>
      </c>
      <c r="H333" s="123"/>
      <c r="I333" s="144">
        <v>10200202934</v>
      </c>
      <c r="J333" s="144"/>
      <c r="K333" s="144"/>
      <c r="L333" s="144"/>
      <c r="M333" s="123">
        <v>187</v>
      </c>
      <c r="N333" s="123" t="s">
        <v>1165</v>
      </c>
      <c r="O333" s="123" t="s">
        <v>973</v>
      </c>
      <c r="P333" s="128" t="s">
        <v>87</v>
      </c>
      <c r="Q333" s="123" t="s">
        <v>980</v>
      </c>
      <c r="R333" s="123" t="s">
        <v>975</v>
      </c>
      <c r="S333" s="144" t="s">
        <v>355</v>
      </c>
      <c r="T333" s="129">
        <v>44197</v>
      </c>
      <c r="U333" s="129">
        <v>44561</v>
      </c>
      <c r="V333" s="186">
        <v>41681</v>
      </c>
      <c r="W333" s="129">
        <v>44533</v>
      </c>
      <c r="X333" s="187">
        <v>3.4333333333333331</v>
      </c>
      <c r="Y333" s="188" t="s">
        <v>396</v>
      </c>
      <c r="Z333" s="200"/>
      <c r="AA333" s="212"/>
      <c r="AB333" s="205" t="s">
        <v>357</v>
      </c>
    </row>
    <row r="334" spans="1:28" x14ac:dyDescent="0.25">
      <c r="A334" s="123">
        <v>331</v>
      </c>
      <c r="B334" s="123">
        <v>43180</v>
      </c>
      <c r="C334" s="192" t="s">
        <v>1166</v>
      </c>
      <c r="D334" s="193"/>
      <c r="E334" s="123" t="s">
        <v>371</v>
      </c>
      <c r="F334" s="123">
        <v>16009539</v>
      </c>
      <c r="G334" s="126" t="s">
        <v>348</v>
      </c>
      <c r="H334" s="123"/>
      <c r="I334" s="205"/>
      <c r="J334" s="185"/>
      <c r="K334" s="183">
        <v>36173</v>
      </c>
      <c r="L334" s="183">
        <v>36173</v>
      </c>
      <c r="M334" s="123" t="s">
        <v>604</v>
      </c>
      <c r="N334" s="123" t="s">
        <v>1167</v>
      </c>
      <c r="O334" s="123" t="s">
        <v>973</v>
      </c>
      <c r="P334" s="128" t="s">
        <v>87</v>
      </c>
      <c r="Q334" s="123" t="s">
        <v>974</v>
      </c>
      <c r="R334" s="123" t="s">
        <v>975</v>
      </c>
      <c r="S334" s="144" t="s">
        <v>355</v>
      </c>
      <c r="T334" s="129">
        <v>44235</v>
      </c>
      <c r="U334" s="129">
        <v>44599</v>
      </c>
      <c r="V334" s="186">
        <v>43833</v>
      </c>
      <c r="W334" s="129">
        <v>44533</v>
      </c>
      <c r="X334" s="187">
        <v>65.451612903225808</v>
      </c>
      <c r="Y334" s="188" t="s">
        <v>356</v>
      </c>
      <c r="Z334" s="220">
        <v>42461</v>
      </c>
      <c r="AA334" s="187">
        <v>41.633333333333333</v>
      </c>
      <c r="AB334" s="144" t="s">
        <v>357</v>
      </c>
    </row>
    <row r="335" spans="1:28" x14ac:dyDescent="0.25">
      <c r="A335" s="123">
        <v>332</v>
      </c>
      <c r="B335" s="123">
        <v>71995</v>
      </c>
      <c r="C335" s="162" t="s">
        <v>1168</v>
      </c>
      <c r="D335" s="152"/>
      <c r="E335" s="123" t="s">
        <v>371</v>
      </c>
      <c r="F335" s="123">
        <v>16009274</v>
      </c>
      <c r="G335" s="126" t="s">
        <v>348</v>
      </c>
      <c r="H335" s="123"/>
      <c r="I335" s="183">
        <v>10200203005</v>
      </c>
      <c r="J335" s="144"/>
      <c r="K335" s="144">
        <v>10050</v>
      </c>
      <c r="L335" s="144"/>
      <c r="M335" s="123">
        <v>9</v>
      </c>
      <c r="N335" s="123" t="s">
        <v>1169</v>
      </c>
      <c r="O335" s="123" t="s">
        <v>973</v>
      </c>
      <c r="P335" s="128" t="s">
        <v>87</v>
      </c>
      <c r="Q335" s="123" t="s">
        <v>988</v>
      </c>
      <c r="R335" s="123" t="s">
        <v>975</v>
      </c>
      <c r="S335" s="144" t="s">
        <v>355</v>
      </c>
      <c r="T335" s="129">
        <v>44405</v>
      </c>
      <c r="U335" s="129">
        <v>44769</v>
      </c>
      <c r="V335" s="186">
        <v>42583</v>
      </c>
      <c r="W335" s="129">
        <v>44533</v>
      </c>
      <c r="X335" s="187">
        <v>37.56666666666667</v>
      </c>
      <c r="Y335" s="188" t="s">
        <v>356</v>
      </c>
      <c r="Z335" s="189">
        <v>42826</v>
      </c>
      <c r="AA335" s="187">
        <v>28.516129032258064</v>
      </c>
      <c r="AB335" s="205" t="s">
        <v>357</v>
      </c>
    </row>
    <row r="336" spans="1:28" x14ac:dyDescent="0.25">
      <c r="A336" s="123">
        <v>333</v>
      </c>
      <c r="B336" s="123">
        <v>62368</v>
      </c>
      <c r="C336" s="221" t="s">
        <v>1170</v>
      </c>
      <c r="D336" s="222"/>
      <c r="E336" s="123" t="s">
        <v>371</v>
      </c>
      <c r="F336" s="123">
        <v>15009849</v>
      </c>
      <c r="G336" s="126" t="s">
        <v>348</v>
      </c>
      <c r="H336" s="123"/>
      <c r="I336" s="199">
        <v>10200202602</v>
      </c>
      <c r="J336" s="223"/>
      <c r="K336" s="177"/>
      <c r="L336" s="223">
        <v>35639</v>
      </c>
      <c r="M336" s="123">
        <v>227</v>
      </c>
      <c r="N336" s="123" t="s">
        <v>1171</v>
      </c>
      <c r="O336" s="123" t="s">
        <v>973</v>
      </c>
      <c r="P336" s="128" t="s">
        <v>87</v>
      </c>
      <c r="Q336" s="123" t="s">
        <v>985</v>
      </c>
      <c r="R336" s="123" t="s">
        <v>975</v>
      </c>
      <c r="S336" s="224" t="s">
        <v>355</v>
      </c>
      <c r="T336" s="129">
        <v>44344</v>
      </c>
      <c r="U336" s="129">
        <v>44708</v>
      </c>
      <c r="V336" s="225">
        <v>43499</v>
      </c>
      <c r="W336" s="129">
        <v>44533</v>
      </c>
      <c r="X336" s="198">
        <v>6.806451612903226</v>
      </c>
      <c r="Y336" s="188" t="s">
        <v>524</v>
      </c>
      <c r="Z336" s="226"/>
      <c r="AA336" s="177"/>
      <c r="AB336" s="177" t="s">
        <v>357</v>
      </c>
    </row>
    <row r="337" spans="1:28" x14ac:dyDescent="0.25">
      <c r="A337" s="123">
        <v>334</v>
      </c>
      <c r="B337" s="123">
        <v>30513</v>
      </c>
      <c r="C337" s="192" t="s">
        <v>1172</v>
      </c>
      <c r="D337" s="193"/>
      <c r="E337" s="123" t="s">
        <v>347</v>
      </c>
      <c r="F337" s="123">
        <v>13009954</v>
      </c>
      <c r="G337" s="126" t="s">
        <v>348</v>
      </c>
      <c r="H337" s="123"/>
      <c r="I337" s="183">
        <v>10200202076</v>
      </c>
      <c r="J337" s="185"/>
      <c r="K337" s="144">
        <v>34807</v>
      </c>
      <c r="L337" s="184">
        <v>34807</v>
      </c>
      <c r="M337" s="123">
        <v>179</v>
      </c>
      <c r="N337" s="123" t="s">
        <v>1173</v>
      </c>
      <c r="O337" s="123" t="s">
        <v>973</v>
      </c>
      <c r="P337" s="128" t="s">
        <v>87</v>
      </c>
      <c r="Q337" s="123" t="s">
        <v>974</v>
      </c>
      <c r="R337" s="123" t="s">
        <v>975</v>
      </c>
      <c r="S337" s="144" t="s">
        <v>355</v>
      </c>
      <c r="T337" s="129">
        <v>44438</v>
      </c>
      <c r="U337" s="129">
        <v>44802</v>
      </c>
      <c r="V337" s="186">
        <v>41520</v>
      </c>
      <c r="W337" s="129">
        <v>44533</v>
      </c>
      <c r="X337" s="198">
        <v>100.43333333333334</v>
      </c>
      <c r="Y337" s="188" t="s">
        <v>356</v>
      </c>
      <c r="Z337" s="189">
        <v>42461</v>
      </c>
      <c r="AA337" s="187">
        <v>63.774193548387096</v>
      </c>
      <c r="AB337" s="227" t="s">
        <v>357</v>
      </c>
    </row>
    <row r="338" spans="1:28" x14ac:dyDescent="0.25">
      <c r="A338" s="123">
        <v>335</v>
      </c>
      <c r="B338" s="123">
        <v>97462</v>
      </c>
      <c r="C338" s="162" t="s">
        <v>1174</v>
      </c>
      <c r="D338" s="152"/>
      <c r="E338" s="123" t="s">
        <v>371</v>
      </c>
      <c r="F338" s="123">
        <v>17012405</v>
      </c>
      <c r="G338" s="126" t="s">
        <v>348</v>
      </c>
      <c r="H338" s="123"/>
      <c r="I338" s="183"/>
      <c r="J338" s="144"/>
      <c r="K338" s="144"/>
      <c r="L338" s="184"/>
      <c r="M338" s="123" t="s">
        <v>440</v>
      </c>
      <c r="N338" s="123" t="s">
        <v>1175</v>
      </c>
      <c r="O338" s="123" t="s">
        <v>973</v>
      </c>
      <c r="P338" s="128" t="s">
        <v>87</v>
      </c>
      <c r="Q338" s="123" t="s">
        <v>991</v>
      </c>
      <c r="R338" s="123" t="s">
        <v>975</v>
      </c>
      <c r="S338" s="228" t="s">
        <v>355</v>
      </c>
      <c r="T338" s="129">
        <v>44367</v>
      </c>
      <c r="U338" s="129">
        <v>44731</v>
      </c>
      <c r="V338" s="186">
        <v>43684</v>
      </c>
      <c r="W338" s="129">
        <v>44533</v>
      </c>
      <c r="X338" s="187">
        <v>6.43333333333333</v>
      </c>
      <c r="Y338" s="188" t="s">
        <v>524</v>
      </c>
      <c r="Z338" s="186">
        <v>43790</v>
      </c>
      <c r="AA338" s="187">
        <v>18.612903225806452</v>
      </c>
      <c r="AB338" s="205" t="s">
        <v>357</v>
      </c>
    </row>
    <row r="339" spans="1:28" x14ac:dyDescent="0.25">
      <c r="A339" s="123">
        <v>336</v>
      </c>
      <c r="B339" s="123">
        <v>30590</v>
      </c>
      <c r="C339" s="167" t="s">
        <v>1176</v>
      </c>
      <c r="D339" s="156"/>
      <c r="E339" s="123" t="s">
        <v>347</v>
      </c>
      <c r="F339" s="123">
        <v>2409</v>
      </c>
      <c r="G339" s="126" t="s">
        <v>348</v>
      </c>
      <c r="H339" s="123"/>
      <c r="I339" s="127">
        <v>10200200615</v>
      </c>
      <c r="J339" s="190">
        <v>3215</v>
      </c>
      <c r="K339" s="128">
        <v>31578</v>
      </c>
      <c r="L339" s="128">
        <v>3215</v>
      </c>
      <c r="M339" s="123">
        <v>5</v>
      </c>
      <c r="N339" s="123" t="s">
        <v>1177</v>
      </c>
      <c r="O339" s="123" t="s">
        <v>973</v>
      </c>
      <c r="P339" s="128" t="s">
        <v>87</v>
      </c>
      <c r="Q339" s="123" t="s">
        <v>980</v>
      </c>
      <c r="R339" s="123" t="s">
        <v>975</v>
      </c>
      <c r="S339" s="191" t="s">
        <v>355</v>
      </c>
      <c r="T339" s="129">
        <v>43819</v>
      </c>
      <c r="U339" s="129">
        <v>44550</v>
      </c>
      <c r="V339" s="129">
        <v>41832</v>
      </c>
      <c r="W339" s="129">
        <v>44533</v>
      </c>
      <c r="X339" s="130">
        <v>90.033333333333331</v>
      </c>
      <c r="Y339" s="188" t="s">
        <v>356</v>
      </c>
      <c r="Z339" s="132">
        <v>42461</v>
      </c>
      <c r="AA339" s="130">
        <v>43.806451612903224</v>
      </c>
      <c r="AB339" s="133" t="s">
        <v>357</v>
      </c>
    </row>
    <row r="340" spans="1:28" x14ac:dyDescent="0.25">
      <c r="A340" s="123">
        <v>337</v>
      </c>
      <c r="B340" s="123">
        <v>30544</v>
      </c>
      <c r="C340" s="167" t="s">
        <v>1178</v>
      </c>
      <c r="D340" s="156"/>
      <c r="E340" s="123" t="s">
        <v>371</v>
      </c>
      <c r="F340" s="123">
        <v>15010946</v>
      </c>
      <c r="G340" s="126" t="s">
        <v>348</v>
      </c>
      <c r="H340" s="123"/>
      <c r="I340" s="127">
        <v>10200202719</v>
      </c>
      <c r="J340" s="190"/>
      <c r="K340" s="128">
        <v>35773</v>
      </c>
      <c r="L340" s="128">
        <v>35773</v>
      </c>
      <c r="M340" s="123" t="s">
        <v>1179</v>
      </c>
      <c r="N340" s="123" t="s">
        <v>1180</v>
      </c>
      <c r="O340" s="123" t="s">
        <v>973</v>
      </c>
      <c r="P340" s="128" t="s">
        <v>87</v>
      </c>
      <c r="Q340" s="123" t="s">
        <v>980</v>
      </c>
      <c r="R340" s="123" t="s">
        <v>975</v>
      </c>
      <c r="S340" s="191" t="s">
        <v>355</v>
      </c>
      <c r="T340" s="129">
        <v>44145</v>
      </c>
      <c r="U340" s="129">
        <v>44509</v>
      </c>
      <c r="V340" s="129">
        <v>42689</v>
      </c>
      <c r="W340" s="129">
        <v>44533</v>
      </c>
      <c r="X340" s="130">
        <v>61.466666666666669</v>
      </c>
      <c r="Y340" s="188" t="s">
        <v>356</v>
      </c>
      <c r="Z340" s="132">
        <v>42461</v>
      </c>
      <c r="AA340" s="130">
        <v>54.322580645161288</v>
      </c>
      <c r="AB340" s="133" t="s">
        <v>357</v>
      </c>
    </row>
    <row r="341" spans="1:28" x14ac:dyDescent="0.25">
      <c r="A341" s="123">
        <v>338</v>
      </c>
      <c r="B341" s="123">
        <v>30425</v>
      </c>
      <c r="C341" s="172" t="s">
        <v>1181</v>
      </c>
      <c r="D341" s="156"/>
      <c r="E341" s="123" t="s">
        <v>371</v>
      </c>
      <c r="F341" s="123">
        <v>14008086</v>
      </c>
      <c r="G341" s="126" t="s">
        <v>348</v>
      </c>
      <c r="H341" s="123"/>
      <c r="I341" s="127">
        <v>10200202617</v>
      </c>
      <c r="J341" s="128"/>
      <c r="K341" s="128">
        <v>35622</v>
      </c>
      <c r="L341" s="128">
        <v>35622</v>
      </c>
      <c r="M341" s="123" t="s">
        <v>1057</v>
      </c>
      <c r="N341" s="123" t="s">
        <v>1182</v>
      </c>
      <c r="O341" s="123" t="s">
        <v>973</v>
      </c>
      <c r="P341" s="128" t="s">
        <v>87</v>
      </c>
      <c r="Q341" s="123" t="s">
        <v>974</v>
      </c>
      <c r="R341" s="123" t="s">
        <v>975</v>
      </c>
      <c r="S341" s="191" t="s">
        <v>355</v>
      </c>
      <c r="T341" s="129">
        <v>44283</v>
      </c>
      <c r="U341" s="129">
        <v>44647</v>
      </c>
      <c r="V341" s="129">
        <v>42095</v>
      </c>
      <c r="W341" s="129">
        <v>44533</v>
      </c>
      <c r="X341" s="130">
        <v>81.266666666666666</v>
      </c>
      <c r="Y341" s="188" t="s">
        <v>356</v>
      </c>
      <c r="Z341" s="132">
        <v>42461</v>
      </c>
      <c r="AA341" s="130">
        <v>58.774193548387096</v>
      </c>
      <c r="AB341" s="133" t="s">
        <v>357</v>
      </c>
    </row>
    <row r="342" spans="1:28" x14ac:dyDescent="0.25">
      <c r="A342" s="123">
        <v>339</v>
      </c>
      <c r="B342" s="123">
        <v>30595</v>
      </c>
      <c r="C342" s="202" t="s">
        <v>1183</v>
      </c>
      <c r="D342" s="202"/>
      <c r="E342" s="123" t="s">
        <v>347</v>
      </c>
      <c r="F342" s="123">
        <v>15010169</v>
      </c>
      <c r="G342" s="126" t="s">
        <v>348</v>
      </c>
      <c r="H342" s="123"/>
      <c r="I342" s="183">
        <v>10200202671</v>
      </c>
      <c r="J342" s="185"/>
      <c r="K342" s="144"/>
      <c r="L342" s="185"/>
      <c r="M342" s="123">
        <v>97</v>
      </c>
      <c r="N342" s="123" t="s">
        <v>1184</v>
      </c>
      <c r="O342" s="123" t="s">
        <v>973</v>
      </c>
      <c r="P342" s="128" t="s">
        <v>87</v>
      </c>
      <c r="Q342" s="123" t="s">
        <v>991</v>
      </c>
      <c r="R342" s="123" t="s">
        <v>975</v>
      </c>
      <c r="S342" s="144" t="s">
        <v>355</v>
      </c>
      <c r="T342" s="129">
        <v>44137</v>
      </c>
      <c r="U342" s="129">
        <v>44501</v>
      </c>
      <c r="V342" s="186">
        <v>42312</v>
      </c>
      <c r="W342" s="129">
        <v>44533</v>
      </c>
      <c r="X342" s="187">
        <v>45.096774193548384</v>
      </c>
      <c r="Y342" s="188" t="s">
        <v>356</v>
      </c>
      <c r="Z342" s="205"/>
      <c r="AA342" s="144"/>
      <c r="AB342" s="144" t="s">
        <v>357</v>
      </c>
    </row>
    <row r="343" spans="1:28" x14ac:dyDescent="0.25">
      <c r="A343" s="123">
        <v>340</v>
      </c>
      <c r="B343" s="123">
        <v>51721</v>
      </c>
      <c r="C343" s="152" t="s">
        <v>1185</v>
      </c>
      <c r="D343" s="202"/>
      <c r="E343" s="123" t="s">
        <v>347</v>
      </c>
      <c r="F343" s="123">
        <v>15009080</v>
      </c>
      <c r="G343" s="126" t="s">
        <v>348</v>
      </c>
      <c r="H343" s="123"/>
      <c r="I343" s="144">
        <v>10200202676</v>
      </c>
      <c r="J343" s="144"/>
      <c r="K343" s="142"/>
      <c r="L343" s="144">
        <v>35616</v>
      </c>
      <c r="M343" s="123">
        <v>19</v>
      </c>
      <c r="N343" s="123" t="s">
        <v>1186</v>
      </c>
      <c r="O343" s="123" t="s">
        <v>973</v>
      </c>
      <c r="P343" s="128" t="s">
        <v>87</v>
      </c>
      <c r="Q343" s="123" t="s">
        <v>974</v>
      </c>
      <c r="R343" s="123" t="s">
        <v>975</v>
      </c>
      <c r="S343" s="142" t="s">
        <v>355</v>
      </c>
      <c r="T343" s="129">
        <v>44315</v>
      </c>
      <c r="U343" s="129">
        <v>44679</v>
      </c>
      <c r="V343" s="186">
        <v>42156</v>
      </c>
      <c r="W343" s="129">
        <v>44533</v>
      </c>
      <c r="X343" s="187">
        <v>50.12903225806452</v>
      </c>
      <c r="Y343" s="188" t="s">
        <v>356</v>
      </c>
      <c r="Z343" s="183"/>
      <c r="AA343" s="142"/>
      <c r="AB343" s="144" t="s">
        <v>357</v>
      </c>
    </row>
    <row r="344" spans="1:28" x14ac:dyDescent="0.25">
      <c r="A344" s="123">
        <v>341</v>
      </c>
      <c r="B344" s="123">
        <v>32468</v>
      </c>
      <c r="C344" s="202" t="s">
        <v>1187</v>
      </c>
      <c r="D344" s="202"/>
      <c r="E344" s="123" t="s">
        <v>347</v>
      </c>
      <c r="F344" s="123">
        <v>9012262</v>
      </c>
      <c r="G344" s="126" t="s">
        <v>348</v>
      </c>
      <c r="H344" s="123"/>
      <c r="I344" s="183">
        <v>78100108194</v>
      </c>
      <c r="J344" s="184">
        <v>6575</v>
      </c>
      <c r="K344" s="144"/>
      <c r="L344" s="184">
        <v>30370</v>
      </c>
      <c r="M344" s="123">
        <v>21</v>
      </c>
      <c r="N344" s="123" t="s">
        <v>1188</v>
      </c>
      <c r="O344" s="123" t="s">
        <v>973</v>
      </c>
      <c r="P344" s="128" t="s">
        <v>87</v>
      </c>
      <c r="Q344" s="123" t="s">
        <v>985</v>
      </c>
      <c r="R344" s="123" t="s">
        <v>975</v>
      </c>
      <c r="S344" s="144" t="s">
        <v>355</v>
      </c>
      <c r="T344" s="129">
        <v>44314</v>
      </c>
      <c r="U344" s="129">
        <v>44678</v>
      </c>
      <c r="V344" s="186">
        <v>40299</v>
      </c>
      <c r="W344" s="129">
        <v>44533</v>
      </c>
      <c r="X344" s="187">
        <v>110.03225806451613</v>
      </c>
      <c r="Y344" s="188" t="s">
        <v>356</v>
      </c>
      <c r="Z344" s="183"/>
      <c r="AA344" s="144"/>
      <c r="AB344" s="144" t="s">
        <v>357</v>
      </c>
    </row>
    <row r="345" spans="1:28" x14ac:dyDescent="0.25">
      <c r="A345" s="123">
        <v>342</v>
      </c>
      <c r="B345" s="123">
        <v>30508</v>
      </c>
      <c r="C345" s="152" t="s">
        <v>1189</v>
      </c>
      <c r="D345" s="202"/>
      <c r="E345" s="123" t="s">
        <v>347</v>
      </c>
      <c r="F345" s="123">
        <v>16008525</v>
      </c>
      <c r="G345" s="126" t="s">
        <v>348</v>
      </c>
      <c r="H345" s="123"/>
      <c r="I345" s="183">
        <v>10200201992</v>
      </c>
      <c r="J345" s="229"/>
      <c r="K345" s="144"/>
      <c r="L345" s="229">
        <v>36066</v>
      </c>
      <c r="M345" s="123">
        <v>171</v>
      </c>
      <c r="N345" s="123" t="s">
        <v>1190</v>
      </c>
      <c r="O345" s="123" t="s">
        <v>973</v>
      </c>
      <c r="P345" s="128" t="s">
        <v>87</v>
      </c>
      <c r="Q345" s="123" t="s">
        <v>991</v>
      </c>
      <c r="R345" s="123" t="s">
        <v>975</v>
      </c>
      <c r="S345" s="144" t="s">
        <v>355</v>
      </c>
      <c r="T345" s="129">
        <v>44222</v>
      </c>
      <c r="U345" s="129">
        <v>44586</v>
      </c>
      <c r="V345" s="186">
        <v>42401</v>
      </c>
      <c r="W345" s="129">
        <v>44533</v>
      </c>
      <c r="X345" s="187">
        <v>42.225806451612904</v>
      </c>
      <c r="Y345" s="188" t="s">
        <v>356</v>
      </c>
      <c r="Z345" s="205"/>
      <c r="AA345" s="144"/>
      <c r="AB345" s="144" t="s">
        <v>357</v>
      </c>
    </row>
    <row r="346" spans="1:28" x14ac:dyDescent="0.25">
      <c r="A346" s="123">
        <v>343</v>
      </c>
      <c r="B346" s="123">
        <v>30352</v>
      </c>
      <c r="C346" s="230" t="s">
        <v>1191</v>
      </c>
      <c r="D346" s="150"/>
      <c r="E346" s="123" t="s">
        <v>371</v>
      </c>
      <c r="F346" s="123" t="s">
        <v>1192</v>
      </c>
      <c r="G346" s="126" t="s">
        <v>348</v>
      </c>
      <c r="H346" s="123">
        <v>570288</v>
      </c>
      <c r="I346" s="127">
        <v>10200200801</v>
      </c>
      <c r="J346" s="127">
        <v>31545</v>
      </c>
      <c r="K346" s="127">
        <v>30352</v>
      </c>
      <c r="L346" s="127">
        <v>2157</v>
      </c>
      <c r="M346" s="123" t="s">
        <v>1193</v>
      </c>
      <c r="N346" s="123" t="s">
        <v>1194</v>
      </c>
      <c r="O346" s="123" t="s">
        <v>973</v>
      </c>
      <c r="P346" s="128" t="s">
        <v>87</v>
      </c>
      <c r="Q346" s="123" t="s">
        <v>991</v>
      </c>
      <c r="R346" s="123" t="s">
        <v>975</v>
      </c>
      <c r="S346" s="128" t="s">
        <v>355</v>
      </c>
      <c r="T346" s="129">
        <v>44399</v>
      </c>
      <c r="U346" s="129">
        <v>44763</v>
      </c>
      <c r="V346" s="132">
        <v>41481</v>
      </c>
      <c r="W346" s="129">
        <v>44533</v>
      </c>
      <c r="X346" s="130">
        <v>101.73333333333333</v>
      </c>
      <c r="Y346" s="131" t="s">
        <v>356</v>
      </c>
      <c r="Z346" s="132">
        <v>42522</v>
      </c>
      <c r="AA346" s="130">
        <v>64.870967741935488</v>
      </c>
      <c r="AB346" s="133" t="s">
        <v>357</v>
      </c>
    </row>
    <row r="347" spans="1:28" x14ac:dyDescent="0.25">
      <c r="A347" s="123">
        <v>344</v>
      </c>
      <c r="B347" s="123">
        <v>102321</v>
      </c>
      <c r="C347" s="152" t="s">
        <v>1195</v>
      </c>
      <c r="D347" s="152"/>
      <c r="E347" s="123" t="s">
        <v>371</v>
      </c>
      <c r="F347" s="123">
        <v>18009582</v>
      </c>
      <c r="G347" s="126" t="s">
        <v>348</v>
      </c>
      <c r="H347" s="123"/>
      <c r="I347" s="183"/>
      <c r="J347" s="184"/>
      <c r="K347" s="184"/>
      <c r="L347" s="184"/>
      <c r="M347" s="123">
        <v>4</v>
      </c>
      <c r="N347" s="123" t="s">
        <v>1196</v>
      </c>
      <c r="O347" s="123" t="s">
        <v>973</v>
      </c>
      <c r="P347" s="128" t="s">
        <v>87</v>
      </c>
      <c r="Q347" s="123" t="s">
        <v>991</v>
      </c>
      <c r="R347" s="123" t="s">
        <v>975</v>
      </c>
      <c r="S347" s="144" t="s">
        <v>355</v>
      </c>
      <c r="T347" s="129">
        <v>44393</v>
      </c>
      <c r="U347" s="129">
        <v>44757</v>
      </c>
      <c r="V347" s="186">
        <v>43215</v>
      </c>
      <c r="W347" s="129">
        <v>44533</v>
      </c>
      <c r="X347" s="187">
        <v>24.033333333333335</v>
      </c>
      <c r="Y347" s="188" t="s">
        <v>356</v>
      </c>
      <c r="Z347" s="189"/>
      <c r="AA347" s="187"/>
      <c r="AB347" s="183" t="s">
        <v>357</v>
      </c>
    </row>
    <row r="348" spans="1:28" x14ac:dyDescent="0.25">
      <c r="A348" s="123">
        <v>345</v>
      </c>
      <c r="B348" s="123">
        <v>79685</v>
      </c>
      <c r="C348" s="152" t="s">
        <v>1197</v>
      </c>
      <c r="D348" s="152"/>
      <c r="E348" s="123" t="s">
        <v>371</v>
      </c>
      <c r="F348" s="123">
        <v>16012552</v>
      </c>
      <c r="G348" s="126" t="s">
        <v>348</v>
      </c>
      <c r="H348" s="123"/>
      <c r="I348" s="144"/>
      <c r="J348" s="144"/>
      <c r="K348" s="144"/>
      <c r="L348" s="144"/>
      <c r="M348" s="123">
        <v>31</v>
      </c>
      <c r="N348" s="123" t="s">
        <v>1198</v>
      </c>
      <c r="O348" s="123" t="s">
        <v>973</v>
      </c>
      <c r="P348" s="128" t="s">
        <v>87</v>
      </c>
      <c r="Q348" s="123" t="s">
        <v>991</v>
      </c>
      <c r="R348" s="123" t="s">
        <v>975</v>
      </c>
      <c r="S348" s="144" t="s">
        <v>355</v>
      </c>
      <c r="T348" s="129">
        <v>44141</v>
      </c>
      <c r="U348" s="129">
        <v>44505</v>
      </c>
      <c r="V348" s="186">
        <v>42682</v>
      </c>
      <c r="W348" s="129">
        <v>44533</v>
      </c>
      <c r="X348" s="187">
        <v>41.8</v>
      </c>
      <c r="Y348" s="188" t="s">
        <v>356</v>
      </c>
      <c r="Z348" s="183"/>
      <c r="AA348" s="144"/>
      <c r="AB348" s="144" t="s">
        <v>357</v>
      </c>
    </row>
    <row r="349" spans="1:28" x14ac:dyDescent="0.25">
      <c r="A349" s="123">
        <v>346</v>
      </c>
      <c r="B349" s="123">
        <v>66081</v>
      </c>
      <c r="C349" s="152" t="s">
        <v>1199</v>
      </c>
      <c r="D349" s="152"/>
      <c r="E349" s="123" t="s">
        <v>371</v>
      </c>
      <c r="F349" s="123">
        <v>15011133</v>
      </c>
      <c r="G349" s="126" t="s">
        <v>348</v>
      </c>
      <c r="H349" s="123"/>
      <c r="I349" s="194">
        <v>10200202726</v>
      </c>
      <c r="J349" s="144"/>
      <c r="K349" s="144"/>
      <c r="L349" s="144"/>
      <c r="M349" s="123">
        <v>213</v>
      </c>
      <c r="N349" s="123" t="s">
        <v>1200</v>
      </c>
      <c r="O349" s="123" t="s">
        <v>973</v>
      </c>
      <c r="P349" s="128" t="s">
        <v>87</v>
      </c>
      <c r="Q349" s="123" t="s">
        <v>988</v>
      </c>
      <c r="R349" s="123" t="s">
        <v>975</v>
      </c>
      <c r="S349" s="153" t="s">
        <v>355</v>
      </c>
      <c r="T349" s="129">
        <v>44233</v>
      </c>
      <c r="U349" s="129">
        <v>44597</v>
      </c>
      <c r="V349" s="186">
        <v>42408</v>
      </c>
      <c r="W349" s="129">
        <v>44533</v>
      </c>
      <c r="X349" s="187">
        <v>50.93333333333333</v>
      </c>
      <c r="Y349" s="188" t="s">
        <v>356</v>
      </c>
      <c r="Z349" s="183"/>
      <c r="AA349" s="144"/>
      <c r="AB349" s="144" t="s">
        <v>357</v>
      </c>
    </row>
    <row r="350" spans="1:28" x14ac:dyDescent="0.25">
      <c r="A350" s="123">
        <v>347</v>
      </c>
      <c r="B350" s="123">
        <v>30520</v>
      </c>
      <c r="C350" s="162" t="s">
        <v>980</v>
      </c>
      <c r="D350" s="152"/>
      <c r="E350" s="123" t="s">
        <v>371</v>
      </c>
      <c r="F350" s="123">
        <v>15008323</v>
      </c>
      <c r="G350" s="126" t="s">
        <v>348</v>
      </c>
      <c r="H350" s="123"/>
      <c r="I350" s="203">
        <v>10200202642</v>
      </c>
      <c r="J350" s="185">
        <v>6988</v>
      </c>
      <c r="K350" s="144"/>
      <c r="L350" s="185">
        <v>34239</v>
      </c>
      <c r="M350" s="123">
        <v>150</v>
      </c>
      <c r="N350" s="123" t="s">
        <v>1201</v>
      </c>
      <c r="O350" s="144" t="s">
        <v>1202</v>
      </c>
      <c r="P350" s="185"/>
      <c r="Q350" s="123" t="s">
        <v>937</v>
      </c>
      <c r="R350" s="123" t="s">
        <v>975</v>
      </c>
      <c r="S350" s="153" t="s">
        <v>355</v>
      </c>
      <c r="T350" s="129">
        <v>44396</v>
      </c>
      <c r="U350" s="129">
        <v>44760</v>
      </c>
      <c r="V350" s="186">
        <v>42208</v>
      </c>
      <c r="W350" s="129">
        <v>44533</v>
      </c>
      <c r="X350" s="187">
        <v>48.451612903225808</v>
      </c>
      <c r="Y350" s="188" t="s">
        <v>356</v>
      </c>
      <c r="Z350" s="205"/>
      <c r="AA350" s="144"/>
      <c r="AB350" s="144" t="s">
        <v>357</v>
      </c>
    </row>
    <row r="351" spans="1:28" x14ac:dyDescent="0.25">
      <c r="A351" s="123">
        <v>348</v>
      </c>
      <c r="B351" s="123">
        <v>32406</v>
      </c>
      <c r="C351" s="152" t="s">
        <v>988</v>
      </c>
      <c r="D351" s="202"/>
      <c r="E351" s="123" t="s">
        <v>347</v>
      </c>
      <c r="F351" s="123">
        <v>10010221</v>
      </c>
      <c r="G351" s="126" t="s">
        <v>348</v>
      </c>
      <c r="H351" s="123"/>
      <c r="I351" s="183">
        <v>78100108160</v>
      </c>
      <c r="J351" s="184">
        <v>6535</v>
      </c>
      <c r="K351" s="144"/>
      <c r="L351" s="184">
        <v>30455</v>
      </c>
      <c r="M351" s="123" t="s">
        <v>937</v>
      </c>
      <c r="N351" s="123" t="s">
        <v>937</v>
      </c>
      <c r="O351" s="144" t="s">
        <v>1202</v>
      </c>
      <c r="P351" s="185"/>
      <c r="Q351" s="123" t="s">
        <v>937</v>
      </c>
      <c r="R351" s="123" t="s">
        <v>975</v>
      </c>
      <c r="S351" s="144" t="s">
        <v>355</v>
      </c>
      <c r="T351" s="129">
        <v>44315</v>
      </c>
      <c r="U351" s="129">
        <v>44679</v>
      </c>
      <c r="V351" s="186">
        <v>40302</v>
      </c>
      <c r="W351" s="129">
        <v>44533</v>
      </c>
      <c r="X351" s="187">
        <v>121.13333333333334</v>
      </c>
      <c r="Y351" s="188" t="s">
        <v>356</v>
      </c>
      <c r="Z351" s="195"/>
      <c r="AA351" s="144"/>
      <c r="AB351" s="144" t="s">
        <v>357</v>
      </c>
    </row>
    <row r="352" spans="1:28" x14ac:dyDescent="0.25">
      <c r="A352" s="123">
        <v>349</v>
      </c>
      <c r="B352" s="123">
        <v>32501</v>
      </c>
      <c r="C352" s="162" t="s">
        <v>991</v>
      </c>
      <c r="D352" s="202"/>
      <c r="E352" s="123" t="s">
        <v>347</v>
      </c>
      <c r="F352" s="123">
        <v>811</v>
      </c>
      <c r="G352" s="126" t="s">
        <v>348</v>
      </c>
      <c r="H352" s="123"/>
      <c r="I352" s="194">
        <v>78100108221</v>
      </c>
      <c r="J352" s="144"/>
      <c r="K352" s="142"/>
      <c r="L352" s="144"/>
      <c r="M352" s="123">
        <v>1</v>
      </c>
      <c r="N352" s="123" t="s">
        <v>1203</v>
      </c>
      <c r="O352" s="144" t="s">
        <v>1202</v>
      </c>
      <c r="P352" s="185"/>
      <c r="Q352" s="123" t="s">
        <v>937</v>
      </c>
      <c r="R352" s="123" t="s">
        <v>975</v>
      </c>
      <c r="S352" s="144" t="s">
        <v>355</v>
      </c>
      <c r="T352" s="129">
        <v>44314</v>
      </c>
      <c r="U352" s="129">
        <v>44678</v>
      </c>
      <c r="V352" s="186">
        <v>40299</v>
      </c>
      <c r="W352" s="129">
        <v>44533</v>
      </c>
      <c r="X352" s="187">
        <v>121.23333333333333</v>
      </c>
      <c r="Y352" s="188" t="s">
        <v>356</v>
      </c>
      <c r="Z352" s="183"/>
      <c r="AA352" s="142"/>
      <c r="AB352" s="144" t="s">
        <v>357</v>
      </c>
    </row>
    <row r="353" spans="1:28" x14ac:dyDescent="0.25">
      <c r="A353" s="123">
        <v>350</v>
      </c>
      <c r="B353" s="123">
        <v>32435</v>
      </c>
      <c r="C353" s="162" t="s">
        <v>985</v>
      </c>
      <c r="D353" s="202"/>
      <c r="E353" s="123" t="s">
        <v>347</v>
      </c>
      <c r="F353" s="123">
        <v>5106</v>
      </c>
      <c r="G353" s="126" t="s">
        <v>348</v>
      </c>
      <c r="H353" s="123"/>
      <c r="I353" s="194">
        <v>78100108229</v>
      </c>
      <c r="J353" s="144"/>
      <c r="K353" s="144"/>
      <c r="L353" s="144"/>
      <c r="M353" s="123">
        <v>0</v>
      </c>
      <c r="N353" s="123" t="s">
        <v>1204</v>
      </c>
      <c r="O353" s="144" t="s">
        <v>1202</v>
      </c>
      <c r="P353" s="185"/>
      <c r="Q353" s="123" t="s">
        <v>937</v>
      </c>
      <c r="R353" s="123" t="s">
        <v>975</v>
      </c>
      <c r="S353" s="144" t="s">
        <v>355</v>
      </c>
      <c r="T353" s="129">
        <v>44314</v>
      </c>
      <c r="U353" s="129">
        <v>44678</v>
      </c>
      <c r="V353" s="186">
        <v>40299</v>
      </c>
      <c r="W353" s="129">
        <v>44533</v>
      </c>
      <c r="X353" s="187">
        <v>110.03225806451613</v>
      </c>
      <c r="Y353" s="188" t="s">
        <v>356</v>
      </c>
      <c r="Z353" s="183"/>
      <c r="AA353" s="144"/>
      <c r="AB353" s="144" t="s">
        <v>357</v>
      </c>
    </row>
    <row r="354" spans="1:28" x14ac:dyDescent="0.25">
      <c r="A354" s="123">
        <v>351</v>
      </c>
      <c r="B354" s="123">
        <v>30664</v>
      </c>
      <c r="C354" s="162" t="s">
        <v>1205</v>
      </c>
      <c r="D354" s="231"/>
      <c r="E354" s="123" t="s">
        <v>347</v>
      </c>
      <c r="F354" s="123">
        <v>14011051</v>
      </c>
      <c r="G354" s="126" t="s">
        <v>348</v>
      </c>
      <c r="H354" s="123"/>
      <c r="I354" s="194">
        <v>78100108081</v>
      </c>
      <c r="J354" s="144"/>
      <c r="K354" s="142"/>
      <c r="L354" s="144"/>
      <c r="M354" s="123">
        <v>2</v>
      </c>
      <c r="N354" s="123" t="s">
        <v>1206</v>
      </c>
      <c r="O354" s="144" t="s">
        <v>1202</v>
      </c>
      <c r="P354" s="185"/>
      <c r="Q354" s="123" t="s">
        <v>937</v>
      </c>
      <c r="R354" s="123" t="s">
        <v>975</v>
      </c>
      <c r="S354" s="144" t="s">
        <v>355</v>
      </c>
      <c r="T354" s="129">
        <v>44164</v>
      </c>
      <c r="U354" s="129">
        <v>44528</v>
      </c>
      <c r="V354" s="186">
        <v>38961</v>
      </c>
      <c r="W354" s="129">
        <v>44533</v>
      </c>
      <c r="X354" s="187">
        <v>153.19354838709677</v>
      </c>
      <c r="Y354" s="188" t="s">
        <v>356</v>
      </c>
      <c r="Z354" s="183"/>
      <c r="AA354" s="142"/>
      <c r="AB354" s="144" t="s">
        <v>357</v>
      </c>
    </row>
    <row r="355" spans="1:28" x14ac:dyDescent="0.25">
      <c r="A355" s="123">
        <v>352</v>
      </c>
      <c r="B355" s="123">
        <v>30715</v>
      </c>
      <c r="C355" s="162" t="s">
        <v>975</v>
      </c>
      <c r="D355" s="202"/>
      <c r="E355" s="123" t="s">
        <v>347</v>
      </c>
      <c r="F355" s="123">
        <v>5082</v>
      </c>
      <c r="G355" s="126" t="s">
        <v>348</v>
      </c>
      <c r="H355" s="123">
        <v>570339</v>
      </c>
      <c r="I355" s="194">
        <v>78100108240</v>
      </c>
      <c r="J355" s="144"/>
      <c r="K355" s="144"/>
      <c r="L355" s="144"/>
      <c r="M355" s="123" t="s">
        <v>1207</v>
      </c>
      <c r="N355" s="123" t="s">
        <v>1208</v>
      </c>
      <c r="O355" s="144" t="s">
        <v>1209</v>
      </c>
      <c r="P355" s="185"/>
      <c r="Q355" s="123" t="s">
        <v>937</v>
      </c>
      <c r="R355" s="123" t="s">
        <v>968</v>
      </c>
      <c r="S355" s="144" t="s">
        <v>355</v>
      </c>
      <c r="T355" s="129">
        <v>44314</v>
      </c>
      <c r="U355" s="129">
        <v>44678</v>
      </c>
      <c r="V355" s="186">
        <v>40299</v>
      </c>
      <c r="W355" s="129">
        <v>44533</v>
      </c>
      <c r="X355" s="187">
        <v>121.23333333333333</v>
      </c>
      <c r="Y355" s="188" t="s">
        <v>356</v>
      </c>
      <c r="Z355" s="183"/>
      <c r="AA355" s="144"/>
      <c r="AB355" s="144" t="s">
        <v>357</v>
      </c>
    </row>
    <row r="356" spans="1:28" x14ac:dyDescent="0.25">
      <c r="A356" s="123">
        <v>353</v>
      </c>
      <c r="B356" s="123">
        <v>87998</v>
      </c>
      <c r="C356" s="232" t="s">
        <v>1210</v>
      </c>
      <c r="D356" s="233" t="s">
        <v>1211</v>
      </c>
      <c r="E356" s="123" t="s">
        <v>371</v>
      </c>
      <c r="F356" s="123">
        <v>17009685</v>
      </c>
      <c r="G356" s="126" t="s">
        <v>348</v>
      </c>
      <c r="H356" s="123">
        <v>570308</v>
      </c>
      <c r="I356" s="183"/>
      <c r="J356" s="144">
        <v>17009685</v>
      </c>
      <c r="K356" s="144"/>
      <c r="L356" s="183">
        <v>17009685</v>
      </c>
      <c r="M356" s="123" t="s">
        <v>423</v>
      </c>
      <c r="N356" s="123" t="s">
        <v>1212</v>
      </c>
      <c r="O356" s="144" t="s">
        <v>1213</v>
      </c>
      <c r="P356" s="185"/>
      <c r="Q356" s="123" t="s">
        <v>1214</v>
      </c>
      <c r="R356" s="123" t="s">
        <v>1215</v>
      </c>
      <c r="S356" s="144" t="s">
        <v>355</v>
      </c>
      <c r="T356" s="129">
        <v>44496</v>
      </c>
      <c r="U356" s="129">
        <v>44860</v>
      </c>
      <c r="V356" s="186">
        <v>43374</v>
      </c>
      <c r="W356" s="129">
        <v>44533</v>
      </c>
      <c r="X356" s="187">
        <v>10.838709677419354</v>
      </c>
      <c r="Y356" s="188" t="s">
        <v>524</v>
      </c>
      <c r="Z356" s="183"/>
      <c r="AA356" s="144"/>
      <c r="AB356" s="144" t="s">
        <v>357</v>
      </c>
    </row>
    <row r="357" spans="1:28" x14ac:dyDescent="0.25">
      <c r="A357" s="123">
        <v>354</v>
      </c>
      <c r="B357" s="123">
        <v>67189</v>
      </c>
      <c r="C357" s="232" t="s">
        <v>1216</v>
      </c>
      <c r="D357" s="234" t="s">
        <v>1217</v>
      </c>
      <c r="E357" s="123" t="s">
        <v>371</v>
      </c>
      <c r="F357" s="123">
        <v>15011508</v>
      </c>
      <c r="G357" s="126" t="s">
        <v>348</v>
      </c>
      <c r="H357" s="123">
        <v>570295</v>
      </c>
      <c r="I357" s="144">
        <v>10200202790</v>
      </c>
      <c r="J357" s="144"/>
      <c r="K357" s="144"/>
      <c r="L357" s="144">
        <v>35848</v>
      </c>
      <c r="M357" s="123" t="s">
        <v>1218</v>
      </c>
      <c r="N357" s="123" t="s">
        <v>1219</v>
      </c>
      <c r="O357" s="144" t="s">
        <v>1213</v>
      </c>
      <c r="P357" s="185"/>
      <c r="Q357" s="123" t="s">
        <v>1214</v>
      </c>
      <c r="R357" s="123" t="s">
        <v>1215</v>
      </c>
      <c r="S357" s="144" t="s">
        <v>355</v>
      </c>
      <c r="T357" s="129">
        <v>44274</v>
      </c>
      <c r="U357" s="129">
        <v>44638</v>
      </c>
      <c r="V357" s="186">
        <v>42451</v>
      </c>
      <c r="W357" s="129">
        <v>44533</v>
      </c>
      <c r="X357" s="187">
        <v>40.612903225806448</v>
      </c>
      <c r="Y357" s="188" t="s">
        <v>356</v>
      </c>
      <c r="Z357" s="183"/>
      <c r="AA357" s="144"/>
      <c r="AB357" s="144" t="s">
        <v>357</v>
      </c>
    </row>
    <row r="358" spans="1:28" x14ac:dyDescent="0.25">
      <c r="A358" s="123">
        <v>355</v>
      </c>
      <c r="B358" s="123">
        <v>28396</v>
      </c>
      <c r="C358" s="235" t="s">
        <v>1220</v>
      </c>
      <c r="D358" s="208"/>
      <c r="E358" s="123" t="s">
        <v>371</v>
      </c>
      <c r="F358" s="123">
        <v>12009147</v>
      </c>
      <c r="G358" s="126" t="s">
        <v>348</v>
      </c>
      <c r="H358" s="123">
        <v>570311</v>
      </c>
      <c r="I358" s="183">
        <v>10200201875</v>
      </c>
      <c r="J358" s="184">
        <v>1022</v>
      </c>
      <c r="K358" s="144"/>
      <c r="L358" s="184">
        <v>1022</v>
      </c>
      <c r="M358" s="123" t="s">
        <v>1221</v>
      </c>
      <c r="N358" s="123" t="s">
        <v>1222</v>
      </c>
      <c r="O358" s="144" t="s">
        <v>1213</v>
      </c>
      <c r="P358" s="185"/>
      <c r="Q358" s="123" t="s">
        <v>1214</v>
      </c>
      <c r="R358" s="123" t="s">
        <v>1215</v>
      </c>
      <c r="S358" s="153" t="s">
        <v>355</v>
      </c>
      <c r="T358" s="129">
        <v>44498</v>
      </c>
      <c r="U358" s="129">
        <v>44862</v>
      </c>
      <c r="V358" s="186">
        <v>41123</v>
      </c>
      <c r="W358" s="129">
        <v>44533</v>
      </c>
      <c r="X358" s="187">
        <v>83.451612903225808</v>
      </c>
      <c r="Y358" s="188" t="s">
        <v>356</v>
      </c>
      <c r="Z358" s="183"/>
      <c r="AA358" s="144"/>
      <c r="AB358" s="144" t="s">
        <v>357</v>
      </c>
    </row>
    <row r="359" spans="1:28" x14ac:dyDescent="0.25">
      <c r="A359" s="123">
        <v>356</v>
      </c>
      <c r="B359" s="123">
        <v>57641</v>
      </c>
      <c r="C359" s="236" t="s">
        <v>1223</v>
      </c>
      <c r="D359" s="152"/>
      <c r="E359" s="123" t="s">
        <v>347</v>
      </c>
      <c r="F359" s="123">
        <v>5928</v>
      </c>
      <c r="G359" s="126" t="s">
        <v>348</v>
      </c>
      <c r="H359" s="123"/>
      <c r="I359" s="183"/>
      <c r="J359" s="184"/>
      <c r="K359" s="142"/>
      <c r="L359" s="237"/>
      <c r="M359" s="123"/>
      <c r="N359" s="123"/>
      <c r="O359" s="144" t="s">
        <v>1213</v>
      </c>
      <c r="P359" s="184"/>
      <c r="Q359" s="123" t="s">
        <v>1214</v>
      </c>
      <c r="R359" s="123" t="s">
        <v>1215</v>
      </c>
      <c r="S359" s="144" t="s">
        <v>355</v>
      </c>
      <c r="T359" s="129">
        <v>44440</v>
      </c>
      <c r="U359" s="129">
        <v>44804</v>
      </c>
      <c r="V359" s="129">
        <v>44441</v>
      </c>
      <c r="W359" s="129">
        <v>44533</v>
      </c>
      <c r="X359" s="187">
        <v>78.533333333333331</v>
      </c>
      <c r="Y359" s="188" t="s">
        <v>356</v>
      </c>
      <c r="Z359" s="183"/>
      <c r="AA359" s="142"/>
      <c r="AB359" s="144" t="s">
        <v>357</v>
      </c>
    </row>
    <row r="360" spans="1:28" x14ac:dyDescent="0.25">
      <c r="A360" s="123">
        <v>357</v>
      </c>
      <c r="B360" s="123">
        <v>33692</v>
      </c>
      <c r="C360" s="167" t="s">
        <v>1224</v>
      </c>
      <c r="D360" s="151"/>
      <c r="E360" s="123" t="s">
        <v>347</v>
      </c>
      <c r="F360" s="123" t="s">
        <v>1225</v>
      </c>
      <c r="G360" s="126" t="s">
        <v>348</v>
      </c>
      <c r="H360" s="123">
        <v>570066</v>
      </c>
      <c r="I360" s="127">
        <v>10200202149</v>
      </c>
      <c r="J360" s="127"/>
      <c r="K360" s="127">
        <v>34910</v>
      </c>
      <c r="L360" s="127">
        <v>34910</v>
      </c>
      <c r="M360" s="123" t="s">
        <v>1226</v>
      </c>
      <c r="N360" s="123" t="s">
        <v>1227</v>
      </c>
      <c r="O360" s="144" t="s">
        <v>1213</v>
      </c>
      <c r="P360" s="185"/>
      <c r="Q360" s="123" t="s">
        <v>1214</v>
      </c>
      <c r="R360" s="123" t="s">
        <v>1215</v>
      </c>
      <c r="S360" s="128" t="s">
        <v>355</v>
      </c>
      <c r="T360" s="129">
        <v>44497</v>
      </c>
      <c r="U360" s="129">
        <v>44861</v>
      </c>
      <c r="V360" s="129">
        <v>41640</v>
      </c>
      <c r="W360" s="129">
        <v>44533</v>
      </c>
      <c r="X360" s="130">
        <v>96.433333333333337</v>
      </c>
      <c r="Y360" s="131" t="s">
        <v>356</v>
      </c>
      <c r="Z360" s="132">
        <v>42552</v>
      </c>
      <c r="AA360" s="130">
        <v>63.903225806451616</v>
      </c>
      <c r="AB360" s="133" t="s">
        <v>357</v>
      </c>
    </row>
    <row r="361" spans="1:28" x14ac:dyDescent="0.25">
      <c r="A361" s="123">
        <v>358</v>
      </c>
      <c r="B361" s="123">
        <v>79463</v>
      </c>
      <c r="C361" s="150" t="s">
        <v>1228</v>
      </c>
      <c r="D361" s="208"/>
      <c r="E361" s="123" t="s">
        <v>347</v>
      </c>
      <c r="F361" s="123" t="s">
        <v>1229</v>
      </c>
      <c r="G361" s="126" t="s">
        <v>348</v>
      </c>
      <c r="H361" s="123">
        <v>570228</v>
      </c>
      <c r="I361" s="127"/>
      <c r="J361" s="127"/>
      <c r="K361" s="127"/>
      <c r="L361" s="127"/>
      <c r="M361" s="123" t="s">
        <v>739</v>
      </c>
      <c r="N361" s="123" t="s">
        <v>1230</v>
      </c>
      <c r="O361" s="144" t="s">
        <v>1213</v>
      </c>
      <c r="P361" s="128" t="s">
        <v>1231</v>
      </c>
      <c r="Q361" s="123" t="s">
        <v>1214</v>
      </c>
      <c r="R361" s="123" t="s">
        <v>1215</v>
      </c>
      <c r="S361" s="128" t="s">
        <v>355</v>
      </c>
      <c r="T361" s="129">
        <v>44374</v>
      </c>
      <c r="U361" s="129">
        <v>44738</v>
      </c>
      <c r="V361" s="132">
        <v>42908</v>
      </c>
      <c r="W361" s="129">
        <v>44533</v>
      </c>
      <c r="X361" s="130">
        <v>54.166666666666664</v>
      </c>
      <c r="Y361" s="131" t="s">
        <v>356</v>
      </c>
      <c r="Z361" s="132">
        <v>43201</v>
      </c>
      <c r="AA361" s="130">
        <v>42.967741935483872</v>
      </c>
      <c r="AB361" s="133" t="s">
        <v>357</v>
      </c>
    </row>
    <row r="362" spans="1:28" x14ac:dyDescent="0.25">
      <c r="A362" s="123">
        <v>359</v>
      </c>
      <c r="B362" s="123">
        <v>44484</v>
      </c>
      <c r="C362" s="202" t="s">
        <v>1232</v>
      </c>
      <c r="D362" s="152"/>
      <c r="E362" s="144" t="s">
        <v>347</v>
      </c>
      <c r="F362" s="144">
        <v>11010239</v>
      </c>
      <c r="G362" s="126" t="s">
        <v>348</v>
      </c>
      <c r="H362" s="123"/>
      <c r="I362" s="183"/>
      <c r="J362" s="183"/>
      <c r="K362" s="183"/>
      <c r="L362" s="183"/>
      <c r="M362" s="144"/>
      <c r="N362" s="144"/>
      <c r="O362" s="144" t="s">
        <v>1213</v>
      </c>
      <c r="P362" s="184"/>
      <c r="Q362" s="123" t="s">
        <v>1214</v>
      </c>
      <c r="R362" s="123" t="s">
        <v>1215</v>
      </c>
      <c r="S362" s="184" t="s">
        <v>355</v>
      </c>
      <c r="T362" s="129">
        <v>44470</v>
      </c>
      <c r="U362" s="129">
        <v>44833</v>
      </c>
      <c r="V362" s="186">
        <v>44105</v>
      </c>
      <c r="W362" s="129">
        <v>44533</v>
      </c>
      <c r="X362" s="187">
        <v>14.266666666666667</v>
      </c>
      <c r="Y362" s="188" t="s">
        <v>429</v>
      </c>
      <c r="Z362" s="189"/>
      <c r="AA362" s="187"/>
      <c r="AB362" s="205" t="s">
        <v>357</v>
      </c>
    </row>
    <row r="363" spans="1:28" x14ac:dyDescent="0.25">
      <c r="A363" s="123">
        <v>360</v>
      </c>
      <c r="B363" s="123">
        <v>44429</v>
      </c>
      <c r="C363" s="202" t="s">
        <v>1233</v>
      </c>
      <c r="D363" s="152"/>
      <c r="E363" s="144" t="s">
        <v>347</v>
      </c>
      <c r="F363" s="144">
        <v>11008175</v>
      </c>
      <c r="G363" s="126" t="s">
        <v>348</v>
      </c>
      <c r="H363" s="123"/>
      <c r="I363" s="183"/>
      <c r="J363" s="183"/>
      <c r="K363" s="183"/>
      <c r="L363" s="183"/>
      <c r="M363" s="144"/>
      <c r="N363" s="144"/>
      <c r="O363" s="144" t="s">
        <v>1213</v>
      </c>
      <c r="P363" s="184"/>
      <c r="Q363" s="123" t="s">
        <v>1214</v>
      </c>
      <c r="R363" s="123" t="s">
        <v>1215</v>
      </c>
      <c r="S363" s="184" t="s">
        <v>355</v>
      </c>
      <c r="T363" s="129">
        <v>44470</v>
      </c>
      <c r="U363" s="129">
        <v>44833</v>
      </c>
      <c r="V363" s="186">
        <v>44105</v>
      </c>
      <c r="W363" s="129">
        <v>44533</v>
      </c>
      <c r="X363" s="187">
        <v>14.266666666666667</v>
      </c>
      <c r="Y363" s="188" t="s">
        <v>429</v>
      </c>
      <c r="Z363" s="189"/>
      <c r="AA363" s="187"/>
      <c r="AB363" s="205" t="s">
        <v>357</v>
      </c>
    </row>
    <row r="364" spans="1:28" x14ac:dyDescent="0.25">
      <c r="A364" s="123">
        <v>361</v>
      </c>
      <c r="B364" s="123">
        <v>105783</v>
      </c>
      <c r="C364" s="238" t="s">
        <v>1234</v>
      </c>
      <c r="D364" s="152"/>
      <c r="E364" s="144" t="s">
        <v>347</v>
      </c>
      <c r="F364" s="144">
        <v>18010569</v>
      </c>
      <c r="G364" s="126" t="s">
        <v>348</v>
      </c>
      <c r="H364" s="123">
        <v>570176</v>
      </c>
      <c r="I364" s="183"/>
      <c r="J364" s="183"/>
      <c r="K364" s="183"/>
      <c r="L364" s="183"/>
      <c r="M364" s="144" t="s">
        <v>349</v>
      </c>
      <c r="N364" s="144" t="s">
        <v>1235</v>
      </c>
      <c r="O364" s="144" t="s">
        <v>1213</v>
      </c>
      <c r="P364" s="184" t="s">
        <v>1231</v>
      </c>
      <c r="Q364" s="123" t="s">
        <v>1214</v>
      </c>
      <c r="R364" s="123" t="s">
        <v>1215</v>
      </c>
      <c r="S364" s="184" t="s">
        <v>355</v>
      </c>
      <c r="T364" s="129">
        <v>44149</v>
      </c>
      <c r="U364" s="129">
        <v>44513</v>
      </c>
      <c r="V364" s="189">
        <v>43304</v>
      </c>
      <c r="W364" s="129">
        <v>44533</v>
      </c>
      <c r="X364" s="187">
        <v>40.966666666666669</v>
      </c>
      <c r="Y364" s="188" t="s">
        <v>356</v>
      </c>
      <c r="Z364" s="189">
        <v>43605</v>
      </c>
      <c r="AA364" s="187">
        <v>29.93548387096774</v>
      </c>
      <c r="AB364" s="205" t="s">
        <v>357</v>
      </c>
    </row>
    <row r="365" spans="1:28" x14ac:dyDescent="0.25">
      <c r="A365" s="123">
        <v>362</v>
      </c>
      <c r="B365" s="123">
        <v>69739</v>
      </c>
      <c r="C365" s="202" t="s">
        <v>1236</v>
      </c>
      <c r="D365" s="152"/>
      <c r="E365" s="144" t="s">
        <v>347</v>
      </c>
      <c r="F365" s="144" t="s">
        <v>1237</v>
      </c>
      <c r="G365" s="126" t="s">
        <v>348</v>
      </c>
      <c r="H365" s="123">
        <v>570275</v>
      </c>
      <c r="I365" s="183">
        <v>10200202866</v>
      </c>
      <c r="J365" s="183"/>
      <c r="K365" s="183">
        <v>35967</v>
      </c>
      <c r="L365" s="183">
        <v>35967</v>
      </c>
      <c r="M365" s="144" t="s">
        <v>456</v>
      </c>
      <c r="N365" s="144" t="s">
        <v>1238</v>
      </c>
      <c r="O365" s="144" t="s">
        <v>1213</v>
      </c>
      <c r="P365" s="184" t="s">
        <v>1231</v>
      </c>
      <c r="Q365" s="123" t="s">
        <v>1214</v>
      </c>
      <c r="R365" s="123" t="s">
        <v>1215</v>
      </c>
      <c r="S365" s="184" t="s">
        <v>355</v>
      </c>
      <c r="T365" s="129">
        <v>44321</v>
      </c>
      <c r="U365" s="129">
        <v>44624</v>
      </c>
      <c r="V365" s="189">
        <v>42498</v>
      </c>
      <c r="W365" s="129">
        <v>44533</v>
      </c>
      <c r="X365" s="187">
        <v>67.833333333333329</v>
      </c>
      <c r="Y365" s="188" t="s">
        <v>356</v>
      </c>
      <c r="Z365" s="189">
        <v>42833</v>
      </c>
      <c r="AA365" s="187">
        <v>54.838709677419352</v>
      </c>
      <c r="AB365" s="205" t="s">
        <v>357</v>
      </c>
    </row>
    <row r="366" spans="1:28" x14ac:dyDescent="0.25">
      <c r="A366" s="123">
        <v>363</v>
      </c>
      <c r="B366" s="123">
        <v>30698</v>
      </c>
      <c r="C366" s="162" t="s">
        <v>1239</v>
      </c>
      <c r="D366" s="202"/>
      <c r="E366" s="123" t="s">
        <v>347</v>
      </c>
      <c r="F366" s="123">
        <v>2298</v>
      </c>
      <c r="G366" s="126" t="s">
        <v>348</v>
      </c>
      <c r="H366" s="123">
        <v>570313</v>
      </c>
      <c r="I366" s="183">
        <v>10200200613</v>
      </c>
      <c r="J366" s="184">
        <v>3212</v>
      </c>
      <c r="K366" s="144"/>
      <c r="L366" s="184">
        <v>31576</v>
      </c>
      <c r="M366" s="123" t="s">
        <v>372</v>
      </c>
      <c r="N366" s="123" t="s">
        <v>1240</v>
      </c>
      <c r="O366" s="144" t="s">
        <v>1213</v>
      </c>
      <c r="P366" s="185"/>
      <c r="Q366" s="123" t="s">
        <v>1214</v>
      </c>
      <c r="R366" s="123" t="s">
        <v>1215</v>
      </c>
      <c r="S366" s="144" t="s">
        <v>355</v>
      </c>
      <c r="T366" s="129">
        <v>44184</v>
      </c>
      <c r="U366" s="129">
        <v>44550</v>
      </c>
      <c r="V366" s="186">
        <v>38980</v>
      </c>
      <c r="W366" s="129">
        <v>44533</v>
      </c>
      <c r="X366" s="187">
        <v>152.58064516129033</v>
      </c>
      <c r="Y366" s="188" t="s">
        <v>356</v>
      </c>
      <c r="Z366" s="183"/>
      <c r="AA366" s="144"/>
      <c r="AB366" s="144" t="s">
        <v>357</v>
      </c>
    </row>
    <row r="367" spans="1:28" x14ac:dyDescent="0.25">
      <c r="A367" s="123">
        <v>364</v>
      </c>
      <c r="B367" s="123">
        <v>54374</v>
      </c>
      <c r="C367" s="162" t="s">
        <v>1241</v>
      </c>
      <c r="D367" s="152"/>
      <c r="E367" s="123" t="s">
        <v>371</v>
      </c>
      <c r="F367" s="123">
        <v>14011142</v>
      </c>
      <c r="G367" s="126" t="s">
        <v>348</v>
      </c>
      <c r="H367" s="123">
        <v>570314</v>
      </c>
      <c r="I367" s="144">
        <v>10200202358</v>
      </c>
      <c r="J367" s="239">
        <v>35342</v>
      </c>
      <c r="K367" s="144"/>
      <c r="L367" s="239">
        <v>35342</v>
      </c>
      <c r="M367" s="123" t="s">
        <v>388</v>
      </c>
      <c r="N367" s="123" t="s">
        <v>1242</v>
      </c>
      <c r="O367" s="144" t="s">
        <v>1213</v>
      </c>
      <c r="P367" s="185"/>
      <c r="Q367" s="123" t="s">
        <v>1214</v>
      </c>
      <c r="R367" s="123" t="s">
        <v>1215</v>
      </c>
      <c r="S367" s="144" t="s">
        <v>355</v>
      </c>
      <c r="T367" s="129">
        <v>44330</v>
      </c>
      <c r="U367" s="129">
        <v>44694</v>
      </c>
      <c r="V367" s="186">
        <v>42506</v>
      </c>
      <c r="W367" s="129">
        <v>44533</v>
      </c>
      <c r="X367" s="187">
        <v>38.838709677419352</v>
      </c>
      <c r="Y367" s="188" t="s">
        <v>356</v>
      </c>
      <c r="Z367" s="183"/>
      <c r="AA367" s="144"/>
      <c r="AB367" s="144" t="s">
        <v>357</v>
      </c>
    </row>
    <row r="368" spans="1:28" x14ac:dyDescent="0.25">
      <c r="A368" s="123">
        <v>365</v>
      </c>
      <c r="B368" s="123">
        <v>30638</v>
      </c>
      <c r="C368" s="192" t="s">
        <v>1243</v>
      </c>
      <c r="D368" s="193"/>
      <c r="E368" s="123" t="s">
        <v>347</v>
      </c>
      <c r="F368" s="123">
        <v>14009931</v>
      </c>
      <c r="G368" s="126" t="s">
        <v>348</v>
      </c>
      <c r="H368" s="123">
        <v>570315</v>
      </c>
      <c r="I368" s="183">
        <v>10200200532</v>
      </c>
      <c r="J368" s="184">
        <v>4786</v>
      </c>
      <c r="K368" s="144"/>
      <c r="L368" s="184">
        <v>31653</v>
      </c>
      <c r="M368" s="123" t="s">
        <v>1244</v>
      </c>
      <c r="N368" s="123" t="s">
        <v>1245</v>
      </c>
      <c r="O368" s="144" t="s">
        <v>1213</v>
      </c>
      <c r="P368" s="185"/>
      <c r="Q368" s="123" t="s">
        <v>1214</v>
      </c>
      <c r="R368" s="123" t="s">
        <v>1215</v>
      </c>
      <c r="S368" s="144" t="s">
        <v>355</v>
      </c>
      <c r="T368" s="129">
        <v>44337</v>
      </c>
      <c r="U368" s="129">
        <v>44701</v>
      </c>
      <c r="V368" s="186">
        <v>43499</v>
      </c>
      <c r="W368" s="129">
        <v>44533</v>
      </c>
      <c r="X368" s="187">
        <v>6.806451612903226</v>
      </c>
      <c r="Y368" s="188" t="s">
        <v>524</v>
      </c>
      <c r="Z368" s="183"/>
      <c r="AA368" s="144"/>
      <c r="AB368" s="144" t="s">
        <v>357</v>
      </c>
    </row>
    <row r="369" spans="1:28" x14ac:dyDescent="0.25">
      <c r="A369" s="123">
        <v>366</v>
      </c>
      <c r="B369" s="123">
        <v>51744</v>
      </c>
      <c r="C369" s="162" t="s">
        <v>1246</v>
      </c>
      <c r="D369" s="193"/>
      <c r="E369" s="123" t="s">
        <v>371</v>
      </c>
      <c r="F369" s="123">
        <v>14009310</v>
      </c>
      <c r="G369" s="126" t="s">
        <v>348</v>
      </c>
      <c r="H369" s="123">
        <v>570293</v>
      </c>
      <c r="I369" s="144">
        <v>10200202246</v>
      </c>
      <c r="J369" s="144"/>
      <c r="K369" s="144"/>
      <c r="L369" s="144"/>
      <c r="M369" s="123" t="s">
        <v>1006</v>
      </c>
      <c r="N369" s="123" t="s">
        <v>1247</v>
      </c>
      <c r="O369" s="144" t="s">
        <v>1213</v>
      </c>
      <c r="P369" s="185"/>
      <c r="Q369" s="123" t="s">
        <v>1214</v>
      </c>
      <c r="R369" s="123" t="s">
        <v>1215</v>
      </c>
      <c r="S369" s="153" t="s">
        <v>355</v>
      </c>
      <c r="T369" s="129">
        <v>44315</v>
      </c>
      <c r="U369" s="129">
        <v>44679</v>
      </c>
      <c r="V369" s="186">
        <v>41760</v>
      </c>
      <c r="W369" s="129">
        <v>44533</v>
      </c>
      <c r="X369" s="187">
        <v>62.903225806451616</v>
      </c>
      <c r="Y369" s="188" t="s">
        <v>356</v>
      </c>
      <c r="Z369" s="183"/>
      <c r="AA369" s="144"/>
      <c r="AB369" s="144" t="s">
        <v>357</v>
      </c>
    </row>
    <row r="370" spans="1:28" x14ac:dyDescent="0.25">
      <c r="A370" s="123">
        <v>367</v>
      </c>
      <c r="B370" s="123">
        <v>30319</v>
      </c>
      <c r="C370" s="211" t="s">
        <v>1248</v>
      </c>
      <c r="D370" s="193"/>
      <c r="E370" s="123" t="s">
        <v>371</v>
      </c>
      <c r="F370" s="123">
        <v>15011414</v>
      </c>
      <c r="G370" s="126" t="s">
        <v>348</v>
      </c>
      <c r="H370" s="123">
        <v>570294</v>
      </c>
      <c r="I370" s="144">
        <v>10200202777</v>
      </c>
      <c r="J370" s="240">
        <v>35863</v>
      </c>
      <c r="K370" s="144"/>
      <c r="L370" s="240">
        <v>35863</v>
      </c>
      <c r="M370" s="123" t="s">
        <v>1249</v>
      </c>
      <c r="N370" s="123" t="s">
        <v>1250</v>
      </c>
      <c r="O370" s="144" t="s">
        <v>1213</v>
      </c>
      <c r="P370" s="185"/>
      <c r="Q370" s="123" t="s">
        <v>1214</v>
      </c>
      <c r="R370" s="123" t="s">
        <v>1215</v>
      </c>
      <c r="S370" s="144" t="s">
        <v>355</v>
      </c>
      <c r="T370" s="129">
        <v>44279</v>
      </c>
      <c r="U370" s="129">
        <v>44643</v>
      </c>
      <c r="V370" s="186">
        <v>42366</v>
      </c>
      <c r="W370" s="129">
        <v>44533</v>
      </c>
      <c r="X370" s="187">
        <v>43.354838709677416</v>
      </c>
      <c r="Y370" s="188" t="s">
        <v>356</v>
      </c>
      <c r="Z370" s="241"/>
      <c r="AA370" s="144"/>
      <c r="AB370" s="144" t="s">
        <v>357</v>
      </c>
    </row>
    <row r="371" spans="1:28" x14ac:dyDescent="0.25">
      <c r="A371" s="123">
        <v>368</v>
      </c>
      <c r="B371" s="123">
        <v>30702</v>
      </c>
      <c r="C371" s="192" t="s">
        <v>1251</v>
      </c>
      <c r="D371" s="242"/>
      <c r="E371" s="123" t="s">
        <v>371</v>
      </c>
      <c r="F371" s="123" t="s">
        <v>1252</v>
      </c>
      <c r="G371" s="126" t="s">
        <v>348</v>
      </c>
      <c r="H371" s="123">
        <v>570297</v>
      </c>
      <c r="I371" s="183">
        <v>78100107945</v>
      </c>
      <c r="J371" s="184"/>
      <c r="K371" s="142"/>
      <c r="L371" s="184">
        <v>30196</v>
      </c>
      <c r="M371" s="123" t="s">
        <v>379</v>
      </c>
      <c r="N371" s="123" t="s">
        <v>1253</v>
      </c>
      <c r="O371" s="144" t="s">
        <v>1213</v>
      </c>
      <c r="P371" s="185"/>
      <c r="Q371" s="123" t="s">
        <v>1214</v>
      </c>
      <c r="R371" s="123" t="s">
        <v>1215</v>
      </c>
      <c r="S371" s="144" t="s">
        <v>355</v>
      </c>
      <c r="T371" s="129">
        <v>44315</v>
      </c>
      <c r="U371" s="129">
        <v>44679</v>
      </c>
      <c r="V371" s="186">
        <v>40299</v>
      </c>
      <c r="W371" s="129">
        <v>44533</v>
      </c>
      <c r="X371" s="187">
        <v>110.03225806451613</v>
      </c>
      <c r="Y371" s="188" t="s">
        <v>356</v>
      </c>
      <c r="Z371" s="183"/>
      <c r="AA371" s="142"/>
      <c r="AB371" s="144" t="s">
        <v>357</v>
      </c>
    </row>
    <row r="372" spans="1:28" x14ac:dyDescent="0.25">
      <c r="A372" s="123">
        <v>369</v>
      </c>
      <c r="B372" s="123">
        <v>43176</v>
      </c>
      <c r="C372" s="192" t="s">
        <v>1254</v>
      </c>
      <c r="D372" s="183"/>
      <c r="E372" s="123" t="s">
        <v>371</v>
      </c>
      <c r="F372" s="123">
        <v>16009538</v>
      </c>
      <c r="G372" s="126" t="s">
        <v>348</v>
      </c>
      <c r="H372" s="123">
        <v>570298</v>
      </c>
      <c r="I372" s="183">
        <v>10200202933</v>
      </c>
      <c r="J372" s="185"/>
      <c r="K372" s="142"/>
      <c r="L372" s="205">
        <v>36172</v>
      </c>
      <c r="M372" s="123" t="s">
        <v>1255</v>
      </c>
      <c r="N372" s="123" t="s">
        <v>1256</v>
      </c>
      <c r="O372" s="144" t="s">
        <v>1213</v>
      </c>
      <c r="P372" s="185"/>
      <c r="Q372" s="123" t="s">
        <v>1214</v>
      </c>
      <c r="R372" s="123" t="s">
        <v>1215</v>
      </c>
      <c r="S372" s="144" t="s">
        <v>355</v>
      </c>
      <c r="T372" s="129">
        <v>44236</v>
      </c>
      <c r="U372" s="129">
        <v>44600</v>
      </c>
      <c r="V372" s="186">
        <v>41681</v>
      </c>
      <c r="W372" s="129">
        <v>44533</v>
      </c>
      <c r="X372" s="187">
        <v>65.451612903225808</v>
      </c>
      <c r="Y372" s="188" t="s">
        <v>356</v>
      </c>
      <c r="Z372" s="205"/>
      <c r="AA372" s="142"/>
      <c r="AB372" s="144" t="s">
        <v>357</v>
      </c>
    </row>
    <row r="373" spans="1:28" x14ac:dyDescent="0.25">
      <c r="A373" s="123">
        <v>370</v>
      </c>
      <c r="B373" s="123">
        <v>30707</v>
      </c>
      <c r="C373" s="162" t="s">
        <v>1257</v>
      </c>
      <c r="D373" s="243"/>
      <c r="E373" s="123" t="s">
        <v>371</v>
      </c>
      <c r="F373" s="123">
        <v>14011027</v>
      </c>
      <c r="G373" s="126" t="s">
        <v>348</v>
      </c>
      <c r="H373" s="123">
        <v>570299</v>
      </c>
      <c r="I373" s="194">
        <v>78100108239</v>
      </c>
      <c r="J373" s="142"/>
      <c r="K373" s="144"/>
      <c r="L373" s="142"/>
      <c r="M373" s="123" t="s">
        <v>1258</v>
      </c>
      <c r="N373" s="123" t="s">
        <v>1259</v>
      </c>
      <c r="O373" s="144" t="s">
        <v>1213</v>
      </c>
      <c r="P373" s="185"/>
      <c r="Q373" s="123" t="s">
        <v>1214</v>
      </c>
      <c r="R373" s="123" t="s">
        <v>1215</v>
      </c>
      <c r="S373" s="144" t="s">
        <v>355</v>
      </c>
      <c r="T373" s="129">
        <v>44314</v>
      </c>
      <c r="U373" s="129">
        <v>44678</v>
      </c>
      <c r="V373" s="186">
        <v>40299</v>
      </c>
      <c r="W373" s="129">
        <v>44533</v>
      </c>
      <c r="X373" s="187">
        <v>110.03225806451613</v>
      </c>
      <c r="Y373" s="188" t="s">
        <v>356</v>
      </c>
      <c r="Z373" s="183"/>
      <c r="AA373" s="144"/>
      <c r="AB373" s="144" t="s">
        <v>357</v>
      </c>
    </row>
    <row r="374" spans="1:28" x14ac:dyDescent="0.25">
      <c r="A374" s="123">
        <v>371</v>
      </c>
      <c r="B374" s="123">
        <v>28398</v>
      </c>
      <c r="C374" s="211" t="s">
        <v>1260</v>
      </c>
      <c r="D374" s="183"/>
      <c r="E374" s="123" t="s">
        <v>371</v>
      </c>
      <c r="F374" s="123">
        <v>11010400</v>
      </c>
      <c r="G374" s="126" t="s">
        <v>348</v>
      </c>
      <c r="H374" s="123">
        <v>570300</v>
      </c>
      <c r="I374" s="183">
        <v>10200201448</v>
      </c>
      <c r="J374" s="184">
        <v>1136</v>
      </c>
      <c r="K374" s="144"/>
      <c r="L374" s="244">
        <v>1136</v>
      </c>
      <c r="M374" s="123" t="s">
        <v>1261</v>
      </c>
      <c r="N374" s="123" t="s">
        <v>1262</v>
      </c>
      <c r="O374" s="144" t="s">
        <v>1213</v>
      </c>
      <c r="P374" s="185"/>
      <c r="Q374" s="123" t="s">
        <v>1214</v>
      </c>
      <c r="R374" s="123" t="s">
        <v>1215</v>
      </c>
      <c r="S374" s="153" t="s">
        <v>355</v>
      </c>
      <c r="T374" s="129">
        <v>44286</v>
      </c>
      <c r="U374" s="129">
        <v>44650</v>
      </c>
      <c r="V374" s="186">
        <v>40698</v>
      </c>
      <c r="W374" s="129">
        <v>44533</v>
      </c>
      <c r="X374" s="187">
        <v>97.161290322580641</v>
      </c>
      <c r="Y374" s="188" t="s">
        <v>356</v>
      </c>
      <c r="Z374" s="183"/>
      <c r="AA374" s="144"/>
      <c r="AB374" s="144" t="s">
        <v>357</v>
      </c>
    </row>
    <row r="375" spans="1:28" x14ac:dyDescent="0.25">
      <c r="A375" s="123">
        <v>372</v>
      </c>
      <c r="B375" s="123">
        <v>30694</v>
      </c>
      <c r="C375" s="202" t="s">
        <v>1263</v>
      </c>
      <c r="D375" s="242"/>
      <c r="E375" s="123" t="s">
        <v>371</v>
      </c>
      <c r="F375" s="123">
        <v>6262</v>
      </c>
      <c r="G375" s="126" t="s">
        <v>348</v>
      </c>
      <c r="H375" s="123">
        <v>570301</v>
      </c>
      <c r="I375" s="183">
        <v>78100107893</v>
      </c>
      <c r="J375" s="184"/>
      <c r="K375" s="144"/>
      <c r="L375" s="184">
        <v>30825</v>
      </c>
      <c r="M375" s="123" t="s">
        <v>379</v>
      </c>
      <c r="N375" s="123" t="s">
        <v>1264</v>
      </c>
      <c r="O375" s="144" t="s">
        <v>1213</v>
      </c>
      <c r="P375" s="184"/>
      <c r="Q375" s="123" t="s">
        <v>1214</v>
      </c>
      <c r="R375" s="123" t="s">
        <v>1215</v>
      </c>
      <c r="S375" s="144" t="s">
        <v>355</v>
      </c>
      <c r="T375" s="129">
        <v>44314</v>
      </c>
      <c r="U375" s="129">
        <v>44619</v>
      </c>
      <c r="V375" s="186">
        <v>40299</v>
      </c>
      <c r="W375" s="129">
        <v>44533</v>
      </c>
      <c r="X375" s="187">
        <v>121.23333333333333</v>
      </c>
      <c r="Y375" s="188" t="s">
        <v>356</v>
      </c>
      <c r="Z375" s="183"/>
      <c r="AA375" s="144"/>
      <c r="AB375" s="144" t="s">
        <v>357</v>
      </c>
    </row>
    <row r="376" spans="1:28" x14ac:dyDescent="0.25">
      <c r="A376" s="123">
        <v>373</v>
      </c>
      <c r="B376" s="123">
        <v>33662</v>
      </c>
      <c r="C376" s="202" t="s">
        <v>1265</v>
      </c>
      <c r="D376" s="193"/>
      <c r="E376" s="123" t="s">
        <v>371</v>
      </c>
      <c r="F376" s="123">
        <v>13010936</v>
      </c>
      <c r="G376" s="126" t="s">
        <v>348</v>
      </c>
      <c r="H376" s="123">
        <v>570302</v>
      </c>
      <c r="I376" s="183">
        <v>10200202116</v>
      </c>
      <c r="J376" s="184"/>
      <c r="K376" s="144"/>
      <c r="L376" s="216">
        <v>34865</v>
      </c>
      <c r="M376" s="123" t="s">
        <v>733</v>
      </c>
      <c r="N376" s="123" t="s">
        <v>1266</v>
      </c>
      <c r="O376" s="144" t="s">
        <v>1213</v>
      </c>
      <c r="P376" s="184"/>
      <c r="Q376" s="123" t="s">
        <v>1214</v>
      </c>
      <c r="R376" s="123" t="s">
        <v>1215</v>
      </c>
      <c r="S376" s="144" t="s">
        <v>355</v>
      </c>
      <c r="T376" s="129">
        <v>44498</v>
      </c>
      <c r="U376" s="129">
        <v>44862</v>
      </c>
      <c r="V376" s="186">
        <v>41580</v>
      </c>
      <c r="W376" s="129">
        <v>44533</v>
      </c>
      <c r="X376" s="187">
        <v>78.533333333333331</v>
      </c>
      <c r="Y376" s="188" t="s">
        <v>356</v>
      </c>
      <c r="Z376" s="183"/>
      <c r="AA376" s="144"/>
      <c r="AB376" s="144" t="s">
        <v>357</v>
      </c>
    </row>
    <row r="377" spans="1:28" x14ac:dyDescent="0.25">
      <c r="A377" s="123">
        <v>374</v>
      </c>
      <c r="B377" s="123">
        <v>28288</v>
      </c>
      <c r="C377" s="162" t="s">
        <v>1267</v>
      </c>
      <c r="D377" s="152"/>
      <c r="E377" s="123" t="s">
        <v>347</v>
      </c>
      <c r="F377" s="123">
        <v>11008409</v>
      </c>
      <c r="G377" s="126" t="s">
        <v>348</v>
      </c>
      <c r="H377" s="123">
        <v>570307</v>
      </c>
      <c r="I377" s="183">
        <v>10200201272</v>
      </c>
      <c r="J377" s="185">
        <v>28288</v>
      </c>
      <c r="K377" s="144"/>
      <c r="L377" s="144"/>
      <c r="M377" s="123" t="s">
        <v>1268</v>
      </c>
      <c r="N377" s="123" t="s">
        <v>1269</v>
      </c>
      <c r="O377" s="144" t="s">
        <v>1213</v>
      </c>
      <c r="P377" s="185"/>
      <c r="Q377" s="123" t="s">
        <v>1214</v>
      </c>
      <c r="R377" s="123" t="s">
        <v>1215</v>
      </c>
      <c r="S377" s="144" t="s">
        <v>355</v>
      </c>
      <c r="T377" s="129">
        <v>43858</v>
      </c>
      <c r="U377" s="129">
        <v>44588</v>
      </c>
      <c r="V377" s="189">
        <v>40544</v>
      </c>
      <c r="W377" s="129">
        <v>44533</v>
      </c>
      <c r="X377" s="187">
        <v>102.12903225806451</v>
      </c>
      <c r="Y377" s="188" t="s">
        <v>356</v>
      </c>
      <c r="Z377" s="189"/>
      <c r="AA377" s="187"/>
      <c r="AB377" s="144" t="s">
        <v>357</v>
      </c>
    </row>
    <row r="378" spans="1:28" x14ac:dyDescent="0.25">
      <c r="A378" s="123">
        <v>375</v>
      </c>
      <c r="B378" s="123">
        <v>30700</v>
      </c>
      <c r="C378" s="162" t="s">
        <v>1270</v>
      </c>
      <c r="D378" s="202"/>
      <c r="E378" s="123" t="s">
        <v>371</v>
      </c>
      <c r="F378" s="123">
        <v>10093937</v>
      </c>
      <c r="G378" s="126" t="s">
        <v>348</v>
      </c>
      <c r="H378" s="123">
        <v>570309</v>
      </c>
      <c r="I378" s="194">
        <v>10200200907</v>
      </c>
      <c r="J378" s="144"/>
      <c r="K378" s="144"/>
      <c r="L378" s="144"/>
      <c r="M378" s="123" t="s">
        <v>530</v>
      </c>
      <c r="N378" s="123" t="s">
        <v>1271</v>
      </c>
      <c r="O378" s="144" t="s">
        <v>1213</v>
      </c>
      <c r="P378" s="185"/>
      <c r="Q378" s="123" t="s">
        <v>1214</v>
      </c>
      <c r="R378" s="123" t="s">
        <v>1215</v>
      </c>
      <c r="S378" s="144" t="s">
        <v>355</v>
      </c>
      <c r="T378" s="129">
        <v>44379</v>
      </c>
      <c r="U378" s="129">
        <v>44743</v>
      </c>
      <c r="V378" s="186">
        <v>38813</v>
      </c>
      <c r="W378" s="129">
        <v>44533</v>
      </c>
      <c r="X378" s="187">
        <v>157.96774193548387</v>
      </c>
      <c r="Y378" s="188" t="s">
        <v>356</v>
      </c>
      <c r="Z378" s="183"/>
      <c r="AA378" s="144"/>
      <c r="AB378" s="144" t="s">
        <v>357</v>
      </c>
    </row>
    <row r="379" spans="1:28" x14ac:dyDescent="0.25">
      <c r="A379" s="123">
        <v>376</v>
      </c>
      <c r="B379" s="123">
        <v>30706</v>
      </c>
      <c r="C379" s="192" t="s">
        <v>1272</v>
      </c>
      <c r="D379" s="202"/>
      <c r="E379" s="123" t="s">
        <v>371</v>
      </c>
      <c r="F379" s="123">
        <v>14009935</v>
      </c>
      <c r="G379" s="126" t="s">
        <v>348</v>
      </c>
      <c r="H379" s="123">
        <v>570310</v>
      </c>
      <c r="I379" s="183">
        <v>710200200068</v>
      </c>
      <c r="J379" s="184">
        <v>5598</v>
      </c>
      <c r="K379" s="142"/>
      <c r="L379" s="184">
        <v>31517</v>
      </c>
      <c r="M379" s="123" t="s">
        <v>1273</v>
      </c>
      <c r="N379" s="123" t="s">
        <v>1274</v>
      </c>
      <c r="O379" s="144" t="s">
        <v>1213</v>
      </c>
      <c r="P379" s="185"/>
      <c r="Q379" s="123" t="s">
        <v>1214</v>
      </c>
      <c r="R379" s="123" t="s">
        <v>1215</v>
      </c>
      <c r="S379" s="144" t="s">
        <v>355</v>
      </c>
      <c r="T379" s="129">
        <v>44334</v>
      </c>
      <c r="U379" s="129">
        <v>44698</v>
      </c>
      <c r="V379" s="186">
        <v>40319</v>
      </c>
      <c r="W379" s="129">
        <v>44533</v>
      </c>
      <c r="X379" s="187">
        <v>109.38709677419355</v>
      </c>
      <c r="Y379" s="188" t="s">
        <v>356</v>
      </c>
      <c r="Z379" s="183"/>
      <c r="AA379" s="142"/>
      <c r="AB379" s="144" t="s">
        <v>357</v>
      </c>
    </row>
    <row r="380" spans="1:28" x14ac:dyDescent="0.25">
      <c r="A380" s="123">
        <v>377</v>
      </c>
      <c r="B380" s="123">
        <v>89103</v>
      </c>
      <c r="C380" s="162" t="s">
        <v>1275</v>
      </c>
      <c r="D380" s="193"/>
      <c r="E380" s="123" t="s">
        <v>371</v>
      </c>
      <c r="F380" s="123">
        <v>17010092</v>
      </c>
      <c r="G380" s="126" t="s">
        <v>348</v>
      </c>
      <c r="H380" s="123">
        <v>570312</v>
      </c>
      <c r="I380" s="183"/>
      <c r="J380" s="144">
        <v>17010092</v>
      </c>
      <c r="K380" s="144"/>
      <c r="L380" s="183">
        <v>17010092</v>
      </c>
      <c r="M380" s="123" t="s">
        <v>426</v>
      </c>
      <c r="N380" s="123" t="s">
        <v>1276</v>
      </c>
      <c r="O380" s="144" t="s">
        <v>1213</v>
      </c>
      <c r="P380" s="185"/>
      <c r="Q380" s="123" t="s">
        <v>1214</v>
      </c>
      <c r="R380" s="123" t="s">
        <v>1215</v>
      </c>
      <c r="S380" s="144" t="s">
        <v>355</v>
      </c>
      <c r="T380" s="129">
        <v>44466</v>
      </c>
      <c r="U380" s="129">
        <v>44830</v>
      </c>
      <c r="V380" s="186">
        <v>43374</v>
      </c>
      <c r="W380" s="129">
        <v>44533</v>
      </c>
      <c r="X380" s="187">
        <v>10.838709677419354</v>
      </c>
      <c r="Y380" s="188" t="s">
        <v>524</v>
      </c>
      <c r="Z380" s="183"/>
      <c r="AA380" s="144"/>
      <c r="AB380" s="144" t="s">
        <v>357</v>
      </c>
    </row>
    <row r="381" spans="1:28" x14ac:dyDescent="0.25">
      <c r="A381" s="123">
        <v>378</v>
      </c>
      <c r="B381" s="123">
        <v>28254</v>
      </c>
      <c r="C381" s="192" t="s">
        <v>1277</v>
      </c>
      <c r="D381" s="193"/>
      <c r="E381" s="123" t="s">
        <v>347</v>
      </c>
      <c r="F381" s="123">
        <v>14005984</v>
      </c>
      <c r="G381" s="126" t="s">
        <v>348</v>
      </c>
      <c r="H381" s="123">
        <v>570303</v>
      </c>
      <c r="I381" s="183">
        <v>10200200551</v>
      </c>
      <c r="J381" s="184">
        <v>1145</v>
      </c>
      <c r="K381" s="144"/>
      <c r="L381" s="184">
        <v>1145</v>
      </c>
      <c r="M381" s="123" t="s">
        <v>423</v>
      </c>
      <c r="N381" s="123" t="s">
        <v>1278</v>
      </c>
      <c r="O381" s="144" t="s">
        <v>1213</v>
      </c>
      <c r="P381" s="185"/>
      <c r="Q381" s="123" t="s">
        <v>1214</v>
      </c>
      <c r="R381" s="123" t="s">
        <v>1215</v>
      </c>
      <c r="S381" s="153" t="s">
        <v>355</v>
      </c>
      <c r="T381" s="129">
        <v>43834</v>
      </c>
      <c r="U381" s="129">
        <v>44565</v>
      </c>
      <c r="V381" s="186">
        <v>38994</v>
      </c>
      <c r="W381" s="129">
        <v>44533</v>
      </c>
      <c r="X381" s="187">
        <v>164.73333333333332</v>
      </c>
      <c r="Y381" s="188" t="s">
        <v>356</v>
      </c>
      <c r="Z381" s="183"/>
      <c r="AA381" s="144"/>
      <c r="AB381" s="144" t="s">
        <v>357</v>
      </c>
    </row>
    <row r="382" spans="1:28" x14ac:dyDescent="0.25">
      <c r="A382" s="123">
        <v>379</v>
      </c>
      <c r="B382" s="123">
        <v>30575</v>
      </c>
      <c r="C382" s="162" t="s">
        <v>1279</v>
      </c>
      <c r="D382" s="152"/>
      <c r="E382" s="123" t="s">
        <v>347</v>
      </c>
      <c r="F382" s="123">
        <v>14011419</v>
      </c>
      <c r="G382" s="126" t="s">
        <v>348</v>
      </c>
      <c r="H382" s="123">
        <v>570304</v>
      </c>
      <c r="I382" s="183">
        <v>10200200203</v>
      </c>
      <c r="J382" s="184">
        <v>5166</v>
      </c>
      <c r="K382" s="142"/>
      <c r="L382" s="245">
        <v>31328</v>
      </c>
      <c r="M382" s="123" t="s">
        <v>978</v>
      </c>
      <c r="N382" s="123" t="s">
        <v>1280</v>
      </c>
      <c r="O382" s="144" t="s">
        <v>1213</v>
      </c>
      <c r="P382" s="185"/>
      <c r="Q382" s="123" t="s">
        <v>1214</v>
      </c>
      <c r="R382" s="123" t="s">
        <v>1215</v>
      </c>
      <c r="S382" s="144" t="s">
        <v>355</v>
      </c>
      <c r="T382" s="129">
        <v>44405</v>
      </c>
      <c r="U382" s="129">
        <v>44769</v>
      </c>
      <c r="V382" s="186">
        <v>39934</v>
      </c>
      <c r="W382" s="129">
        <v>44533</v>
      </c>
      <c r="X382" s="187">
        <v>121.80645161290323</v>
      </c>
      <c r="Y382" s="188" t="s">
        <v>356</v>
      </c>
      <c r="Z382" s="183"/>
      <c r="AA382" s="142"/>
      <c r="AB382" s="144" t="s">
        <v>357</v>
      </c>
    </row>
    <row r="383" spans="1:28" x14ac:dyDescent="0.25">
      <c r="A383" s="123">
        <v>380</v>
      </c>
      <c r="B383" s="123">
        <v>51956</v>
      </c>
      <c r="C383" s="236" t="s">
        <v>1281</v>
      </c>
      <c r="D383" s="152"/>
      <c r="E383" s="123" t="s">
        <v>347</v>
      </c>
      <c r="F383" s="123">
        <v>14011600</v>
      </c>
      <c r="G383" s="126" t="s">
        <v>348</v>
      </c>
      <c r="H383" s="123">
        <v>570305</v>
      </c>
      <c r="I383" s="183">
        <v>10200202388</v>
      </c>
      <c r="J383" s="184"/>
      <c r="K383" s="142"/>
      <c r="L383" s="237">
        <v>35385</v>
      </c>
      <c r="M383" s="123" t="s">
        <v>1282</v>
      </c>
      <c r="N383" s="123" t="s">
        <v>1283</v>
      </c>
      <c r="O383" s="144" t="s">
        <v>1213</v>
      </c>
      <c r="P383" s="185"/>
      <c r="Q383" s="123" t="s">
        <v>1214</v>
      </c>
      <c r="R383" s="123" t="s">
        <v>1215</v>
      </c>
      <c r="S383" s="144" t="s">
        <v>355</v>
      </c>
      <c r="T383" s="129">
        <v>44458</v>
      </c>
      <c r="U383" s="129">
        <v>44822</v>
      </c>
      <c r="V383" s="186">
        <v>41903</v>
      </c>
      <c r="W383" s="129">
        <v>44533</v>
      </c>
      <c r="X383" s="187">
        <v>58.29032258064516</v>
      </c>
      <c r="Y383" s="188" t="s">
        <v>356</v>
      </c>
      <c r="Z383" s="183"/>
      <c r="AA383" s="142"/>
      <c r="AB383" s="144" t="s">
        <v>357</v>
      </c>
    </row>
    <row r="384" spans="1:28" x14ac:dyDescent="0.25">
      <c r="A384" s="123">
        <v>381</v>
      </c>
      <c r="B384" s="123">
        <v>51958</v>
      </c>
      <c r="C384" s="246" t="s">
        <v>1284</v>
      </c>
      <c r="D384" s="148" t="s">
        <v>1285</v>
      </c>
      <c r="E384" s="123" t="s">
        <v>347</v>
      </c>
      <c r="F384" s="123" t="s">
        <v>1286</v>
      </c>
      <c r="G384" s="126" t="s">
        <v>348</v>
      </c>
      <c r="H384" s="123">
        <v>570144</v>
      </c>
      <c r="I384" s="127">
        <v>10200202390</v>
      </c>
      <c r="J384" s="127"/>
      <c r="K384" s="127">
        <v>35369</v>
      </c>
      <c r="L384" s="127">
        <v>35369</v>
      </c>
      <c r="M384" s="123" t="s">
        <v>1282</v>
      </c>
      <c r="N384" s="123" t="s">
        <v>1287</v>
      </c>
      <c r="O384" s="144" t="s">
        <v>1213</v>
      </c>
      <c r="P384" s="128" t="s">
        <v>911</v>
      </c>
      <c r="Q384" s="123" t="s">
        <v>523</v>
      </c>
      <c r="R384" s="123" t="s">
        <v>354</v>
      </c>
      <c r="S384" s="128" t="s">
        <v>355</v>
      </c>
      <c r="T384" s="129">
        <v>44274</v>
      </c>
      <c r="U384" s="129">
        <v>44638</v>
      </c>
      <c r="V384" s="129">
        <v>41903</v>
      </c>
      <c r="W384" s="129">
        <v>44533</v>
      </c>
      <c r="X384" s="130">
        <v>87.666666666666671</v>
      </c>
      <c r="Y384" s="131" t="s">
        <v>356</v>
      </c>
      <c r="Z384" s="132">
        <v>42552</v>
      </c>
      <c r="AA384" s="130">
        <v>63.903225806451616</v>
      </c>
      <c r="AB384" s="133" t="s">
        <v>357</v>
      </c>
    </row>
    <row r="385" spans="1:28" x14ac:dyDescent="0.25">
      <c r="A385" s="123">
        <v>382</v>
      </c>
      <c r="B385" s="123">
        <v>32491</v>
      </c>
      <c r="C385" s="162" t="s">
        <v>1288</v>
      </c>
      <c r="D385" s="202"/>
      <c r="E385" s="123" t="s">
        <v>371</v>
      </c>
      <c r="F385" s="123">
        <v>8011266</v>
      </c>
      <c r="G385" s="126" t="s">
        <v>348</v>
      </c>
      <c r="H385" s="123">
        <v>570292</v>
      </c>
      <c r="I385" s="183">
        <v>10200200169</v>
      </c>
      <c r="J385" s="184">
        <v>4922</v>
      </c>
      <c r="K385" s="144"/>
      <c r="L385" s="184">
        <v>31041</v>
      </c>
      <c r="M385" s="123" t="s">
        <v>1289</v>
      </c>
      <c r="N385" s="123" t="s">
        <v>1290</v>
      </c>
      <c r="O385" s="144" t="s">
        <v>1213</v>
      </c>
      <c r="P385" s="185"/>
      <c r="Q385" s="123" t="s">
        <v>1214</v>
      </c>
      <c r="R385" s="123" t="s">
        <v>1215</v>
      </c>
      <c r="S385" s="144" t="s">
        <v>355</v>
      </c>
      <c r="T385" s="129">
        <v>44275</v>
      </c>
      <c r="U385" s="129">
        <v>44639</v>
      </c>
      <c r="V385" s="186">
        <v>39806</v>
      </c>
      <c r="W385" s="129">
        <v>44533</v>
      </c>
      <c r="X385" s="187">
        <v>125.93548387096774</v>
      </c>
      <c r="Y385" s="188" t="s">
        <v>356</v>
      </c>
      <c r="Z385" s="183"/>
      <c r="AA385" s="144"/>
      <c r="AB385" s="144" t="s">
        <v>357</v>
      </c>
    </row>
    <row r="386" spans="1:28" x14ac:dyDescent="0.25">
      <c r="A386" s="123">
        <v>383</v>
      </c>
      <c r="B386" s="123">
        <v>43293</v>
      </c>
      <c r="C386" s="192" t="s">
        <v>1291</v>
      </c>
      <c r="D386" s="205"/>
      <c r="E386" s="123" t="s">
        <v>371</v>
      </c>
      <c r="F386" s="123">
        <v>14010369</v>
      </c>
      <c r="G386" s="126" t="s">
        <v>348</v>
      </c>
      <c r="H386" s="123">
        <v>570296</v>
      </c>
      <c r="I386" s="183">
        <v>10200202281</v>
      </c>
      <c r="J386" s="184"/>
      <c r="K386" s="144"/>
      <c r="L386" s="184">
        <v>35186</v>
      </c>
      <c r="M386" s="123" t="s">
        <v>588</v>
      </c>
      <c r="N386" s="123" t="s">
        <v>1292</v>
      </c>
      <c r="O386" s="144" t="s">
        <v>1213</v>
      </c>
      <c r="P386" s="185"/>
      <c r="Q386" s="123" t="s">
        <v>1214</v>
      </c>
      <c r="R386" s="123" t="s">
        <v>1215</v>
      </c>
      <c r="S386" s="144" t="s">
        <v>355</v>
      </c>
      <c r="T386" s="129">
        <v>44286</v>
      </c>
      <c r="U386" s="129">
        <v>44650</v>
      </c>
      <c r="V386" s="186">
        <v>41794</v>
      </c>
      <c r="W386" s="129">
        <v>44533</v>
      </c>
      <c r="X386" s="187">
        <v>61.806451612903224</v>
      </c>
      <c r="Y386" s="188" t="s">
        <v>356</v>
      </c>
      <c r="Z386" s="205"/>
      <c r="AA386" s="144"/>
      <c r="AB386" s="144" t="s">
        <v>357</v>
      </c>
    </row>
    <row r="387" spans="1:28" x14ac:dyDescent="0.25">
      <c r="A387" s="123">
        <v>384</v>
      </c>
      <c r="B387" s="123">
        <v>33506</v>
      </c>
      <c r="C387" s="192" t="s">
        <v>1214</v>
      </c>
      <c r="D387" s="193"/>
      <c r="E387" s="123" t="s">
        <v>347</v>
      </c>
      <c r="F387" s="123">
        <v>11008329</v>
      </c>
      <c r="G387" s="126" t="s">
        <v>348</v>
      </c>
      <c r="H387" s="123"/>
      <c r="I387" s="183">
        <v>10200201199</v>
      </c>
      <c r="J387" s="184">
        <v>3330</v>
      </c>
      <c r="K387" s="142"/>
      <c r="L387" s="184">
        <v>31785</v>
      </c>
      <c r="M387" s="123" t="s">
        <v>1293</v>
      </c>
      <c r="N387" s="123" t="s">
        <v>1294</v>
      </c>
      <c r="O387" s="184" t="s">
        <v>1295</v>
      </c>
      <c r="P387" s="185"/>
      <c r="Q387" s="123" t="s">
        <v>1214</v>
      </c>
      <c r="R387" s="123" t="s">
        <v>1215</v>
      </c>
      <c r="S387" s="144" t="s">
        <v>355</v>
      </c>
      <c r="T387" s="129">
        <v>43852</v>
      </c>
      <c r="U387" s="129">
        <v>44583</v>
      </c>
      <c r="V387" s="186">
        <v>40565</v>
      </c>
      <c r="W387" s="129">
        <v>44533</v>
      </c>
      <c r="X387" s="187">
        <v>101.45161290322581</v>
      </c>
      <c r="Y387" s="188" t="s">
        <v>356</v>
      </c>
      <c r="Z387" s="183"/>
      <c r="AA387" s="142"/>
      <c r="AB387" s="144" t="s">
        <v>357</v>
      </c>
    </row>
    <row r="388" spans="1:28" x14ac:dyDescent="0.25">
      <c r="A388" s="123">
        <v>385</v>
      </c>
      <c r="B388" s="123">
        <v>30703</v>
      </c>
      <c r="C388" s="192" t="s">
        <v>1215</v>
      </c>
      <c r="D388" s="202"/>
      <c r="E388" s="123" t="s">
        <v>347</v>
      </c>
      <c r="F388" s="123">
        <v>14009936</v>
      </c>
      <c r="G388" s="126" t="s">
        <v>348</v>
      </c>
      <c r="H388" s="123">
        <v>570342</v>
      </c>
      <c r="I388" s="183">
        <v>78100108191</v>
      </c>
      <c r="J388" s="184"/>
      <c r="K388" s="142"/>
      <c r="L388" s="184">
        <v>30288</v>
      </c>
      <c r="M388" s="123" t="s">
        <v>940</v>
      </c>
      <c r="N388" s="123" t="s">
        <v>1296</v>
      </c>
      <c r="O388" s="144" t="s">
        <v>1297</v>
      </c>
      <c r="P388" s="185"/>
      <c r="Q388" s="123" t="s">
        <v>937</v>
      </c>
      <c r="R388" s="123" t="s">
        <v>968</v>
      </c>
      <c r="S388" s="144" t="s">
        <v>355</v>
      </c>
      <c r="T388" s="129">
        <v>44314</v>
      </c>
      <c r="U388" s="129">
        <v>44678</v>
      </c>
      <c r="V388" s="186">
        <v>40299</v>
      </c>
      <c r="W388" s="129">
        <v>44533</v>
      </c>
      <c r="X388" s="187">
        <v>110.03225806451613</v>
      </c>
      <c r="Y388" s="188" t="s">
        <v>356</v>
      </c>
      <c r="Z388" s="183"/>
      <c r="AA388" s="142"/>
      <c r="AB388" s="144" t="s">
        <v>357</v>
      </c>
    </row>
    <row r="389" spans="1:28" x14ac:dyDescent="0.25">
      <c r="A389" s="123">
        <v>386</v>
      </c>
      <c r="B389" s="123">
        <v>30680</v>
      </c>
      <c r="C389" s="247" t="s">
        <v>1298</v>
      </c>
      <c r="D389" s="136"/>
      <c r="E389" s="123" t="s">
        <v>347</v>
      </c>
      <c r="F389" s="123">
        <v>11012486</v>
      </c>
      <c r="G389" s="126" t="s">
        <v>348</v>
      </c>
      <c r="H389" s="123"/>
      <c r="I389" s="136">
        <v>10200200911</v>
      </c>
      <c r="J389" s="136"/>
      <c r="K389" s="136"/>
      <c r="L389" s="136"/>
      <c r="M389" s="123"/>
      <c r="N389" s="123"/>
      <c r="O389" s="126" t="s">
        <v>1299</v>
      </c>
      <c r="P389" s="126"/>
      <c r="Q389" s="123" t="s">
        <v>937</v>
      </c>
      <c r="R389" s="123" t="s">
        <v>1300</v>
      </c>
      <c r="S389" s="123" t="s">
        <v>355</v>
      </c>
      <c r="T389" s="129">
        <v>44314</v>
      </c>
      <c r="U389" s="129">
        <v>44678</v>
      </c>
      <c r="V389" s="129">
        <v>39569</v>
      </c>
      <c r="W389" s="129">
        <v>44533</v>
      </c>
      <c r="X389" s="248">
        <v>7.3</v>
      </c>
      <c r="Y389" s="123" t="s">
        <v>524</v>
      </c>
      <c r="Z389" s="136"/>
      <c r="AA389" s="136"/>
      <c r="AB389" s="8" t="s">
        <v>357</v>
      </c>
    </row>
    <row r="390" spans="1:28" x14ac:dyDescent="0.25">
      <c r="A390" s="123">
        <v>387</v>
      </c>
      <c r="B390" s="123">
        <v>43337</v>
      </c>
      <c r="C390" s="247" t="s">
        <v>1301</v>
      </c>
      <c r="D390" s="136"/>
      <c r="E390" s="123" t="s">
        <v>347</v>
      </c>
      <c r="F390" s="123">
        <v>15010474</v>
      </c>
      <c r="G390" s="126" t="s">
        <v>348</v>
      </c>
      <c r="H390" s="123"/>
      <c r="I390" s="136">
        <v>10200400305</v>
      </c>
      <c r="J390" s="136"/>
      <c r="K390" s="136"/>
      <c r="L390" s="136"/>
      <c r="M390" s="123"/>
      <c r="N390" s="123"/>
      <c r="O390" s="126" t="s">
        <v>1299</v>
      </c>
      <c r="P390" s="126"/>
      <c r="Q390" s="123" t="s">
        <v>937</v>
      </c>
      <c r="R390" s="123" t="s">
        <v>1300</v>
      </c>
      <c r="S390" s="123" t="s">
        <v>355</v>
      </c>
      <c r="T390" s="129">
        <v>44361</v>
      </c>
      <c r="U390" s="129">
        <v>44725</v>
      </c>
      <c r="V390" s="129">
        <v>41212</v>
      </c>
      <c r="W390" s="129">
        <v>44533</v>
      </c>
      <c r="X390" s="248">
        <v>5.7333333333333334</v>
      </c>
      <c r="Y390" s="123" t="s">
        <v>396</v>
      </c>
      <c r="Z390" s="136"/>
      <c r="AA390" s="136"/>
      <c r="AB390" s="8" t="s">
        <v>357</v>
      </c>
    </row>
    <row r="391" spans="1:28" x14ac:dyDescent="0.25">
      <c r="A391" s="123">
        <v>388</v>
      </c>
      <c r="B391" s="123">
        <v>30679</v>
      </c>
      <c r="C391" s="247" t="s">
        <v>1302</v>
      </c>
      <c r="D391" s="136"/>
      <c r="E391" s="123" t="s">
        <v>347</v>
      </c>
      <c r="F391" s="123">
        <v>11012485</v>
      </c>
      <c r="G391" s="126" t="s">
        <v>348</v>
      </c>
      <c r="H391" s="123"/>
      <c r="I391" s="136">
        <v>710200200053</v>
      </c>
      <c r="J391" s="136"/>
      <c r="K391" s="136"/>
      <c r="L391" s="136"/>
      <c r="M391" s="123"/>
      <c r="N391" s="123"/>
      <c r="O391" s="126" t="s">
        <v>1299</v>
      </c>
      <c r="P391" s="126"/>
      <c r="Q391" s="123" t="s">
        <v>937</v>
      </c>
      <c r="R391" s="123" t="s">
        <v>1300</v>
      </c>
      <c r="S391" s="123" t="s">
        <v>355</v>
      </c>
      <c r="T391" s="129">
        <v>44284</v>
      </c>
      <c r="U391" s="129">
        <v>44648</v>
      </c>
      <c r="V391" s="129">
        <v>40268</v>
      </c>
      <c r="W391" s="129">
        <v>44533</v>
      </c>
      <c r="X391" s="248">
        <v>8.3000000000000007</v>
      </c>
      <c r="Y391" s="123" t="s">
        <v>524</v>
      </c>
      <c r="Z391" s="136"/>
      <c r="AA391" s="136"/>
      <c r="AB391" s="8" t="s">
        <v>357</v>
      </c>
    </row>
    <row r="392" spans="1:28" x14ac:dyDescent="0.25">
      <c r="A392" s="123">
        <v>389</v>
      </c>
      <c r="B392" s="123">
        <v>30683</v>
      </c>
      <c r="C392" s="247" t="s">
        <v>1303</v>
      </c>
      <c r="D392" s="136"/>
      <c r="E392" s="123" t="s">
        <v>347</v>
      </c>
      <c r="F392" s="123">
        <v>13010913</v>
      </c>
      <c r="G392" s="126" t="s">
        <v>348</v>
      </c>
      <c r="H392" s="123"/>
      <c r="I392" s="136">
        <v>10200201403</v>
      </c>
      <c r="J392" s="136"/>
      <c r="K392" s="136"/>
      <c r="L392" s="136"/>
      <c r="M392" s="123"/>
      <c r="N392" s="123"/>
      <c r="O392" s="126" t="s">
        <v>1299</v>
      </c>
      <c r="P392" s="126"/>
      <c r="Q392" s="123" t="s">
        <v>937</v>
      </c>
      <c r="R392" s="123" t="s">
        <v>1300</v>
      </c>
      <c r="S392" s="123" t="s">
        <v>355</v>
      </c>
      <c r="T392" s="129">
        <v>44312</v>
      </c>
      <c r="U392" s="129">
        <v>44676</v>
      </c>
      <c r="V392" s="129">
        <v>40662</v>
      </c>
      <c r="W392" s="129">
        <v>44533</v>
      </c>
      <c r="X392" s="248">
        <v>7.3666666666666663</v>
      </c>
      <c r="Y392" s="123" t="s">
        <v>524</v>
      </c>
      <c r="Z392" s="136"/>
      <c r="AA392" s="136"/>
      <c r="AB392" s="8" t="s">
        <v>357</v>
      </c>
    </row>
    <row r="393" spans="1:28" x14ac:dyDescent="0.25">
      <c r="A393" s="123">
        <v>390</v>
      </c>
      <c r="B393" s="123">
        <v>30687</v>
      </c>
      <c r="C393" s="247" t="s">
        <v>1304</v>
      </c>
      <c r="D393" s="136"/>
      <c r="E393" s="123" t="s">
        <v>347</v>
      </c>
      <c r="F393" s="123">
        <v>2640</v>
      </c>
      <c r="G393" s="126" t="s">
        <v>348</v>
      </c>
      <c r="H393" s="123"/>
      <c r="I393" s="136">
        <v>10200200812</v>
      </c>
      <c r="J393" s="136"/>
      <c r="K393" s="136"/>
      <c r="L393" s="136"/>
      <c r="M393" s="123"/>
      <c r="N393" s="123"/>
      <c r="O393" s="126" t="s">
        <v>1299</v>
      </c>
      <c r="P393" s="126"/>
      <c r="Q393" s="123" t="s">
        <v>937</v>
      </c>
      <c r="R393" s="123" t="s">
        <v>1300</v>
      </c>
      <c r="S393" s="123" t="s">
        <v>355</v>
      </c>
      <c r="T393" s="129">
        <v>44374</v>
      </c>
      <c r="U393" s="129">
        <v>44738</v>
      </c>
      <c r="V393" s="129">
        <v>38808</v>
      </c>
      <c r="W393" s="129">
        <v>44533</v>
      </c>
      <c r="X393" s="248">
        <v>5.3</v>
      </c>
      <c r="Y393" s="123" t="s">
        <v>396</v>
      </c>
      <c r="Z393" s="136"/>
      <c r="AA393" s="136"/>
      <c r="AB393" s="8" t="s">
        <v>357</v>
      </c>
    </row>
    <row r="394" spans="1:28" x14ac:dyDescent="0.25">
      <c r="A394" s="123">
        <v>391</v>
      </c>
      <c r="B394" s="123">
        <v>30688</v>
      </c>
      <c r="C394" s="247" t="s">
        <v>1305</v>
      </c>
      <c r="D394" s="136"/>
      <c r="E394" s="123" t="s">
        <v>347</v>
      </c>
      <c r="F394" s="123">
        <v>11012269</v>
      </c>
      <c r="G394" s="126" t="s">
        <v>348</v>
      </c>
      <c r="H394" s="123"/>
      <c r="I394" s="136">
        <v>10200800004</v>
      </c>
      <c r="J394" s="136"/>
      <c r="K394" s="136"/>
      <c r="L394" s="136"/>
      <c r="M394" s="123"/>
      <c r="N394" s="123"/>
      <c r="O394" s="126" t="s">
        <v>1299</v>
      </c>
      <c r="P394" s="126"/>
      <c r="Q394" s="123" t="s">
        <v>937</v>
      </c>
      <c r="R394" s="123" t="s">
        <v>1300</v>
      </c>
      <c r="S394" s="123" t="s">
        <v>355</v>
      </c>
      <c r="T394" s="129">
        <v>44314</v>
      </c>
      <c r="U394" s="129">
        <v>44678</v>
      </c>
      <c r="V394" s="129">
        <v>40651</v>
      </c>
      <c r="W394" s="129">
        <v>44533</v>
      </c>
      <c r="X394" s="248">
        <v>7.3</v>
      </c>
      <c r="Y394" s="123" t="s">
        <v>524</v>
      </c>
      <c r="Z394" s="136"/>
      <c r="AA394" s="136"/>
      <c r="AB394" s="8" t="s">
        <v>357</v>
      </c>
    </row>
    <row r="395" spans="1:28" x14ac:dyDescent="0.25">
      <c r="A395" s="123">
        <v>392</v>
      </c>
      <c r="B395" s="123">
        <v>60153</v>
      </c>
      <c r="C395" s="247" t="s">
        <v>1306</v>
      </c>
      <c r="D395" s="136"/>
      <c r="E395" s="123" t="s">
        <v>347</v>
      </c>
      <c r="F395" s="123">
        <v>15009003</v>
      </c>
      <c r="G395" s="126" t="s">
        <v>348</v>
      </c>
      <c r="H395" s="123"/>
      <c r="I395" s="136">
        <v>10200800015</v>
      </c>
      <c r="J395" s="136"/>
      <c r="K395" s="136"/>
      <c r="L395" s="136"/>
      <c r="M395" s="123"/>
      <c r="N395" s="123"/>
      <c r="O395" s="126" t="s">
        <v>1299</v>
      </c>
      <c r="P395" s="126"/>
      <c r="Q395" s="123" t="s">
        <v>937</v>
      </c>
      <c r="R395" s="123" t="s">
        <v>1300</v>
      </c>
      <c r="S395" s="123" t="s">
        <v>355</v>
      </c>
      <c r="T395" s="129">
        <v>44303</v>
      </c>
      <c r="U395" s="129">
        <v>44667</v>
      </c>
      <c r="V395" s="129">
        <v>42114</v>
      </c>
      <c r="W395" s="129">
        <v>44533</v>
      </c>
      <c r="X395" s="248">
        <v>7.666666666666667</v>
      </c>
      <c r="Y395" s="123" t="s">
        <v>524</v>
      </c>
      <c r="Z395" s="136"/>
      <c r="AA395" s="136"/>
      <c r="AB395" s="8" t="s">
        <v>357</v>
      </c>
    </row>
    <row r="396" spans="1:28" x14ac:dyDescent="0.25">
      <c r="A396" s="123">
        <v>393</v>
      </c>
      <c r="B396" s="123">
        <v>76452</v>
      </c>
      <c r="C396" s="247" t="s">
        <v>1307</v>
      </c>
      <c r="D396" s="136"/>
      <c r="E396" s="123" t="s">
        <v>347</v>
      </c>
      <c r="F396" s="123">
        <v>16011437</v>
      </c>
      <c r="G396" s="126" t="s">
        <v>348</v>
      </c>
      <c r="H396" s="123"/>
      <c r="I396" s="136"/>
      <c r="J396" s="136"/>
      <c r="K396" s="136"/>
      <c r="L396" s="136"/>
      <c r="M396" s="123"/>
      <c r="N396" s="123"/>
      <c r="O396" s="126" t="s">
        <v>1299</v>
      </c>
      <c r="P396" s="126"/>
      <c r="Q396" s="123" t="s">
        <v>937</v>
      </c>
      <c r="R396" s="123" t="s">
        <v>1300</v>
      </c>
      <c r="S396" s="123" t="s">
        <v>355</v>
      </c>
      <c r="T396" s="129">
        <v>44355</v>
      </c>
      <c r="U396" s="129">
        <v>44683</v>
      </c>
      <c r="V396" s="129">
        <v>42563</v>
      </c>
      <c r="W396" s="129">
        <v>44533</v>
      </c>
      <c r="X396" s="248">
        <v>5.9333333333333336</v>
      </c>
      <c r="Y396" s="123" t="s">
        <v>396</v>
      </c>
      <c r="Z396" s="136"/>
      <c r="AA396" s="136"/>
      <c r="AB396" s="8" t="s">
        <v>357</v>
      </c>
    </row>
    <row r="397" spans="1:28" x14ac:dyDescent="0.25">
      <c r="A397" s="123">
        <v>394</v>
      </c>
      <c r="B397" s="123">
        <v>105386</v>
      </c>
      <c r="C397" s="247" t="s">
        <v>1308</v>
      </c>
      <c r="D397" s="136"/>
      <c r="E397" s="123" t="s">
        <v>347</v>
      </c>
      <c r="F397" s="123">
        <v>18010523</v>
      </c>
      <c r="G397" s="126" t="s">
        <v>348</v>
      </c>
      <c r="H397" s="123"/>
      <c r="I397" s="136"/>
      <c r="J397" s="136"/>
      <c r="K397" s="136"/>
      <c r="L397" s="136"/>
      <c r="M397" s="123"/>
      <c r="N397" s="123"/>
      <c r="O397" s="126" t="s">
        <v>1299</v>
      </c>
      <c r="P397" s="126"/>
      <c r="Q397" s="123" t="s">
        <v>937</v>
      </c>
      <c r="R397" s="123" t="s">
        <v>1300</v>
      </c>
      <c r="S397" s="123" t="s">
        <v>355</v>
      </c>
      <c r="T397" s="129">
        <v>44293</v>
      </c>
      <c r="U397" s="129">
        <v>44627</v>
      </c>
      <c r="V397" s="129">
        <v>43290</v>
      </c>
      <c r="W397" s="129">
        <v>44533</v>
      </c>
      <c r="X397" s="248">
        <v>8</v>
      </c>
      <c r="Y397" s="123" t="s">
        <v>524</v>
      </c>
      <c r="Z397" s="136"/>
      <c r="AA397" s="136"/>
      <c r="AB397" s="8" t="s">
        <v>357</v>
      </c>
    </row>
    <row r="398" spans="1:28" x14ac:dyDescent="0.25">
      <c r="A398" s="123">
        <v>395</v>
      </c>
      <c r="B398" s="123">
        <v>58391</v>
      </c>
      <c r="C398" s="247" t="s">
        <v>1309</v>
      </c>
      <c r="D398" s="136"/>
      <c r="E398" s="123" t="s">
        <v>347</v>
      </c>
      <c r="F398" s="123">
        <v>17012142</v>
      </c>
      <c r="G398" s="126" t="s">
        <v>348</v>
      </c>
      <c r="H398" s="123"/>
      <c r="I398" s="136"/>
      <c r="J398" s="136"/>
      <c r="K398" s="136"/>
      <c r="L398" s="136"/>
      <c r="M398" s="123"/>
      <c r="N398" s="123"/>
      <c r="O398" s="126" t="s">
        <v>1310</v>
      </c>
      <c r="P398" s="126"/>
      <c r="Q398" s="123" t="s">
        <v>937</v>
      </c>
      <c r="R398" s="123" t="s">
        <v>1300</v>
      </c>
      <c r="S398" s="123" t="s">
        <v>355</v>
      </c>
      <c r="T398" s="129">
        <v>44355</v>
      </c>
      <c r="U398" s="129">
        <v>44683</v>
      </c>
      <c r="V398" s="129">
        <v>42217</v>
      </c>
      <c r="W398" s="129">
        <v>44533</v>
      </c>
      <c r="X398" s="248">
        <v>5.9333333333333336</v>
      </c>
      <c r="Y398" s="123" t="s">
        <v>396</v>
      </c>
      <c r="Z398" s="136"/>
      <c r="AA398" s="136"/>
      <c r="AB398" s="8" t="s">
        <v>357</v>
      </c>
    </row>
    <row r="399" spans="1:28" x14ac:dyDescent="0.25">
      <c r="A399" s="123">
        <v>396</v>
      </c>
      <c r="B399" s="123">
        <v>30689</v>
      </c>
      <c r="C399" s="247" t="s">
        <v>1300</v>
      </c>
      <c r="D399" s="136"/>
      <c r="E399" s="123" t="s">
        <v>347</v>
      </c>
      <c r="F399" s="123">
        <v>10011117</v>
      </c>
      <c r="G399" s="126" t="s">
        <v>348</v>
      </c>
      <c r="H399" s="123"/>
      <c r="I399" s="136">
        <v>710200200070</v>
      </c>
      <c r="J399" s="136"/>
      <c r="K399" s="136"/>
      <c r="L399" s="136"/>
      <c r="M399" s="123"/>
      <c r="N399" s="123"/>
      <c r="O399" s="126" t="s">
        <v>1311</v>
      </c>
      <c r="P399" s="126"/>
      <c r="Q399" s="123" t="s">
        <v>937</v>
      </c>
      <c r="R399" s="123" t="s">
        <v>968</v>
      </c>
      <c r="S399" s="123" t="s">
        <v>355</v>
      </c>
      <c r="T399" s="129">
        <v>44298</v>
      </c>
      <c r="U399" s="129">
        <v>44662</v>
      </c>
      <c r="V399" s="129">
        <v>40283</v>
      </c>
      <c r="W399" s="129">
        <v>44533</v>
      </c>
      <c r="X399" s="248">
        <v>7.833333333333333</v>
      </c>
      <c r="Y399" s="123" t="s">
        <v>524</v>
      </c>
      <c r="Z399" s="136"/>
      <c r="AA399" s="136"/>
      <c r="AB399" s="8" t="s">
        <v>357</v>
      </c>
    </row>
    <row r="400" spans="1:28" x14ac:dyDescent="0.25">
      <c r="A400" s="123">
        <v>397</v>
      </c>
      <c r="B400" s="123">
        <v>102118</v>
      </c>
      <c r="C400" s="152" t="s">
        <v>1312</v>
      </c>
      <c r="D400" s="193"/>
      <c r="E400" s="144" t="s">
        <v>347</v>
      </c>
      <c r="F400" s="144" t="s">
        <v>1313</v>
      </c>
      <c r="G400" s="126" t="s">
        <v>348</v>
      </c>
      <c r="H400" s="123">
        <v>570119</v>
      </c>
      <c r="I400" s="183"/>
      <c r="J400" s="183"/>
      <c r="K400" s="183"/>
      <c r="L400" s="183">
        <v>18009507</v>
      </c>
      <c r="M400" s="144" t="s">
        <v>530</v>
      </c>
      <c r="N400" s="144" t="s">
        <v>1314</v>
      </c>
      <c r="O400" s="184" t="s">
        <v>1315</v>
      </c>
      <c r="P400" s="184"/>
      <c r="Q400" s="123" t="s">
        <v>937</v>
      </c>
      <c r="R400" s="123" t="s">
        <v>1316</v>
      </c>
      <c r="S400" s="184" t="s">
        <v>355</v>
      </c>
      <c r="T400" s="129">
        <v>44394</v>
      </c>
      <c r="U400" s="129">
        <v>44758</v>
      </c>
      <c r="V400" s="189">
        <v>43210</v>
      </c>
      <c r="W400" s="129">
        <v>44533</v>
      </c>
      <c r="X400" s="187">
        <v>44.1</v>
      </c>
      <c r="Y400" s="188" t="s">
        <v>356</v>
      </c>
      <c r="Z400" s="189">
        <v>43364</v>
      </c>
      <c r="AA400" s="187">
        <v>37.70967741935484</v>
      </c>
      <c r="AB400" s="205" t="s">
        <v>357</v>
      </c>
    </row>
    <row r="401" spans="1:28" x14ac:dyDescent="0.25">
      <c r="A401" s="123">
        <v>398</v>
      </c>
      <c r="B401" s="123">
        <v>156544</v>
      </c>
      <c r="C401" s="155" t="s">
        <v>1317</v>
      </c>
      <c r="D401" s="193"/>
      <c r="E401" s="144" t="s">
        <v>347</v>
      </c>
      <c r="F401" s="144">
        <v>19233014</v>
      </c>
      <c r="G401" s="126" t="s">
        <v>348</v>
      </c>
      <c r="H401" s="123">
        <v>570263</v>
      </c>
      <c r="I401" s="176">
        <v>0</v>
      </c>
      <c r="J401" s="176"/>
      <c r="K401" s="176"/>
      <c r="L401" s="176"/>
      <c r="M401" s="144" t="s">
        <v>388</v>
      </c>
      <c r="N401" s="144" t="s">
        <v>1318</v>
      </c>
      <c r="O401" s="184" t="s">
        <v>1315</v>
      </c>
      <c r="P401" s="184"/>
      <c r="Q401" s="123" t="s">
        <v>937</v>
      </c>
      <c r="R401" s="123" t="s">
        <v>1316</v>
      </c>
      <c r="S401" s="184" t="s">
        <v>355</v>
      </c>
      <c r="T401" s="129">
        <v>44346</v>
      </c>
      <c r="U401" s="129">
        <v>44710</v>
      </c>
      <c r="V401" s="186">
        <v>43617</v>
      </c>
      <c r="W401" s="129">
        <v>44533</v>
      </c>
      <c r="X401" s="187">
        <v>30.533333333333335</v>
      </c>
      <c r="Y401" s="188" t="s">
        <v>356</v>
      </c>
      <c r="Z401" s="186">
        <v>43617</v>
      </c>
      <c r="AA401" s="187">
        <v>29.548387096774192</v>
      </c>
      <c r="AB401" s="187" t="s">
        <v>357</v>
      </c>
    </row>
    <row r="402" spans="1:28" x14ac:dyDescent="0.25">
      <c r="A402" s="123">
        <v>399</v>
      </c>
      <c r="B402" s="123">
        <v>30347</v>
      </c>
      <c r="C402" s="192" t="s">
        <v>1319</v>
      </c>
      <c r="D402" s="193"/>
      <c r="E402" s="123" t="s">
        <v>347</v>
      </c>
      <c r="F402" s="123">
        <v>14008707</v>
      </c>
      <c r="G402" s="126" t="s">
        <v>348</v>
      </c>
      <c r="H402" s="123"/>
      <c r="I402" s="183">
        <v>10200200591</v>
      </c>
      <c r="J402" s="184">
        <v>3370</v>
      </c>
      <c r="K402" s="144"/>
      <c r="L402" s="184">
        <v>30719</v>
      </c>
      <c r="M402" s="123" t="s">
        <v>379</v>
      </c>
      <c r="N402" s="123" t="s">
        <v>1320</v>
      </c>
      <c r="O402" s="184" t="s">
        <v>1321</v>
      </c>
      <c r="P402" s="185"/>
      <c r="Q402" s="123" t="s">
        <v>937</v>
      </c>
      <c r="R402" s="123" t="s">
        <v>1316</v>
      </c>
      <c r="S402" s="177" t="s">
        <v>355</v>
      </c>
      <c r="T402" s="129">
        <v>44197</v>
      </c>
      <c r="U402" s="129">
        <v>44561</v>
      </c>
      <c r="V402" s="186">
        <v>38994</v>
      </c>
      <c r="W402" s="129">
        <v>44533</v>
      </c>
      <c r="X402" s="198">
        <v>164.73333333333332</v>
      </c>
      <c r="Y402" s="188" t="s">
        <v>356</v>
      </c>
      <c r="Z402" s="183"/>
      <c r="AA402" s="144"/>
      <c r="AB402" s="177" t="s">
        <v>357</v>
      </c>
    </row>
    <row r="403" spans="1:28" x14ac:dyDescent="0.25">
      <c r="A403" s="123">
        <v>400</v>
      </c>
      <c r="B403" s="123">
        <v>30323</v>
      </c>
      <c r="C403" s="192" t="s">
        <v>1322</v>
      </c>
      <c r="D403" s="152"/>
      <c r="E403" s="123" t="s">
        <v>347</v>
      </c>
      <c r="F403" s="123">
        <v>16008215</v>
      </c>
      <c r="G403" s="126" t="s">
        <v>348</v>
      </c>
      <c r="H403" s="123"/>
      <c r="I403" s="183">
        <v>10200201157</v>
      </c>
      <c r="J403" s="184">
        <v>35954</v>
      </c>
      <c r="K403" s="144"/>
      <c r="L403" s="184">
        <v>35954</v>
      </c>
      <c r="M403" s="123" t="s">
        <v>1323</v>
      </c>
      <c r="N403" s="123" t="s">
        <v>1324</v>
      </c>
      <c r="O403" s="184" t="s">
        <v>1321</v>
      </c>
      <c r="P403" s="185"/>
      <c r="Q403" s="123" t="s">
        <v>937</v>
      </c>
      <c r="R403" s="123" t="s">
        <v>1316</v>
      </c>
      <c r="S403" s="153" t="s">
        <v>355</v>
      </c>
      <c r="T403" s="129">
        <v>44214</v>
      </c>
      <c r="U403" s="129">
        <v>44578</v>
      </c>
      <c r="V403" s="186">
        <v>42389</v>
      </c>
      <c r="W403" s="129">
        <v>44533</v>
      </c>
      <c r="X403" s="187">
        <v>42.612903225806448</v>
      </c>
      <c r="Y403" s="188" t="s">
        <v>356</v>
      </c>
      <c r="Z403" s="195"/>
      <c r="AA403" s="144"/>
      <c r="AB403" s="144" t="s">
        <v>357</v>
      </c>
    </row>
    <row r="404" spans="1:28" x14ac:dyDescent="0.25">
      <c r="A404" s="123">
        <v>401</v>
      </c>
      <c r="B404" s="123">
        <v>30633</v>
      </c>
      <c r="C404" s="192" t="s">
        <v>1325</v>
      </c>
      <c r="D404" s="193"/>
      <c r="E404" s="123" t="s">
        <v>347</v>
      </c>
      <c r="F404" s="123">
        <v>9000618</v>
      </c>
      <c r="G404" s="126" t="s">
        <v>348</v>
      </c>
      <c r="H404" s="123"/>
      <c r="I404" s="183">
        <v>10200200282</v>
      </c>
      <c r="J404" s="184">
        <v>4954</v>
      </c>
      <c r="K404" s="142"/>
      <c r="L404" s="184">
        <v>30633</v>
      </c>
      <c r="M404" s="123" t="s">
        <v>1326</v>
      </c>
      <c r="N404" s="123" t="s">
        <v>1327</v>
      </c>
      <c r="O404" s="184" t="s">
        <v>1321</v>
      </c>
      <c r="P404" s="185"/>
      <c r="Q404" s="123" t="s">
        <v>937</v>
      </c>
      <c r="R404" s="123" t="s">
        <v>1316</v>
      </c>
      <c r="S404" s="153" t="s">
        <v>355</v>
      </c>
      <c r="T404" s="129">
        <v>44196</v>
      </c>
      <c r="U404" s="129">
        <v>44560</v>
      </c>
      <c r="V404" s="186">
        <v>39816</v>
      </c>
      <c r="W404" s="129">
        <v>44533</v>
      </c>
      <c r="X404" s="187">
        <v>125.61290322580645</v>
      </c>
      <c r="Y404" s="188" t="s">
        <v>356</v>
      </c>
      <c r="Z404" s="195"/>
      <c r="AA404" s="142"/>
      <c r="AB404" s="144" t="s">
        <v>357</v>
      </c>
    </row>
    <row r="405" spans="1:28" x14ac:dyDescent="0.25">
      <c r="A405" s="123">
        <v>402</v>
      </c>
      <c r="B405" s="123">
        <v>30346</v>
      </c>
      <c r="C405" s="192" t="s">
        <v>1328</v>
      </c>
      <c r="D405" s="193"/>
      <c r="E405" s="123" t="s">
        <v>347</v>
      </c>
      <c r="F405" s="123">
        <v>11011952</v>
      </c>
      <c r="G405" s="126" t="s">
        <v>348</v>
      </c>
      <c r="H405" s="123"/>
      <c r="I405" s="183">
        <v>10200200797</v>
      </c>
      <c r="J405" s="184">
        <v>2193</v>
      </c>
      <c r="K405" s="142"/>
      <c r="L405" s="184">
        <v>31546</v>
      </c>
      <c r="M405" s="123" t="s">
        <v>1329</v>
      </c>
      <c r="N405" s="123" t="s">
        <v>1330</v>
      </c>
      <c r="O405" s="184" t="s">
        <v>1315</v>
      </c>
      <c r="P405" s="185"/>
      <c r="Q405" s="123" t="s">
        <v>937</v>
      </c>
      <c r="R405" s="123" t="s">
        <v>1316</v>
      </c>
      <c r="S405" s="144" t="s">
        <v>355</v>
      </c>
      <c r="T405" s="129">
        <v>44435</v>
      </c>
      <c r="U405" s="129">
        <v>44799</v>
      </c>
      <c r="V405" s="186">
        <v>38868</v>
      </c>
      <c r="W405" s="129">
        <v>44533</v>
      </c>
      <c r="X405" s="187">
        <v>168.93333333333334</v>
      </c>
      <c r="Y405" s="188" t="s">
        <v>356</v>
      </c>
      <c r="Z405" s="195"/>
      <c r="AA405" s="142"/>
      <c r="AB405" s="144" t="s">
        <v>357</v>
      </c>
    </row>
    <row r="406" spans="1:28" x14ac:dyDescent="0.25">
      <c r="A406" s="123">
        <v>403</v>
      </c>
      <c r="B406" s="123">
        <v>61482</v>
      </c>
      <c r="C406" s="162" t="s">
        <v>1331</v>
      </c>
      <c r="D406" s="152"/>
      <c r="E406" s="123" t="s">
        <v>347</v>
      </c>
      <c r="F406" s="123">
        <v>15009336</v>
      </c>
      <c r="G406" s="126" t="s">
        <v>348</v>
      </c>
      <c r="H406" s="123"/>
      <c r="I406" s="194">
        <v>10200202583</v>
      </c>
      <c r="J406" s="144"/>
      <c r="K406" s="201"/>
      <c r="L406" s="144"/>
      <c r="M406" s="123" t="s">
        <v>1332</v>
      </c>
      <c r="N406" s="123" t="s">
        <v>1333</v>
      </c>
      <c r="O406" s="184" t="s">
        <v>1315</v>
      </c>
      <c r="P406" s="185"/>
      <c r="Q406" s="123" t="s">
        <v>937</v>
      </c>
      <c r="R406" s="123" t="s">
        <v>1316</v>
      </c>
      <c r="S406" s="219" t="s">
        <v>355</v>
      </c>
      <c r="T406" s="129">
        <v>44396</v>
      </c>
      <c r="U406" s="129">
        <v>44760</v>
      </c>
      <c r="V406" s="186">
        <v>42208</v>
      </c>
      <c r="W406" s="129">
        <v>44533</v>
      </c>
      <c r="X406" s="187">
        <v>48.451612903225808</v>
      </c>
      <c r="Y406" s="188" t="s">
        <v>356</v>
      </c>
      <c r="Z406" s="195"/>
      <c r="AA406" s="201"/>
      <c r="AB406" s="144" t="s">
        <v>357</v>
      </c>
    </row>
    <row r="407" spans="1:28" x14ac:dyDescent="0.25">
      <c r="A407" s="123">
        <v>404</v>
      </c>
      <c r="B407" s="123">
        <v>30473</v>
      </c>
      <c r="C407" s="162" t="s">
        <v>1334</v>
      </c>
      <c r="D407" s="152"/>
      <c r="E407" s="123" t="s">
        <v>347</v>
      </c>
      <c r="F407" s="123">
        <v>11011199</v>
      </c>
      <c r="G407" s="126" t="s">
        <v>348</v>
      </c>
      <c r="H407" s="123"/>
      <c r="I407" s="194">
        <v>10200201586</v>
      </c>
      <c r="J407" s="144"/>
      <c r="K407" s="144"/>
      <c r="L407" s="144">
        <v>6841</v>
      </c>
      <c r="M407" s="123" t="s">
        <v>1335</v>
      </c>
      <c r="N407" s="123" t="s">
        <v>1336</v>
      </c>
      <c r="O407" s="184" t="s">
        <v>1315</v>
      </c>
      <c r="P407" s="185"/>
      <c r="Q407" s="123" t="s">
        <v>937</v>
      </c>
      <c r="R407" s="123" t="s">
        <v>1316</v>
      </c>
      <c r="S407" s="219" t="s">
        <v>355</v>
      </c>
      <c r="T407" s="129">
        <v>44387</v>
      </c>
      <c r="U407" s="129">
        <v>44751</v>
      </c>
      <c r="V407" s="186">
        <v>40738</v>
      </c>
      <c r="W407" s="129">
        <v>44533</v>
      </c>
      <c r="X407" s="187">
        <v>95.870967741935488</v>
      </c>
      <c r="Y407" s="188" t="s">
        <v>356</v>
      </c>
      <c r="Z407" s="195"/>
      <c r="AA407" s="144"/>
      <c r="AB407" s="144" t="s">
        <v>357</v>
      </c>
    </row>
    <row r="408" spans="1:28" x14ac:dyDescent="0.25">
      <c r="A408" s="123">
        <v>405</v>
      </c>
      <c r="B408" s="123">
        <v>32412</v>
      </c>
      <c r="C408" s="162" t="s">
        <v>1337</v>
      </c>
      <c r="D408" s="152"/>
      <c r="E408" s="123" t="s">
        <v>347</v>
      </c>
      <c r="F408" s="123">
        <v>9009530</v>
      </c>
      <c r="G408" s="126" t="s">
        <v>348</v>
      </c>
      <c r="H408" s="123"/>
      <c r="I408" s="194">
        <v>78100107935</v>
      </c>
      <c r="J408" s="144"/>
      <c r="K408" s="144"/>
      <c r="L408" s="144">
        <v>30273</v>
      </c>
      <c r="M408" s="123" t="s">
        <v>940</v>
      </c>
      <c r="N408" s="123" t="s">
        <v>1338</v>
      </c>
      <c r="O408" s="184" t="s">
        <v>1339</v>
      </c>
      <c r="P408" s="185"/>
      <c r="Q408" s="123" t="s">
        <v>937</v>
      </c>
      <c r="R408" s="123" t="s">
        <v>1316</v>
      </c>
      <c r="S408" s="185" t="s">
        <v>355</v>
      </c>
      <c r="T408" s="129">
        <v>44314</v>
      </c>
      <c r="U408" s="129">
        <v>44678</v>
      </c>
      <c r="V408" s="186">
        <v>40299</v>
      </c>
      <c r="W408" s="129">
        <v>44533</v>
      </c>
      <c r="X408" s="187">
        <v>121.23333333333333</v>
      </c>
      <c r="Y408" s="188" t="s">
        <v>356</v>
      </c>
      <c r="Z408" s="195"/>
      <c r="AA408" s="144"/>
      <c r="AB408" s="144" t="s">
        <v>357</v>
      </c>
    </row>
    <row r="409" spans="1:28" x14ac:dyDescent="0.25">
      <c r="A409" s="123">
        <v>406</v>
      </c>
      <c r="B409" s="123">
        <v>150042</v>
      </c>
      <c r="C409" s="162" t="s">
        <v>1340</v>
      </c>
      <c r="D409" s="218"/>
      <c r="E409" s="123" t="s">
        <v>347</v>
      </c>
      <c r="F409" s="123">
        <v>17006310</v>
      </c>
      <c r="G409" s="126" t="s">
        <v>348</v>
      </c>
      <c r="H409" s="123"/>
      <c r="I409" s="144"/>
      <c r="J409" s="144"/>
      <c r="K409" s="144"/>
      <c r="L409" s="144">
        <v>82505</v>
      </c>
      <c r="M409" s="123" t="s">
        <v>1341</v>
      </c>
      <c r="N409" s="123" t="s">
        <v>1342</v>
      </c>
      <c r="O409" s="184" t="s">
        <v>1339</v>
      </c>
      <c r="P409" s="185"/>
      <c r="Q409" s="123" t="s">
        <v>937</v>
      </c>
      <c r="R409" s="123" t="s">
        <v>1316</v>
      </c>
      <c r="S409" s="185" t="s">
        <v>355</v>
      </c>
      <c r="T409" s="129">
        <v>44467</v>
      </c>
      <c r="U409" s="129">
        <v>44831</v>
      </c>
      <c r="V409" s="186">
        <v>42802</v>
      </c>
      <c r="W409" s="129">
        <v>44533</v>
      </c>
      <c r="X409" s="187">
        <v>29.29032258064516</v>
      </c>
      <c r="Y409" s="188" t="s">
        <v>356</v>
      </c>
      <c r="Z409" s="249"/>
      <c r="AA409" s="144"/>
      <c r="AB409" s="144" t="s">
        <v>357</v>
      </c>
    </row>
    <row r="410" spans="1:28" x14ac:dyDescent="0.25">
      <c r="A410" s="123">
        <v>407</v>
      </c>
      <c r="B410" s="123">
        <v>71676</v>
      </c>
      <c r="C410" s="204" t="s">
        <v>1343</v>
      </c>
      <c r="D410" s="184"/>
      <c r="E410" s="123" t="s">
        <v>371</v>
      </c>
      <c r="F410" s="123">
        <v>16009119</v>
      </c>
      <c r="G410" s="126" t="s">
        <v>348</v>
      </c>
      <c r="H410" s="123"/>
      <c r="I410" s="144">
        <v>10200203095</v>
      </c>
      <c r="J410" s="184"/>
      <c r="K410" s="144"/>
      <c r="L410" s="184"/>
      <c r="M410" s="123" t="s">
        <v>1344</v>
      </c>
      <c r="N410" s="123" t="s">
        <v>1345</v>
      </c>
      <c r="O410" s="184" t="s">
        <v>1346</v>
      </c>
      <c r="P410" s="185"/>
      <c r="Q410" s="123" t="s">
        <v>937</v>
      </c>
      <c r="R410" s="123" t="s">
        <v>975</v>
      </c>
      <c r="S410" s="144" t="s">
        <v>355</v>
      </c>
      <c r="T410" s="129">
        <v>44254</v>
      </c>
      <c r="U410" s="129">
        <v>44618</v>
      </c>
      <c r="V410" s="186">
        <v>42430</v>
      </c>
      <c r="W410" s="129">
        <v>44533</v>
      </c>
      <c r="X410" s="187">
        <v>50.2</v>
      </c>
      <c r="Y410" s="188" t="s">
        <v>356</v>
      </c>
      <c r="Z410" s="183"/>
      <c r="AA410" s="144"/>
      <c r="AB410" s="144" t="s">
        <v>357</v>
      </c>
    </row>
    <row r="411" spans="1:28" x14ac:dyDescent="0.25">
      <c r="A411" s="123">
        <v>408</v>
      </c>
      <c r="B411" s="123">
        <v>30422</v>
      </c>
      <c r="C411" s="162" t="s">
        <v>1347</v>
      </c>
      <c r="D411" s="144"/>
      <c r="E411" s="123" t="s">
        <v>371</v>
      </c>
      <c r="F411" s="123">
        <v>11009676</v>
      </c>
      <c r="G411" s="126" t="s">
        <v>348</v>
      </c>
      <c r="H411" s="123"/>
      <c r="I411" s="194">
        <v>10200201357</v>
      </c>
      <c r="J411" s="144">
        <v>6609</v>
      </c>
      <c r="K411" s="144"/>
      <c r="L411" s="144">
        <v>32822</v>
      </c>
      <c r="M411" s="123" t="s">
        <v>1348</v>
      </c>
      <c r="N411" s="123" t="s">
        <v>1349</v>
      </c>
      <c r="O411" s="184" t="s">
        <v>1346</v>
      </c>
      <c r="P411" s="185"/>
      <c r="Q411" s="123" t="s">
        <v>937</v>
      </c>
      <c r="R411" s="123" t="s">
        <v>975</v>
      </c>
      <c r="S411" s="250" t="s">
        <v>355</v>
      </c>
      <c r="T411" s="129">
        <v>44294</v>
      </c>
      <c r="U411" s="129">
        <v>44658</v>
      </c>
      <c r="V411" s="186">
        <v>40644</v>
      </c>
      <c r="W411" s="129">
        <v>44533</v>
      </c>
      <c r="X411" s="187">
        <v>109.73333333333333</v>
      </c>
      <c r="Y411" s="188" t="s">
        <v>356</v>
      </c>
      <c r="Z411" s="183"/>
      <c r="AA411" s="144"/>
      <c r="AB411" s="144" t="s">
        <v>357</v>
      </c>
    </row>
    <row r="412" spans="1:28" x14ac:dyDescent="0.25">
      <c r="A412" s="123">
        <v>409</v>
      </c>
      <c r="B412" s="123">
        <v>150041</v>
      </c>
      <c r="C412" s="215" t="s">
        <v>1350</v>
      </c>
      <c r="D412" s="206"/>
      <c r="E412" s="123" t="s">
        <v>371</v>
      </c>
      <c r="F412" s="123">
        <v>16012280</v>
      </c>
      <c r="G412" s="126" t="s">
        <v>348</v>
      </c>
      <c r="H412" s="123"/>
      <c r="I412" s="205">
        <v>10200203428</v>
      </c>
      <c r="J412" s="185"/>
      <c r="K412" s="144"/>
      <c r="L412" s="201">
        <v>79169</v>
      </c>
      <c r="M412" s="123" t="s">
        <v>1351</v>
      </c>
      <c r="N412" s="123" t="s">
        <v>1352</v>
      </c>
      <c r="O412" s="184" t="s">
        <v>1346</v>
      </c>
      <c r="P412" s="185"/>
      <c r="Q412" s="123" t="s">
        <v>937</v>
      </c>
      <c r="R412" s="123" t="s">
        <v>1316</v>
      </c>
      <c r="S412" s="251" t="s">
        <v>355</v>
      </c>
      <c r="T412" s="129">
        <v>44467</v>
      </c>
      <c r="U412" s="129">
        <v>44831</v>
      </c>
      <c r="V412" s="186">
        <v>43374</v>
      </c>
      <c r="W412" s="129">
        <v>44533</v>
      </c>
      <c r="X412" s="187">
        <v>10.838709677419354</v>
      </c>
      <c r="Y412" s="188" t="s">
        <v>524</v>
      </c>
      <c r="Z412" s="252"/>
      <c r="AA412" s="144"/>
      <c r="AB412" s="144" t="s">
        <v>357</v>
      </c>
    </row>
    <row r="413" spans="1:28" x14ac:dyDescent="0.25">
      <c r="A413" s="123">
        <v>410</v>
      </c>
      <c r="B413" s="123">
        <v>32489</v>
      </c>
      <c r="C413" s="162" t="s">
        <v>1353</v>
      </c>
      <c r="D413" s="184"/>
      <c r="E413" s="123" t="s">
        <v>371</v>
      </c>
      <c r="F413" s="123">
        <v>7631</v>
      </c>
      <c r="G413" s="126" t="s">
        <v>348</v>
      </c>
      <c r="H413" s="123"/>
      <c r="I413" s="194">
        <v>10200200909</v>
      </c>
      <c r="J413" s="142"/>
      <c r="K413" s="144"/>
      <c r="L413" s="142"/>
      <c r="M413" s="123" t="s">
        <v>1354</v>
      </c>
      <c r="N413" s="123" t="s">
        <v>1354</v>
      </c>
      <c r="O413" s="184" t="s">
        <v>1346</v>
      </c>
      <c r="P413" s="185"/>
      <c r="Q413" s="123" t="s">
        <v>937</v>
      </c>
      <c r="R413" s="123" t="s">
        <v>1316</v>
      </c>
      <c r="S413" s="144" t="s">
        <v>355</v>
      </c>
      <c r="T413" s="129">
        <v>44501</v>
      </c>
      <c r="U413" s="129">
        <v>44865</v>
      </c>
      <c r="V413" s="186">
        <v>39389</v>
      </c>
      <c r="W413" s="129">
        <v>44533</v>
      </c>
      <c r="X413" s="187">
        <v>139.38709677419354</v>
      </c>
      <c r="Y413" s="188" t="s">
        <v>356</v>
      </c>
      <c r="Z413" s="183"/>
      <c r="AA413" s="144"/>
      <c r="AB413" s="144" t="s">
        <v>357</v>
      </c>
    </row>
    <row r="414" spans="1:28" x14ac:dyDescent="0.25">
      <c r="A414" s="123">
        <v>411</v>
      </c>
      <c r="B414" s="123">
        <v>32404</v>
      </c>
      <c r="C414" s="162" t="s">
        <v>1355</v>
      </c>
      <c r="D414" s="202"/>
      <c r="E414" s="123" t="s">
        <v>371</v>
      </c>
      <c r="F414" s="123">
        <v>9009134</v>
      </c>
      <c r="G414" s="126" t="s">
        <v>348</v>
      </c>
      <c r="H414" s="123"/>
      <c r="I414" s="194">
        <v>10200200899</v>
      </c>
      <c r="J414" s="144"/>
      <c r="K414" s="142"/>
      <c r="L414" s="144"/>
      <c r="M414" s="123" t="s">
        <v>937</v>
      </c>
      <c r="N414" s="123" t="s">
        <v>937</v>
      </c>
      <c r="O414" s="144" t="s">
        <v>1356</v>
      </c>
      <c r="P414" s="185"/>
      <c r="Q414" s="123" t="s">
        <v>937</v>
      </c>
      <c r="R414" s="123" t="s">
        <v>1316</v>
      </c>
      <c r="S414" s="144" t="s">
        <v>355</v>
      </c>
      <c r="T414" s="129">
        <v>44501</v>
      </c>
      <c r="U414" s="129">
        <v>44865</v>
      </c>
      <c r="V414" s="186">
        <v>39755</v>
      </c>
      <c r="W414" s="129">
        <v>44533</v>
      </c>
      <c r="X414" s="187">
        <v>127.58064516129032</v>
      </c>
      <c r="Y414" s="188" t="s">
        <v>356</v>
      </c>
      <c r="Z414" s="183"/>
      <c r="AA414" s="142"/>
      <c r="AB414" s="144" t="s">
        <v>357</v>
      </c>
    </row>
    <row r="415" spans="1:28" x14ac:dyDescent="0.25">
      <c r="A415" s="123">
        <v>412</v>
      </c>
      <c r="B415" s="123">
        <v>62646</v>
      </c>
      <c r="C415" s="192" t="s">
        <v>1357</v>
      </c>
      <c r="D415" s="193"/>
      <c r="E415" s="123" t="s">
        <v>371</v>
      </c>
      <c r="F415" s="123">
        <v>19234151</v>
      </c>
      <c r="G415" s="126" t="s">
        <v>348</v>
      </c>
      <c r="H415" s="123"/>
      <c r="I415" s="183">
        <v>78100119111</v>
      </c>
      <c r="J415" s="185"/>
      <c r="K415" s="142"/>
      <c r="L415" s="205"/>
      <c r="M415" s="123" t="s">
        <v>1358</v>
      </c>
      <c r="N415" s="123" t="s">
        <v>1358</v>
      </c>
      <c r="O415" s="144" t="s">
        <v>1359</v>
      </c>
      <c r="P415" s="185"/>
      <c r="Q415" s="123" t="s">
        <v>937</v>
      </c>
      <c r="R415" s="123" t="s">
        <v>1316</v>
      </c>
      <c r="S415" s="144" t="s">
        <v>355</v>
      </c>
      <c r="T415" s="129">
        <v>44226</v>
      </c>
      <c r="U415" s="129">
        <v>44590</v>
      </c>
      <c r="V415" s="186">
        <v>43497</v>
      </c>
      <c r="W415" s="129">
        <v>44533</v>
      </c>
      <c r="X415" s="187">
        <v>98.935483870967744</v>
      </c>
      <c r="Y415" s="188" t="s">
        <v>356</v>
      </c>
      <c r="Z415" s="205"/>
      <c r="AA415" s="142"/>
      <c r="AB415" s="144" t="s">
        <v>357</v>
      </c>
    </row>
    <row r="416" spans="1:28" x14ac:dyDescent="0.25">
      <c r="A416" s="123">
        <v>413</v>
      </c>
      <c r="B416" s="123">
        <v>178113</v>
      </c>
      <c r="C416" s="151" t="s">
        <v>1360</v>
      </c>
      <c r="D416" s="151"/>
      <c r="E416" s="123" t="s">
        <v>371</v>
      </c>
      <c r="F416" s="123">
        <v>21239353</v>
      </c>
      <c r="G416" s="126" t="s">
        <v>348</v>
      </c>
      <c r="H416" s="123">
        <v>570374</v>
      </c>
      <c r="I416" s="142"/>
      <c r="J416" s="143"/>
      <c r="K416" s="143"/>
      <c r="L416" s="143"/>
      <c r="M416" s="123">
        <v>7</v>
      </c>
      <c r="N416" s="123" t="s">
        <v>1361</v>
      </c>
      <c r="O416" s="184" t="s">
        <v>1362</v>
      </c>
      <c r="P416" s="128"/>
      <c r="Q416" s="123" t="s">
        <v>937</v>
      </c>
      <c r="R416" s="123" t="s">
        <v>1316</v>
      </c>
      <c r="S416" s="144" t="s">
        <v>355</v>
      </c>
      <c r="T416" s="129">
        <v>44468</v>
      </c>
      <c r="U416" s="129">
        <v>44832</v>
      </c>
      <c r="V416" s="129">
        <v>44287</v>
      </c>
      <c r="W416" s="129">
        <v>44533</v>
      </c>
      <c r="X416" s="130">
        <v>8.1999999999999993</v>
      </c>
      <c r="Y416" s="131" t="s">
        <v>524</v>
      </c>
      <c r="Z416" s="129">
        <v>44287</v>
      </c>
      <c r="AA416" s="145">
        <v>7.935483870967742</v>
      </c>
      <c r="AB416" s="130" t="s">
        <v>357</v>
      </c>
    </row>
    <row r="417" spans="1:28" x14ac:dyDescent="0.25">
      <c r="A417" s="123">
        <v>414</v>
      </c>
      <c r="B417" s="123">
        <v>53356</v>
      </c>
      <c r="C417" s="192" t="s">
        <v>1363</v>
      </c>
      <c r="D417" s="183"/>
      <c r="E417" s="123" t="s">
        <v>347</v>
      </c>
      <c r="F417" s="123">
        <v>11008689</v>
      </c>
      <c r="G417" s="126" t="s">
        <v>348</v>
      </c>
      <c r="H417" s="123"/>
      <c r="I417" s="183">
        <v>10200201273</v>
      </c>
      <c r="J417" s="184">
        <v>6134</v>
      </c>
      <c r="K417" s="144"/>
      <c r="L417" s="184">
        <v>30696</v>
      </c>
      <c r="M417" s="123" t="s">
        <v>1364</v>
      </c>
      <c r="N417" s="123" t="s">
        <v>1365</v>
      </c>
      <c r="O417" s="184" t="s">
        <v>1362</v>
      </c>
      <c r="P417" s="128"/>
      <c r="Q417" s="123" t="s">
        <v>937</v>
      </c>
      <c r="R417" s="123" t="s">
        <v>1316</v>
      </c>
      <c r="S417" s="144" t="s">
        <v>355</v>
      </c>
      <c r="T417" s="129">
        <v>44237</v>
      </c>
      <c r="U417" s="129">
        <v>44601</v>
      </c>
      <c r="V417" s="186">
        <v>40585</v>
      </c>
      <c r="W417" s="129">
        <v>44533</v>
      </c>
      <c r="X417" s="187">
        <v>100.80645161290323</v>
      </c>
      <c r="Y417" s="188" t="s">
        <v>356</v>
      </c>
      <c r="Z417" s="183"/>
      <c r="AA417" s="144"/>
      <c r="AB417" s="144" t="s">
        <v>357</v>
      </c>
    </row>
    <row r="418" spans="1:28" x14ac:dyDescent="0.25">
      <c r="A418" s="123">
        <v>415</v>
      </c>
      <c r="B418" s="123">
        <v>30395</v>
      </c>
      <c r="C418" s="152" t="s">
        <v>1366</v>
      </c>
      <c r="D418" s="253"/>
      <c r="E418" s="123" t="s">
        <v>371</v>
      </c>
      <c r="F418" s="123">
        <v>11011357</v>
      </c>
      <c r="G418" s="126" t="s">
        <v>348</v>
      </c>
      <c r="H418" s="123"/>
      <c r="I418" s="203">
        <v>10200201627</v>
      </c>
      <c r="J418" s="184">
        <v>6891</v>
      </c>
      <c r="K418" s="142"/>
      <c r="L418" s="184">
        <v>30395</v>
      </c>
      <c r="M418" s="123" t="s">
        <v>1335</v>
      </c>
      <c r="N418" s="123" t="s">
        <v>1367</v>
      </c>
      <c r="O418" s="144" t="s">
        <v>1368</v>
      </c>
      <c r="P418" s="185"/>
      <c r="Q418" s="123" t="s">
        <v>937</v>
      </c>
      <c r="R418" s="123" t="s">
        <v>1316</v>
      </c>
      <c r="S418" s="153" t="s">
        <v>355</v>
      </c>
      <c r="T418" s="129">
        <v>44405</v>
      </c>
      <c r="U418" s="129">
        <v>44769</v>
      </c>
      <c r="V418" s="186">
        <v>40749</v>
      </c>
      <c r="W418" s="129">
        <v>44533</v>
      </c>
      <c r="X418" s="187">
        <v>106.23333333333333</v>
      </c>
      <c r="Y418" s="188" t="s">
        <v>356</v>
      </c>
      <c r="Z418" s="183"/>
      <c r="AA418" s="142"/>
      <c r="AB418" s="144" t="s">
        <v>357</v>
      </c>
    </row>
    <row r="419" spans="1:28" x14ac:dyDescent="0.25">
      <c r="A419" s="123">
        <v>416</v>
      </c>
      <c r="B419" s="123">
        <v>30413</v>
      </c>
      <c r="C419" s="192" t="s">
        <v>1369</v>
      </c>
      <c r="D419" s="193"/>
      <c r="E419" s="123" t="s">
        <v>347</v>
      </c>
      <c r="F419" s="123">
        <v>16008529</v>
      </c>
      <c r="G419" s="126" t="s">
        <v>348</v>
      </c>
      <c r="H419" s="123"/>
      <c r="I419" s="183">
        <v>10200201260</v>
      </c>
      <c r="J419" s="184"/>
      <c r="K419" s="142"/>
      <c r="L419" s="184">
        <v>35959</v>
      </c>
      <c r="M419" s="123" t="s">
        <v>1370</v>
      </c>
      <c r="N419" s="123" t="s">
        <v>1371</v>
      </c>
      <c r="O419" s="144" t="s">
        <v>1368</v>
      </c>
      <c r="P419" s="185"/>
      <c r="Q419" s="123" t="s">
        <v>937</v>
      </c>
      <c r="R419" s="123" t="s">
        <v>1316</v>
      </c>
      <c r="S419" s="144" t="s">
        <v>355</v>
      </c>
      <c r="T419" s="129">
        <v>44222</v>
      </c>
      <c r="U419" s="129">
        <v>44586</v>
      </c>
      <c r="V419" s="186">
        <v>40571</v>
      </c>
      <c r="W419" s="129">
        <v>44533</v>
      </c>
      <c r="X419" s="187">
        <v>112.16666666666667</v>
      </c>
      <c r="Y419" s="188" t="s">
        <v>356</v>
      </c>
      <c r="Z419" s="183"/>
      <c r="AA419" s="142"/>
      <c r="AB419" s="144" t="s">
        <v>357</v>
      </c>
    </row>
    <row r="420" spans="1:28" x14ac:dyDescent="0.25">
      <c r="A420" s="123">
        <v>417</v>
      </c>
      <c r="B420" s="123">
        <v>56241</v>
      </c>
      <c r="C420" s="162" t="s">
        <v>1372</v>
      </c>
      <c r="D420" s="152"/>
      <c r="E420" s="123" t="s">
        <v>371</v>
      </c>
      <c r="F420" s="123">
        <v>15005633</v>
      </c>
      <c r="G420" s="126" t="s">
        <v>348</v>
      </c>
      <c r="H420" s="123"/>
      <c r="I420" s="144">
        <v>10200202517</v>
      </c>
      <c r="J420" s="144">
        <v>35512</v>
      </c>
      <c r="K420" s="144"/>
      <c r="L420" s="144"/>
      <c r="M420" s="123" t="s">
        <v>1373</v>
      </c>
      <c r="N420" s="123" t="s">
        <v>1374</v>
      </c>
      <c r="O420" s="144" t="s">
        <v>1368</v>
      </c>
      <c r="P420" s="185"/>
      <c r="Q420" s="123" t="s">
        <v>937</v>
      </c>
      <c r="R420" s="123" t="s">
        <v>1316</v>
      </c>
      <c r="S420" s="142" t="s">
        <v>355</v>
      </c>
      <c r="T420" s="129">
        <v>44201</v>
      </c>
      <c r="U420" s="129">
        <v>44565</v>
      </c>
      <c r="V420" s="186">
        <v>42011</v>
      </c>
      <c r="W420" s="129">
        <v>44533</v>
      </c>
      <c r="X420" s="187">
        <v>1410</v>
      </c>
      <c r="Y420" s="188" t="s">
        <v>356</v>
      </c>
      <c r="Z420" s="183"/>
      <c r="AA420" s="144"/>
      <c r="AB420" s="144" t="s">
        <v>357</v>
      </c>
    </row>
    <row r="421" spans="1:28" x14ac:dyDescent="0.25">
      <c r="A421" s="123">
        <v>418</v>
      </c>
      <c r="B421" s="123">
        <v>68587</v>
      </c>
      <c r="C421" s="211" t="s">
        <v>1375</v>
      </c>
      <c r="D421" s="152"/>
      <c r="E421" s="123" t="s">
        <v>347</v>
      </c>
      <c r="F421" s="123">
        <v>16006070</v>
      </c>
      <c r="G421" s="126" t="s">
        <v>348</v>
      </c>
      <c r="H421" s="123"/>
      <c r="I421" s="144">
        <v>10200202815</v>
      </c>
      <c r="J421" s="254"/>
      <c r="K421" s="184">
        <v>35892</v>
      </c>
      <c r="L421" s="184">
        <v>35892</v>
      </c>
      <c r="M421" s="123" t="s">
        <v>1376</v>
      </c>
      <c r="N421" s="123" t="s">
        <v>1377</v>
      </c>
      <c r="O421" s="144" t="s">
        <v>1368</v>
      </c>
      <c r="P421" s="185"/>
      <c r="Q421" s="123" t="s">
        <v>937</v>
      </c>
      <c r="R421" s="123" t="s">
        <v>1316</v>
      </c>
      <c r="S421" s="144" t="s">
        <v>355</v>
      </c>
      <c r="T421" s="129">
        <v>44291</v>
      </c>
      <c r="U421" s="129">
        <v>44655</v>
      </c>
      <c r="V421" s="186">
        <v>42468</v>
      </c>
      <c r="W421" s="129">
        <v>44533</v>
      </c>
      <c r="X421" s="187">
        <v>48.93333333333333</v>
      </c>
      <c r="Y421" s="188" t="s">
        <v>356</v>
      </c>
      <c r="Z421" s="189" t="s">
        <v>1378</v>
      </c>
      <c r="AA421" s="186">
        <v>43906</v>
      </c>
      <c r="AB421" s="183" t="s">
        <v>357</v>
      </c>
    </row>
    <row r="422" spans="1:28" x14ac:dyDescent="0.25">
      <c r="A422" s="123">
        <v>419</v>
      </c>
      <c r="B422" s="123">
        <v>32480</v>
      </c>
      <c r="C422" s="162" t="s">
        <v>1379</v>
      </c>
      <c r="D422" s="202"/>
      <c r="E422" s="123" t="s">
        <v>347</v>
      </c>
      <c r="F422" s="123">
        <v>2718</v>
      </c>
      <c r="G422" s="126" t="s">
        <v>348</v>
      </c>
      <c r="H422" s="123"/>
      <c r="I422" s="194">
        <v>10200200823</v>
      </c>
      <c r="J422" s="144"/>
      <c r="K422" s="144"/>
      <c r="L422" s="144"/>
      <c r="M422" s="123" t="s">
        <v>479</v>
      </c>
      <c r="N422" s="123" t="s">
        <v>626</v>
      </c>
      <c r="O422" s="144" t="s">
        <v>1380</v>
      </c>
      <c r="P422" s="185"/>
      <c r="Q422" s="123" t="s">
        <v>937</v>
      </c>
      <c r="R422" s="123" t="s">
        <v>1316</v>
      </c>
      <c r="S422" s="144" t="s">
        <v>355</v>
      </c>
      <c r="T422" s="129">
        <v>44378</v>
      </c>
      <c r="U422" s="129">
        <v>44742</v>
      </c>
      <c r="V422" s="186">
        <v>38812</v>
      </c>
      <c r="W422" s="129">
        <v>44533</v>
      </c>
      <c r="X422" s="187">
        <v>158</v>
      </c>
      <c r="Y422" s="188" t="s">
        <v>356</v>
      </c>
      <c r="Z422" s="183"/>
      <c r="AA422" s="144"/>
      <c r="AB422" s="144" t="s">
        <v>357</v>
      </c>
    </row>
    <row r="423" spans="1:28" x14ac:dyDescent="0.25">
      <c r="A423" s="123">
        <v>420</v>
      </c>
      <c r="B423" s="123">
        <v>30714</v>
      </c>
      <c r="C423" s="162" t="s">
        <v>1316</v>
      </c>
      <c r="D423" s="202"/>
      <c r="E423" s="123" t="s">
        <v>347</v>
      </c>
      <c r="F423" s="123">
        <v>14008094</v>
      </c>
      <c r="G423" s="126" t="s">
        <v>348</v>
      </c>
      <c r="H423" s="123"/>
      <c r="I423" s="194">
        <v>10200200853</v>
      </c>
      <c r="J423" s="144"/>
      <c r="K423" s="144"/>
      <c r="L423" s="144"/>
      <c r="M423" s="123" t="s">
        <v>678</v>
      </c>
      <c r="N423" s="123" t="s">
        <v>1381</v>
      </c>
      <c r="O423" s="144" t="s">
        <v>1382</v>
      </c>
      <c r="P423" s="185"/>
      <c r="Q423" s="123" t="s">
        <v>937</v>
      </c>
      <c r="R423" s="123" t="s">
        <v>968</v>
      </c>
      <c r="S423" s="144" t="s">
        <v>355</v>
      </c>
      <c r="T423" s="129">
        <v>44199</v>
      </c>
      <c r="U423" s="129">
        <v>44563</v>
      </c>
      <c r="V423" s="186">
        <v>38996</v>
      </c>
      <c r="W423" s="129">
        <v>44533</v>
      </c>
      <c r="X423" s="187">
        <v>164.66666666666666</v>
      </c>
      <c r="Y423" s="188" t="s">
        <v>356</v>
      </c>
      <c r="Z423" s="183"/>
      <c r="AA423" s="144"/>
      <c r="AB423" s="144" t="s">
        <v>357</v>
      </c>
    </row>
    <row r="424" spans="1:28" x14ac:dyDescent="0.25">
      <c r="A424" s="123">
        <v>421</v>
      </c>
      <c r="B424" s="123">
        <v>3240812</v>
      </c>
      <c r="C424" s="192" t="s">
        <v>1383</v>
      </c>
      <c r="D424" s="151"/>
      <c r="E424" s="123" t="s">
        <v>347</v>
      </c>
      <c r="F424" s="123">
        <v>2085</v>
      </c>
      <c r="G424" s="126" t="s">
        <v>348</v>
      </c>
      <c r="H424" s="123">
        <v>570245</v>
      </c>
      <c r="I424" s="183">
        <v>10200200750</v>
      </c>
      <c r="J424" s="184">
        <v>2076</v>
      </c>
      <c r="K424" s="144"/>
      <c r="L424" s="184">
        <v>31269</v>
      </c>
      <c r="M424" s="123" t="s">
        <v>625</v>
      </c>
      <c r="N424" s="123" t="s">
        <v>1384</v>
      </c>
      <c r="O424" s="144" t="s">
        <v>1385</v>
      </c>
      <c r="P424" s="185"/>
      <c r="Q424" s="123" t="s">
        <v>937</v>
      </c>
      <c r="R424" s="123" t="s">
        <v>1386</v>
      </c>
      <c r="S424" s="144" t="s">
        <v>355</v>
      </c>
      <c r="T424" s="129">
        <v>44497</v>
      </c>
      <c r="U424" s="129">
        <v>44800</v>
      </c>
      <c r="V424" s="186">
        <v>38808</v>
      </c>
      <c r="W424" s="129">
        <v>44533</v>
      </c>
      <c r="X424" s="187">
        <v>170.93333333333334</v>
      </c>
      <c r="Y424" s="188" t="s">
        <v>356</v>
      </c>
      <c r="Z424" s="183"/>
      <c r="AA424" s="144"/>
      <c r="AB424" s="144" t="s">
        <v>357</v>
      </c>
    </row>
  </sheetData>
  <autoFilter ref="C2:R424">
    <filterColumn colId="7" showButton="0"/>
  </autoFilter>
  <mergeCells count="27">
    <mergeCell ref="Z2:Z3"/>
    <mergeCell ref="AA2:AA3"/>
    <mergeCell ref="AB2:AB3"/>
    <mergeCell ref="T2:T3"/>
    <mergeCell ref="U2:U3"/>
    <mergeCell ref="V2:V3"/>
    <mergeCell ref="W2:W3"/>
    <mergeCell ref="X2:X3"/>
    <mergeCell ref="Y2:Y3"/>
    <mergeCell ref="S2:S3"/>
    <mergeCell ref="G2:G3"/>
    <mergeCell ref="H2:H3"/>
    <mergeCell ref="I2:I3"/>
    <mergeCell ref="J2:K2"/>
    <mergeCell ref="L2:L3"/>
    <mergeCell ref="M2:M3"/>
    <mergeCell ref="N2:N3"/>
    <mergeCell ref="O2:O3"/>
    <mergeCell ref="P2:P3"/>
    <mergeCell ref="Q2:Q3"/>
    <mergeCell ref="R2:R3"/>
    <mergeCell ref="F2:F3"/>
    <mergeCell ref="A2:A3"/>
    <mergeCell ref="B2:B3"/>
    <mergeCell ref="C2:C3"/>
    <mergeCell ref="D2:D3"/>
    <mergeCell ref="E2:E3"/>
  </mergeCells>
  <conditionalFormatting sqref="F202:F204">
    <cfRule type="duplicateValues" dxfId="101" priority="106"/>
  </conditionalFormatting>
  <conditionalFormatting sqref="F205">
    <cfRule type="duplicateValues" dxfId="100" priority="105"/>
  </conditionalFormatting>
  <conditionalFormatting sqref="F206">
    <cfRule type="duplicateValues" dxfId="99" priority="104"/>
  </conditionalFormatting>
  <conditionalFormatting sqref="F207">
    <cfRule type="duplicateValues" dxfId="98" priority="103"/>
  </conditionalFormatting>
  <conditionalFormatting sqref="F191">
    <cfRule type="duplicateValues" dxfId="97" priority="102"/>
  </conditionalFormatting>
  <conditionalFormatting sqref="F221">
    <cfRule type="duplicateValues" dxfId="96" priority="101"/>
  </conditionalFormatting>
  <conditionalFormatting sqref="I198">
    <cfRule type="duplicateValues" dxfId="95" priority="99"/>
  </conditionalFormatting>
  <conditionalFormatting sqref="I201">
    <cfRule type="duplicateValues" dxfId="94" priority="98"/>
  </conditionalFormatting>
  <conditionalFormatting sqref="I200">
    <cfRule type="duplicateValues" dxfId="93" priority="100"/>
  </conditionalFormatting>
  <conditionalFormatting sqref="I206">
    <cfRule type="duplicateValues" dxfId="92" priority="97"/>
  </conditionalFormatting>
  <conditionalFormatting sqref="I207">
    <cfRule type="duplicateValues" dxfId="91" priority="96"/>
  </conditionalFormatting>
  <conditionalFormatting sqref="I191">
    <cfRule type="duplicateValues" dxfId="90" priority="95"/>
  </conditionalFormatting>
  <conditionalFormatting sqref="I221">
    <cfRule type="duplicateValues" dxfId="89" priority="94"/>
  </conditionalFormatting>
  <conditionalFormatting sqref="I192">
    <cfRule type="duplicateValues" dxfId="88" priority="93"/>
  </conditionalFormatting>
  <conditionalFormatting sqref="F250">
    <cfRule type="duplicateValues" dxfId="87" priority="92"/>
  </conditionalFormatting>
  <conditionalFormatting sqref="F236:F237">
    <cfRule type="duplicateValues" dxfId="86" priority="91"/>
  </conditionalFormatting>
  <conditionalFormatting sqref="F241">
    <cfRule type="duplicateValues" dxfId="85" priority="90"/>
  </conditionalFormatting>
  <conditionalFormatting sqref="F242">
    <cfRule type="duplicateValues" dxfId="84" priority="89"/>
  </conditionalFormatting>
  <conditionalFormatting sqref="F243">
    <cfRule type="duplicateValues" dxfId="83" priority="88"/>
  </conditionalFormatting>
  <conditionalFormatting sqref="F244">
    <cfRule type="duplicateValues" dxfId="82" priority="87"/>
  </conditionalFormatting>
  <conditionalFormatting sqref="F252:F253">
    <cfRule type="duplicateValues" dxfId="81" priority="86"/>
  </conditionalFormatting>
  <conditionalFormatting sqref="I250">
    <cfRule type="duplicateValues" dxfId="80" priority="85"/>
  </conditionalFormatting>
  <conditionalFormatting sqref="I236:I237">
    <cfRule type="duplicateValues" dxfId="79" priority="84"/>
  </conditionalFormatting>
  <conditionalFormatting sqref="I242">
    <cfRule type="duplicateValues" dxfId="78" priority="83"/>
  </conditionalFormatting>
  <conditionalFormatting sqref="N243">
    <cfRule type="duplicateValues" dxfId="77" priority="82"/>
  </conditionalFormatting>
  <conditionalFormatting sqref="F326">
    <cfRule type="duplicateValues" dxfId="76" priority="81"/>
  </conditionalFormatting>
  <conditionalFormatting sqref="F298">
    <cfRule type="duplicateValues" dxfId="75" priority="80"/>
  </conditionalFormatting>
  <conditionalFormatting sqref="F325">
    <cfRule type="duplicateValues" dxfId="74" priority="79"/>
  </conditionalFormatting>
  <conditionalFormatting sqref="F337:F338">
    <cfRule type="duplicateValues" dxfId="73" priority="78"/>
  </conditionalFormatting>
  <conditionalFormatting sqref="F334">
    <cfRule type="duplicateValues" dxfId="72" priority="77"/>
  </conditionalFormatting>
  <conditionalFormatting sqref="F336">
    <cfRule type="duplicateValues" dxfId="71" priority="76"/>
  </conditionalFormatting>
  <conditionalFormatting sqref="F307">
    <cfRule type="duplicateValues" dxfId="70" priority="75"/>
  </conditionalFormatting>
  <conditionalFormatting sqref="I304">
    <cfRule type="duplicateValues" dxfId="69" priority="73"/>
  </conditionalFormatting>
  <conditionalFormatting sqref="I306">
    <cfRule type="duplicateValues" dxfId="68" priority="72"/>
  </conditionalFormatting>
  <conditionalFormatting sqref="I341">
    <cfRule type="duplicateValues" dxfId="67" priority="71"/>
  </conditionalFormatting>
  <conditionalFormatting sqref="I343">
    <cfRule type="duplicateValues" dxfId="66" priority="70"/>
  </conditionalFormatting>
  <conditionalFormatting sqref="I347">
    <cfRule type="duplicateValues" dxfId="65" priority="69"/>
  </conditionalFormatting>
  <conditionalFormatting sqref="I342 I340">
    <cfRule type="duplicateValues" dxfId="64" priority="74"/>
  </conditionalFormatting>
  <conditionalFormatting sqref="I337:I338">
    <cfRule type="duplicateValues" dxfId="63" priority="68"/>
  </conditionalFormatting>
  <conditionalFormatting sqref="K298">
    <cfRule type="duplicateValues" dxfId="62" priority="67"/>
  </conditionalFormatting>
  <conditionalFormatting sqref="K298">
    <cfRule type="duplicateValues" dxfId="61" priority="66"/>
  </conditionalFormatting>
  <conditionalFormatting sqref="K298">
    <cfRule type="duplicateValues" dxfId="60" priority="62"/>
    <cfRule type="duplicateValues" priority="63"/>
    <cfRule type="duplicateValues" dxfId="59" priority="64"/>
    <cfRule type="duplicateValues" dxfId="58" priority="65"/>
  </conditionalFormatting>
  <conditionalFormatting sqref="K298">
    <cfRule type="duplicateValues" dxfId="57" priority="60"/>
    <cfRule type="duplicateValues" dxfId="56" priority="61"/>
  </conditionalFormatting>
  <conditionalFormatting sqref="N293">
    <cfRule type="duplicateValues" dxfId="55" priority="59"/>
  </conditionalFormatting>
  <conditionalFormatting sqref="N295">
    <cfRule type="duplicateValues" dxfId="54" priority="58"/>
  </conditionalFormatting>
  <conditionalFormatting sqref="N296">
    <cfRule type="duplicateValues" dxfId="53" priority="57"/>
  </conditionalFormatting>
  <conditionalFormatting sqref="N348">
    <cfRule type="duplicateValues" dxfId="52" priority="56"/>
  </conditionalFormatting>
  <conditionalFormatting sqref="N349">
    <cfRule type="duplicateValues" dxfId="51" priority="55"/>
  </conditionalFormatting>
  <conditionalFormatting sqref="N298">
    <cfRule type="duplicateValues" dxfId="50" priority="47"/>
  </conditionalFormatting>
  <conditionalFormatting sqref="N298">
    <cfRule type="duplicateValues" dxfId="49" priority="48"/>
  </conditionalFormatting>
  <conditionalFormatting sqref="N298">
    <cfRule type="duplicateValues" dxfId="48" priority="49"/>
    <cfRule type="duplicateValues" priority="50"/>
    <cfRule type="duplicateValues" dxfId="47" priority="51"/>
    <cfRule type="duplicateValues" dxfId="46" priority="52"/>
  </conditionalFormatting>
  <conditionalFormatting sqref="N298">
    <cfRule type="duplicateValues" dxfId="45" priority="53"/>
    <cfRule type="duplicateValues" dxfId="44" priority="54"/>
  </conditionalFormatting>
  <conditionalFormatting sqref="I311">
    <cfRule type="duplicateValues" dxfId="43" priority="46"/>
  </conditionalFormatting>
  <conditionalFormatting sqref="F354">
    <cfRule type="duplicateValues" dxfId="42" priority="45"/>
  </conditionalFormatting>
  <conditionalFormatting sqref="F351">
    <cfRule type="duplicateValues" dxfId="41" priority="44"/>
  </conditionalFormatting>
  <conditionalFormatting sqref="I354">
    <cfRule type="duplicateValues" dxfId="40" priority="43"/>
  </conditionalFormatting>
  <conditionalFormatting sqref="I351">
    <cfRule type="duplicateValues" dxfId="39" priority="42"/>
  </conditionalFormatting>
  <conditionalFormatting sqref="I355">
    <cfRule type="duplicateValues" dxfId="38" priority="41"/>
  </conditionalFormatting>
  <conditionalFormatting sqref="I369">
    <cfRule type="duplicateValues" dxfId="37" priority="40"/>
  </conditionalFormatting>
  <conditionalFormatting sqref="I370">
    <cfRule type="duplicateValues" dxfId="36" priority="39"/>
  </conditionalFormatting>
  <conditionalFormatting sqref="I377:I378">
    <cfRule type="duplicateValues" dxfId="35" priority="38"/>
  </conditionalFormatting>
  <conditionalFormatting sqref="I379">
    <cfRule type="duplicateValues" dxfId="34" priority="37"/>
  </conditionalFormatting>
  <conditionalFormatting sqref="L380">
    <cfRule type="duplicateValues" dxfId="33" priority="29"/>
  </conditionalFormatting>
  <conditionalFormatting sqref="L380">
    <cfRule type="duplicateValues" dxfId="32" priority="30"/>
  </conditionalFormatting>
  <conditionalFormatting sqref="L380">
    <cfRule type="duplicateValues" dxfId="31" priority="31"/>
    <cfRule type="duplicateValues" priority="32"/>
    <cfRule type="duplicateValues" dxfId="30" priority="33"/>
    <cfRule type="duplicateValues" dxfId="29" priority="34"/>
  </conditionalFormatting>
  <conditionalFormatting sqref="L380">
    <cfRule type="duplicateValues" dxfId="28" priority="35"/>
    <cfRule type="duplicateValues" dxfId="27" priority="36"/>
  </conditionalFormatting>
  <conditionalFormatting sqref="N380">
    <cfRule type="duplicateValues" dxfId="26" priority="21"/>
  </conditionalFormatting>
  <conditionalFormatting sqref="N380">
    <cfRule type="duplicateValues" dxfId="25" priority="22"/>
  </conditionalFormatting>
  <conditionalFormatting sqref="N380">
    <cfRule type="duplicateValues" dxfId="24" priority="23"/>
    <cfRule type="duplicateValues" priority="24"/>
    <cfRule type="duplicateValues" dxfId="23" priority="25"/>
    <cfRule type="duplicateValues" dxfId="22" priority="26"/>
  </conditionalFormatting>
  <conditionalFormatting sqref="N380">
    <cfRule type="duplicateValues" dxfId="21" priority="27"/>
    <cfRule type="duplicateValues" dxfId="20" priority="28"/>
  </conditionalFormatting>
  <conditionalFormatting sqref="I387">
    <cfRule type="duplicateValues" dxfId="19" priority="20"/>
  </conditionalFormatting>
  <conditionalFormatting sqref="F388">
    <cfRule type="duplicateValues" dxfId="18" priority="19"/>
  </conditionalFormatting>
  <conditionalFormatting sqref="F402">
    <cfRule type="duplicateValues" dxfId="17" priority="18"/>
  </conditionalFormatting>
  <conditionalFormatting sqref="F403">
    <cfRule type="duplicateValues" dxfId="16" priority="17"/>
  </conditionalFormatting>
  <conditionalFormatting sqref="F404">
    <cfRule type="duplicateValues" dxfId="15" priority="16"/>
  </conditionalFormatting>
  <conditionalFormatting sqref="F405">
    <cfRule type="duplicateValues" dxfId="14" priority="15"/>
  </conditionalFormatting>
  <conditionalFormatting sqref="F407:F409">
    <cfRule type="duplicateValues" dxfId="13" priority="14"/>
  </conditionalFormatting>
  <conditionalFormatting sqref="F406">
    <cfRule type="duplicateValues" dxfId="12" priority="13"/>
  </conditionalFormatting>
  <conditionalFormatting sqref="I403">
    <cfRule type="duplicateValues" dxfId="11" priority="12"/>
  </conditionalFormatting>
  <conditionalFormatting sqref="I407:I409">
    <cfRule type="duplicateValues" dxfId="10" priority="11"/>
  </conditionalFormatting>
  <conditionalFormatting sqref="F414">
    <cfRule type="duplicateValues" dxfId="9" priority="10"/>
  </conditionalFormatting>
  <conditionalFormatting sqref="I415">
    <cfRule type="duplicateValues" dxfId="8" priority="9"/>
  </conditionalFormatting>
  <conditionalFormatting sqref="F417">
    <cfRule type="duplicateValues" dxfId="7" priority="8"/>
  </conditionalFormatting>
  <conditionalFormatting sqref="I417">
    <cfRule type="duplicateValues" dxfId="6" priority="7"/>
  </conditionalFormatting>
  <conditionalFormatting sqref="I418">
    <cfRule type="duplicateValues" dxfId="5" priority="6"/>
  </conditionalFormatting>
  <conditionalFormatting sqref="N420">
    <cfRule type="duplicateValues" dxfId="4" priority="4"/>
  </conditionalFormatting>
  <conditionalFormatting sqref="N420">
    <cfRule type="duplicateValues" dxfId="3" priority="5"/>
  </conditionalFormatting>
  <conditionalFormatting sqref="I422">
    <cfRule type="duplicateValues" dxfId="2" priority="3"/>
  </conditionalFormatting>
  <conditionalFormatting sqref="I423">
    <cfRule type="duplicateValues" dxfId="1" priority="2"/>
  </conditionalFormatting>
  <conditionalFormatting sqref="I4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Yudha</dc:creator>
  <cp:lastModifiedBy>Admin</cp:lastModifiedBy>
  <dcterms:created xsi:type="dcterms:W3CDTF">2022-04-11T12:33:26Z</dcterms:created>
  <dcterms:modified xsi:type="dcterms:W3CDTF">2022-04-14T10:34:51Z</dcterms:modified>
</cp:coreProperties>
</file>