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SPV OPS IBC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BN11" i="1" l="1"/>
  <c r="BJ11" i="1"/>
  <c r="BK11" i="1" s="1"/>
  <c r="BL11" i="1" s="1"/>
  <c r="BG11" i="1"/>
  <c r="BF11" i="1"/>
  <c r="BB11" i="1"/>
  <c r="BC11" i="1" s="1"/>
  <c r="BD11" i="1" s="1"/>
  <c r="AZ11" i="1"/>
  <c r="BA11" i="1" s="1"/>
  <c r="AY11" i="1"/>
  <c r="AV11" i="1"/>
  <c r="AW11" i="1" s="1"/>
  <c r="AX11" i="1" s="1"/>
  <c r="AT11" i="1"/>
  <c r="AU11" i="1" s="1"/>
  <c r="AS11" i="1"/>
  <c r="AP11" i="1"/>
  <c r="AQ11" i="1" s="1"/>
  <c r="AR11" i="1" s="1"/>
  <c r="AN11" i="1"/>
  <c r="AO11" i="1" s="1"/>
  <c r="AI11" i="1"/>
  <c r="AJ11" i="1" s="1"/>
  <c r="AE11" i="1"/>
  <c r="AF11" i="1" s="1"/>
  <c r="AG11" i="1" s="1"/>
  <c r="AC11" i="1"/>
  <c r="AD11" i="1" s="1"/>
  <c r="Y11" i="1"/>
  <c r="Z11" i="1" s="1"/>
  <c r="AA11" i="1" s="1"/>
  <c r="X11" i="1"/>
  <c r="W11" i="1"/>
  <c r="U11" i="1"/>
  <c r="T11" i="1"/>
  <c r="BN10" i="1"/>
  <c r="BJ10" i="1"/>
  <c r="BK10" i="1" s="1"/>
  <c r="BL10" i="1" s="1"/>
  <c r="BF10" i="1"/>
  <c r="BG10" i="1" s="1"/>
  <c r="BC10" i="1"/>
  <c r="BD10" i="1" s="1"/>
  <c r="AZ10" i="1"/>
  <c r="BA10" i="1" s="1"/>
  <c r="AV10" i="1"/>
  <c r="AW10" i="1" s="1"/>
  <c r="AX10" i="1" s="1"/>
  <c r="AS10" i="1"/>
  <c r="AT10" i="1" s="1"/>
  <c r="AU10" i="1" s="1"/>
  <c r="AP10" i="1"/>
  <c r="AQ10" i="1" s="1"/>
  <c r="AR10" i="1" s="1"/>
  <c r="AO10" i="1"/>
  <c r="AN10" i="1"/>
  <c r="AI10" i="1"/>
  <c r="AJ10" i="1" s="1"/>
  <c r="AF10" i="1"/>
  <c r="AG10" i="1" s="1"/>
  <c r="AE10" i="1"/>
  <c r="AC10" i="1"/>
  <c r="AD10" i="1" s="1"/>
  <c r="Y10" i="1"/>
  <c r="Z10" i="1" s="1"/>
  <c r="AA10" i="1" s="1"/>
  <c r="W10" i="1"/>
  <c r="X10" i="1" s="1"/>
  <c r="U10" i="1"/>
  <c r="T10" i="1"/>
  <c r="B3" i="1"/>
  <c r="AK10" i="1" l="1"/>
  <c r="BH11" i="1"/>
  <c r="BH10" i="1"/>
  <c r="AK11" i="1"/>
  <c r="BM11" i="1" s="1"/>
  <c r="BP11" i="1" s="1"/>
  <c r="BQ11" i="1" s="1"/>
  <c r="BR11" i="1" s="1"/>
  <c r="BM10" i="1" l="1"/>
  <c r="BP10" i="1" s="1"/>
  <c r="BQ10" i="1" s="1"/>
  <c r="BR10" i="1" s="1"/>
</calcChain>
</file>

<file path=xl/comments1.xml><?xml version="1.0" encoding="utf-8"?>
<comments xmlns="http://schemas.openxmlformats.org/spreadsheetml/2006/main">
  <authors>
    <author>HR1</author>
  </authors>
  <commentList>
    <comment ref="K5" authorId="0">
      <text>
        <r>
          <rPr>
            <b/>
            <sz val="9"/>
            <rFont val="Tahoma"/>
            <family val="2"/>
          </rPr>
          <t>HR1:</t>
        </r>
        <r>
          <rPr>
            <sz val="9"/>
            <rFont val="Tahoma"/>
            <family val="2"/>
          </rPr>
          <t xml:space="preserve">
JIKA STATUSNYA SEDANG CUMIL MAKA DITULIS CUMIL</t>
        </r>
      </text>
    </comment>
    <comment ref="L5" authorId="0">
      <text>
        <r>
          <rPr>
            <b/>
            <sz val="9"/>
            <rFont val="Tahoma"/>
            <family val="2"/>
          </rPr>
          <t>HR1:</t>
        </r>
        <r>
          <rPr>
            <sz val="9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<sst xmlns="http://schemas.openxmlformats.org/spreadsheetml/2006/main" count="100" uniqueCount="62">
  <si>
    <t>FORM REKAPITULASI PENILAIAN KINERJA</t>
  </si>
  <si>
    <t>SUPERVISOR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</si>
  <si>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</si>
  <si>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</si>
  <si>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</si>
  <si>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</si>
  <si>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</si>
  <si>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</si>
  <si>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</si>
  <si>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MANAGER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</si>
  <si>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</si>
  <si>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</si>
  <si>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</si>
  <si>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</si>
  <si>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</si>
  <si>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</si>
  <si>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</si>
  <si>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</si>
  <si>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</si>
  <si>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</si>
  <si>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</si>
  <si>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</si>
  <si>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</si>
  <si>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(50%)</t>
  </si>
  <si>
    <t>KUALITAS</t>
  </si>
  <si>
    <t>TOTAL KUALITAS (45%)</t>
  </si>
  <si>
    <t>TEMATIK</t>
  </si>
  <si>
    <t>TOTAL TEMATIK (5%)</t>
  </si>
  <si>
    <t>TOTAL KINERJA</t>
  </si>
  <si>
    <t>GUGUR / TERIMA</t>
  </si>
  <si>
    <t>NOMINAL BERDASARKAN JABATAN</t>
  </si>
  <si>
    <t>NOMINAL KINERJA</t>
  </si>
  <si>
    <t>NOMINAL KINERJA YANG DIBAYARKAN</t>
  </si>
  <si>
    <t>KONSELING</t>
  </si>
  <si>
    <t xml:space="preserve">BATL </t>
  </si>
  <si>
    <t>SP</t>
  </si>
  <si>
    <t>TOTAL NOMINAL KINERJA YANG DIBAYARKAN</t>
  </si>
  <si>
    <t>Populasi Performansi Team Leader (Score ≥ 75%)</t>
  </si>
  <si>
    <t>Populasi Kehadiran Team (Pencapaian 100%)</t>
  </si>
  <si>
    <t>Pencapaian AHT Layanan</t>
  </si>
  <si>
    <t>Pencapaian ACD Valid Layanan</t>
  </si>
  <si>
    <t>Kehadiran Individu</t>
  </si>
  <si>
    <t>Pencapaian Target SERVICE LEVEL</t>
  </si>
  <si>
    <t>Populasi CES Score Team</t>
  </si>
  <si>
    <t>Populasi Pengetahuan Produk &amp; Prosedur Test Team</t>
  </si>
  <si>
    <t>Populasi QA Score Team</t>
  </si>
  <si>
    <t>FCR Score Team</t>
  </si>
  <si>
    <t>tNPS Score Team</t>
  </si>
  <si>
    <t>Training Agent &amp; Sharing Knowledge</t>
  </si>
  <si>
    <t>Akurasi KIP ACD Valid Layanan</t>
  </si>
  <si>
    <t>Realisasi</t>
  </si>
  <si>
    <t>Nilai</t>
  </si>
  <si>
    <t>%Nilai</t>
  </si>
  <si>
    <t>% Nilai</t>
  </si>
  <si>
    <t>TARGET</t>
  </si>
  <si>
    <t>AAN YANUAR</t>
  </si>
  <si>
    <t>SUPERVISOR INBOUND</t>
  </si>
  <si>
    <t>LAKI-LAKI</t>
  </si>
  <si>
    <t>TEGUH BUDIARTO</t>
  </si>
  <si>
    <t>INF</t>
  </si>
  <si>
    <t>RIKA RIANY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</si>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</sst>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.00_);_(* \(#,##0.00\);_(* &quot;-&quot;??_);_(@_)"/>
    <numFmt numFmtId="168" formatCode="0.0"/>
    <numFmt numFmtId="169" formatCode="_([$Rp-421]* #,##0_);_([$Rp-421]* \(#,##0\);_([$Rp-421]* &quot;-&quot;_);_(@_)"/>
    <numFmt numFmtId="170" formatCode="_(* #,##0_);_(* \(#,##0\);_(* &quot;-&quot;_);_(@_)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sz val="8"/>
      <name val="KaiTi"/>
      <charset val="134"/>
    </font>
    <font>
      <sz val="12"/>
      <name val="Times New Roman"/>
      <family val="1"/>
    </font>
    <font>
      <sz val="10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167" fontId="3" fillId="0" borderId="0" applyFont="0" applyFill="0" applyBorder="0" applyAlignment="0" applyProtection="0"/>
    <xf numFmtId="0" fontId="12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18">
    <xf numFmtId="0" fontId="0" fillId="0" borderId="0" xfId="0"/>
    <xf numFmtId="0" fontId="4" fillId="0" borderId="0" xfId="2" applyFont="1"/>
    <xf numFmtId="0" fontId="4" fillId="0" borderId="0" xfId="2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0" fontId="2" fillId="0" borderId="0" xfId="3"/>
    <xf numFmtId="164" fontId="4" fillId="0" borderId="0" xfId="3" applyNumberFormat="1" applyFont="1" applyAlignment="1">
      <alignment horizontal="center" vertical="center"/>
    </xf>
    <xf numFmtId="0" fontId="2" fillId="0" borderId="0" xfId="3" applyAlignment="1">
      <alignment horizontal="center" vertical="center"/>
    </xf>
    <xf numFmtId="17" fontId="4" fillId="0" borderId="0" xfId="2" applyNumberFormat="1" applyFont="1" applyAlignment="1">
      <alignment horizontal="left" vertical="center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horizontal="center" vertical="center" wrapText="1"/>
    </xf>
    <xf numFmtId="164" fontId="5" fillId="3" borderId="1" xfId="4" applyNumberFormat="1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164" fontId="5" fillId="0" borderId="1" xfId="4" applyNumberFormat="1" applyFont="1" applyFill="1" applyBorder="1" applyAlignment="1">
      <alignment horizontal="center" vertical="center" wrapText="1"/>
    </xf>
    <xf numFmtId="164" fontId="5" fillId="3" borderId="1" xfId="4" applyNumberFormat="1" applyFont="1" applyFill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0" borderId="7" xfId="2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0" fontId="5" fillId="0" borderId="9" xfId="2" applyFont="1" applyFill="1" applyBorder="1" applyAlignment="1">
      <alignment horizontal="center" vertical="center" wrapText="1"/>
    </xf>
    <xf numFmtId="164" fontId="5" fillId="3" borderId="6" xfId="4" applyNumberFormat="1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164" fontId="5" fillId="0" borderId="6" xfId="4" applyNumberFormat="1" applyFont="1" applyFill="1" applyBorder="1" applyAlignment="1">
      <alignment horizontal="center" vertical="center" wrapText="1"/>
    </xf>
    <xf numFmtId="165" fontId="5" fillId="2" borderId="4" xfId="2" applyNumberFormat="1" applyFont="1" applyFill="1" applyBorder="1" applyAlignment="1">
      <alignment horizontal="center" vertical="center" wrapText="1"/>
    </xf>
    <xf numFmtId="165" fontId="5" fillId="0" borderId="10" xfId="2" applyNumberFormat="1" applyFont="1" applyFill="1" applyBorder="1" applyAlignment="1">
      <alignment horizontal="center" vertical="center" wrapText="1"/>
    </xf>
    <xf numFmtId="165" fontId="5" fillId="0" borderId="11" xfId="2" applyNumberFormat="1" applyFont="1" applyFill="1" applyBorder="1" applyAlignment="1">
      <alignment horizontal="center" vertical="center" wrapText="1"/>
    </xf>
    <xf numFmtId="165" fontId="5" fillId="0" borderId="12" xfId="2" applyNumberFormat="1" applyFont="1" applyFill="1" applyBorder="1" applyAlignment="1">
      <alignment horizontal="center" vertical="center" wrapText="1"/>
    </xf>
    <xf numFmtId="165" fontId="5" fillId="2" borderId="4" xfId="2" applyNumberFormat="1" applyFont="1" applyFill="1" applyBorder="1" applyAlignment="1">
      <alignment horizontal="center" vertical="center"/>
    </xf>
    <xf numFmtId="165" fontId="5" fillId="2" borderId="10" xfId="2" applyNumberFormat="1" applyFont="1" applyFill="1" applyBorder="1" applyAlignment="1">
      <alignment horizontal="center" vertical="center" wrapText="1"/>
    </xf>
    <xf numFmtId="165" fontId="5" fillId="2" borderId="11" xfId="2" applyNumberFormat="1" applyFont="1" applyFill="1" applyBorder="1" applyAlignment="1">
      <alignment horizontal="center" vertical="center" wrapText="1"/>
    </xf>
    <xf numFmtId="165" fontId="5" fillId="2" borderId="12" xfId="2" applyNumberFormat="1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5" fillId="0" borderId="11" xfId="2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 wrapText="1"/>
    </xf>
    <xf numFmtId="0" fontId="5" fillId="0" borderId="13" xfId="3" applyFont="1" applyBorder="1" applyAlignment="1">
      <alignment horizontal="center" vertical="center" wrapText="1"/>
    </xf>
    <xf numFmtId="0" fontId="5" fillId="0" borderId="13" xfId="4" applyFont="1" applyBorder="1" applyAlignment="1">
      <alignment horizontal="center" vertical="center" wrapText="1"/>
    </xf>
    <xf numFmtId="0" fontId="5" fillId="0" borderId="13" xfId="3" applyFont="1" applyFill="1" applyBorder="1" applyAlignment="1">
      <alignment horizontal="center" vertical="center" wrapText="1"/>
    </xf>
    <xf numFmtId="0" fontId="5" fillId="2" borderId="13" xfId="3" applyFont="1" applyFill="1" applyBorder="1" applyAlignment="1">
      <alignment horizontal="center" vertical="center" wrapText="1"/>
    </xf>
    <xf numFmtId="0" fontId="5" fillId="5" borderId="4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6" borderId="4" xfId="2" applyFont="1" applyFill="1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 wrapText="1"/>
    </xf>
    <xf numFmtId="9" fontId="5" fillId="6" borderId="4" xfId="5" applyFont="1" applyFill="1" applyBorder="1" applyAlignment="1">
      <alignment horizontal="center" vertical="center"/>
    </xf>
    <xf numFmtId="0" fontId="5" fillId="0" borderId="13" xfId="2" applyFont="1" applyFill="1" applyBorder="1" applyAlignment="1">
      <alignment horizontal="center" vertical="center" wrapText="1"/>
    </xf>
    <xf numFmtId="2" fontId="5" fillId="5" borderId="13" xfId="2" applyNumberFormat="1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6" borderId="13" xfId="2" applyFont="1" applyFill="1" applyBorder="1" applyAlignment="1">
      <alignment horizontal="center" vertical="center" wrapText="1"/>
    </xf>
    <xf numFmtId="0" fontId="5" fillId="5" borderId="13" xfId="2" applyFont="1" applyFill="1" applyBorder="1" applyAlignment="1">
      <alignment horizontal="center" vertical="center" wrapText="1"/>
    </xf>
    <xf numFmtId="2" fontId="5" fillId="5" borderId="4" xfId="2" applyNumberFormat="1" applyFont="1" applyFill="1" applyBorder="1" applyAlignment="1">
      <alignment horizontal="center" vertical="center" wrapText="1"/>
    </xf>
    <xf numFmtId="0" fontId="5" fillId="6" borderId="7" xfId="2" applyFont="1" applyFill="1" applyBorder="1" applyAlignment="1">
      <alignment horizontal="center" vertical="center" wrapText="1"/>
    </xf>
    <xf numFmtId="164" fontId="5" fillId="3" borderId="13" xfId="4" applyNumberFormat="1" applyFont="1" applyFill="1" applyBorder="1" applyAlignment="1">
      <alignment horizontal="center" vertical="center" wrapText="1"/>
    </xf>
    <xf numFmtId="0" fontId="5" fillId="0" borderId="13" xfId="4" applyFont="1" applyFill="1" applyBorder="1" applyAlignment="1">
      <alignment horizontal="center" vertical="center" wrapText="1"/>
    </xf>
    <xf numFmtId="164" fontId="5" fillId="0" borderId="13" xfId="4" applyNumberFormat="1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/>
    </xf>
    <xf numFmtId="166" fontId="8" fillId="0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8" fillId="0" borderId="4" xfId="3" applyFont="1" applyFill="1" applyBorder="1" applyAlignment="1">
      <alignment horizontal="center" vertical="center"/>
    </xf>
    <xf numFmtId="0" fontId="6" fillId="0" borderId="4" xfId="3" applyFont="1" applyFill="1" applyBorder="1" applyAlignment="1">
      <alignment horizontal="center" vertical="center"/>
    </xf>
    <xf numFmtId="0" fontId="6" fillId="0" borderId="4" xfId="6" applyFont="1" applyFill="1" applyBorder="1" applyAlignment="1">
      <alignment horizontal="center" vertical="center"/>
    </xf>
    <xf numFmtId="10" fontId="6" fillId="4" borderId="4" xfId="2" applyNumberFormat="1" applyFont="1" applyFill="1" applyBorder="1" applyAlignment="1">
      <alignment horizontal="center" vertical="center"/>
    </xf>
    <xf numFmtId="1" fontId="6" fillId="4" borderId="4" xfId="7" applyNumberFormat="1" applyFont="1" applyFill="1" applyBorder="1" applyAlignment="1">
      <alignment horizontal="center" vertical="center"/>
    </xf>
    <xf numFmtId="165" fontId="6" fillId="6" borderId="4" xfId="5" applyNumberFormat="1" applyFont="1" applyFill="1" applyBorder="1" applyAlignment="1">
      <alignment horizontal="center" vertical="center"/>
    </xf>
    <xf numFmtId="1" fontId="6" fillId="0" borderId="4" xfId="7" applyNumberFormat="1" applyFont="1" applyFill="1" applyBorder="1" applyAlignment="1">
      <alignment horizontal="center" vertical="center"/>
    </xf>
    <xf numFmtId="10" fontId="6" fillId="0" borderId="4" xfId="5" applyNumberFormat="1" applyFont="1" applyFill="1" applyBorder="1" applyAlignment="1">
      <alignment horizontal="center" vertical="center"/>
    </xf>
    <xf numFmtId="168" fontId="6" fillId="5" borderId="4" xfId="2" applyNumberFormat="1" applyFont="1" applyFill="1" applyBorder="1" applyAlignment="1">
      <alignment horizontal="center" vertical="center"/>
    </xf>
    <xf numFmtId="10" fontId="6" fillId="6" borderId="4" xfId="5" applyNumberFormat="1" applyFont="1" applyFill="1" applyBorder="1" applyAlignment="1">
      <alignment horizontal="center" vertical="center"/>
    </xf>
    <xf numFmtId="10" fontId="11" fillId="5" borderId="4" xfId="2" applyNumberFormat="1" applyFont="1" applyFill="1" applyBorder="1" applyAlignment="1">
      <alignment horizontal="center" vertical="center"/>
    </xf>
    <xf numFmtId="0" fontId="10" fillId="2" borderId="4" xfId="3" applyFont="1" applyFill="1" applyBorder="1" applyAlignment="1">
      <alignment horizontal="center" vertical="center"/>
    </xf>
    <xf numFmtId="9" fontId="6" fillId="6" borderId="4" xfId="2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/>
    </xf>
    <xf numFmtId="10" fontId="6" fillId="7" borderId="4" xfId="2" applyNumberFormat="1" applyFont="1" applyFill="1" applyBorder="1" applyAlignment="1">
      <alignment horizontal="center" vertical="center"/>
    </xf>
    <xf numFmtId="1" fontId="6" fillId="2" borderId="4" xfId="7" applyNumberFormat="1" applyFont="1" applyFill="1" applyBorder="1" applyAlignment="1">
      <alignment horizontal="center" vertical="center"/>
    </xf>
    <xf numFmtId="9" fontId="6" fillId="6" borderId="4" xfId="5" applyFont="1" applyFill="1" applyBorder="1" applyAlignment="1">
      <alignment horizontal="center" vertical="center"/>
    </xf>
    <xf numFmtId="10" fontId="8" fillId="7" borderId="4" xfId="1" applyNumberFormat="1" applyFont="1" applyFill="1" applyBorder="1" applyAlignment="1">
      <alignment horizontal="center" vertical="center"/>
    </xf>
    <xf numFmtId="1" fontId="6" fillId="2" borderId="4" xfId="5" applyNumberFormat="1" applyFont="1" applyFill="1" applyBorder="1" applyAlignment="1">
      <alignment horizontal="center" vertical="center"/>
    </xf>
    <xf numFmtId="10" fontId="6" fillId="5" borderId="4" xfId="1" applyNumberFormat="1" applyFont="1" applyFill="1" applyBorder="1" applyAlignment="1">
      <alignment horizontal="center" vertical="center"/>
    </xf>
    <xf numFmtId="165" fontId="6" fillId="5" borderId="4" xfId="1" applyNumberFormat="1" applyFont="1" applyFill="1" applyBorder="1" applyAlignment="1">
      <alignment horizontal="center" vertical="center"/>
    </xf>
    <xf numFmtId="1" fontId="6" fillId="5" borderId="4" xfId="5" applyNumberFormat="1" applyFont="1" applyFill="1" applyBorder="1" applyAlignment="1">
      <alignment horizontal="center" vertical="center"/>
    </xf>
    <xf numFmtId="10" fontId="6" fillId="0" borderId="4" xfId="1" applyNumberFormat="1" applyFont="1" applyFill="1" applyBorder="1" applyAlignment="1">
      <alignment horizontal="center" vertical="center"/>
    </xf>
    <xf numFmtId="10" fontId="6" fillId="3" borderId="4" xfId="1" applyNumberFormat="1" applyFont="1" applyFill="1" applyBorder="1" applyAlignment="1">
      <alignment horizontal="center" vertical="center"/>
    </xf>
    <xf numFmtId="10" fontId="6" fillId="0" borderId="4" xfId="8" applyNumberFormat="1" applyFont="1" applyFill="1" applyBorder="1" applyAlignment="1">
      <alignment horizontal="center" vertical="center" wrapText="1"/>
    </xf>
    <xf numFmtId="169" fontId="6" fillId="0" borderId="4" xfId="8" applyNumberFormat="1" applyFont="1" applyFill="1" applyBorder="1" applyAlignment="1">
      <alignment horizontal="center" vertical="center" wrapText="1"/>
    </xf>
    <xf numFmtId="169" fontId="6" fillId="0" borderId="4" xfId="5" applyNumberFormat="1" applyFont="1" applyFill="1" applyBorder="1" applyAlignment="1">
      <alignment horizontal="center" vertical="center"/>
    </xf>
    <xf numFmtId="164" fontId="6" fillId="0" borderId="4" xfId="5" applyNumberFormat="1" applyFont="1" applyFill="1" applyBorder="1" applyAlignment="1">
      <alignment horizontal="center" vertical="center"/>
    </xf>
    <xf numFmtId="164" fontId="6" fillId="3" borderId="4" xfId="5" applyNumberFormat="1" applyFont="1" applyFill="1" applyBorder="1" applyAlignment="1">
      <alignment horizontal="center" vertical="center"/>
    </xf>
    <xf numFmtId="0" fontId="8" fillId="0" borderId="12" xfId="3" applyFont="1" applyFill="1" applyBorder="1"/>
    <xf numFmtId="0" fontId="8" fillId="0" borderId="4" xfId="3" applyFont="1" applyFill="1" applyBorder="1"/>
    <xf numFmtId="0" fontId="13" fillId="0" borderId="4" xfId="0" applyFont="1" applyFill="1" applyBorder="1" applyAlignment="1">
      <alignment horizontal="left" vertical="center"/>
    </xf>
  </cellXfs>
  <cellStyles count="24">
    <cellStyle name="Comma [0] 2" xfId="9"/>
    <cellStyle name="Comma [0] 2 2" xfId="10"/>
    <cellStyle name="Comma 2" xfId="11"/>
    <cellStyle name="Comma 2 2" xfId="7"/>
    <cellStyle name="Normal" xfId="0" builtinId="0"/>
    <cellStyle name="Normal 13" xfId="12"/>
    <cellStyle name="Normal 2" xfId="13"/>
    <cellStyle name="Normal 2 2" xfId="14"/>
    <cellStyle name="Normal 2 2 101" xfId="15"/>
    <cellStyle name="Normal 2 2 101 2" xfId="16"/>
    <cellStyle name="Normal 3 3" xfId="3"/>
    <cellStyle name="Normal 3 3 2" xfId="17"/>
    <cellStyle name="Normal 3 3 3" xfId="18"/>
    <cellStyle name="Normal 4" xfId="6"/>
    <cellStyle name="Normal 4 10" xfId="19"/>
    <cellStyle name="Normal 4 2" xfId="4"/>
    <cellStyle name="Normal 4 3" xfId="20"/>
    <cellStyle name="Normal_Kinerja Nov 08" xfId="8"/>
    <cellStyle name="Normal_Kinerja Siska Sept 2010" xfId="2"/>
    <cellStyle name="Percent" xfId="1" builtinId="5"/>
    <cellStyle name="Percent 2" xfId="21"/>
    <cellStyle name="Percent 2 2" xfId="5"/>
    <cellStyle name="Percent 3" xfId="22"/>
    <cellStyle name="Style 1" xfId="23"/>
  </cellStyles>
  <dxfs count="5"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INERJA%20OPS%20APRIL%202022%20R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NT"/>
      <sheetName val="DATA UNTUK TL"/>
      <sheetName val="TL"/>
      <sheetName val="SPV"/>
      <sheetName val="Sheet5"/>
    </sheetNames>
    <sheetDataSet>
      <sheetData sheetId="0"/>
      <sheetData sheetId="1">
        <row r="4">
          <cell r="C4" t="str">
            <v>PERIODE   : JANUARI 2022</v>
          </cell>
        </row>
        <row r="244">
          <cell r="C244" t="str">
            <v>AAN YANUAR</v>
          </cell>
          <cell r="D244" t="str">
            <v>SUPERVISOR INBOUND</v>
          </cell>
          <cell r="Q244">
            <v>45</v>
          </cell>
          <cell r="S244">
            <v>0.77272727272727271</v>
          </cell>
          <cell r="AQ244">
            <v>178</v>
          </cell>
          <cell r="AS244">
            <v>0.89898989898989901</v>
          </cell>
          <cell r="AV244">
            <v>72</v>
          </cell>
          <cell r="AX244">
            <v>0.36363636363636365</v>
          </cell>
          <cell r="AZ244">
            <v>198</v>
          </cell>
          <cell r="BA244">
            <v>1</v>
          </cell>
          <cell r="BC244">
            <v>0.91890000000000005</v>
          </cell>
          <cell r="BD244">
            <v>0.91890000000000005</v>
          </cell>
          <cell r="BH244">
            <v>0.64680000000000004</v>
          </cell>
          <cell r="BI244">
            <v>0.64680000000000004</v>
          </cell>
          <cell r="BL244">
            <v>200</v>
          </cell>
          <cell r="BM244">
            <v>1.0101010101010102</v>
          </cell>
        </row>
        <row r="245">
          <cell r="C245" t="str">
            <v>RIKA RIANY</v>
          </cell>
          <cell r="D245" t="str">
            <v>SUPERVISOR INBOUND</v>
          </cell>
          <cell r="Q245">
            <v>0</v>
          </cell>
          <cell r="S245" t="e">
            <v>#DIV/0!</v>
          </cell>
          <cell r="AQ245">
            <v>0</v>
          </cell>
          <cell r="AS245" t="e">
            <v>#DIV/0!</v>
          </cell>
          <cell r="AV245">
            <v>0</v>
          </cell>
          <cell r="AX245" t="e">
            <v>#DIV/0!</v>
          </cell>
          <cell r="AZ245">
            <v>0</v>
          </cell>
          <cell r="BA245" t="e">
            <v>#DIV/0!</v>
          </cell>
          <cell r="BC245">
            <v>0.91890000000000005</v>
          </cell>
          <cell r="BD245">
            <v>0.91890000000000005</v>
          </cell>
          <cell r="BH245">
            <v>0.64680000000000004</v>
          </cell>
          <cell r="BI245">
            <v>0.64680000000000004</v>
          </cell>
          <cell r="BL245">
            <v>0</v>
          </cell>
          <cell r="BM245" t="e">
            <v>#DIV/0!</v>
          </cell>
        </row>
        <row r="246">
          <cell r="Q246">
            <v>45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U11"/>
  <sheetViews>
    <sheetView showGridLines="0" tabSelected="1" workbookViewId="0">
      <pane xSplit="7" ySplit="9" topLeftCell="BJ10" activePane="bottomRight" state="frozen"/>
      <selection pane="topRight"/>
      <selection pane="bottomLeft"/>
      <selection pane="bottomRight" activeCell="BB10" sqref="BB10"/>
    </sheetView>
  </sheetViews>
  <sheetFormatPr defaultColWidth="9" defaultRowHeight="15"/>
  <cols>
    <col min="1" max="1" width="5.140625" customWidth="1"/>
    <col min="3" max="3" width="12.85546875" customWidth="1"/>
    <col min="7" max="7" width="10.28515625" customWidth="1"/>
    <col min="65" max="65" width="8.140625" customWidth="1"/>
    <col min="67" max="67" width="13.85546875" customWidth="1"/>
    <col min="68" max="68" width="11.7109375" customWidth="1"/>
    <col min="69" max="70" width="13.7109375" customWidth="1"/>
  </cols>
  <sheetData>
    <row r="1" spans="2:73"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6"/>
      <c r="BT1" s="6"/>
      <c r="BU1" s="6"/>
    </row>
    <row r="2" spans="2:73">
      <c r="B2" s="1" t="s">
        <v>1</v>
      </c>
      <c r="C2" s="2"/>
      <c r="D2" s="3"/>
      <c r="E2" s="3"/>
      <c r="F2" s="3"/>
      <c r="G2" s="3"/>
      <c r="H2" s="3"/>
      <c r="I2" s="3"/>
      <c r="J2" s="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8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6"/>
      <c r="BT2" s="6"/>
      <c r="BU2" s="6"/>
    </row>
    <row r="3" spans="2:73">
      <c r="B3" s="9" t="str">
        <f>'[1]DATA UNTUK TL'!C4</f>
        <v>PERIODE   : JANUARI 2022</v>
      </c>
      <c r="C3" s="9"/>
      <c r="D3" s="3"/>
      <c r="E3" s="3"/>
      <c r="F3" s="3"/>
      <c r="G3" s="3"/>
      <c r="H3" s="3"/>
      <c r="I3" s="3"/>
      <c r="J3" s="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5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5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6"/>
      <c r="BT3" s="6"/>
      <c r="BU3" s="6"/>
    </row>
    <row r="4" spans="2:73">
      <c r="B4" s="1"/>
      <c r="C4" s="9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5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5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6"/>
      <c r="BT4" s="6"/>
      <c r="BU4" s="6"/>
    </row>
    <row r="5" spans="2:73">
      <c r="B5" s="10" t="s">
        <v>2</v>
      </c>
      <c r="C5" s="11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3" t="s">
        <v>8</v>
      </c>
      <c r="I5" s="13" t="s">
        <v>9</v>
      </c>
      <c r="J5" s="13" t="s">
        <v>10</v>
      </c>
      <c r="K5" s="13" t="s">
        <v>11</v>
      </c>
      <c r="L5" s="13" t="s">
        <v>12</v>
      </c>
      <c r="M5" s="14" t="s">
        <v>13</v>
      </c>
      <c r="N5" s="14" t="s">
        <v>14</v>
      </c>
      <c r="O5" s="14" t="s">
        <v>15</v>
      </c>
      <c r="P5" s="14" t="s">
        <v>16</v>
      </c>
      <c r="Q5" s="14" t="s">
        <v>17</v>
      </c>
      <c r="R5" s="14" t="s">
        <v>18</v>
      </c>
      <c r="S5" s="14" t="s">
        <v>19</v>
      </c>
      <c r="T5" s="15" t="s">
        <v>20</v>
      </c>
      <c r="U5" s="15" t="s">
        <v>21</v>
      </c>
      <c r="V5" s="16" t="s">
        <v>22</v>
      </c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8" t="s">
        <v>23</v>
      </c>
      <c r="AL5" s="16" t="s">
        <v>24</v>
      </c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8" t="s">
        <v>25</v>
      </c>
      <c r="BI5" s="19" t="s">
        <v>26</v>
      </c>
      <c r="BJ5" s="20"/>
      <c r="BK5" s="21"/>
      <c r="BL5" s="18" t="s">
        <v>27</v>
      </c>
      <c r="BM5" s="22" t="s">
        <v>28</v>
      </c>
      <c r="BN5" s="23" t="s">
        <v>29</v>
      </c>
      <c r="BO5" s="23" t="s">
        <v>30</v>
      </c>
      <c r="BP5" s="24" t="s">
        <v>31</v>
      </c>
      <c r="BQ5" s="24" t="s">
        <v>32</v>
      </c>
      <c r="BR5" s="25"/>
      <c r="BS5" s="26" t="s">
        <v>33</v>
      </c>
      <c r="BT5" s="26" t="s">
        <v>34</v>
      </c>
      <c r="BU5" s="27" t="s">
        <v>35</v>
      </c>
    </row>
    <row r="6" spans="2:73">
      <c r="B6" s="28"/>
      <c r="C6" s="29"/>
      <c r="D6" s="30"/>
      <c r="E6" s="30"/>
      <c r="F6" s="30"/>
      <c r="G6" s="30"/>
      <c r="H6" s="31"/>
      <c r="I6" s="31"/>
      <c r="J6" s="31"/>
      <c r="K6" s="31"/>
      <c r="L6" s="31"/>
      <c r="M6" s="32"/>
      <c r="N6" s="32"/>
      <c r="O6" s="32"/>
      <c r="P6" s="32"/>
      <c r="Q6" s="32"/>
      <c r="R6" s="32"/>
      <c r="S6" s="32"/>
      <c r="T6" s="33"/>
      <c r="U6" s="33"/>
      <c r="V6" s="34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18"/>
      <c r="AL6" s="34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18"/>
      <c r="BI6" s="36"/>
      <c r="BJ6" s="37"/>
      <c r="BK6" s="38"/>
      <c r="BL6" s="18"/>
      <c r="BM6" s="39"/>
      <c r="BN6" s="40"/>
      <c r="BO6" s="40"/>
      <c r="BP6" s="41"/>
      <c r="BQ6" s="41"/>
      <c r="BR6" s="39" t="s">
        <v>36</v>
      </c>
      <c r="BS6" s="26"/>
      <c r="BT6" s="26"/>
      <c r="BU6" s="27"/>
    </row>
    <row r="7" spans="2:73">
      <c r="B7" s="28"/>
      <c r="C7" s="29"/>
      <c r="D7" s="30"/>
      <c r="E7" s="30"/>
      <c r="F7" s="30"/>
      <c r="G7" s="30"/>
      <c r="H7" s="31"/>
      <c r="I7" s="31"/>
      <c r="J7" s="31"/>
      <c r="K7" s="31"/>
      <c r="L7" s="31"/>
      <c r="M7" s="32"/>
      <c r="N7" s="32"/>
      <c r="O7" s="32"/>
      <c r="P7" s="32"/>
      <c r="Q7" s="32"/>
      <c r="R7" s="32"/>
      <c r="S7" s="32"/>
      <c r="T7" s="33"/>
      <c r="U7" s="33"/>
      <c r="V7" s="42">
        <v>0.1</v>
      </c>
      <c r="W7" s="42"/>
      <c r="X7" s="42"/>
      <c r="Y7" s="43">
        <v>0.1</v>
      </c>
      <c r="Z7" s="44"/>
      <c r="AA7" s="45"/>
      <c r="AB7" s="42">
        <v>0.1</v>
      </c>
      <c r="AC7" s="42"/>
      <c r="AD7" s="42"/>
      <c r="AE7" s="46">
        <v>0.1</v>
      </c>
      <c r="AF7" s="46"/>
      <c r="AG7" s="46"/>
      <c r="AH7" s="46">
        <v>0.1</v>
      </c>
      <c r="AI7" s="46"/>
      <c r="AJ7" s="46"/>
      <c r="AK7" s="18"/>
      <c r="AL7" s="47">
        <v>0.08</v>
      </c>
      <c r="AM7" s="48"/>
      <c r="AN7" s="48"/>
      <c r="AO7" s="49"/>
      <c r="AP7" s="42">
        <v>0.08</v>
      </c>
      <c r="AQ7" s="42"/>
      <c r="AR7" s="42"/>
      <c r="AS7" s="47">
        <v>0.06</v>
      </c>
      <c r="AT7" s="48"/>
      <c r="AU7" s="48"/>
      <c r="AV7" s="47">
        <v>0.08</v>
      </c>
      <c r="AW7" s="48"/>
      <c r="AX7" s="49"/>
      <c r="AY7" s="42">
        <v>0.05</v>
      </c>
      <c r="AZ7" s="42"/>
      <c r="BA7" s="42"/>
      <c r="BB7" s="42">
        <v>0.05</v>
      </c>
      <c r="BC7" s="42"/>
      <c r="BD7" s="42"/>
      <c r="BE7" s="42">
        <v>0.05</v>
      </c>
      <c r="BF7" s="42"/>
      <c r="BG7" s="47"/>
      <c r="BH7" s="18"/>
      <c r="BI7" s="49">
        <v>0.05</v>
      </c>
      <c r="BJ7" s="42"/>
      <c r="BK7" s="42"/>
      <c r="BL7" s="18"/>
      <c r="BM7" s="39"/>
      <c r="BN7" s="40"/>
      <c r="BO7" s="40"/>
      <c r="BP7" s="41"/>
      <c r="BQ7" s="41"/>
      <c r="BR7" s="39"/>
      <c r="BS7" s="26"/>
      <c r="BT7" s="26"/>
      <c r="BU7" s="27"/>
    </row>
    <row r="8" spans="2:73" ht="40.5" customHeight="1">
      <c r="B8" s="28"/>
      <c r="C8" s="29"/>
      <c r="D8" s="30"/>
      <c r="E8" s="30"/>
      <c r="F8" s="30"/>
      <c r="G8" s="30"/>
      <c r="H8" s="31"/>
      <c r="I8" s="31"/>
      <c r="J8" s="31"/>
      <c r="K8" s="31"/>
      <c r="L8" s="31"/>
      <c r="M8" s="32"/>
      <c r="N8" s="32"/>
      <c r="O8" s="32"/>
      <c r="P8" s="32"/>
      <c r="Q8" s="32"/>
      <c r="R8" s="32"/>
      <c r="S8" s="32"/>
      <c r="T8" s="33"/>
      <c r="U8" s="33"/>
      <c r="V8" s="50" t="s">
        <v>37</v>
      </c>
      <c r="W8" s="50"/>
      <c r="X8" s="50"/>
      <c r="Y8" s="51" t="s">
        <v>38</v>
      </c>
      <c r="Z8" s="52"/>
      <c r="AA8" s="53"/>
      <c r="AB8" s="50" t="s">
        <v>39</v>
      </c>
      <c r="AC8" s="50"/>
      <c r="AD8" s="50"/>
      <c r="AE8" s="50" t="s">
        <v>40</v>
      </c>
      <c r="AF8" s="50"/>
      <c r="AG8" s="50"/>
      <c r="AH8" s="50" t="s">
        <v>41</v>
      </c>
      <c r="AI8" s="50"/>
      <c r="AJ8" s="50"/>
      <c r="AK8" s="18"/>
      <c r="AL8" s="54" t="s">
        <v>42</v>
      </c>
      <c r="AM8" s="55"/>
      <c r="AN8" s="55"/>
      <c r="AO8" s="56"/>
      <c r="AP8" s="50" t="s">
        <v>43</v>
      </c>
      <c r="AQ8" s="50"/>
      <c r="AR8" s="50"/>
      <c r="AS8" s="54" t="s">
        <v>44</v>
      </c>
      <c r="AT8" s="55"/>
      <c r="AU8" s="55"/>
      <c r="AV8" s="54" t="s">
        <v>45</v>
      </c>
      <c r="AW8" s="55"/>
      <c r="AX8" s="56"/>
      <c r="AY8" s="57" t="s">
        <v>46</v>
      </c>
      <c r="AZ8" s="57"/>
      <c r="BA8" s="57"/>
      <c r="BB8" s="50" t="s">
        <v>47</v>
      </c>
      <c r="BC8" s="50"/>
      <c r="BD8" s="50"/>
      <c r="BE8" s="50" t="s">
        <v>48</v>
      </c>
      <c r="BF8" s="50"/>
      <c r="BG8" s="54"/>
      <c r="BH8" s="18"/>
      <c r="BI8" s="56" t="s">
        <v>49</v>
      </c>
      <c r="BJ8" s="50"/>
      <c r="BK8" s="50"/>
      <c r="BL8" s="18"/>
      <c r="BM8" s="39"/>
      <c r="BN8" s="40"/>
      <c r="BO8" s="40"/>
      <c r="BP8" s="41"/>
      <c r="BQ8" s="41"/>
      <c r="BR8" s="39"/>
      <c r="BS8" s="26"/>
      <c r="BT8" s="26"/>
      <c r="BU8" s="27"/>
    </row>
    <row r="9" spans="2:73">
      <c r="B9" s="58"/>
      <c r="C9" s="59"/>
      <c r="D9" s="60"/>
      <c r="E9" s="60"/>
      <c r="F9" s="60"/>
      <c r="G9" s="60"/>
      <c r="H9" s="61"/>
      <c r="I9" s="61"/>
      <c r="J9" s="61"/>
      <c r="K9" s="61"/>
      <c r="L9" s="61"/>
      <c r="M9" s="62"/>
      <c r="N9" s="62"/>
      <c r="O9" s="62"/>
      <c r="P9" s="62"/>
      <c r="Q9" s="62"/>
      <c r="R9" s="62"/>
      <c r="S9" s="62"/>
      <c r="T9" s="63"/>
      <c r="U9" s="63"/>
      <c r="V9" s="64" t="s">
        <v>50</v>
      </c>
      <c r="W9" s="65" t="s">
        <v>51</v>
      </c>
      <c r="X9" s="66" t="s">
        <v>52</v>
      </c>
      <c r="Y9" s="64" t="s">
        <v>50</v>
      </c>
      <c r="Z9" s="67" t="s">
        <v>51</v>
      </c>
      <c r="AA9" s="67" t="s">
        <v>52</v>
      </c>
      <c r="AB9" s="64" t="s">
        <v>50</v>
      </c>
      <c r="AC9" s="65" t="s">
        <v>51</v>
      </c>
      <c r="AD9" s="66" t="s">
        <v>52</v>
      </c>
      <c r="AE9" s="64" t="s">
        <v>50</v>
      </c>
      <c r="AF9" s="65" t="s">
        <v>51</v>
      </c>
      <c r="AG9" s="68" t="s">
        <v>53</v>
      </c>
      <c r="AH9" s="64" t="s">
        <v>50</v>
      </c>
      <c r="AI9" s="65" t="s">
        <v>51</v>
      </c>
      <c r="AJ9" s="68" t="s">
        <v>53</v>
      </c>
      <c r="AK9" s="18"/>
      <c r="AL9" s="69" t="s">
        <v>54</v>
      </c>
      <c r="AM9" s="70" t="s">
        <v>50</v>
      </c>
      <c r="AN9" s="71" t="s">
        <v>51</v>
      </c>
      <c r="AO9" s="72" t="s">
        <v>52</v>
      </c>
      <c r="AP9" s="73" t="s">
        <v>50</v>
      </c>
      <c r="AQ9" s="71" t="s">
        <v>51</v>
      </c>
      <c r="AR9" s="72" t="s">
        <v>52</v>
      </c>
      <c r="AS9" s="73" t="s">
        <v>50</v>
      </c>
      <c r="AT9" s="71" t="s">
        <v>51</v>
      </c>
      <c r="AU9" s="72" t="s">
        <v>52</v>
      </c>
      <c r="AV9" s="70" t="s">
        <v>50</v>
      </c>
      <c r="AW9" s="71" t="s">
        <v>51</v>
      </c>
      <c r="AX9" s="72" t="s">
        <v>52</v>
      </c>
      <c r="AY9" s="74" t="s">
        <v>50</v>
      </c>
      <c r="AZ9" s="65" t="s">
        <v>51</v>
      </c>
      <c r="BA9" s="66" t="s">
        <v>52</v>
      </c>
      <c r="BB9" s="70" t="s">
        <v>50</v>
      </c>
      <c r="BC9" s="71" t="s">
        <v>51</v>
      </c>
      <c r="BD9" s="72" t="s">
        <v>52</v>
      </c>
      <c r="BE9" s="70" t="s">
        <v>50</v>
      </c>
      <c r="BF9" s="71" t="s">
        <v>51</v>
      </c>
      <c r="BG9" s="75" t="s">
        <v>52</v>
      </c>
      <c r="BH9" s="18"/>
      <c r="BI9" s="70" t="s">
        <v>50</v>
      </c>
      <c r="BJ9" s="71" t="s">
        <v>51</v>
      </c>
      <c r="BK9" s="75" t="s">
        <v>52</v>
      </c>
      <c r="BL9" s="18"/>
      <c r="BM9" s="76"/>
      <c r="BN9" s="77"/>
      <c r="BO9" s="77"/>
      <c r="BP9" s="78"/>
      <c r="BQ9" s="78"/>
      <c r="BR9" s="76"/>
      <c r="BS9" s="26"/>
      <c r="BT9" s="26"/>
      <c r="BU9" s="27"/>
    </row>
    <row r="10" spans="2:73" ht="27" customHeight="1">
      <c r="B10" s="79">
        <v>1</v>
      </c>
      <c r="C10" s="80" t="s">
        <v>55</v>
      </c>
      <c r="D10" s="81">
        <v>30642</v>
      </c>
      <c r="E10" s="82">
        <v>44338</v>
      </c>
      <c r="F10" s="82">
        <v>44641</v>
      </c>
      <c r="G10" s="83" t="s">
        <v>56</v>
      </c>
      <c r="H10" s="84" t="s">
        <v>57</v>
      </c>
      <c r="I10" s="81" t="s">
        <v>58</v>
      </c>
      <c r="J10" s="85" t="s">
        <v>59</v>
      </c>
      <c r="K10" s="86"/>
      <c r="L10" s="86"/>
      <c r="M10" s="87">
        <v>22</v>
      </c>
      <c r="N10" s="87">
        <v>22</v>
      </c>
      <c r="O10" s="87">
        <v>0</v>
      </c>
      <c r="P10" s="87">
        <v>0</v>
      </c>
      <c r="Q10" s="87">
        <v>0</v>
      </c>
      <c r="R10" s="87">
        <v>0</v>
      </c>
      <c r="S10" s="87">
        <v>0</v>
      </c>
      <c r="T10" s="88">
        <f>N10-O10-P10-S10</f>
        <v>22</v>
      </c>
      <c r="U10" s="87">
        <f>N10-(R10+S10)</f>
        <v>22</v>
      </c>
      <c r="V10" s="89">
        <v>1</v>
      </c>
      <c r="W10" s="90">
        <f>IF(V10&lt;60%,1,IF(AND(V10&gt;=60%,V10&lt;70%),2,IF(AND(V10&gt;=70%,V10&lt;80%),3,IF(AND(V10&gt;=80%,V10&lt;90%),4,5))))</f>
        <v>5</v>
      </c>
      <c r="X10" s="91">
        <f>W10*$V$7/5</f>
        <v>0.1</v>
      </c>
      <c r="Y10" s="89">
        <f>VLOOKUP($C10,'[1]DATA UNTUK TL'!$C$244:BB9819,17,0)</f>
        <v>0.77272727272727271</v>
      </c>
      <c r="Z10" s="92">
        <f>IF(Y10&lt;70%,1,IF(AND(Y10&gt;=70%,Y10&lt;80%),2,IF(AND(Y10&gt;=80%,Y10&lt;90%),3,IF(AND(Y10&gt;=90%,Y10&lt;100%),4,5))))</f>
        <v>2</v>
      </c>
      <c r="AA10" s="93">
        <f>Z10*$Y$7/5</f>
        <v>0.04</v>
      </c>
      <c r="AB10" s="94">
        <v>290.79445577735697</v>
      </c>
      <c r="AC10" s="92">
        <f>IF(AB10&gt;300,1,5)</f>
        <v>5</v>
      </c>
      <c r="AD10" s="95">
        <f>AC10*$AB$7/5</f>
        <v>0.1</v>
      </c>
      <c r="AE10" s="96">
        <f>VLOOKUP(C10,'[1]DATA UNTUK TL'!C244:BM246,63,0)</f>
        <v>1.0101010101010102</v>
      </c>
      <c r="AF10" s="97">
        <f>IF(AE10&gt;95%,5,IF(AE10=95%,3,1))</f>
        <v>5</v>
      </c>
      <c r="AG10" s="98">
        <f>AF10*AE$7/5</f>
        <v>0.1</v>
      </c>
      <c r="AH10" s="96">
        <v>1</v>
      </c>
      <c r="AI10" s="97">
        <f>IF(AH10&lt;100%,1,5)</f>
        <v>5</v>
      </c>
      <c r="AJ10" s="98">
        <f>AI10*AH$7/5</f>
        <v>0.1</v>
      </c>
      <c r="AK10" s="99">
        <f>X10+AA10+AD10+AJ10+AG10</f>
        <v>0.44000000000000006</v>
      </c>
      <c r="AL10" s="93">
        <v>0.92</v>
      </c>
      <c r="AM10" s="100">
        <v>0.96619999999999995</v>
      </c>
      <c r="AN10" s="101">
        <f>IF(AM10&lt;AL10,1,5)</f>
        <v>5</v>
      </c>
      <c r="AO10" s="102">
        <f>AN10*$AL$7/5</f>
        <v>0.08</v>
      </c>
      <c r="AP10" s="103">
        <f>VLOOKUP(C10,'[1]DATA UNTUK TL'!C244:BN246,48,0)</f>
        <v>0.36363636363636365</v>
      </c>
      <c r="AQ10" s="104">
        <f>IF(AP10&gt;=90%,5,IF(AND(AP10&gt;=80%,AP10&lt;90%),4,IF(AND(AP10&gt;=70%,AP10&lt;80%),3,IF(AND(AP10&gt;=60%,AP10&lt;70%),2,1))))</f>
        <v>1</v>
      </c>
      <c r="AR10" s="95">
        <f>AQ10*$AP$7/5</f>
        <v>1.6E-2</v>
      </c>
      <c r="AS10" s="89">
        <f>VLOOKUP(C10,'[1]DATA UNTUK TL'!C244:BI246,51,0)</f>
        <v>1</v>
      </c>
      <c r="AT10" s="104">
        <f>IF(AS10&gt;=90%,5,IF(AND(AS10&gt;=80%,AS10&lt;90%),4,IF(AND(AS10&gt;=70%,AS10&lt;80%),3,IF(AND(AS10&gt;=60%,AS10&lt;70%),2,1))))</f>
        <v>5</v>
      </c>
      <c r="AU10" s="95">
        <f>AT10*$AS$7/5</f>
        <v>0.06</v>
      </c>
      <c r="AV10" s="105">
        <f>VLOOKUP($C10,'[1]DATA UNTUK TL'!$C$244:BC9819,43,0)</f>
        <v>0.89898989898989901</v>
      </c>
      <c r="AW10" s="104">
        <f>IF(AV10&lt;100%,1,5)</f>
        <v>1</v>
      </c>
      <c r="AX10" s="95">
        <f>AW10*$AV$7/5</f>
        <v>1.6E-2</v>
      </c>
      <c r="AY10" s="105">
        <v>0.85019999999999996</v>
      </c>
      <c r="AZ10" s="104">
        <f>IF(AY10&lt;85%,1,5)</f>
        <v>5</v>
      </c>
      <c r="BA10" s="102">
        <f>AZ10*$AY$7/5</f>
        <v>0.05</v>
      </c>
      <c r="BB10" s="105">
        <v>0.53539999999999999</v>
      </c>
      <c r="BC10" s="104">
        <f>IF(BB10&lt;40%,1,5)</f>
        <v>5</v>
      </c>
      <c r="BD10" s="95">
        <f>BC10*$BB$7/5</f>
        <v>0.05</v>
      </c>
      <c r="BE10" s="107">
        <v>2</v>
      </c>
      <c r="BF10" s="101">
        <f>IF(BE10=0,1,IF(BE10=1,3,IF(BE10&gt;1,5)))</f>
        <v>5</v>
      </c>
      <c r="BG10" s="95">
        <f>BF10*$BE$7/5</f>
        <v>0.05</v>
      </c>
      <c r="BH10" s="108">
        <f>AO10+AR10+AU10+AX10+BA10+BD10+BG10</f>
        <v>0.32199999999999995</v>
      </c>
      <c r="BI10" s="105">
        <v>1</v>
      </c>
      <c r="BJ10" s="101">
        <f>IF(BI10&lt;95%,1,IF(AND(BI10&gt;=95%,BI10&lt;100%),3,5))</f>
        <v>5</v>
      </c>
      <c r="BK10" s="95">
        <f>BJ10*$BI$7/5</f>
        <v>0.05</v>
      </c>
      <c r="BL10" s="95">
        <f>BK10</f>
        <v>0.05</v>
      </c>
      <c r="BM10" s="109">
        <f>AK10+BH10+BL10</f>
        <v>0.81200000000000006</v>
      </c>
      <c r="BN10" s="110" t="str">
        <f>IF(BU10&gt;0,"GUGUR","TERIMA")</f>
        <v>TERIMA</v>
      </c>
      <c r="BO10" s="111">
        <v>2550000</v>
      </c>
      <c r="BP10" s="112">
        <f>BO10*BM10</f>
        <v>2070600.0000000002</v>
      </c>
      <c r="BQ10" s="113">
        <f>IF(S10&gt;0,(T10/M10)*BP10,BP10)</f>
        <v>2070600.0000000002</v>
      </c>
      <c r="BR10" s="114">
        <f>IF(L10=1,(T10/M10)*BQ10,IF(BS10&gt;0,BQ10*85%,IF(BT10&gt;0,BQ10*60%,IF(BU10&gt;0,BQ10*0%,BQ10))))</f>
        <v>2070600.0000000002</v>
      </c>
      <c r="BS10" s="115"/>
      <c r="BT10" s="116"/>
      <c r="BU10" s="116"/>
    </row>
    <row r="11" spans="2:73" ht="27" hidden="1" customHeight="1">
      <c r="B11" s="79">
        <v>2</v>
      </c>
      <c r="C11" s="117" t="s">
        <v>60</v>
      </c>
      <c r="D11" s="81">
        <v>32507</v>
      </c>
      <c r="E11" s="82">
        <v>44314</v>
      </c>
      <c r="F11" s="82">
        <v>44678</v>
      </c>
      <c r="G11" s="83" t="s">
        <v>56</v>
      </c>
      <c r="H11" s="84" t="s">
        <v>61</v>
      </c>
      <c r="I11" s="81" t="s">
        <v>58</v>
      </c>
      <c r="J11" s="85" t="s">
        <v>59</v>
      </c>
      <c r="K11" s="86"/>
      <c r="L11" s="86"/>
      <c r="M11" s="87">
        <v>22</v>
      </c>
      <c r="N11" s="87">
        <v>22</v>
      </c>
      <c r="O11" s="87">
        <v>0</v>
      </c>
      <c r="P11" s="87">
        <v>0</v>
      </c>
      <c r="Q11" s="87">
        <v>0</v>
      </c>
      <c r="R11" s="87">
        <v>0</v>
      </c>
      <c r="S11" s="87">
        <v>0</v>
      </c>
      <c r="T11" s="88">
        <f>N11-O11-P11-S11</f>
        <v>22</v>
      </c>
      <c r="U11" s="87">
        <f>N11-(R11+S11)</f>
        <v>22</v>
      </c>
      <c r="V11" s="89">
        <v>1</v>
      </c>
      <c r="W11" s="90">
        <f>IF(V11&lt;60%,1,IF(AND(V11&gt;=60%,V11&lt;70%),2,IF(AND(V11&gt;=70%,V11&lt;80%),3,IF(AND(V11&gt;=80%,V11&lt;90%),4,5))))</f>
        <v>5</v>
      </c>
      <c r="X11" s="91">
        <f>W11*$V$7/5</f>
        <v>0.1</v>
      </c>
      <c r="Y11" s="89" t="e">
        <f>VLOOKUP($C11,'[1]DATA UNTUK TL'!$C$244:BB9820,17,0)</f>
        <v>#DIV/0!</v>
      </c>
      <c r="Z11" s="92" t="e">
        <f>IF(Y11&lt;70%,1,IF(AND(Y11&gt;=70%,Y11&lt;80%),2,IF(AND(Y11&gt;=80%,Y11&lt;90%),3,IF(AND(Y11&gt;=90%,Y11&lt;100%),4,5))))</f>
        <v>#DIV/0!</v>
      </c>
      <c r="AA11" s="93" t="e">
        <f>Z11*$Y$7/5</f>
        <v>#DIV/0!</v>
      </c>
      <c r="AB11" s="94">
        <v>290.79445577735697</v>
      </c>
      <c r="AC11" s="92">
        <f>IF(AB11&gt;300,1,5)</f>
        <v>5</v>
      </c>
      <c r="AD11" s="95">
        <f>AC11*$AB$7/5</f>
        <v>0.1</v>
      </c>
      <c r="AE11" s="96" t="e">
        <f>VLOOKUP(C11,'[1]DATA UNTUK TL'!C245:BM247,63,0)</f>
        <v>#DIV/0!</v>
      </c>
      <c r="AF11" s="97" t="e">
        <f>IF(AE11&gt;95%,5,IF(AE11=95%,3,1))</f>
        <v>#DIV/0!</v>
      </c>
      <c r="AG11" s="98" t="e">
        <f>AF11*AE$7/5</f>
        <v>#DIV/0!</v>
      </c>
      <c r="AH11" s="96">
        <v>1</v>
      </c>
      <c r="AI11" s="97">
        <f>IF(AH11&lt;100%,1,5)</f>
        <v>5</v>
      </c>
      <c r="AJ11" s="98">
        <f>AI11*AH$7/5</f>
        <v>0.1</v>
      </c>
      <c r="AK11" s="99" t="e">
        <f>X11+AA11+AD11+AJ11+AG11</f>
        <v>#DIV/0!</v>
      </c>
      <c r="AL11" s="93">
        <v>0.92</v>
      </c>
      <c r="AM11" s="100">
        <v>0.96619999999999995</v>
      </c>
      <c r="AN11" s="101">
        <f>IF(AM11&lt;AL11,1,5)</f>
        <v>5</v>
      </c>
      <c r="AO11" s="102">
        <f>AN11*$AL$7/5</f>
        <v>0.08</v>
      </c>
      <c r="AP11" s="103" t="e">
        <f>VLOOKUP(C11,'[1]DATA UNTUK TL'!C244:BN247,48,0)</f>
        <v>#DIV/0!</v>
      </c>
      <c r="AQ11" s="104" t="e">
        <f>IF(AP11&gt;=90%,5,IF(AND(AP11&gt;=80%,AP11&lt;90%),4,IF(AND(AP11&gt;=70%,AP11&lt;80%),3,IF(AND(AP11&gt;=60%,AP11&lt;70%),2,1))))</f>
        <v>#DIV/0!</v>
      </c>
      <c r="AR11" s="95" t="e">
        <f>AQ11*$AP$7/5</f>
        <v>#DIV/0!</v>
      </c>
      <c r="AS11" s="89" t="e">
        <f>VLOOKUP(C11,'[1]DATA UNTUK TL'!C244:BI247,51,0)</f>
        <v>#DIV/0!</v>
      </c>
      <c r="AT11" s="104" t="e">
        <f>IF(AS11&gt;=90%,5,IF(AND(AS11&gt;=80%,AS11&lt;90%),4,IF(AND(AS11&gt;=70%,AS11&lt;80%),3,IF(AND(AS11&gt;=60%,AS11&lt;70%),2,1))))</f>
        <v>#DIV/0!</v>
      </c>
      <c r="AU11" s="95" t="e">
        <f>AT11*$AS$7/5</f>
        <v>#DIV/0!</v>
      </c>
      <c r="AV11" s="105" t="e">
        <f>VLOOKUP($C11,'[1]DATA UNTUK TL'!$C$244:BC9820,43,0)</f>
        <v>#DIV/0!</v>
      </c>
      <c r="AW11" s="104" t="e">
        <f>IF(AV11&lt;100%,1,5)</f>
        <v>#DIV/0!</v>
      </c>
      <c r="AX11" s="95" t="e">
        <f>AW11*$AV$7/5</f>
        <v>#DIV/0!</v>
      </c>
      <c r="AY11" s="105">
        <f>VLOOKUP(C11,'[1]DATA UNTUK TL'!C244:BM247,54,0)</f>
        <v>0.91890000000000005</v>
      </c>
      <c r="AZ11" s="104">
        <f>IF(AY11&lt;85%,1,5)</f>
        <v>5</v>
      </c>
      <c r="BA11" s="102">
        <f>AZ11*$AY$7/5</f>
        <v>0.05</v>
      </c>
      <c r="BB11" s="106">
        <f>VLOOKUP($C11,'[1]DATA UNTUK TL'!$C$244:AAG9820,59,0)</f>
        <v>0.64680000000000004</v>
      </c>
      <c r="BC11" s="104">
        <f>IF(BB11&lt;40%,1,5)</f>
        <v>5</v>
      </c>
      <c r="BD11" s="95">
        <f>BC11*$BB$7/5</f>
        <v>0.05</v>
      </c>
      <c r="BE11" s="107">
        <v>2</v>
      </c>
      <c r="BF11" s="101">
        <f>IF(BE11=0,1,IF(BE11=1,3,IF(BE11&gt;1,5)))</f>
        <v>5</v>
      </c>
      <c r="BG11" s="95">
        <f>BF11*$BE$7/5</f>
        <v>0.05</v>
      </c>
      <c r="BH11" s="108" t="e">
        <f>AO11+AR11+AU11+AX11+BA11+BD11+BG11</f>
        <v>#DIV/0!</v>
      </c>
      <c r="BI11" s="105">
        <v>0.98476613725775897</v>
      </c>
      <c r="BJ11" s="101">
        <f>IF(BI11&lt;95%,1,IF(AND(BI11&gt;=95%,BI11&lt;100%),3,5))</f>
        <v>3</v>
      </c>
      <c r="BK11" s="95">
        <f>BJ11*$BI$7/5</f>
        <v>3.0000000000000006E-2</v>
      </c>
      <c r="BL11" s="95">
        <f>BK11</f>
        <v>3.0000000000000006E-2</v>
      </c>
      <c r="BM11" s="109" t="e">
        <f>AK11+BH11+BL11</f>
        <v>#DIV/0!</v>
      </c>
      <c r="BN11" s="110" t="str">
        <f>IF(BU11&gt;0,"GUGUR","TERIMA")</f>
        <v>TERIMA</v>
      </c>
      <c r="BO11" s="111">
        <v>2550000</v>
      </c>
      <c r="BP11" s="112" t="e">
        <f>BO11*BM11</f>
        <v>#DIV/0!</v>
      </c>
      <c r="BQ11" s="113" t="e">
        <f>IF(S11&gt;0,(T11/M11)*BP11,BP11)</f>
        <v>#DIV/0!</v>
      </c>
      <c r="BR11" s="114" t="e">
        <f>IF(L11=1,(T11/M11)*BQ11,IF(BS11&gt;0,BQ11*85%,IF(BT11&gt;0,BQ11*60%,IF(BU11&gt;0,BQ11*0%,BQ11))))</f>
        <v>#DIV/0!</v>
      </c>
      <c r="BS11" s="115"/>
      <c r="BT11" s="116"/>
      <c r="BU11" s="116"/>
    </row>
  </sheetData>
  <mergeCells count="61">
    <mergeCell ref="AP8:AR8"/>
    <mergeCell ref="AS8:AU8"/>
    <mergeCell ref="AV8:AX8"/>
    <mergeCell ref="AY8:BA8"/>
    <mergeCell ref="BB8:BD8"/>
    <mergeCell ref="BE8:BG8"/>
    <mergeCell ref="AY7:BA7"/>
    <mergeCell ref="BB7:BD7"/>
    <mergeCell ref="BE7:BG7"/>
    <mergeCell ref="BI7:BK7"/>
    <mergeCell ref="V8:X8"/>
    <mergeCell ref="Y8:AA8"/>
    <mergeCell ref="AB8:AD8"/>
    <mergeCell ref="AE8:AG8"/>
    <mergeCell ref="AH8:AJ8"/>
    <mergeCell ref="AL8:AO8"/>
    <mergeCell ref="BQ5:BQ9"/>
    <mergeCell ref="BS5:BS9"/>
    <mergeCell ref="BT5:BT9"/>
    <mergeCell ref="BU5:BU9"/>
    <mergeCell ref="BR6:BR9"/>
    <mergeCell ref="V7:X7"/>
    <mergeCell ref="Y7:AA7"/>
    <mergeCell ref="AB7:AD7"/>
    <mergeCell ref="AE7:AG7"/>
    <mergeCell ref="AH7:AJ7"/>
    <mergeCell ref="BI5:BK6"/>
    <mergeCell ref="BL5:BL9"/>
    <mergeCell ref="BM5:BM9"/>
    <mergeCell ref="BN5:BN9"/>
    <mergeCell ref="BO5:BO9"/>
    <mergeCell ref="BP5:BP9"/>
    <mergeCell ref="BI8:BK8"/>
    <mergeCell ref="T5:T9"/>
    <mergeCell ref="U5:U9"/>
    <mergeCell ref="V5:AJ6"/>
    <mergeCell ref="AK5:AK9"/>
    <mergeCell ref="AL5:BG6"/>
    <mergeCell ref="BH5:BH9"/>
    <mergeCell ref="AL7:AO7"/>
    <mergeCell ref="AP7:AR7"/>
    <mergeCell ref="AS7:AU7"/>
    <mergeCell ref="AV7:AX7"/>
    <mergeCell ref="N5:N9"/>
    <mergeCell ref="O5:O9"/>
    <mergeCell ref="P5:P9"/>
    <mergeCell ref="Q5:Q9"/>
    <mergeCell ref="R5:R9"/>
    <mergeCell ref="S5:S9"/>
    <mergeCell ref="H5:H9"/>
    <mergeCell ref="I5:I9"/>
    <mergeCell ref="J5:J9"/>
    <mergeCell ref="K5:K9"/>
    <mergeCell ref="L5:L9"/>
    <mergeCell ref="M5:M9"/>
    <mergeCell ref="B5:B9"/>
    <mergeCell ref="C5:C9"/>
    <mergeCell ref="D5:D9"/>
    <mergeCell ref="E5:E9"/>
    <mergeCell ref="F5:F9"/>
    <mergeCell ref="G5:G9"/>
  </mergeCells>
  <conditionalFormatting sqref="C10">
    <cfRule type="duplicateValues" dxfId="4" priority="3"/>
  </conditionalFormatting>
  <conditionalFormatting sqref="BN10">
    <cfRule type="cellIs" dxfId="3" priority="4" stopIfTrue="1" operator="equal">
      <formula>"gugur"</formula>
    </cfRule>
  </conditionalFormatting>
  <conditionalFormatting sqref="BO10">
    <cfRule type="cellIs" dxfId="2" priority="5" stopIfTrue="1" operator="equal">
      <formula>"gugur"</formula>
    </cfRule>
  </conditionalFormatting>
  <conditionalFormatting sqref="C11">
    <cfRule type="duplicateValues" dxfId="1" priority="2"/>
  </conditionalFormatting>
  <conditionalFormatting sqref="BN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 OPS IBC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OFFICER</dc:creator>
  <cp:lastModifiedBy>OFFICER</cp:lastModifiedBy>
  <dcterms:created xsi:type="dcterms:W3CDTF">2022-05-10T03:59:15Z</dcterms:created>
  <dcterms:modified xsi:type="dcterms:W3CDTF">2022-05-10T04:01:02Z</dcterms:modified>
</cp:coreProperties>
</file>